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dirceu.neto\Desktop\"/>
    </mc:Choice>
  </mc:AlternateContent>
  <bookViews>
    <workbookView xWindow="0" yWindow="0" windowWidth="28800" windowHeight="12435" tabRatio="940"/>
  </bookViews>
  <sheets>
    <sheet name="CAPA" sheetId="4" r:id="rId1"/>
    <sheet name="REFORMA" sheetId="18" r:id="rId2"/>
    <sheet name="EQUIPAMENTOS-MOBILIÁRIO" sheetId="29" r:id="rId3"/>
    <sheet name="EQUIP. COZINHA" sheetId="30" r:id="rId4"/>
    <sheet name="COMPOSIÇÕES" sheetId="15" r:id="rId5"/>
    <sheet name="SERVIÇOS" sheetId="27" state="hidden" r:id="rId6"/>
    <sheet name="INSUMOS" sheetId="28" state="hidden" r:id="rId7"/>
    <sheet name="MAPA DE COTAÇÕES" sheetId="16" r:id="rId8"/>
    <sheet name="CRONOGRAMA" sheetId="21" r:id="rId9"/>
    <sheet name="CURVA ABC" sheetId="26" r:id="rId10"/>
    <sheet name="Encargos" sheetId="32" r:id="rId11"/>
    <sheet name="BDI_Materiais" sheetId="33" r:id="rId12"/>
    <sheet name="BDI_Equipamentos" sheetId="34" r:id="rId13"/>
  </sheets>
  <externalReferences>
    <externalReference r:id="rId14"/>
    <externalReference r:id="rId15"/>
    <externalReference r:id="rId16"/>
    <externalReference r:id="rId17"/>
    <externalReference r:id="rId18"/>
  </externalReferences>
  <definedNames>
    <definedName name="__SM1" localSheetId="0">#REF!</definedName>
    <definedName name="__SM1" localSheetId="4">#REF!</definedName>
    <definedName name="__SM1" localSheetId="8">#REF!</definedName>
    <definedName name="__SM1" localSheetId="9">#REF!</definedName>
    <definedName name="__SM1" localSheetId="10">#REF!</definedName>
    <definedName name="__SM1" localSheetId="3">#REF!</definedName>
    <definedName name="__SM1" localSheetId="2">#REF!</definedName>
    <definedName name="__SM1" localSheetId="7">#REF!</definedName>
    <definedName name="__SM1">#REF!</definedName>
    <definedName name="__SM10" localSheetId="0">#REF!</definedName>
    <definedName name="__SM10" localSheetId="8">#REF!</definedName>
    <definedName name="__SM10" localSheetId="9">#REF!</definedName>
    <definedName name="__SM10" localSheetId="10">#REF!</definedName>
    <definedName name="__SM10" localSheetId="3">#REF!</definedName>
    <definedName name="__SM10" localSheetId="2">#REF!</definedName>
    <definedName name="__SM10" localSheetId="7">#REF!</definedName>
    <definedName name="__SM10">#REF!</definedName>
    <definedName name="__SM11" localSheetId="0">#REF!</definedName>
    <definedName name="__SM11" localSheetId="8">#REF!</definedName>
    <definedName name="__SM11" localSheetId="9">#REF!</definedName>
    <definedName name="__SM11" localSheetId="10">#REF!</definedName>
    <definedName name="__SM11" localSheetId="3">#REF!</definedName>
    <definedName name="__SM11" localSheetId="2">#REF!</definedName>
    <definedName name="__SM11" localSheetId="7">#REF!</definedName>
    <definedName name="__SM11">#REF!</definedName>
    <definedName name="__SM12" localSheetId="8">#REF!</definedName>
    <definedName name="__SM12" localSheetId="9">#REF!</definedName>
    <definedName name="__SM12" localSheetId="3">#REF!</definedName>
    <definedName name="__SM12" localSheetId="2">#REF!</definedName>
    <definedName name="__SM12">#REF!</definedName>
    <definedName name="__sm13" localSheetId="8">#REF!</definedName>
    <definedName name="__sm13" localSheetId="9">#REF!</definedName>
    <definedName name="__sm13" localSheetId="3">#REF!</definedName>
    <definedName name="__sm13" localSheetId="2">#REF!</definedName>
    <definedName name="__sm13">#REF!</definedName>
    <definedName name="__SM2" localSheetId="8">#REF!</definedName>
    <definedName name="__SM2" localSheetId="9">#REF!</definedName>
    <definedName name="__SM2" localSheetId="3">#REF!</definedName>
    <definedName name="__SM2" localSheetId="2">#REF!</definedName>
    <definedName name="__SM2">#REF!</definedName>
    <definedName name="__SM3" localSheetId="8">#REF!</definedName>
    <definedName name="__SM3" localSheetId="9">#REF!</definedName>
    <definedName name="__SM3" localSheetId="3">#REF!</definedName>
    <definedName name="__SM3" localSheetId="2">#REF!</definedName>
    <definedName name="__SM3">#REF!</definedName>
    <definedName name="__SM4" localSheetId="8">#REF!</definedName>
    <definedName name="__SM4" localSheetId="9">#REF!</definedName>
    <definedName name="__SM4" localSheetId="3">#REF!</definedName>
    <definedName name="__SM4" localSheetId="2">#REF!</definedName>
    <definedName name="__SM4">#REF!</definedName>
    <definedName name="__SM5" localSheetId="8">#REF!</definedName>
    <definedName name="__SM5" localSheetId="9">#REF!</definedName>
    <definedName name="__SM5" localSheetId="3">#REF!</definedName>
    <definedName name="__SM5" localSheetId="2">#REF!</definedName>
    <definedName name="__SM5">#REF!</definedName>
    <definedName name="__SM6" localSheetId="8">#REF!</definedName>
    <definedName name="__SM6" localSheetId="9">#REF!</definedName>
    <definedName name="__SM6" localSheetId="3">#REF!</definedName>
    <definedName name="__SM6" localSheetId="2">#REF!</definedName>
    <definedName name="__SM6">#REF!</definedName>
    <definedName name="__SM7" localSheetId="8">#REF!</definedName>
    <definedName name="__SM7" localSheetId="9">#REF!</definedName>
    <definedName name="__SM7" localSheetId="3">#REF!</definedName>
    <definedName name="__SM7" localSheetId="2">#REF!</definedName>
    <definedName name="__SM7">#REF!</definedName>
    <definedName name="__SM8" localSheetId="8">#REF!</definedName>
    <definedName name="__SM8" localSheetId="9">#REF!</definedName>
    <definedName name="__SM8" localSheetId="3">#REF!</definedName>
    <definedName name="__SM8" localSheetId="2">#REF!</definedName>
    <definedName name="__SM8">#REF!</definedName>
    <definedName name="__SM9" localSheetId="8">#REF!</definedName>
    <definedName name="__SM9" localSheetId="9">#REF!</definedName>
    <definedName name="__SM9" localSheetId="3">#REF!</definedName>
    <definedName name="__SM9" localSheetId="2">#REF!</definedName>
    <definedName name="__SM9">#REF!</definedName>
    <definedName name="_xlnm._FilterDatabase" localSheetId="4" hidden="1">COMPOSIÇÕES!$A$1:$A$1064</definedName>
    <definedName name="_xlnm._FilterDatabase" localSheetId="9" hidden="1">'CURVA ABC'!$A$10:$G$323</definedName>
    <definedName name="_xlnm._FilterDatabase" localSheetId="3" hidden="1">'EQUIP. COZINHA'!$G$1:$G$50</definedName>
    <definedName name="_xlnm._FilterDatabase" localSheetId="2" hidden="1">'EQUIPAMENTOS-MOBILIÁRIO'!$G$1:$G$56</definedName>
    <definedName name="_xlnm._FilterDatabase" localSheetId="6" hidden="1">INSUMOS!$C$1:$C$5343</definedName>
    <definedName name="_xlnm._FilterDatabase" localSheetId="7" hidden="1">'MAPA DE COTAÇÕES'!$A$9:$H$955</definedName>
    <definedName name="_xlnm._FilterDatabase" localSheetId="1" hidden="1">REFORMA!$G$1:$G$526</definedName>
    <definedName name="_xlnm._FilterDatabase" localSheetId="5" hidden="1">SERVIÇOS!$C$1:$C$6425</definedName>
    <definedName name="_SM1" localSheetId="0">#REF!</definedName>
    <definedName name="_SM1" localSheetId="4">#REF!</definedName>
    <definedName name="_SM1" localSheetId="8">#REF!</definedName>
    <definedName name="_SM1" localSheetId="9">#REF!</definedName>
    <definedName name="_SM1" localSheetId="10">#REF!</definedName>
    <definedName name="_SM1" localSheetId="3">#REF!</definedName>
    <definedName name="_SM1" localSheetId="2">#REF!</definedName>
    <definedName name="_SM1">#REF!</definedName>
    <definedName name="_SM10" localSheetId="0">#REF!</definedName>
    <definedName name="_SM10" localSheetId="8">#REF!</definedName>
    <definedName name="_SM10" localSheetId="9">#REF!</definedName>
    <definedName name="_SM10" localSheetId="10">#REF!</definedName>
    <definedName name="_SM10" localSheetId="3">#REF!</definedName>
    <definedName name="_SM10" localSheetId="2">#REF!</definedName>
    <definedName name="_SM10">#REF!</definedName>
    <definedName name="_SM11" localSheetId="8">#REF!</definedName>
    <definedName name="_SM11" localSheetId="9">#REF!</definedName>
    <definedName name="_SM11" localSheetId="3">#REF!</definedName>
    <definedName name="_SM11" localSheetId="2">#REF!</definedName>
    <definedName name="_SM11" localSheetId="7">#REF!</definedName>
    <definedName name="_SM11">#REF!</definedName>
    <definedName name="_SM12" localSheetId="8">#REF!</definedName>
    <definedName name="_SM12" localSheetId="9">#REF!</definedName>
    <definedName name="_SM12" localSheetId="3">#REF!</definedName>
    <definedName name="_SM12" localSheetId="2">#REF!</definedName>
    <definedName name="_SM12" localSheetId="7">#REF!</definedName>
    <definedName name="_SM12">#REF!</definedName>
    <definedName name="_sm13" localSheetId="8">#REF!</definedName>
    <definedName name="_sm13" localSheetId="9">#REF!</definedName>
    <definedName name="_sm13" localSheetId="3">#REF!</definedName>
    <definedName name="_sm13" localSheetId="2">#REF!</definedName>
    <definedName name="_sm13" localSheetId="7">#REF!</definedName>
    <definedName name="_sm13">#REF!</definedName>
    <definedName name="_SM2" localSheetId="8">#REF!</definedName>
    <definedName name="_SM2" localSheetId="9">#REF!</definedName>
    <definedName name="_SM2" localSheetId="3">#REF!</definedName>
    <definedName name="_SM2" localSheetId="2">#REF!</definedName>
    <definedName name="_SM2">#REF!</definedName>
    <definedName name="_SM3" localSheetId="8">#REF!</definedName>
    <definedName name="_SM3" localSheetId="9">#REF!</definedName>
    <definedName name="_SM3" localSheetId="3">#REF!</definedName>
    <definedName name="_SM3" localSheetId="2">#REF!</definedName>
    <definedName name="_SM3">#REF!</definedName>
    <definedName name="_SM4" localSheetId="8">#REF!</definedName>
    <definedName name="_SM4" localSheetId="9">#REF!</definedName>
    <definedName name="_SM4" localSheetId="3">#REF!</definedName>
    <definedName name="_SM4" localSheetId="2">#REF!</definedName>
    <definedName name="_SM4">#REF!</definedName>
    <definedName name="_SM5" localSheetId="8">#REF!</definedName>
    <definedName name="_SM5" localSheetId="9">#REF!</definedName>
    <definedName name="_SM5" localSheetId="3">#REF!</definedName>
    <definedName name="_SM5" localSheetId="2">#REF!</definedName>
    <definedName name="_SM5">#REF!</definedName>
    <definedName name="_SM6" localSheetId="8">#REF!</definedName>
    <definedName name="_SM6" localSheetId="9">#REF!</definedName>
    <definedName name="_SM6" localSheetId="3">#REF!</definedName>
    <definedName name="_SM6" localSheetId="2">#REF!</definedName>
    <definedName name="_SM6">#REF!</definedName>
    <definedName name="_SM7" localSheetId="8">#REF!</definedName>
    <definedName name="_SM7" localSheetId="9">#REF!</definedName>
    <definedName name="_SM7" localSheetId="3">#REF!</definedName>
    <definedName name="_SM7" localSheetId="2">#REF!</definedName>
    <definedName name="_SM7">#REF!</definedName>
    <definedName name="_SM8" localSheetId="8">#REF!</definedName>
    <definedName name="_SM8" localSheetId="9">#REF!</definedName>
    <definedName name="_SM8" localSheetId="3">#REF!</definedName>
    <definedName name="_SM8" localSheetId="2">#REF!</definedName>
    <definedName name="_SM8">#REF!</definedName>
    <definedName name="_SM9" localSheetId="8">#REF!</definedName>
    <definedName name="_SM9" localSheetId="9">#REF!</definedName>
    <definedName name="_SM9" localSheetId="3">#REF!</definedName>
    <definedName name="_SM9" localSheetId="2">#REF!</definedName>
    <definedName name="_SM9">#REF!</definedName>
    <definedName name="_sss" localSheetId="8">#REF!</definedName>
    <definedName name="_sss" localSheetId="9">#REF!</definedName>
    <definedName name="_sss" localSheetId="3">#REF!</definedName>
    <definedName name="_sss" localSheetId="2">#REF!</definedName>
    <definedName name="_sss">#REF!</definedName>
    <definedName name="aaaa" localSheetId="8">#REF!</definedName>
    <definedName name="aaaa" localSheetId="9">#REF!</definedName>
    <definedName name="aaaa" localSheetId="3">#REF!</definedName>
    <definedName name="aaaa" localSheetId="2">#REF!</definedName>
    <definedName name="aaaa">#REF!</definedName>
    <definedName name="aaaaaaaaaaa" localSheetId="8">#REF!</definedName>
    <definedName name="aaaaaaaaaaa" localSheetId="9">#REF!</definedName>
    <definedName name="aaaaaaaaaaa" localSheetId="3">#REF!</definedName>
    <definedName name="aaaaaaaaaaa" localSheetId="2">#REF!</definedName>
    <definedName name="aaaaaaaaaaa">#REF!</definedName>
    <definedName name="_xlnm.Print_Area" localSheetId="12">BDI_Equipamentos!$A$1:$I$39</definedName>
    <definedName name="_xlnm.Print_Area" localSheetId="11">BDI_Materiais!$A$1:$I$39</definedName>
    <definedName name="_xlnm.Print_Area" localSheetId="0">CAPA!$A$2:$F$42</definedName>
    <definedName name="_xlnm.Print_Area" localSheetId="4">COMPOSIÇÕES!$B$1:$H$1052</definedName>
    <definedName name="_xlnm.Print_Area" localSheetId="8">CRONOGRAMA!$A$1:$H$47</definedName>
    <definedName name="_xlnm.Print_Area" localSheetId="9">'CURVA ABC'!$A$1:$I$328</definedName>
    <definedName name="_xlnm.Print_Area" localSheetId="10">Encargos!$A$2:$D$53</definedName>
    <definedName name="_xlnm.Print_Area" localSheetId="3">'EQUIP. COZINHA'!$B$1:$H$45</definedName>
    <definedName name="_xlnm.Print_Area" localSheetId="2">'EQUIPAMENTOS-MOBILIÁRIO'!$B$1:$H$51</definedName>
    <definedName name="_xlnm.Print_Area" localSheetId="7">'MAPA DE COTAÇÕES'!$A$1:$H$957</definedName>
    <definedName name="_xlnm.Print_Area" localSheetId="1">REFORMA!$B$1:$H$521</definedName>
    <definedName name="_xlnm.Database" localSheetId="0">#REF!</definedName>
    <definedName name="_xlnm.Database" localSheetId="4">#REF!</definedName>
    <definedName name="_xlnm.Database" localSheetId="8">#REF!</definedName>
    <definedName name="_xlnm.Database" localSheetId="9">#REF!</definedName>
    <definedName name="_xlnm.Database" localSheetId="10">#REF!</definedName>
    <definedName name="_xlnm.Database" localSheetId="3">#REF!</definedName>
    <definedName name="_xlnm.Database" localSheetId="2">#REF!</definedName>
    <definedName name="_xlnm.Database" localSheetId="7">#REF!</definedName>
    <definedName name="_xlnm.Database">#REF!</definedName>
    <definedName name="BDI_1" localSheetId="3">[1]ORÇAMENTO!#REF!</definedName>
    <definedName name="BDI_1" localSheetId="2">[1]ORÇAMENTO!#REF!</definedName>
    <definedName name="BDI_1" localSheetId="7">[1]ORÇAMENTO!#REF!</definedName>
    <definedName name="BDI_1">[1]ORÇAMENTO!#REF!</definedName>
    <definedName name="BDI_10" localSheetId="10">#REF!</definedName>
    <definedName name="BDI_10" localSheetId="3">#REF!</definedName>
    <definedName name="BDI_10" localSheetId="2">#REF!</definedName>
    <definedName name="BDI_10" localSheetId="7">#REF!</definedName>
    <definedName name="BDI_10">#REF!</definedName>
    <definedName name="BDI_11" localSheetId="3">#REF!</definedName>
    <definedName name="BDI_11" localSheetId="2">#REF!</definedName>
    <definedName name="BDI_11" localSheetId="7">#REF!</definedName>
    <definedName name="BDI_11">#REF!</definedName>
    <definedName name="BDI_2" localSheetId="3">#REF!</definedName>
    <definedName name="BDI_2" localSheetId="2">#REF!</definedName>
    <definedName name="BDI_2" localSheetId="7">#REF!</definedName>
    <definedName name="BDI_2">#REF!</definedName>
    <definedName name="BDI_3" localSheetId="3">#REF!</definedName>
    <definedName name="BDI_3" localSheetId="2">#REF!</definedName>
    <definedName name="BDI_3">#REF!</definedName>
    <definedName name="BDI_4" localSheetId="3">#REF!</definedName>
    <definedName name="BDI_4" localSheetId="2">#REF!</definedName>
    <definedName name="BDI_4">#REF!</definedName>
    <definedName name="BDI_5" localSheetId="3">#REF!</definedName>
    <definedName name="BDI_5" localSheetId="2">#REF!</definedName>
    <definedName name="BDI_5">#REF!</definedName>
    <definedName name="BDI_6" localSheetId="3">#REF!</definedName>
    <definedName name="BDI_6" localSheetId="2">#REF!</definedName>
    <definedName name="BDI_6">#REF!</definedName>
    <definedName name="BDI_7" localSheetId="3">#REF!</definedName>
    <definedName name="BDI_7" localSheetId="2">#REF!</definedName>
    <definedName name="BDI_7">#REF!</definedName>
    <definedName name="BDI_8" localSheetId="3">#REF!</definedName>
    <definedName name="BDI_8" localSheetId="2">#REF!</definedName>
    <definedName name="BDI_8">#REF!</definedName>
    <definedName name="BDI_9" localSheetId="3">#REF!</definedName>
    <definedName name="BDI_9" localSheetId="2">#REF!</definedName>
    <definedName name="BDI_9">#REF!</definedName>
    <definedName name="Betune" localSheetId="0">#REF!</definedName>
    <definedName name="Betune" localSheetId="8">#REF!</definedName>
    <definedName name="Betune" localSheetId="9">#REF!</definedName>
    <definedName name="Betune" localSheetId="10">#REF!</definedName>
    <definedName name="Betune" localSheetId="3">#REF!</definedName>
    <definedName name="Betune" localSheetId="2">#REF!</definedName>
    <definedName name="Betune">#REF!</definedName>
    <definedName name="comp2" localSheetId="0">[2]PLANILHA!#REF!</definedName>
    <definedName name="comp2" localSheetId="9">[2]PLANILHA!#REF!</definedName>
    <definedName name="comp2" localSheetId="10">[2]PLANILHA!#REF!</definedName>
    <definedName name="comp2" localSheetId="3">[2]PLANILHA!#REF!</definedName>
    <definedName name="comp2" localSheetId="2">[2]PLANILHA!#REF!</definedName>
    <definedName name="comp2">[2]PLANILHA!#REF!</definedName>
    <definedName name="compinst." localSheetId="0">[3]PLANILHA!#REF!</definedName>
    <definedName name="compinst." localSheetId="9">[3]PLANILHA!#REF!</definedName>
    <definedName name="compinst." localSheetId="10">[3]PLANILHA!#REF!</definedName>
    <definedName name="compinst." localSheetId="3">[3]PLANILHA!#REF!</definedName>
    <definedName name="compinst." localSheetId="2">[3]PLANILHA!#REF!</definedName>
    <definedName name="compinst.">[3]PLANILHA!#REF!</definedName>
    <definedName name="crogr" localSheetId="0">[4]PLANILHA!#REF!</definedName>
    <definedName name="crogr" localSheetId="9">[4]PLANILHA!#REF!</definedName>
    <definedName name="crogr" localSheetId="10">[4]PLANILHA!#REF!</definedName>
    <definedName name="crogr" localSheetId="3">[4]PLANILHA!#REF!</definedName>
    <definedName name="crogr" localSheetId="2">[4]PLANILHA!#REF!</definedName>
    <definedName name="crogr">[4]PLANILHA!#REF!</definedName>
    <definedName name="ddddddd" localSheetId="0">#REF!</definedName>
    <definedName name="ddddddd" localSheetId="4">#REF!</definedName>
    <definedName name="ddddddd" localSheetId="8">#REF!</definedName>
    <definedName name="ddddddd" localSheetId="9">#REF!</definedName>
    <definedName name="ddddddd" localSheetId="10">#REF!</definedName>
    <definedName name="ddddddd" localSheetId="3">#REF!</definedName>
    <definedName name="ddddddd" localSheetId="2">#REF!</definedName>
    <definedName name="ddddddd" localSheetId="7">#REF!</definedName>
    <definedName name="ddddddd">#REF!</definedName>
    <definedName name="FATOR_K1" localSheetId="3">[1]ORÇAMENTO!#REF!</definedName>
    <definedName name="FATOR_K1" localSheetId="2">[1]ORÇAMENTO!#REF!</definedName>
    <definedName name="FATOR_K1" localSheetId="7">[1]ORÇAMENTO!#REF!</definedName>
    <definedName name="FATOR_K1">[1]ORÇAMENTO!#REF!</definedName>
    <definedName name="FATOR_K10" localSheetId="10">#REF!</definedName>
    <definedName name="FATOR_K10" localSheetId="3">#REF!</definedName>
    <definedName name="FATOR_K10" localSheetId="2">#REF!</definedName>
    <definedName name="FATOR_K10" localSheetId="7">#REF!</definedName>
    <definedName name="FATOR_K10">#REF!</definedName>
    <definedName name="FATOR_K11" localSheetId="3">#REF!</definedName>
    <definedName name="FATOR_K11" localSheetId="2">#REF!</definedName>
    <definedName name="FATOR_K11" localSheetId="7">#REF!</definedName>
    <definedName name="FATOR_K11">#REF!</definedName>
    <definedName name="FATOR_K2" localSheetId="3">#REF!</definedName>
    <definedName name="FATOR_K2" localSheetId="2">#REF!</definedName>
    <definedName name="FATOR_K2" localSheetId="7">#REF!</definedName>
    <definedName name="FATOR_K2">#REF!</definedName>
    <definedName name="FATOR_K3" localSheetId="3">#REF!</definedName>
    <definedName name="FATOR_K3" localSheetId="2">#REF!</definedName>
    <definedName name="FATOR_K3">#REF!</definedName>
    <definedName name="FATOR_K4" localSheetId="3">#REF!</definedName>
    <definedName name="FATOR_K4" localSheetId="2">#REF!</definedName>
    <definedName name="FATOR_K4">#REF!</definedName>
    <definedName name="FATOR_K5" localSheetId="3">#REF!</definedName>
    <definedName name="FATOR_K5" localSheetId="2">#REF!</definedName>
    <definedName name="FATOR_K5">#REF!</definedName>
    <definedName name="FATOR_K6" localSheetId="3">#REF!</definedName>
    <definedName name="FATOR_K6" localSheetId="2">#REF!</definedName>
    <definedName name="FATOR_K6">#REF!</definedName>
    <definedName name="FATOR_K7" localSheetId="3">#REF!</definedName>
    <definedName name="FATOR_K7" localSheetId="2">#REF!</definedName>
    <definedName name="FATOR_K7">#REF!</definedName>
    <definedName name="FATOR_K8" localSheetId="3">#REF!</definedName>
    <definedName name="FATOR_K8" localSheetId="2">#REF!</definedName>
    <definedName name="FATOR_K8">#REF!</definedName>
    <definedName name="FATOR_K9" localSheetId="3">#REF!</definedName>
    <definedName name="FATOR_K9" localSheetId="2">#REF!</definedName>
    <definedName name="FATOR_K9">#REF!</definedName>
    <definedName name="l.sociais" localSheetId="0">[4]PLANILHA!#REF!</definedName>
    <definedName name="l.sociais" localSheetId="4">[4]PLANILHA!#REF!</definedName>
    <definedName name="l.sociais" localSheetId="9">[4]PLANILHA!#REF!</definedName>
    <definedName name="l.sociais" localSheetId="10">[4]PLANILHA!#REF!</definedName>
    <definedName name="l.sociais" localSheetId="3">[4]PLANILHA!#REF!</definedName>
    <definedName name="l.sociais" localSheetId="2">[4]PLANILHA!#REF!</definedName>
    <definedName name="l.sociais">[4]PLANILHA!#REF!</definedName>
    <definedName name="nao" localSheetId="0">#REF!</definedName>
    <definedName name="nao" localSheetId="4">#REF!</definedName>
    <definedName name="nao" localSheetId="8">#REF!</definedName>
    <definedName name="nao" localSheetId="9">#REF!</definedName>
    <definedName name="nao" localSheetId="10">#REF!</definedName>
    <definedName name="nao" localSheetId="3">#REF!</definedName>
    <definedName name="nao" localSheetId="2">#REF!</definedName>
    <definedName name="nao" localSheetId="7">#REF!</definedName>
    <definedName name="nao">#REF!</definedName>
    <definedName name="popspkasdjhlasdbhasfknb" localSheetId="0">#REF!</definedName>
    <definedName name="popspkasdjhlasdbhasfknb" localSheetId="8">#REF!</definedName>
    <definedName name="popspkasdjhlasdbhasfknb" localSheetId="9">#REF!</definedName>
    <definedName name="popspkasdjhlasdbhasfknb" localSheetId="10">#REF!</definedName>
    <definedName name="popspkasdjhlasdbhasfknb" localSheetId="3">#REF!</definedName>
    <definedName name="popspkasdjhlasdbhasfknb" localSheetId="2">#REF!</definedName>
    <definedName name="popspkasdjhlasdbhasfknb" localSheetId="7">#REF!</definedName>
    <definedName name="popspkasdjhlasdbhasfknb">#REF!</definedName>
    <definedName name="ssss" localSheetId="0">#REF!</definedName>
    <definedName name="ssss" localSheetId="8">#REF!</definedName>
    <definedName name="ssss" localSheetId="9">#REF!</definedName>
    <definedName name="ssss" localSheetId="10">#REF!</definedName>
    <definedName name="ssss" localSheetId="3">#REF!</definedName>
    <definedName name="ssss" localSheetId="2">#REF!</definedName>
    <definedName name="ssss" localSheetId="7">#REF!</definedName>
    <definedName name="ssss">#REF!</definedName>
    <definedName name="TESTA" localSheetId="3">#REF!</definedName>
    <definedName name="TESTA" localSheetId="2">#REF!</definedName>
    <definedName name="TESTA">#REF!</definedName>
    <definedName name="_xlnm.Print_Titles" localSheetId="4">COMPOSIÇÕES!$1:$8</definedName>
    <definedName name="_xlnm.Print_Titles" localSheetId="9">'CURVA ABC'!$1:$8</definedName>
    <definedName name="_xlnm.Print_Titles" localSheetId="3">'EQUIP. COZINHA'!$1:$11</definedName>
    <definedName name="_xlnm.Print_Titles" localSheetId="2">'EQUIPAMENTOS-MOBILIÁRIO'!$1:$11</definedName>
    <definedName name="_xlnm.Print_Titles" localSheetId="7">'MAPA DE COTAÇÕES'!$1:$9</definedName>
    <definedName name="_xlnm.Print_Titles" localSheetId="1">REFORMA!$1:$11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25" i="26" l="1"/>
  <c r="I14" i="26"/>
  <c r="I15" i="26"/>
  <c r="I16" i="26" s="1"/>
  <c r="I17" i="26" s="1"/>
  <c r="I18" i="26" s="1"/>
  <c r="I19" i="26" s="1"/>
  <c r="I20" i="26" s="1"/>
  <c r="I21" i="26" s="1"/>
  <c r="I22" i="26" s="1"/>
  <c r="I23" i="26" s="1"/>
  <c r="I24" i="26" s="1"/>
  <c r="I25" i="26" s="1"/>
  <c r="I26" i="26" s="1"/>
  <c r="I27" i="26" s="1"/>
  <c r="I28" i="26" s="1"/>
  <c r="I29" i="26" s="1"/>
  <c r="I30" i="26" s="1"/>
  <c r="I31" i="26" s="1"/>
  <c r="I32" i="26" s="1"/>
  <c r="I33" i="26" s="1"/>
  <c r="I34" i="26" s="1"/>
  <c r="I35" i="26" s="1"/>
  <c r="I36" i="26" s="1"/>
  <c r="I37" i="26" s="1"/>
  <c r="I38" i="26" s="1"/>
  <c r="I39" i="26" s="1"/>
  <c r="I40" i="26" s="1"/>
  <c r="I41" i="26" s="1"/>
  <c r="I42" i="26" s="1"/>
  <c r="I43" i="26" s="1"/>
  <c r="I44" i="26" s="1"/>
  <c r="I45" i="26" s="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I71" i="26" s="1"/>
  <c r="I72" i="26" s="1"/>
  <c r="I73" i="26" s="1"/>
  <c r="I74" i="26" s="1"/>
  <c r="I75" i="26" s="1"/>
  <c r="I76" i="26" s="1"/>
  <c r="I77" i="26" s="1"/>
  <c r="I78" i="26" s="1"/>
  <c r="I79" i="26" s="1"/>
  <c r="I80" i="26" s="1"/>
  <c r="I81" i="26" s="1"/>
  <c r="I82" i="26" s="1"/>
  <c r="I83" i="26" s="1"/>
  <c r="I84" i="26" s="1"/>
  <c r="I85" i="26" s="1"/>
  <c r="I86" i="26" s="1"/>
  <c r="I87" i="26" s="1"/>
  <c r="I88" i="26" s="1"/>
  <c r="I89" i="26" s="1"/>
  <c r="I90" i="26" s="1"/>
  <c r="I91" i="26" s="1"/>
  <c r="I92" i="26" s="1"/>
  <c r="I93" i="26" s="1"/>
  <c r="I94" i="26" s="1"/>
  <c r="I95" i="26" s="1"/>
  <c r="I96" i="26" s="1"/>
  <c r="I97" i="26" s="1"/>
  <c r="I98" i="26" s="1"/>
  <c r="I99" i="26" s="1"/>
  <c r="I100" i="26" s="1"/>
  <c r="I101" i="26" s="1"/>
  <c r="I102" i="26" s="1"/>
  <c r="I103" i="26" s="1"/>
  <c r="I104" i="26" s="1"/>
  <c r="I105" i="26" s="1"/>
  <c r="I106" i="26" s="1"/>
  <c r="I107" i="26" s="1"/>
  <c r="I108" i="26" s="1"/>
  <c r="I109" i="26" s="1"/>
  <c r="I110" i="26" s="1"/>
  <c r="I111" i="26" s="1"/>
  <c r="I112" i="26" s="1"/>
  <c r="I113" i="26" s="1"/>
  <c r="I114" i="26" s="1"/>
  <c r="I115" i="26" s="1"/>
  <c r="I116" i="26" s="1"/>
  <c r="I117" i="26" s="1"/>
  <c r="I118" i="26" s="1"/>
  <c r="I119" i="26" s="1"/>
  <c r="I120" i="26" s="1"/>
  <c r="I121" i="26" s="1"/>
  <c r="I122" i="26" s="1"/>
  <c r="I123" i="26" s="1"/>
  <c r="I124" i="26" s="1"/>
  <c r="I125" i="26" s="1"/>
  <c r="I126" i="26" s="1"/>
  <c r="I127" i="26" s="1"/>
  <c r="I128" i="26" s="1"/>
  <c r="I129" i="26" s="1"/>
  <c r="I130" i="26" s="1"/>
  <c r="I131" i="26" s="1"/>
  <c r="I132" i="26" s="1"/>
  <c r="I133" i="26" s="1"/>
  <c r="I134" i="26" s="1"/>
  <c r="I135" i="26" s="1"/>
  <c r="I136" i="26" s="1"/>
  <c r="I137" i="26" s="1"/>
  <c r="I138" i="26" s="1"/>
  <c r="I139" i="26" s="1"/>
  <c r="I140" i="26" s="1"/>
  <c r="I141" i="26" s="1"/>
  <c r="I142" i="26" s="1"/>
  <c r="I143" i="26" s="1"/>
  <c r="I144" i="26" s="1"/>
  <c r="I145" i="26" s="1"/>
  <c r="I146" i="26" s="1"/>
  <c r="I147" i="26" s="1"/>
  <c r="I148" i="26" s="1"/>
  <c r="I149" i="26" s="1"/>
  <c r="I150" i="26" s="1"/>
  <c r="I151" i="26" s="1"/>
  <c r="I152" i="26" s="1"/>
  <c r="I153" i="26" s="1"/>
  <c r="I154" i="26" s="1"/>
  <c r="I155" i="26" s="1"/>
  <c r="I156" i="26" s="1"/>
  <c r="I157" i="26" s="1"/>
  <c r="I158" i="26" s="1"/>
  <c r="I159" i="26" s="1"/>
  <c r="I160" i="26" s="1"/>
  <c r="I161" i="26" s="1"/>
  <c r="I162" i="26" s="1"/>
  <c r="I163" i="26" s="1"/>
  <c r="I164" i="26" s="1"/>
  <c r="I165" i="26" s="1"/>
  <c r="I166" i="26" s="1"/>
  <c r="I167" i="26" s="1"/>
  <c r="I168" i="26" s="1"/>
  <c r="I169" i="26" s="1"/>
  <c r="I170" i="26" s="1"/>
  <c r="I171" i="26" s="1"/>
  <c r="I172" i="26" s="1"/>
  <c r="I173" i="26" s="1"/>
  <c r="I174" i="26" s="1"/>
  <c r="I175" i="26" s="1"/>
  <c r="I176" i="26" s="1"/>
  <c r="I177" i="26" s="1"/>
  <c r="I178" i="26" s="1"/>
  <c r="I179" i="26" s="1"/>
  <c r="I180" i="26" s="1"/>
  <c r="I181" i="26" s="1"/>
  <c r="I182" i="26" s="1"/>
  <c r="I183" i="26" s="1"/>
  <c r="I184" i="26" s="1"/>
  <c r="I185" i="26" s="1"/>
  <c r="I186" i="26" s="1"/>
  <c r="I187" i="26" s="1"/>
  <c r="I188" i="26" s="1"/>
  <c r="I189" i="26" s="1"/>
  <c r="I190" i="26" s="1"/>
  <c r="I191" i="26" s="1"/>
  <c r="I192" i="26" s="1"/>
  <c r="I193" i="26" s="1"/>
  <c r="I194" i="26" s="1"/>
  <c r="I195" i="26" s="1"/>
  <c r="I196" i="26" s="1"/>
  <c r="I197" i="26" s="1"/>
  <c r="I198" i="26" s="1"/>
  <c r="I199" i="26" s="1"/>
  <c r="I200" i="26" s="1"/>
  <c r="I201" i="26" s="1"/>
  <c r="I202" i="26" s="1"/>
  <c r="I203" i="26" s="1"/>
  <c r="I204" i="26" s="1"/>
  <c r="I205" i="26" s="1"/>
  <c r="I206" i="26" s="1"/>
  <c r="I207" i="26" s="1"/>
  <c r="I208" i="26" s="1"/>
  <c r="I209" i="26" s="1"/>
  <c r="I210" i="26" s="1"/>
  <c r="I211" i="26" s="1"/>
  <c r="I212" i="26" s="1"/>
  <c r="I213" i="26" s="1"/>
  <c r="I214" i="26" s="1"/>
  <c r="I215" i="26" s="1"/>
  <c r="I216" i="26" s="1"/>
  <c r="I217" i="26" s="1"/>
  <c r="I218" i="26" s="1"/>
  <c r="I219" i="26" s="1"/>
  <c r="I220" i="26" s="1"/>
  <c r="I221" i="26" s="1"/>
  <c r="I222" i="26" s="1"/>
  <c r="I223" i="26" s="1"/>
  <c r="I224" i="26" s="1"/>
  <c r="I225" i="26" s="1"/>
  <c r="I226" i="26" s="1"/>
  <c r="I227" i="26" s="1"/>
  <c r="I228" i="26" s="1"/>
  <c r="I229" i="26" s="1"/>
  <c r="I230" i="26" s="1"/>
  <c r="I231" i="26" s="1"/>
  <c r="I232" i="26" s="1"/>
  <c r="I233" i="26" s="1"/>
  <c r="I234" i="26" s="1"/>
  <c r="I235" i="26" s="1"/>
  <c r="I236" i="26" s="1"/>
  <c r="I237" i="26" s="1"/>
  <c r="I238" i="26" s="1"/>
  <c r="I239" i="26" s="1"/>
  <c r="I240" i="26" s="1"/>
  <c r="I241" i="26" s="1"/>
  <c r="I242" i="26" s="1"/>
  <c r="I243" i="26" s="1"/>
  <c r="I244" i="26" s="1"/>
  <c r="I245" i="26" s="1"/>
  <c r="I246" i="26" s="1"/>
  <c r="I247" i="26" s="1"/>
  <c r="I248" i="26" s="1"/>
  <c r="I249" i="26" s="1"/>
  <c r="I250" i="26" s="1"/>
  <c r="I251" i="26" s="1"/>
  <c r="I252" i="26" s="1"/>
  <c r="I253" i="26" s="1"/>
  <c r="I254" i="26" s="1"/>
  <c r="I255" i="26" s="1"/>
  <c r="I256" i="26" s="1"/>
  <c r="I257" i="26" s="1"/>
  <c r="I258" i="26" s="1"/>
  <c r="I259" i="26" s="1"/>
  <c r="I260" i="26" s="1"/>
  <c r="I261" i="26" s="1"/>
  <c r="I262" i="26" s="1"/>
  <c r="I263" i="26" s="1"/>
  <c r="I264" i="26" s="1"/>
  <c r="I265" i="26" s="1"/>
  <c r="I266" i="26" s="1"/>
  <c r="I267" i="26" s="1"/>
  <c r="I268" i="26" s="1"/>
  <c r="I269" i="26" s="1"/>
  <c r="I270" i="26" s="1"/>
  <c r="I271" i="26" s="1"/>
  <c r="I272" i="26" s="1"/>
  <c r="I273" i="26" s="1"/>
  <c r="I274" i="26" s="1"/>
  <c r="I275" i="26" s="1"/>
  <c r="I276" i="26" s="1"/>
  <c r="I277" i="26" s="1"/>
  <c r="I278" i="26" s="1"/>
  <c r="I279" i="26" s="1"/>
  <c r="I280" i="26" s="1"/>
  <c r="I281" i="26" s="1"/>
  <c r="I282" i="26" s="1"/>
  <c r="I283" i="26" s="1"/>
  <c r="I284" i="26" s="1"/>
  <c r="I285" i="26" s="1"/>
  <c r="I286" i="26" s="1"/>
  <c r="I287" i="26" s="1"/>
  <c r="I288" i="26" s="1"/>
  <c r="I289" i="26" s="1"/>
  <c r="I290" i="26" s="1"/>
  <c r="I291" i="26" s="1"/>
  <c r="I292" i="26" s="1"/>
  <c r="I293" i="26" s="1"/>
  <c r="I294" i="26" s="1"/>
  <c r="I295" i="26" s="1"/>
  <c r="I296" i="26" s="1"/>
  <c r="I297" i="26" s="1"/>
  <c r="I298" i="26" s="1"/>
  <c r="I299" i="26" s="1"/>
  <c r="I300" i="26" s="1"/>
  <c r="I301" i="26" s="1"/>
  <c r="I302" i="26" s="1"/>
  <c r="I303" i="26" s="1"/>
  <c r="I304" i="26" s="1"/>
  <c r="I305" i="26" s="1"/>
  <c r="I306" i="26" s="1"/>
  <c r="I307" i="26" s="1"/>
  <c r="I308" i="26" s="1"/>
  <c r="I309" i="26" s="1"/>
  <c r="I310" i="26" s="1"/>
  <c r="I311" i="26" s="1"/>
  <c r="I312" i="26" s="1"/>
  <c r="I313" i="26" s="1"/>
  <c r="I314" i="26" s="1"/>
  <c r="I315" i="26" s="1"/>
  <c r="I316" i="26" s="1"/>
  <c r="I317" i="26" s="1"/>
  <c r="I318" i="26" s="1"/>
  <c r="I319" i="26" s="1"/>
  <c r="I320" i="26" s="1"/>
  <c r="I321" i="26" s="1"/>
  <c r="I322" i="26" s="1"/>
  <c r="I323" i="26" s="1"/>
  <c r="F171" i="26"/>
  <c r="G171" i="26" s="1"/>
  <c r="L276"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2" i="26"/>
  <c r="L273" i="26"/>
  <c r="L274" i="26"/>
  <c r="L275"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7" i="26"/>
  <c r="L308" i="26"/>
  <c r="L309" i="26"/>
  <c r="L310" i="26"/>
  <c r="L311" i="26"/>
  <c r="L312" i="26"/>
  <c r="L313" i="26"/>
  <c r="L314" i="26"/>
  <c r="L315" i="26"/>
  <c r="L316" i="26"/>
  <c r="L317" i="26"/>
  <c r="L318" i="26"/>
  <c r="L319" i="26"/>
  <c r="L320" i="26"/>
  <c r="L321" i="26"/>
  <c r="L322" i="26"/>
  <c r="L323" i="26"/>
  <c r="F94" i="26"/>
  <c r="G94" i="26" s="1"/>
  <c r="F42" i="26"/>
  <c r="G42" i="26" s="1"/>
  <c r="F168" i="26"/>
  <c r="G168" i="26" s="1"/>
  <c r="F75" i="26"/>
  <c r="G75" i="26" s="1"/>
  <c r="F88" i="26"/>
  <c r="G88" i="26" s="1"/>
  <c r="F34" i="26"/>
  <c r="G34" i="26" s="1"/>
  <c r="F83" i="26"/>
  <c r="G83" i="26" s="1"/>
  <c r="F180" i="26"/>
  <c r="G180" i="26" s="1"/>
  <c r="F105" i="26"/>
  <c r="G105" i="26" s="1"/>
  <c r="F62" i="26"/>
  <c r="G62" i="26" s="1"/>
  <c r="F150" i="26"/>
  <c r="G150" i="26" s="1"/>
  <c r="F186" i="26"/>
  <c r="G186" i="26" s="1"/>
  <c r="F148" i="26"/>
  <c r="G148" i="26" s="1"/>
  <c r="F108" i="26"/>
  <c r="G108" i="26" s="1"/>
  <c r="F38" i="26"/>
  <c r="G38" i="26" s="1"/>
  <c r="F162" i="26"/>
  <c r="G162" i="26" s="1"/>
  <c r="F110" i="26"/>
  <c r="G110" i="26" s="1"/>
  <c r="F43" i="26"/>
  <c r="G43" i="26" s="1"/>
  <c r="F13" i="26"/>
  <c r="G13" i="26" s="1"/>
  <c r="F95" i="26"/>
  <c r="G95" i="26" s="1"/>
  <c r="F57" i="26"/>
  <c r="G57" i="26" s="1"/>
  <c r="F262" i="26"/>
  <c r="G262" i="26" s="1"/>
  <c r="F121" i="26"/>
  <c r="G121" i="26" s="1"/>
  <c r="F182" i="26"/>
  <c r="G182" i="26" s="1"/>
  <c r="F79" i="26"/>
  <c r="G79" i="26" s="1"/>
  <c r="F90" i="26"/>
  <c r="G90" i="26" s="1"/>
  <c r="F160" i="26"/>
  <c r="G160" i="26" s="1"/>
  <c r="F157" i="26"/>
  <c r="G157" i="26" s="1"/>
  <c r="F300" i="26"/>
  <c r="G300" i="26" s="1"/>
  <c r="F145" i="26"/>
  <c r="G145" i="26" s="1"/>
  <c r="F232" i="26"/>
  <c r="G232" i="26" s="1"/>
  <c r="F52" i="26"/>
  <c r="G52" i="26" s="1"/>
  <c r="F96" i="26"/>
  <c r="G96" i="26" s="1"/>
  <c r="F144" i="26"/>
  <c r="G144" i="26" s="1"/>
  <c r="F78" i="26"/>
  <c r="G78" i="26" s="1"/>
  <c r="F98" i="26"/>
  <c r="G98" i="26" s="1"/>
  <c r="F31" i="26"/>
  <c r="G31" i="26" s="1"/>
  <c r="F33" i="26"/>
  <c r="G33" i="26" s="1"/>
  <c r="F12" i="26"/>
  <c r="G12" i="26" s="1"/>
  <c r="F14" i="26"/>
  <c r="G14" i="26" s="1"/>
  <c r="F35" i="26"/>
  <c r="G35" i="26" s="1"/>
  <c r="F193" i="26"/>
  <c r="G193" i="26" s="1"/>
  <c r="F301" i="26"/>
  <c r="G301" i="26" s="1"/>
  <c r="F143" i="26"/>
  <c r="G143" i="26" s="1"/>
  <c r="F302" i="26"/>
  <c r="G302" i="26" s="1"/>
  <c r="F146" i="26"/>
  <c r="G146" i="26" s="1"/>
  <c r="F92" i="26"/>
  <c r="G92" i="26" s="1"/>
  <c r="F82" i="26"/>
  <c r="G82" i="26" s="1"/>
  <c r="F187" i="26"/>
  <c r="G187" i="26" s="1"/>
  <c r="F263" i="26"/>
  <c r="G263" i="26" s="1"/>
  <c r="F30" i="26"/>
  <c r="G30" i="26" s="1"/>
  <c r="F25" i="26"/>
  <c r="G25" i="26" s="1"/>
  <c r="F89" i="26"/>
  <c r="G89" i="26" s="1"/>
  <c r="F93" i="26"/>
  <c r="G93" i="26" s="1"/>
  <c r="F159" i="26"/>
  <c r="G159" i="26" s="1"/>
  <c r="F56" i="26"/>
  <c r="G56" i="26" s="1"/>
  <c r="F247" i="26"/>
  <c r="G247" i="26" s="1"/>
  <c r="F177" i="26"/>
  <c r="G177" i="26" s="1"/>
  <c r="F149" i="26"/>
  <c r="G149" i="26" s="1"/>
  <c r="F11" i="26"/>
  <c r="G11" i="26" s="1"/>
  <c r="F45" i="26"/>
  <c r="G45" i="26" s="1"/>
  <c r="F46" i="26"/>
  <c r="G46" i="26" s="1"/>
  <c r="F19" i="26"/>
  <c r="G19" i="26" s="1"/>
  <c r="F44" i="26"/>
  <c r="G44" i="26" s="1"/>
  <c r="F24" i="26"/>
  <c r="G24" i="26" s="1"/>
  <c r="F155" i="26"/>
  <c r="G155" i="26" s="1"/>
  <c r="F55" i="26"/>
  <c r="G55" i="26" s="1"/>
  <c r="F64" i="26"/>
  <c r="G64" i="26" s="1"/>
  <c r="F26" i="26"/>
  <c r="G26" i="26" s="1"/>
  <c r="F22" i="26"/>
  <c r="G22" i="26" s="1"/>
  <c r="F37" i="26"/>
  <c r="G37" i="26" s="1"/>
  <c r="F36" i="26"/>
  <c r="G36" i="26" s="1"/>
  <c r="F63" i="26"/>
  <c r="G63" i="26" s="1"/>
  <c r="F21" i="26"/>
  <c r="G21" i="26" s="1"/>
  <c r="F116" i="26"/>
  <c r="G116" i="26" s="1"/>
  <c r="F129" i="26"/>
  <c r="G129" i="26" s="1"/>
  <c r="F130" i="26"/>
  <c r="G130" i="26" s="1"/>
  <c r="F113" i="26"/>
  <c r="G113" i="26" s="1"/>
  <c r="F15" i="26"/>
  <c r="G15" i="26" s="1"/>
  <c r="F236" i="26"/>
  <c r="G236" i="26" s="1"/>
  <c r="F81" i="26"/>
  <c r="G81" i="26" s="1"/>
  <c r="F49" i="26"/>
  <c r="G49" i="26" s="1"/>
  <c r="F151" i="26"/>
  <c r="G151" i="26" s="1"/>
  <c r="F233" i="26"/>
  <c r="G233" i="26" s="1"/>
  <c r="F273" i="26"/>
  <c r="G273" i="26" s="1"/>
  <c r="F65" i="26"/>
  <c r="G65" i="26" s="1"/>
  <c r="F40" i="26"/>
  <c r="G40" i="26" s="1"/>
  <c r="F207" i="26"/>
  <c r="G207" i="26" s="1"/>
  <c r="F109" i="26"/>
  <c r="G109" i="26" s="1"/>
  <c r="F201" i="26"/>
  <c r="F225" i="26"/>
  <c r="G225" i="26" s="1"/>
  <c r="F267" i="26"/>
  <c r="G267" i="26" s="1"/>
  <c r="F306" i="26"/>
  <c r="G306" i="26" s="1"/>
  <c r="F256" i="26"/>
  <c r="G256" i="26" s="1"/>
  <c r="F285" i="26"/>
  <c r="G285" i="26" s="1"/>
  <c r="F258" i="26"/>
  <c r="G258" i="26" s="1"/>
  <c r="F314" i="26"/>
  <c r="G314" i="26" s="1"/>
  <c r="F191" i="26"/>
  <c r="G191" i="26" s="1"/>
  <c r="F100" i="26"/>
  <c r="G100" i="26" s="1"/>
  <c r="F102" i="26"/>
  <c r="G102" i="26" s="1"/>
  <c r="F85" i="26"/>
  <c r="G85" i="26" s="1"/>
  <c r="F165" i="26"/>
  <c r="G165" i="26" s="1"/>
  <c r="F97" i="26"/>
  <c r="G97" i="26" s="1"/>
  <c r="F106" i="26"/>
  <c r="G106" i="26" s="1"/>
  <c r="F134" i="26"/>
  <c r="G134" i="26" s="1"/>
  <c r="F91" i="26"/>
  <c r="G91" i="26" s="1"/>
  <c r="F139" i="26"/>
  <c r="G139" i="26" s="1"/>
  <c r="F103" i="26"/>
  <c r="G103" i="26" s="1"/>
  <c r="F115" i="26"/>
  <c r="G115" i="26" s="1"/>
  <c r="F213" i="26"/>
  <c r="G213" i="26" s="1"/>
  <c r="F77" i="26"/>
  <c r="G77" i="26" s="1"/>
  <c r="F242" i="26"/>
  <c r="G242" i="26" s="1"/>
  <c r="F152" i="26"/>
  <c r="G152" i="26" s="1"/>
  <c r="F192" i="26"/>
  <c r="G192" i="26" s="1"/>
  <c r="F265" i="26"/>
  <c r="G265" i="26" s="1"/>
  <c r="F226" i="26"/>
  <c r="G226" i="26" s="1"/>
  <c r="F173" i="26"/>
  <c r="G173" i="26" s="1"/>
  <c r="F288" i="26"/>
  <c r="G288" i="26" s="1"/>
  <c r="F183" i="26"/>
  <c r="G183" i="26" s="1"/>
  <c r="F117" i="26"/>
  <c r="G117" i="26" s="1"/>
  <c r="F246" i="26"/>
  <c r="G246" i="26" s="1"/>
  <c r="F245" i="26"/>
  <c r="G245" i="26" s="1"/>
  <c r="F137" i="26"/>
  <c r="G137" i="26" s="1"/>
  <c r="F86" i="26"/>
  <c r="G86" i="26" s="1"/>
  <c r="F119" i="26"/>
  <c r="G119" i="26" s="1"/>
  <c r="F212" i="26"/>
  <c r="G212" i="26" s="1"/>
  <c r="F80" i="26"/>
  <c r="G80" i="26" s="1"/>
  <c r="F299" i="26"/>
  <c r="G299" i="26" s="1"/>
  <c r="F196" i="26"/>
  <c r="G196" i="26" s="1"/>
  <c r="F204" i="26"/>
  <c r="G204" i="26" s="1"/>
  <c r="F214" i="26"/>
  <c r="G214" i="26" s="1"/>
  <c r="F123" i="26"/>
  <c r="G123" i="26" s="1"/>
  <c r="F224" i="26"/>
  <c r="G224" i="26" s="1"/>
  <c r="F264" i="26"/>
  <c r="G264" i="26" s="1"/>
  <c r="F60" i="26"/>
  <c r="G60" i="26" s="1"/>
  <c r="F222" i="26"/>
  <c r="G222" i="26" s="1"/>
  <c r="F249" i="26"/>
  <c r="G249" i="26" s="1"/>
  <c r="F197" i="26"/>
  <c r="G197" i="26" s="1"/>
  <c r="F87" i="26"/>
  <c r="G87" i="26" s="1"/>
  <c r="F28" i="26"/>
  <c r="G28" i="26" s="1"/>
  <c r="F211" i="26"/>
  <c r="G211" i="26" s="1"/>
  <c r="F210" i="26"/>
  <c r="G210" i="26" s="1"/>
  <c r="F227" i="26"/>
  <c r="G227" i="26" s="1"/>
  <c r="F189" i="26"/>
  <c r="G189" i="26" s="1"/>
  <c r="F167" i="26"/>
  <c r="G167" i="26" s="1"/>
  <c r="F161" i="26"/>
  <c r="G161" i="26" s="1"/>
  <c r="F138" i="26"/>
  <c r="G138" i="26" s="1"/>
  <c r="F114" i="26"/>
  <c r="G114" i="26" s="1"/>
  <c r="F133" i="26"/>
  <c r="G133" i="26" s="1"/>
  <c r="F142" i="26"/>
  <c r="G142" i="26" s="1"/>
  <c r="F234" i="26"/>
  <c r="G234" i="26" s="1"/>
  <c r="F229" i="26"/>
  <c r="G229" i="26" s="1"/>
  <c r="F282" i="26"/>
  <c r="G282" i="26" s="1"/>
  <c r="F297" i="26"/>
  <c r="G297" i="26" s="1"/>
  <c r="F220" i="26"/>
  <c r="G220" i="26" s="1"/>
  <c r="F259" i="26"/>
  <c r="G259" i="26" s="1"/>
  <c r="F289" i="26"/>
  <c r="G289" i="26" s="1"/>
  <c r="F170" i="26"/>
  <c r="G170" i="26" s="1"/>
  <c r="F118" i="26"/>
  <c r="G118" i="26" s="1"/>
  <c r="F48" i="26"/>
  <c r="G48" i="26" s="1"/>
  <c r="F135" i="26"/>
  <c r="G135" i="26" s="1"/>
  <c r="F172" i="26"/>
  <c r="G172" i="26" s="1"/>
  <c r="F202" i="26"/>
  <c r="G202" i="26" s="1"/>
  <c r="F50" i="26"/>
  <c r="G50" i="26" s="1"/>
  <c r="F200" i="26"/>
  <c r="G200" i="26" s="1"/>
  <c r="F209" i="26"/>
  <c r="G209" i="26" s="1"/>
  <c r="F190" i="26"/>
  <c r="G190" i="26" s="1"/>
  <c r="F174" i="26"/>
  <c r="G174" i="26" s="1"/>
  <c r="F304" i="26"/>
  <c r="G304" i="26" s="1"/>
  <c r="F318" i="26"/>
  <c r="G318" i="26" s="1"/>
  <c r="F311" i="26"/>
  <c r="G311" i="26" s="1"/>
  <c r="F319" i="26"/>
  <c r="G319" i="26" s="1"/>
  <c r="F317" i="26"/>
  <c r="G317" i="26" s="1"/>
  <c r="F322" i="26"/>
  <c r="G322" i="26" s="1"/>
  <c r="F268" i="26"/>
  <c r="G268" i="26" s="1"/>
  <c r="F218" i="26"/>
  <c r="G218" i="26" s="1"/>
  <c r="F58" i="26"/>
  <c r="G58" i="26" s="1"/>
  <c r="F283" i="26"/>
  <c r="G283" i="26" s="1"/>
  <c r="F59" i="26"/>
  <c r="G59" i="26" s="1"/>
  <c r="F154" i="26"/>
  <c r="G154" i="26" s="1"/>
  <c r="F163" i="26"/>
  <c r="G163" i="26" s="1"/>
  <c r="F41" i="26"/>
  <c r="G41" i="26" s="1"/>
  <c r="F131" i="26"/>
  <c r="G131" i="26" s="1"/>
  <c r="F228" i="26"/>
  <c r="G228" i="26" s="1"/>
  <c r="F274" i="26"/>
  <c r="G274" i="26" s="1"/>
  <c r="F279" i="26"/>
  <c r="G279" i="26" s="1"/>
  <c r="F284" i="26"/>
  <c r="G284" i="26" s="1"/>
  <c r="F323" i="26"/>
  <c r="G323" i="26" s="1"/>
  <c r="F261" i="26"/>
  <c r="G261" i="26" s="1"/>
  <c r="F231" i="26"/>
  <c r="G231" i="26" s="1"/>
  <c r="F266" i="26"/>
  <c r="G266" i="26" s="1"/>
  <c r="F221" i="26"/>
  <c r="G221" i="26" s="1"/>
  <c r="F169" i="26"/>
  <c r="G169" i="26" s="1"/>
  <c r="F147" i="26"/>
  <c r="G147" i="26" s="1"/>
  <c r="F132" i="26"/>
  <c r="G132" i="26" s="1"/>
  <c r="F252" i="26"/>
  <c r="G252" i="26" s="1"/>
  <c r="F215" i="26"/>
  <c r="G215" i="26" s="1"/>
  <c r="F164" i="26"/>
  <c r="G164" i="26" s="1"/>
  <c r="F122" i="26"/>
  <c r="G122" i="26" s="1"/>
  <c r="F230" i="26"/>
  <c r="G230" i="26" s="1"/>
  <c r="F293" i="26"/>
  <c r="G293" i="26" s="1"/>
  <c r="F281" i="26"/>
  <c r="G281" i="26" s="1"/>
  <c r="F158" i="26"/>
  <c r="G158" i="26" s="1"/>
  <c r="F194" i="26"/>
  <c r="G194" i="26" s="1"/>
  <c r="F243" i="26"/>
  <c r="G243" i="26" s="1"/>
  <c r="F307" i="26"/>
  <c r="G307" i="26" s="1"/>
  <c r="F321" i="26"/>
  <c r="G321" i="26" s="1"/>
  <c r="F286" i="26"/>
  <c r="G286" i="26" s="1"/>
  <c r="F316" i="26"/>
  <c r="G316" i="26" s="1"/>
  <c r="F287" i="26"/>
  <c r="G287" i="26" s="1"/>
  <c r="F250" i="26"/>
  <c r="G250" i="26" s="1"/>
  <c r="F219" i="26"/>
  <c r="G219" i="26" s="1"/>
  <c r="F270" i="26"/>
  <c r="G270" i="26" s="1"/>
  <c r="F238" i="26"/>
  <c r="G238" i="26" s="1"/>
  <c r="F166" i="26"/>
  <c r="G166" i="26" s="1"/>
  <c r="F271" i="26"/>
  <c r="G271" i="26" s="1"/>
  <c r="F239" i="26"/>
  <c r="G239" i="26" s="1"/>
  <c r="F272" i="26"/>
  <c r="G272" i="26" s="1"/>
  <c r="F199" i="26"/>
  <c r="G199" i="26" s="1"/>
  <c r="F269" i="26"/>
  <c r="G269" i="26" s="1"/>
  <c r="F71" i="26"/>
  <c r="F276" i="26"/>
  <c r="G276" i="26" s="1"/>
  <c r="F54" i="26"/>
  <c r="G54" i="26" s="1"/>
  <c r="F140" i="26"/>
  <c r="G140" i="26" s="1"/>
  <c r="F178" i="26"/>
  <c r="G178" i="26" s="1"/>
  <c r="F303" i="26"/>
  <c r="G303" i="26" s="1"/>
  <c r="F315" i="26"/>
  <c r="G315" i="26" s="1"/>
  <c r="F320" i="26"/>
  <c r="G320" i="26" s="1"/>
  <c r="F310" i="26"/>
  <c r="G310" i="26" s="1"/>
  <c r="F308" i="26"/>
  <c r="G308" i="26" s="1"/>
  <c r="F309" i="26"/>
  <c r="G309" i="26" s="1"/>
  <c r="F69" i="26"/>
  <c r="G69" i="26" s="1"/>
  <c r="F99" i="26"/>
  <c r="G99" i="26" s="1"/>
  <c r="F66" i="26"/>
  <c r="G66" i="26" s="1"/>
  <c r="F280" i="26"/>
  <c r="G280" i="26" s="1"/>
  <c r="F305" i="26"/>
  <c r="G305" i="26" s="1"/>
  <c r="F260" i="26"/>
  <c r="G260" i="26" s="1"/>
  <c r="F208" i="26"/>
  <c r="G208" i="26" s="1"/>
  <c r="F198" i="26"/>
  <c r="G198" i="26" s="1"/>
  <c r="F179" i="26"/>
  <c r="G179" i="26" s="1"/>
  <c r="F223" i="26"/>
  <c r="G223" i="26" s="1"/>
  <c r="F205" i="26"/>
  <c r="G205" i="26" s="1"/>
  <c r="F175" i="26"/>
  <c r="G175" i="26" s="1"/>
  <c r="F275" i="26"/>
  <c r="G275" i="26" s="1"/>
  <c r="F181" i="26"/>
  <c r="G181" i="26" s="1"/>
  <c r="F136" i="26"/>
  <c r="G136" i="26" s="1"/>
  <c r="F153" i="26"/>
  <c r="G153" i="26" s="1"/>
  <c r="F156" i="26"/>
  <c r="G156" i="26" s="1"/>
  <c r="F203" i="26"/>
  <c r="G203" i="26" s="1"/>
  <c r="F217" i="26"/>
  <c r="G217" i="26" s="1"/>
  <c r="F185" i="26"/>
  <c r="G185" i="26" s="1"/>
  <c r="F277" i="26"/>
  <c r="G277" i="26" s="1"/>
  <c r="F312" i="26"/>
  <c r="G312" i="26" s="1"/>
  <c r="F251" i="26"/>
  <c r="G251" i="26" s="1"/>
  <c r="F248" i="26"/>
  <c r="G248" i="26" s="1"/>
  <c r="F254" i="26"/>
  <c r="G254" i="26" s="1"/>
  <c r="F244" i="26"/>
  <c r="G244" i="26" s="1"/>
  <c r="F313" i="26"/>
  <c r="G313" i="26" s="1"/>
  <c r="F292" i="26"/>
  <c r="G292" i="26" s="1"/>
  <c r="F298" i="26"/>
  <c r="G298" i="26" s="1"/>
  <c r="F240" i="26"/>
  <c r="G240" i="26" s="1"/>
  <c r="F290" i="26"/>
  <c r="G290" i="26" s="1"/>
  <c r="F255" i="26"/>
  <c r="G255" i="26" s="1"/>
  <c r="F237" i="26"/>
  <c r="G237" i="26" s="1"/>
  <c r="F278" i="26"/>
  <c r="G278" i="26" s="1"/>
  <c r="F176" i="26"/>
  <c r="G176" i="26" s="1"/>
  <c r="F128" i="26"/>
  <c r="G128" i="26" s="1"/>
  <c r="F294" i="26"/>
  <c r="G294" i="26" s="1"/>
  <c r="F291" i="26"/>
  <c r="G291" i="26" s="1"/>
  <c r="F216" i="26"/>
  <c r="G216" i="26" s="1"/>
  <c r="F257" i="26"/>
  <c r="G257" i="26" s="1"/>
  <c r="F127" i="26"/>
  <c r="G127" i="26" s="1"/>
  <c r="F184" i="26"/>
  <c r="G184" i="26" s="1"/>
  <c r="F295" i="26"/>
  <c r="G295" i="26" s="1"/>
  <c r="F195" i="26"/>
  <c r="G195" i="26" s="1"/>
  <c r="F61" i="26"/>
  <c r="G61" i="26" s="1"/>
  <c r="F235" i="26"/>
  <c r="G235" i="26" s="1"/>
  <c r="F72" i="26"/>
  <c r="G72" i="26" s="1"/>
  <c r="F120" i="26"/>
  <c r="G120" i="26" s="1"/>
  <c r="F296" i="26"/>
  <c r="G296" i="26" s="1"/>
  <c r="F16" i="26"/>
  <c r="G16" i="26" s="1"/>
  <c r="F20" i="26"/>
  <c r="G20" i="26" s="1"/>
  <c r="F27" i="26"/>
  <c r="G27" i="26" s="1"/>
  <c r="F18" i="26"/>
  <c r="G18" i="26" s="1"/>
  <c r="F112" i="26"/>
  <c r="G112" i="26" s="1"/>
  <c r="F101" i="26"/>
  <c r="G101" i="26" s="1"/>
  <c r="F23" i="26"/>
  <c r="G23" i="26" s="1"/>
  <c r="F70" i="26"/>
  <c r="G70" i="26" s="1"/>
  <c r="F107" i="26"/>
  <c r="G107" i="26" s="1"/>
  <c r="F124" i="26"/>
  <c r="G124" i="26" s="1"/>
  <c r="F206" i="26"/>
  <c r="G206" i="26" s="1"/>
  <c r="F241" i="26"/>
  <c r="G241" i="26" s="1"/>
  <c r="F111" i="26"/>
  <c r="G111" i="26" s="1"/>
  <c r="F125" i="26"/>
  <c r="G125" i="26" s="1"/>
  <c r="F126" i="26"/>
  <c r="G126" i="26" s="1"/>
  <c r="F76" i="26"/>
  <c r="G76" i="26" s="1"/>
  <c r="F74" i="26"/>
  <c r="G74" i="26" s="1"/>
  <c r="F141" i="26"/>
  <c r="G141" i="26" s="1"/>
  <c r="F47" i="26"/>
  <c r="G47" i="26" s="1"/>
  <c r="F253" i="26"/>
  <c r="G253" i="26" s="1"/>
  <c r="F73" i="26"/>
  <c r="G73" i="26" s="1"/>
  <c r="F84" i="26"/>
  <c r="G84" i="26" s="1"/>
  <c r="F17" i="26"/>
  <c r="G17" i="26" s="1"/>
  <c r="F29" i="26"/>
  <c r="G29" i="26" s="1"/>
  <c r="F32" i="26"/>
  <c r="G32" i="26" s="1"/>
  <c r="F188" i="26"/>
  <c r="G188" i="26" s="1"/>
  <c r="F67" i="26"/>
  <c r="G67" i="26" s="1"/>
  <c r="F51" i="26"/>
  <c r="G51" i="26" s="1"/>
  <c r="F104" i="26"/>
  <c r="G104" i="26" s="1"/>
  <c r="F39" i="26"/>
  <c r="G39" i="26" s="1"/>
  <c r="F53" i="26"/>
  <c r="G53" i="26" s="1"/>
  <c r="F68" i="26"/>
  <c r="G68" i="26" s="1"/>
  <c r="G71" i="26"/>
  <c r="G201" i="26"/>
  <c r="C20" i="21"/>
  <c r="C17" i="21"/>
  <c r="C14" i="21"/>
  <c r="C11" i="21"/>
  <c r="C38" i="21"/>
  <c r="C35" i="21"/>
  <c r="C32" i="21"/>
  <c r="C29" i="21"/>
  <c r="C26" i="21"/>
  <c r="C23" i="21"/>
  <c r="G833" i="15" l="1"/>
  <c r="G451" i="15" l="1"/>
  <c r="H451" i="15" s="1"/>
  <c r="E451" i="15"/>
  <c r="D451" i="15"/>
  <c r="C451" i="15"/>
  <c r="C319" i="16"/>
  <c r="D1038" i="15"/>
  <c r="D988" i="15"/>
  <c r="D982" i="15"/>
  <c r="D976" i="15"/>
  <c r="D970" i="15"/>
  <c r="D964" i="15"/>
  <c r="D958" i="15"/>
  <c r="D952" i="15"/>
  <c r="D946" i="15"/>
  <c r="D934" i="15"/>
  <c r="D928" i="15"/>
  <c r="D910" i="15"/>
  <c r="D905" i="15"/>
  <c r="D898" i="15"/>
  <c r="D891" i="15"/>
  <c r="D857" i="15"/>
  <c r="D850" i="15"/>
  <c r="D844" i="15"/>
  <c r="D766" i="15"/>
  <c r="D752" i="15"/>
  <c r="D751" i="15"/>
  <c r="D741" i="15"/>
  <c r="D740" i="15"/>
  <c r="D730" i="15"/>
  <c r="D729" i="15"/>
  <c r="D719" i="15"/>
  <c r="D718" i="15"/>
  <c r="D708" i="15"/>
  <c r="D702" i="15"/>
  <c r="D696" i="15"/>
  <c r="D690" i="15"/>
  <c r="D684" i="15"/>
  <c r="D678" i="15"/>
  <c r="D671" i="15"/>
  <c r="D670" i="15"/>
  <c r="D669" i="15"/>
  <c r="D662" i="15"/>
  <c r="D656" i="15"/>
  <c r="D650" i="15"/>
  <c r="D644" i="15"/>
  <c r="D622" i="15"/>
  <c r="D615" i="15"/>
  <c r="D608" i="15"/>
  <c r="D601" i="15"/>
  <c r="D594" i="15"/>
  <c r="D539" i="15"/>
  <c r="D524" i="15"/>
  <c r="D509" i="15"/>
  <c r="D503" i="15"/>
  <c r="D497" i="15"/>
  <c r="D491" i="15"/>
  <c r="D485" i="15"/>
  <c r="D457" i="15"/>
  <c r="D450" i="15"/>
  <c r="D444" i="15"/>
  <c r="D438" i="15"/>
  <c r="D432" i="15"/>
  <c r="D426" i="15"/>
  <c r="D420" i="15"/>
  <c r="D414" i="15"/>
  <c r="D408" i="15"/>
  <c r="D402" i="15"/>
  <c r="D396" i="15"/>
  <c r="D390" i="15"/>
  <c r="D384" i="15"/>
  <c r="D378" i="15"/>
  <c r="D372" i="15"/>
  <c r="D363" i="15"/>
  <c r="D324" i="15"/>
  <c r="D295" i="15"/>
  <c r="D288" i="15"/>
  <c r="D281" i="15"/>
  <c r="D270" i="15"/>
  <c r="D259" i="15"/>
  <c r="D248" i="15"/>
  <c r="D237" i="15"/>
  <c r="D226" i="15"/>
  <c r="D215" i="15"/>
  <c r="D204" i="15"/>
  <c r="D193" i="15"/>
  <c r="D187" i="15"/>
  <c r="D179" i="15"/>
  <c r="D170" i="15"/>
  <c r="D162" i="15"/>
  <c r="D154" i="15"/>
  <c r="D146" i="15"/>
  <c r="D138" i="15"/>
  <c r="D132" i="15"/>
  <c r="D87" i="15"/>
  <c r="D64" i="15"/>
  <c r="D55" i="15"/>
  <c r="D39" i="15"/>
  <c r="D28" i="15"/>
  <c r="D21" i="15"/>
  <c r="D14" i="15"/>
  <c r="G1046" i="15"/>
  <c r="H1046" i="15" s="1"/>
  <c r="G1045" i="15"/>
  <c r="H1045" i="15" s="1"/>
  <c r="G1044" i="15"/>
  <c r="H1044" i="15" s="1"/>
  <c r="G1043" i="15"/>
  <c r="H1043" i="15" s="1"/>
  <c r="G1042" i="15"/>
  <c r="H1042" i="15" s="1"/>
  <c r="G1041" i="15"/>
  <c r="H1041" i="15" s="1"/>
  <c r="G1040" i="15"/>
  <c r="H1040" i="15" s="1"/>
  <c r="G1039" i="15"/>
  <c r="H1039" i="15" s="1"/>
  <c r="G1038" i="15"/>
  <c r="H1038" i="15" s="1"/>
  <c r="G1037" i="15"/>
  <c r="H1037" i="15" s="1"/>
  <c r="C1038" i="15"/>
  <c r="E1038" i="15"/>
  <c r="C1039" i="15"/>
  <c r="D1039" i="15"/>
  <c r="E1039" i="15"/>
  <c r="C1040" i="15"/>
  <c r="D1040" i="15"/>
  <c r="E1040" i="15"/>
  <c r="C1041" i="15"/>
  <c r="D1041" i="15"/>
  <c r="E1041" i="15"/>
  <c r="C1042" i="15"/>
  <c r="D1042" i="15"/>
  <c r="E1042" i="15"/>
  <c r="C1043" i="15"/>
  <c r="D1043" i="15"/>
  <c r="E1043" i="15"/>
  <c r="C1044" i="15"/>
  <c r="D1044" i="15"/>
  <c r="E1044" i="15"/>
  <c r="C1045" i="15"/>
  <c r="D1045" i="15"/>
  <c r="E1045" i="15"/>
  <c r="C1046" i="15"/>
  <c r="D1046" i="15"/>
  <c r="E1046" i="15"/>
  <c r="E1037" i="15"/>
  <c r="D1037" i="15"/>
  <c r="C1037" i="15"/>
  <c r="C11" i="16"/>
  <c r="H1036" i="15" l="1"/>
  <c r="B49" i="34" l="1"/>
  <c r="B48" i="34"/>
  <c r="B47" i="34"/>
  <c r="B46" i="34"/>
  <c r="B45" i="34"/>
  <c r="H20" i="34"/>
  <c r="H21" i="34" s="1"/>
  <c r="H17" i="34"/>
  <c r="H16" i="34"/>
  <c r="H18" i="34" s="1"/>
  <c r="H11" i="34"/>
  <c r="H10" i="34"/>
  <c r="H9" i="34"/>
  <c r="H8" i="34"/>
  <c r="H12" i="34" s="1"/>
  <c r="B49" i="33"/>
  <c r="B48" i="33"/>
  <c r="B47" i="33"/>
  <c r="B46" i="33"/>
  <c r="B45" i="33"/>
  <c r="H20" i="33"/>
  <c r="H21" i="33" s="1"/>
  <c r="H17" i="33"/>
  <c r="H16" i="33"/>
  <c r="H18" i="33" s="1"/>
  <c r="H11" i="33"/>
  <c r="H10" i="33"/>
  <c r="H9" i="33"/>
  <c r="H8" i="33"/>
  <c r="H22" i="33" l="1"/>
  <c r="H22" i="34"/>
  <c r="H12" i="33"/>
  <c r="D503" i="18" l="1"/>
  <c r="C949" i="16" l="1"/>
  <c r="G39" i="30" s="1"/>
  <c r="J39" i="30" s="1"/>
  <c r="C942" i="16"/>
  <c r="G38" i="30" s="1"/>
  <c r="J38" i="30" s="1"/>
  <c r="C935" i="16"/>
  <c r="G37" i="30" s="1"/>
  <c r="J37" i="30" s="1"/>
  <c r="C928" i="16"/>
  <c r="G36" i="30" s="1"/>
  <c r="H36" i="30" s="1"/>
  <c r="C921" i="16"/>
  <c r="C914" i="16"/>
  <c r="G34" i="30" s="1"/>
  <c r="J34" i="30" s="1"/>
  <c r="E39" i="30"/>
  <c r="D39" i="30"/>
  <c r="E38" i="30"/>
  <c r="D38" i="30"/>
  <c r="E37" i="30"/>
  <c r="D37" i="30"/>
  <c r="E36" i="30"/>
  <c r="D36" i="30"/>
  <c r="G35" i="30"/>
  <c r="J35" i="30" s="1"/>
  <c r="E35" i="30"/>
  <c r="D35" i="30"/>
  <c r="E34" i="30"/>
  <c r="D34" i="30"/>
  <c r="O240" i="18"/>
  <c r="F1031" i="15"/>
  <c r="F1032" i="15"/>
  <c r="F1030" i="15"/>
  <c r="F1027" i="15"/>
  <c r="F1029" i="15" s="1"/>
  <c r="G1032" i="15"/>
  <c r="E1032" i="15"/>
  <c r="D1032" i="15"/>
  <c r="C1032" i="15"/>
  <c r="G1033" i="15"/>
  <c r="H1033" i="15" s="1"/>
  <c r="E1033" i="15"/>
  <c r="D1033" i="15"/>
  <c r="C1033" i="15"/>
  <c r="G1031" i="15"/>
  <c r="E1031" i="15"/>
  <c r="D1031" i="15"/>
  <c r="C1031" i="15"/>
  <c r="G1030" i="15"/>
  <c r="E1030" i="15"/>
  <c r="D1030" i="15"/>
  <c r="C1030" i="15"/>
  <c r="G1029" i="15"/>
  <c r="E1029" i="15"/>
  <c r="D1029" i="15"/>
  <c r="C1029" i="15"/>
  <c r="G1028" i="15"/>
  <c r="H1028" i="15" s="1"/>
  <c r="E1028" i="15"/>
  <c r="D1028" i="15"/>
  <c r="C1028" i="15"/>
  <c r="G1027" i="15"/>
  <c r="E1027" i="15"/>
  <c r="D1027" i="15"/>
  <c r="C1027" i="15"/>
  <c r="G1026" i="15"/>
  <c r="H1026" i="15" s="1"/>
  <c r="E1026" i="15"/>
  <c r="D1026" i="15"/>
  <c r="C1026" i="15"/>
  <c r="J36" i="30" l="1"/>
  <c r="H37" i="30"/>
  <c r="H34" i="30"/>
  <c r="H38" i="30"/>
  <c r="H35" i="30"/>
  <c r="H39" i="30"/>
  <c r="H1029" i="15"/>
  <c r="H1031" i="15"/>
  <c r="H1032" i="15"/>
  <c r="H1030" i="15"/>
  <c r="H1027" i="15"/>
  <c r="H1025" i="15" l="1"/>
  <c r="G1019" i="15" l="1"/>
  <c r="H1019" i="15" s="1"/>
  <c r="E1019" i="15"/>
  <c r="D1019" i="15"/>
  <c r="C1019" i="15"/>
  <c r="G1018" i="15"/>
  <c r="H1018" i="15" s="1"/>
  <c r="E1018" i="15"/>
  <c r="D1018" i="15"/>
  <c r="C1018" i="15"/>
  <c r="G1017" i="15"/>
  <c r="H1017" i="15" s="1"/>
  <c r="E1017" i="15"/>
  <c r="D1017" i="15"/>
  <c r="C1017" i="15"/>
  <c r="G1016" i="15"/>
  <c r="H1016" i="15" s="1"/>
  <c r="E1016" i="15"/>
  <c r="D1016" i="15"/>
  <c r="C1016" i="15"/>
  <c r="G1022" i="15"/>
  <c r="H1022" i="15" s="1"/>
  <c r="E1022" i="15"/>
  <c r="D1022" i="15"/>
  <c r="C1022" i="15"/>
  <c r="G1021" i="15"/>
  <c r="H1021" i="15" s="1"/>
  <c r="E1021" i="15"/>
  <c r="D1021" i="15"/>
  <c r="C1021" i="15"/>
  <c r="G1020" i="15"/>
  <c r="H1020" i="15" s="1"/>
  <c r="E1020" i="15"/>
  <c r="D1020" i="15"/>
  <c r="C1020" i="15"/>
  <c r="H1015" i="15" l="1"/>
  <c r="H6" i="21"/>
  <c r="E33" i="30"/>
  <c r="D33" i="30"/>
  <c r="E32" i="30"/>
  <c r="D32" i="30"/>
  <c r="E31" i="30"/>
  <c r="D31" i="30"/>
  <c r="E30" i="30"/>
  <c r="D30" i="30"/>
  <c r="E29" i="30"/>
  <c r="D29" i="30"/>
  <c r="E28" i="30"/>
  <c r="D28" i="30"/>
  <c r="E27" i="30"/>
  <c r="D27" i="30"/>
  <c r="E26" i="30"/>
  <c r="D26" i="30"/>
  <c r="J40" i="30"/>
  <c r="E25" i="30"/>
  <c r="D25" i="30"/>
  <c r="E24" i="30"/>
  <c r="D24" i="30"/>
  <c r="E23" i="30"/>
  <c r="D23" i="30"/>
  <c r="E22" i="30"/>
  <c r="D22" i="30"/>
  <c r="E21" i="30"/>
  <c r="D21" i="30"/>
  <c r="E20" i="30"/>
  <c r="D20" i="30"/>
  <c r="E19" i="30"/>
  <c r="D19" i="30"/>
  <c r="E18" i="30"/>
  <c r="D18" i="30"/>
  <c r="E17" i="30"/>
  <c r="D17" i="30"/>
  <c r="E16" i="30"/>
  <c r="D16" i="30"/>
  <c r="E15" i="30"/>
  <c r="D15" i="30"/>
  <c r="E14" i="30"/>
  <c r="D14" i="30"/>
  <c r="J13" i="30"/>
  <c r="J12" i="30"/>
  <c r="L6" i="30"/>
  <c r="H6" i="30"/>
  <c r="L5" i="30"/>
  <c r="L4" i="30"/>
  <c r="E25" i="29"/>
  <c r="D25" i="29"/>
  <c r="E20" i="29"/>
  <c r="D20" i="29"/>
  <c r="E19" i="29"/>
  <c r="D19" i="29"/>
  <c r="E18" i="29"/>
  <c r="D18" i="29"/>
  <c r="E24" i="29"/>
  <c r="D24" i="29"/>
  <c r="E23" i="29"/>
  <c r="D23" i="29"/>
  <c r="E22" i="29"/>
  <c r="D22" i="29"/>
  <c r="J507" i="18"/>
  <c r="J506" i="18"/>
  <c r="G502" i="18"/>
  <c r="D489" i="18"/>
  <c r="D490" i="18"/>
  <c r="G452" i="18"/>
  <c r="J452" i="18" s="1"/>
  <c r="E452" i="18"/>
  <c r="D452" i="18"/>
  <c r="G451" i="18"/>
  <c r="J451" i="18" s="1"/>
  <c r="E451" i="18"/>
  <c r="D451" i="18"/>
  <c r="G450" i="18"/>
  <c r="J450" i="18" s="1"/>
  <c r="E450" i="18"/>
  <c r="D450" i="18"/>
  <c r="J449" i="18"/>
  <c r="J448" i="18"/>
  <c r="G447" i="18"/>
  <c r="J447" i="18" s="1"/>
  <c r="E447" i="18"/>
  <c r="D447" i="18"/>
  <c r="G443" i="18"/>
  <c r="J443" i="18" s="1"/>
  <c r="E443" i="18"/>
  <c r="D443" i="18"/>
  <c r="J442" i="18"/>
  <c r="J441" i="18"/>
  <c r="J428" i="18"/>
  <c r="G440" i="18"/>
  <c r="J440" i="18" s="1"/>
  <c r="E440" i="18"/>
  <c r="D440" i="18"/>
  <c r="G439" i="18"/>
  <c r="J439" i="18" s="1"/>
  <c r="E439" i="18"/>
  <c r="D439" i="18"/>
  <c r="G438" i="18"/>
  <c r="J438" i="18" s="1"/>
  <c r="E438" i="18"/>
  <c r="D438" i="18"/>
  <c r="G437" i="18"/>
  <c r="J437" i="18" s="1"/>
  <c r="E437" i="18"/>
  <c r="D437" i="18"/>
  <c r="G436" i="18"/>
  <c r="J436" i="18" s="1"/>
  <c r="E436" i="18"/>
  <c r="D436" i="18"/>
  <c r="G435" i="18"/>
  <c r="J435" i="18" s="1"/>
  <c r="E435" i="18"/>
  <c r="D435" i="18"/>
  <c r="G434" i="18"/>
  <c r="J434" i="18" s="1"/>
  <c r="E434" i="18"/>
  <c r="D434" i="18"/>
  <c r="G433" i="18"/>
  <c r="J433" i="18" s="1"/>
  <c r="E433" i="18"/>
  <c r="D433" i="18"/>
  <c r="G432" i="18"/>
  <c r="J432" i="18" s="1"/>
  <c r="E432" i="18"/>
  <c r="D432" i="18"/>
  <c r="G429" i="18"/>
  <c r="J429" i="18" s="1"/>
  <c r="E429" i="18"/>
  <c r="D429" i="18"/>
  <c r="J427" i="18"/>
  <c r="J426" i="18"/>
  <c r="G1012" i="15"/>
  <c r="H1012" i="15" s="1"/>
  <c r="E1012" i="15"/>
  <c r="D1012" i="15"/>
  <c r="C1012" i="15"/>
  <c r="G1011" i="15"/>
  <c r="H1011" i="15" s="1"/>
  <c r="E1011" i="15"/>
  <c r="D1011" i="15"/>
  <c r="C1011" i="15"/>
  <c r="G1010" i="15"/>
  <c r="H1010" i="15" s="1"/>
  <c r="E1010" i="15"/>
  <c r="D1010" i="15"/>
  <c r="C1010" i="15"/>
  <c r="J406" i="18"/>
  <c r="J405" i="18"/>
  <c r="G399" i="18"/>
  <c r="J399" i="18" s="1"/>
  <c r="E399" i="18"/>
  <c r="D399" i="18"/>
  <c r="G354" i="18"/>
  <c r="J354" i="18" s="1"/>
  <c r="E354" i="18"/>
  <c r="D354" i="18"/>
  <c r="G353" i="18"/>
  <c r="J353" i="18" s="1"/>
  <c r="E353" i="18"/>
  <c r="D353" i="18"/>
  <c r="G352" i="18"/>
  <c r="J352" i="18" s="1"/>
  <c r="E352" i="18"/>
  <c r="D352" i="18"/>
  <c r="G351" i="18"/>
  <c r="J351" i="18" s="1"/>
  <c r="E351" i="18"/>
  <c r="D351" i="18"/>
  <c r="J350" i="18"/>
  <c r="J349" i="18"/>
  <c r="J330" i="18"/>
  <c r="J329" i="18"/>
  <c r="J327" i="18"/>
  <c r="J326" i="18"/>
  <c r="J311" i="18"/>
  <c r="H833" i="15"/>
  <c r="G838" i="15"/>
  <c r="H838" i="15" s="1"/>
  <c r="E838" i="15"/>
  <c r="D838" i="15"/>
  <c r="C838" i="15"/>
  <c r="G837" i="15"/>
  <c r="H837" i="15" s="1"/>
  <c r="E837" i="15"/>
  <c r="D837" i="15"/>
  <c r="C837" i="15"/>
  <c r="G836" i="15"/>
  <c r="H836" i="15" s="1"/>
  <c r="E836" i="15"/>
  <c r="D836" i="15"/>
  <c r="C836" i="15"/>
  <c r="G835" i="15"/>
  <c r="H835" i="15" s="1"/>
  <c r="E835" i="15"/>
  <c r="D835" i="15"/>
  <c r="C835" i="15"/>
  <c r="G834" i="15"/>
  <c r="H834" i="15" s="1"/>
  <c r="E834" i="15"/>
  <c r="D834" i="15"/>
  <c r="C834" i="15"/>
  <c r="E833" i="15"/>
  <c r="D833" i="15"/>
  <c r="C833" i="15"/>
  <c r="F829" i="15"/>
  <c r="G829" i="15"/>
  <c r="E829" i="15"/>
  <c r="D829" i="15"/>
  <c r="C829" i="15"/>
  <c r="G808" i="15"/>
  <c r="H808" i="15" s="1"/>
  <c r="E808" i="15"/>
  <c r="D808" i="15"/>
  <c r="C808" i="15"/>
  <c r="G807" i="15"/>
  <c r="H807" i="15" s="1"/>
  <c r="E807" i="15"/>
  <c r="D807" i="15"/>
  <c r="C807" i="15"/>
  <c r="G806" i="15"/>
  <c r="H806" i="15" s="1"/>
  <c r="E806" i="15"/>
  <c r="D806" i="15"/>
  <c r="C806" i="15"/>
  <c r="G802" i="15"/>
  <c r="H802" i="15" s="1"/>
  <c r="E802" i="15"/>
  <c r="D802" i="15"/>
  <c r="C802" i="15"/>
  <c r="G801" i="15"/>
  <c r="H801" i="15" s="1"/>
  <c r="E801" i="15"/>
  <c r="D801" i="15"/>
  <c r="C801" i="15"/>
  <c r="G800" i="15"/>
  <c r="H800" i="15" s="1"/>
  <c r="E800" i="15"/>
  <c r="D800" i="15"/>
  <c r="C800" i="15"/>
  <c r="G825" i="15"/>
  <c r="H825" i="15" s="1"/>
  <c r="E825" i="15"/>
  <c r="D825" i="15"/>
  <c r="C825" i="15"/>
  <c r="G824" i="15"/>
  <c r="H824" i="15" s="1"/>
  <c r="E824" i="15"/>
  <c r="D824" i="15"/>
  <c r="C824" i="15"/>
  <c r="G823" i="15"/>
  <c r="H823" i="15" s="1"/>
  <c r="E823" i="15"/>
  <c r="D823" i="15"/>
  <c r="C823" i="15"/>
  <c r="G822" i="15"/>
  <c r="H822" i="15" s="1"/>
  <c r="E822" i="15"/>
  <c r="D822" i="15"/>
  <c r="C822" i="15"/>
  <c r="G821" i="15"/>
  <c r="H821" i="15" s="1"/>
  <c r="E821" i="15"/>
  <c r="D821" i="15"/>
  <c r="C821" i="15"/>
  <c r="G820" i="15"/>
  <c r="H820" i="15" s="1"/>
  <c r="E820" i="15"/>
  <c r="D820" i="15"/>
  <c r="C820" i="15"/>
  <c r="G819" i="15"/>
  <c r="H819" i="15" s="1"/>
  <c r="E819" i="15"/>
  <c r="D819" i="15"/>
  <c r="C819" i="15"/>
  <c r="G818" i="15"/>
  <c r="H818" i="15" s="1"/>
  <c r="E818" i="15"/>
  <c r="D818" i="15"/>
  <c r="C818" i="15"/>
  <c r="G817" i="15"/>
  <c r="H817" i="15" s="1"/>
  <c r="E817" i="15"/>
  <c r="D817" i="15"/>
  <c r="C817" i="15"/>
  <c r="G816" i="15"/>
  <c r="H816" i="15" s="1"/>
  <c r="E816" i="15"/>
  <c r="D816" i="15"/>
  <c r="C816" i="15"/>
  <c r="G815" i="15"/>
  <c r="H815" i="15" s="1"/>
  <c r="E815" i="15"/>
  <c r="D815" i="15"/>
  <c r="C815" i="15"/>
  <c r="G814" i="15"/>
  <c r="H814" i="15" s="1"/>
  <c r="E814" i="15"/>
  <c r="D814" i="15"/>
  <c r="C814" i="15"/>
  <c r="G813" i="15"/>
  <c r="H813" i="15" s="1"/>
  <c r="E813" i="15"/>
  <c r="D813" i="15"/>
  <c r="C813" i="15"/>
  <c r="G812" i="15"/>
  <c r="H812" i="15" s="1"/>
  <c r="E812" i="15"/>
  <c r="D812" i="15"/>
  <c r="C812" i="15"/>
  <c r="G794" i="15"/>
  <c r="H794" i="15" s="1"/>
  <c r="E794" i="15"/>
  <c r="D794" i="15"/>
  <c r="C794" i="15"/>
  <c r="G793" i="15"/>
  <c r="H793" i="15" s="1"/>
  <c r="E793" i="15"/>
  <c r="D793" i="15"/>
  <c r="C793" i="15"/>
  <c r="G792" i="15"/>
  <c r="H792" i="15" s="1"/>
  <c r="E792" i="15"/>
  <c r="D792" i="15"/>
  <c r="C792" i="15"/>
  <c r="G791" i="15"/>
  <c r="H791" i="15" s="1"/>
  <c r="E791" i="15"/>
  <c r="D791" i="15"/>
  <c r="C791" i="15"/>
  <c r="G796" i="15"/>
  <c r="H796" i="15" s="1"/>
  <c r="E796" i="15"/>
  <c r="D796" i="15"/>
  <c r="C796" i="15"/>
  <c r="G795" i="15"/>
  <c r="H795" i="15" s="1"/>
  <c r="E795" i="15"/>
  <c r="D795" i="15"/>
  <c r="C795" i="15"/>
  <c r="G790" i="15"/>
  <c r="H790" i="15" s="1"/>
  <c r="E790" i="15"/>
  <c r="D790" i="15"/>
  <c r="C790" i="15"/>
  <c r="G789" i="15"/>
  <c r="H789" i="15" s="1"/>
  <c r="E789" i="15"/>
  <c r="D789" i="15"/>
  <c r="C789" i="15"/>
  <c r="G784" i="15"/>
  <c r="H784" i="15" s="1"/>
  <c r="E784" i="15"/>
  <c r="D784" i="15"/>
  <c r="C784" i="15"/>
  <c r="G785" i="15"/>
  <c r="H785" i="15" s="1"/>
  <c r="E785" i="15"/>
  <c r="D785" i="15"/>
  <c r="C785" i="15"/>
  <c r="G783" i="15"/>
  <c r="H783" i="15" s="1"/>
  <c r="E783" i="15"/>
  <c r="D783" i="15"/>
  <c r="C783" i="15"/>
  <c r="G782" i="15"/>
  <c r="H782" i="15" s="1"/>
  <c r="E782" i="15"/>
  <c r="D782" i="15"/>
  <c r="C782" i="15"/>
  <c r="G778" i="15"/>
  <c r="H778" i="15" s="1"/>
  <c r="E778" i="15"/>
  <c r="D778" i="15"/>
  <c r="C778" i="15"/>
  <c r="G777" i="15"/>
  <c r="H777" i="15" s="1"/>
  <c r="E777" i="15"/>
  <c r="D777" i="15"/>
  <c r="C777" i="15"/>
  <c r="G776" i="15"/>
  <c r="H776" i="15" s="1"/>
  <c r="E776" i="15"/>
  <c r="D776" i="15"/>
  <c r="C776" i="15"/>
  <c r="G772" i="15"/>
  <c r="H772" i="15" s="1"/>
  <c r="E772" i="15"/>
  <c r="D772" i="15"/>
  <c r="C772" i="15"/>
  <c r="G771" i="15"/>
  <c r="H771" i="15" s="1"/>
  <c r="E771" i="15"/>
  <c r="D771" i="15"/>
  <c r="C771" i="15"/>
  <c r="G770" i="15"/>
  <c r="H770" i="15" s="1"/>
  <c r="E770" i="15"/>
  <c r="D770" i="15"/>
  <c r="C770" i="15"/>
  <c r="E766" i="15"/>
  <c r="C766" i="15"/>
  <c r="G765" i="15"/>
  <c r="H765" i="15" s="1"/>
  <c r="E765" i="15"/>
  <c r="D765" i="15"/>
  <c r="C765" i="15"/>
  <c r="G764" i="15"/>
  <c r="H764" i="15" s="1"/>
  <c r="E764" i="15"/>
  <c r="D764" i="15"/>
  <c r="C764" i="15"/>
  <c r="G763" i="15"/>
  <c r="H763" i="15" s="1"/>
  <c r="E763" i="15"/>
  <c r="D763" i="15"/>
  <c r="C763" i="15"/>
  <c r="G759" i="15"/>
  <c r="H759" i="15" s="1"/>
  <c r="E759" i="15"/>
  <c r="D759" i="15"/>
  <c r="C759" i="15"/>
  <c r="G758" i="15"/>
  <c r="H758" i="15" s="1"/>
  <c r="E758" i="15"/>
  <c r="D758" i="15"/>
  <c r="C758" i="15"/>
  <c r="G757" i="15"/>
  <c r="H757" i="15" s="1"/>
  <c r="E757" i="15"/>
  <c r="D757" i="15"/>
  <c r="C757" i="15"/>
  <c r="G756" i="15"/>
  <c r="H756" i="15" s="1"/>
  <c r="E756" i="15"/>
  <c r="D756" i="15"/>
  <c r="C756" i="15"/>
  <c r="E752" i="15"/>
  <c r="C752" i="15"/>
  <c r="E751" i="15"/>
  <c r="C751" i="15"/>
  <c r="G750" i="15"/>
  <c r="H750" i="15" s="1"/>
  <c r="E750" i="15"/>
  <c r="D750" i="15"/>
  <c r="C750" i="15"/>
  <c r="G749" i="15"/>
  <c r="H749" i="15" s="1"/>
  <c r="E749" i="15"/>
  <c r="D749" i="15"/>
  <c r="C749" i="15"/>
  <c r="G748" i="15"/>
  <c r="H748" i="15" s="1"/>
  <c r="E748" i="15"/>
  <c r="D748" i="15"/>
  <c r="C748" i="15"/>
  <c r="G747" i="15"/>
  <c r="H747" i="15" s="1"/>
  <c r="E747" i="15"/>
  <c r="D747" i="15"/>
  <c r="C747" i="15"/>
  <c r="G746" i="15"/>
  <c r="H746" i="15" s="1"/>
  <c r="E746" i="15"/>
  <c r="D746" i="15"/>
  <c r="C746" i="15"/>
  <c r="G745" i="15"/>
  <c r="H745" i="15" s="1"/>
  <c r="E745" i="15"/>
  <c r="D745" i="15"/>
  <c r="C745" i="15"/>
  <c r="E741" i="15"/>
  <c r="C741" i="15"/>
  <c r="E740" i="15"/>
  <c r="C740" i="15"/>
  <c r="G739" i="15"/>
  <c r="H739" i="15" s="1"/>
  <c r="E739" i="15"/>
  <c r="D739" i="15"/>
  <c r="C739" i="15"/>
  <c r="G738" i="15"/>
  <c r="H738" i="15" s="1"/>
  <c r="E738" i="15"/>
  <c r="D738" i="15"/>
  <c r="C738" i="15"/>
  <c r="G737" i="15"/>
  <c r="H737" i="15" s="1"/>
  <c r="E737" i="15"/>
  <c r="D737" i="15"/>
  <c r="C737" i="15"/>
  <c r="G736" i="15"/>
  <c r="H736" i="15" s="1"/>
  <c r="E736" i="15"/>
  <c r="D736" i="15"/>
  <c r="C736" i="15"/>
  <c r="G735" i="15"/>
  <c r="H735" i="15" s="1"/>
  <c r="E735" i="15"/>
  <c r="D735" i="15"/>
  <c r="C735" i="15"/>
  <c r="G734" i="15"/>
  <c r="H734" i="15" s="1"/>
  <c r="E734" i="15"/>
  <c r="D734" i="15"/>
  <c r="C734" i="15"/>
  <c r="E730" i="15"/>
  <c r="C730" i="15"/>
  <c r="E729" i="15"/>
  <c r="C729" i="15"/>
  <c r="G728" i="15"/>
  <c r="H728" i="15" s="1"/>
  <c r="E728" i="15"/>
  <c r="D728" i="15"/>
  <c r="C728" i="15"/>
  <c r="G727" i="15"/>
  <c r="H727" i="15" s="1"/>
  <c r="E727" i="15"/>
  <c r="D727" i="15"/>
  <c r="C727" i="15"/>
  <c r="G726" i="15"/>
  <c r="H726" i="15" s="1"/>
  <c r="E726" i="15"/>
  <c r="D726" i="15"/>
  <c r="C726" i="15"/>
  <c r="G725" i="15"/>
  <c r="H725" i="15" s="1"/>
  <c r="E725" i="15"/>
  <c r="D725" i="15"/>
  <c r="C725" i="15"/>
  <c r="G724" i="15"/>
  <c r="H724" i="15" s="1"/>
  <c r="E724" i="15"/>
  <c r="D724" i="15"/>
  <c r="C724" i="15"/>
  <c r="G723" i="15"/>
  <c r="H723" i="15" s="1"/>
  <c r="E723" i="15"/>
  <c r="D723" i="15"/>
  <c r="C723" i="15"/>
  <c r="E718" i="15"/>
  <c r="C718" i="15"/>
  <c r="G717" i="15"/>
  <c r="H717" i="15" s="1"/>
  <c r="E717" i="15"/>
  <c r="D717" i="15"/>
  <c r="C717" i="15"/>
  <c r="G716" i="15"/>
  <c r="H716" i="15" s="1"/>
  <c r="E716" i="15"/>
  <c r="D716" i="15"/>
  <c r="C716" i="15"/>
  <c r="G715" i="15"/>
  <c r="H715" i="15" s="1"/>
  <c r="E715" i="15"/>
  <c r="D715" i="15"/>
  <c r="C715" i="15"/>
  <c r="G714" i="15"/>
  <c r="H714" i="15" s="1"/>
  <c r="E714" i="15"/>
  <c r="D714" i="15"/>
  <c r="C714" i="15"/>
  <c r="E719" i="15"/>
  <c r="C719" i="15"/>
  <c r="G713" i="15"/>
  <c r="H713" i="15" s="1"/>
  <c r="E713" i="15"/>
  <c r="D713" i="15"/>
  <c r="C713" i="15"/>
  <c r="G712" i="15"/>
  <c r="H712" i="15" s="1"/>
  <c r="E712" i="15"/>
  <c r="D712" i="15"/>
  <c r="C712" i="15"/>
  <c r="E708" i="15"/>
  <c r="C708" i="15"/>
  <c r="G707" i="15"/>
  <c r="H707" i="15" s="1"/>
  <c r="E707" i="15"/>
  <c r="D707" i="15"/>
  <c r="C707" i="15"/>
  <c r="G706" i="15"/>
  <c r="H706" i="15" s="1"/>
  <c r="E706" i="15"/>
  <c r="D706" i="15"/>
  <c r="C706" i="15"/>
  <c r="E702" i="15"/>
  <c r="C702" i="15"/>
  <c r="G701" i="15"/>
  <c r="H701" i="15" s="1"/>
  <c r="E701" i="15"/>
  <c r="D701" i="15"/>
  <c r="C701" i="15"/>
  <c r="G700" i="15"/>
  <c r="H700" i="15" s="1"/>
  <c r="E700" i="15"/>
  <c r="D700" i="15"/>
  <c r="C700" i="15"/>
  <c r="E696" i="15"/>
  <c r="C696" i="15"/>
  <c r="G695" i="15"/>
  <c r="H695" i="15" s="1"/>
  <c r="E695" i="15"/>
  <c r="D695" i="15"/>
  <c r="C695" i="15"/>
  <c r="G694" i="15"/>
  <c r="H694" i="15" s="1"/>
  <c r="E694" i="15"/>
  <c r="D694" i="15"/>
  <c r="C694" i="15"/>
  <c r="E690" i="15"/>
  <c r="C690" i="15"/>
  <c r="G689" i="15"/>
  <c r="H689" i="15" s="1"/>
  <c r="E689" i="15"/>
  <c r="D689" i="15"/>
  <c r="C689" i="15"/>
  <c r="G688" i="15"/>
  <c r="H688" i="15" s="1"/>
  <c r="E688" i="15"/>
  <c r="D688" i="15"/>
  <c r="C688" i="15"/>
  <c r="E684" i="15"/>
  <c r="C684" i="15"/>
  <c r="G683" i="15"/>
  <c r="H683" i="15" s="1"/>
  <c r="E683" i="15"/>
  <c r="D683" i="15"/>
  <c r="C683" i="15"/>
  <c r="G682" i="15"/>
  <c r="H682" i="15" s="1"/>
  <c r="E682" i="15"/>
  <c r="D682" i="15"/>
  <c r="C682" i="15"/>
  <c r="E678" i="15"/>
  <c r="C678" i="15"/>
  <c r="G677" i="15"/>
  <c r="H677" i="15" s="1"/>
  <c r="E677" i="15"/>
  <c r="D677" i="15"/>
  <c r="C677" i="15"/>
  <c r="G676" i="15"/>
  <c r="H676" i="15" s="1"/>
  <c r="E676" i="15"/>
  <c r="D676" i="15"/>
  <c r="C676" i="15"/>
  <c r="G672" i="15"/>
  <c r="H672" i="15" s="1"/>
  <c r="E672" i="15"/>
  <c r="D672" i="15"/>
  <c r="C672" i="15"/>
  <c r="E670" i="15"/>
  <c r="C670" i="15"/>
  <c r="E669" i="15"/>
  <c r="C669" i="15"/>
  <c r="G668" i="15"/>
  <c r="H668" i="15" s="1"/>
  <c r="E668" i="15"/>
  <c r="D668" i="15"/>
  <c r="C668" i="15"/>
  <c r="E671" i="15"/>
  <c r="C671" i="15"/>
  <c r="G667" i="15"/>
  <c r="H667" i="15" s="1"/>
  <c r="E667" i="15"/>
  <c r="D667" i="15"/>
  <c r="C667" i="15"/>
  <c r="G666" i="15"/>
  <c r="H666" i="15" s="1"/>
  <c r="E666" i="15"/>
  <c r="D666" i="15"/>
  <c r="C666" i="15"/>
  <c r="E662" i="15"/>
  <c r="C662" i="15"/>
  <c r="G661" i="15"/>
  <c r="H661" i="15" s="1"/>
  <c r="E661" i="15"/>
  <c r="D661" i="15"/>
  <c r="C661" i="15"/>
  <c r="G660" i="15"/>
  <c r="H660" i="15" s="1"/>
  <c r="E660" i="15"/>
  <c r="D660" i="15"/>
  <c r="C660" i="15"/>
  <c r="E656" i="15"/>
  <c r="C656" i="15"/>
  <c r="G655" i="15"/>
  <c r="H655" i="15" s="1"/>
  <c r="E655" i="15"/>
  <c r="D655" i="15"/>
  <c r="C655" i="15"/>
  <c r="G654" i="15"/>
  <c r="H654" i="15" s="1"/>
  <c r="E654" i="15"/>
  <c r="D654" i="15"/>
  <c r="C654" i="15"/>
  <c r="E650" i="15"/>
  <c r="C650" i="15"/>
  <c r="G649" i="15"/>
  <c r="H649" i="15" s="1"/>
  <c r="E649" i="15"/>
  <c r="D649" i="15"/>
  <c r="C649" i="15"/>
  <c r="G648" i="15"/>
  <c r="H648" i="15" s="1"/>
  <c r="E648" i="15"/>
  <c r="D648" i="15"/>
  <c r="C648" i="15"/>
  <c r="E644" i="15"/>
  <c r="C644" i="15"/>
  <c r="G643" i="15"/>
  <c r="H643" i="15" s="1"/>
  <c r="E643" i="15"/>
  <c r="D643" i="15"/>
  <c r="C643" i="15"/>
  <c r="G642" i="15"/>
  <c r="H642" i="15" s="1"/>
  <c r="E642" i="15"/>
  <c r="D642" i="15"/>
  <c r="C642" i="15"/>
  <c r="H775" i="15" l="1"/>
  <c r="H805" i="15"/>
  <c r="H755" i="15"/>
  <c r="H769" i="15"/>
  <c r="L9" i="30"/>
  <c r="H799" i="15"/>
  <c r="H1009" i="15"/>
  <c r="H450" i="18"/>
  <c r="H451" i="18"/>
  <c r="H452" i="18"/>
  <c r="H443" i="18"/>
  <c r="H447" i="18"/>
  <c r="H432" i="18"/>
  <c r="H439" i="18"/>
  <c r="H435" i="18"/>
  <c r="H440" i="18"/>
  <c r="H436" i="18"/>
  <c r="H429" i="18"/>
  <c r="H433" i="18"/>
  <c r="H437" i="18"/>
  <c r="H434" i="18"/>
  <c r="H438" i="18"/>
  <c r="H399" i="18"/>
  <c r="H351" i="18"/>
  <c r="H352" i="18"/>
  <c r="H353" i="18"/>
  <c r="H354" i="18"/>
  <c r="H832" i="15"/>
  <c r="H829" i="15"/>
  <c r="H828" i="15" s="1"/>
  <c r="H811" i="15"/>
  <c r="H788" i="15"/>
  <c r="H781" i="15"/>
  <c r="G638" i="15"/>
  <c r="H638" i="15" s="1"/>
  <c r="E638" i="15"/>
  <c r="D638" i="15"/>
  <c r="C638" i="15"/>
  <c r="G637" i="15"/>
  <c r="H637" i="15" s="1"/>
  <c r="E637" i="15"/>
  <c r="D637" i="15"/>
  <c r="C637" i="15"/>
  <c r="G636" i="15"/>
  <c r="H636" i="15" s="1"/>
  <c r="E636" i="15"/>
  <c r="D636" i="15"/>
  <c r="C636" i="15"/>
  <c r="G632" i="15"/>
  <c r="H632" i="15" s="1"/>
  <c r="E632" i="15"/>
  <c r="D632" i="15"/>
  <c r="C632" i="15"/>
  <c r="G631" i="15"/>
  <c r="H631" i="15" s="1"/>
  <c r="E631" i="15"/>
  <c r="D631" i="15"/>
  <c r="C631" i="15"/>
  <c r="G627" i="15"/>
  <c r="H627" i="15" s="1"/>
  <c r="E627" i="15"/>
  <c r="D627" i="15"/>
  <c r="C627" i="15"/>
  <c r="G626" i="15"/>
  <c r="H626" i="15" s="1"/>
  <c r="E626" i="15"/>
  <c r="D626" i="15"/>
  <c r="C626" i="15"/>
  <c r="E622" i="15"/>
  <c r="C622" i="15"/>
  <c r="G621" i="15"/>
  <c r="H621" i="15" s="1"/>
  <c r="E621" i="15"/>
  <c r="D621" i="15"/>
  <c r="C621" i="15"/>
  <c r="G620" i="15"/>
  <c r="H620" i="15" s="1"/>
  <c r="E620" i="15"/>
  <c r="D620" i="15"/>
  <c r="C620" i="15"/>
  <c r="G619" i="15"/>
  <c r="H619" i="15" s="1"/>
  <c r="E619" i="15"/>
  <c r="D619" i="15"/>
  <c r="C619" i="15"/>
  <c r="E615" i="15"/>
  <c r="C615" i="15"/>
  <c r="G614" i="15"/>
  <c r="H614" i="15" s="1"/>
  <c r="E614" i="15"/>
  <c r="D614" i="15"/>
  <c r="C614" i="15"/>
  <c r="G613" i="15"/>
  <c r="H613" i="15" s="1"/>
  <c r="E613" i="15"/>
  <c r="D613" i="15"/>
  <c r="C613" i="15"/>
  <c r="G612" i="15"/>
  <c r="H612" i="15" s="1"/>
  <c r="E612" i="15"/>
  <c r="D612" i="15"/>
  <c r="C612" i="15"/>
  <c r="E608" i="15"/>
  <c r="C608" i="15"/>
  <c r="G607" i="15"/>
  <c r="H607" i="15" s="1"/>
  <c r="E607" i="15"/>
  <c r="D607" i="15"/>
  <c r="C607" i="15"/>
  <c r="G606" i="15"/>
  <c r="H606" i="15" s="1"/>
  <c r="E606" i="15"/>
  <c r="D606" i="15"/>
  <c r="C606" i="15"/>
  <c r="G605" i="15"/>
  <c r="H605" i="15" s="1"/>
  <c r="E605" i="15"/>
  <c r="D605" i="15"/>
  <c r="C605" i="15"/>
  <c r="C598" i="15"/>
  <c r="E601" i="15"/>
  <c r="C601" i="15"/>
  <c r="G600" i="15"/>
  <c r="H600" i="15" s="1"/>
  <c r="E600" i="15"/>
  <c r="D600" i="15"/>
  <c r="C600" i="15"/>
  <c r="G599" i="15"/>
  <c r="H599" i="15" s="1"/>
  <c r="E599" i="15"/>
  <c r="D599" i="15"/>
  <c r="C599" i="15"/>
  <c r="G598" i="15"/>
  <c r="H598" i="15" s="1"/>
  <c r="E598" i="15"/>
  <c r="D598" i="15"/>
  <c r="E594" i="15"/>
  <c r="C594" i="15"/>
  <c r="G593" i="15"/>
  <c r="H593" i="15" s="1"/>
  <c r="E593" i="15"/>
  <c r="D593" i="15"/>
  <c r="C593" i="15"/>
  <c r="G592" i="15"/>
  <c r="H592" i="15" s="1"/>
  <c r="E592" i="15"/>
  <c r="D592" i="15"/>
  <c r="C592" i="15"/>
  <c r="G591" i="15"/>
  <c r="H591" i="15" s="1"/>
  <c r="E591" i="15"/>
  <c r="D591" i="15"/>
  <c r="C591" i="15"/>
  <c r="G587" i="15"/>
  <c r="H587" i="15" s="1"/>
  <c r="E587" i="15"/>
  <c r="D587" i="15"/>
  <c r="C587" i="15"/>
  <c r="G586" i="15"/>
  <c r="H586" i="15" s="1"/>
  <c r="E586" i="15"/>
  <c r="D586" i="15"/>
  <c r="C586" i="15"/>
  <c r="G585" i="15"/>
  <c r="H585" i="15" s="1"/>
  <c r="E585" i="15"/>
  <c r="D585" i="15"/>
  <c r="C585" i="15"/>
  <c r="G581" i="15"/>
  <c r="H581" i="15" s="1"/>
  <c r="E581" i="15"/>
  <c r="D581" i="15"/>
  <c r="C581" i="15"/>
  <c r="G580" i="15"/>
  <c r="H580" i="15" s="1"/>
  <c r="E580" i="15"/>
  <c r="D580" i="15"/>
  <c r="C580" i="15"/>
  <c r="G579" i="15"/>
  <c r="H579" i="15" s="1"/>
  <c r="E579" i="15"/>
  <c r="D579" i="15"/>
  <c r="C579" i="15"/>
  <c r="G575" i="15"/>
  <c r="H575" i="15" s="1"/>
  <c r="E575" i="15"/>
  <c r="D575" i="15"/>
  <c r="C575" i="15"/>
  <c r="G574" i="15"/>
  <c r="H574" i="15" s="1"/>
  <c r="E574" i="15"/>
  <c r="D574" i="15"/>
  <c r="C574" i="15"/>
  <c r="G573" i="15"/>
  <c r="H573" i="15" s="1"/>
  <c r="E573" i="15"/>
  <c r="D573" i="15"/>
  <c r="C573" i="15"/>
  <c r="G569" i="15"/>
  <c r="H569" i="15" s="1"/>
  <c r="E569" i="15"/>
  <c r="D569" i="15"/>
  <c r="C569" i="15"/>
  <c r="G568" i="15"/>
  <c r="H568" i="15" s="1"/>
  <c r="E568" i="15"/>
  <c r="D568" i="15"/>
  <c r="C568" i="15"/>
  <c r="G567" i="15"/>
  <c r="H567" i="15" s="1"/>
  <c r="E567" i="15"/>
  <c r="D567" i="15"/>
  <c r="C567" i="15"/>
  <c r="G563" i="15"/>
  <c r="H563" i="15" s="1"/>
  <c r="E563" i="15"/>
  <c r="D563" i="15"/>
  <c r="C563" i="15"/>
  <c r="G562" i="15"/>
  <c r="H562" i="15" s="1"/>
  <c r="E562" i="15"/>
  <c r="D562" i="15"/>
  <c r="C562" i="15"/>
  <c r="G561" i="15"/>
  <c r="H561" i="15" s="1"/>
  <c r="E561" i="15"/>
  <c r="D561" i="15"/>
  <c r="C561" i="15"/>
  <c r="G557" i="15"/>
  <c r="H557" i="15" s="1"/>
  <c r="E557" i="15"/>
  <c r="D557" i="15"/>
  <c r="C557" i="15"/>
  <c r="G556" i="15"/>
  <c r="H556" i="15" s="1"/>
  <c r="E556" i="15"/>
  <c r="D556" i="15"/>
  <c r="C556" i="15"/>
  <c r="G555" i="15"/>
  <c r="H555" i="15" s="1"/>
  <c r="E555" i="15"/>
  <c r="D555" i="15"/>
  <c r="C555" i="15"/>
  <c r="G551" i="15"/>
  <c r="H551" i="15" s="1"/>
  <c r="E551" i="15"/>
  <c r="D551" i="15"/>
  <c r="C551" i="15"/>
  <c r="G550" i="15"/>
  <c r="H550" i="15" s="1"/>
  <c r="E550" i="15"/>
  <c r="D550" i="15"/>
  <c r="C550" i="15"/>
  <c r="G549" i="15"/>
  <c r="H549" i="15" s="1"/>
  <c r="H548" i="15" s="1"/>
  <c r="E549" i="15"/>
  <c r="D549" i="15"/>
  <c r="C549" i="15"/>
  <c r="G545" i="15"/>
  <c r="H545" i="15" s="1"/>
  <c r="E545" i="15"/>
  <c r="D545" i="15"/>
  <c r="C545" i="15"/>
  <c r="G544" i="15"/>
  <c r="H544" i="15" s="1"/>
  <c r="E544" i="15"/>
  <c r="D544" i="15"/>
  <c r="C544" i="15"/>
  <c r="G543" i="15"/>
  <c r="H543" i="15" s="1"/>
  <c r="E543" i="15"/>
  <c r="D543" i="15"/>
  <c r="C543" i="15"/>
  <c r="E539" i="15"/>
  <c r="C539" i="15"/>
  <c r="G538" i="15"/>
  <c r="H538" i="15" s="1"/>
  <c r="E538" i="15"/>
  <c r="D538" i="15"/>
  <c r="C538" i="15"/>
  <c r="G537" i="15"/>
  <c r="H537" i="15" s="1"/>
  <c r="E537" i="15"/>
  <c r="D537" i="15"/>
  <c r="C537" i="15"/>
  <c r="G536" i="15"/>
  <c r="H536" i="15" s="1"/>
  <c r="E536" i="15"/>
  <c r="D536" i="15"/>
  <c r="C536" i="15"/>
  <c r="G532" i="15"/>
  <c r="H532" i="15" s="1"/>
  <c r="E532" i="15"/>
  <c r="D532" i="15"/>
  <c r="C532" i="15"/>
  <c r="G531" i="15"/>
  <c r="H531" i="15" s="1"/>
  <c r="E531" i="15"/>
  <c r="D531" i="15"/>
  <c r="C531" i="15"/>
  <c r="G530" i="15"/>
  <c r="H530" i="15" s="1"/>
  <c r="E530" i="15"/>
  <c r="D530" i="15"/>
  <c r="C530" i="15"/>
  <c r="G529" i="15"/>
  <c r="H529" i="15" s="1"/>
  <c r="E529" i="15"/>
  <c r="D529" i="15"/>
  <c r="C529" i="15"/>
  <c r="G528" i="15"/>
  <c r="H528" i="15" s="1"/>
  <c r="E528" i="15"/>
  <c r="D528" i="15"/>
  <c r="C528" i="15"/>
  <c r="G523" i="15"/>
  <c r="H523" i="15" s="1"/>
  <c r="E523" i="15"/>
  <c r="D523" i="15"/>
  <c r="C523" i="15"/>
  <c r="E524" i="15"/>
  <c r="C524" i="15"/>
  <c r="G522" i="15"/>
  <c r="H522" i="15" s="1"/>
  <c r="E522" i="15"/>
  <c r="D522" i="15"/>
  <c r="C522" i="15"/>
  <c r="G521" i="15"/>
  <c r="H521" i="15" s="1"/>
  <c r="E521" i="15"/>
  <c r="D521" i="15"/>
  <c r="C521" i="15"/>
  <c r="G515" i="15"/>
  <c r="H515" i="15" s="1"/>
  <c r="E515" i="15"/>
  <c r="D515" i="15"/>
  <c r="C515" i="15"/>
  <c r="G517" i="15"/>
  <c r="H517" i="15" s="1"/>
  <c r="E517" i="15"/>
  <c r="D517" i="15"/>
  <c r="C517" i="15"/>
  <c r="G516" i="15"/>
  <c r="H516" i="15" s="1"/>
  <c r="E516" i="15"/>
  <c r="D516" i="15"/>
  <c r="C516" i="15"/>
  <c r="G514" i="15"/>
  <c r="H514" i="15" s="1"/>
  <c r="E514" i="15"/>
  <c r="D514" i="15"/>
  <c r="C514" i="15"/>
  <c r="G513" i="15"/>
  <c r="H513" i="15" s="1"/>
  <c r="E513" i="15"/>
  <c r="D513" i="15"/>
  <c r="C513" i="15"/>
  <c r="E509" i="15"/>
  <c r="C509" i="15"/>
  <c r="G508" i="15"/>
  <c r="H508" i="15" s="1"/>
  <c r="E508" i="15"/>
  <c r="D508" i="15"/>
  <c r="C508" i="15"/>
  <c r="G507" i="15"/>
  <c r="H507" i="15" s="1"/>
  <c r="E507" i="15"/>
  <c r="D507" i="15"/>
  <c r="C507" i="15"/>
  <c r="E503" i="15"/>
  <c r="C503" i="15"/>
  <c r="G502" i="15"/>
  <c r="H502" i="15" s="1"/>
  <c r="E502" i="15"/>
  <c r="D502" i="15"/>
  <c r="C502" i="15"/>
  <c r="G501" i="15"/>
  <c r="H501" i="15" s="1"/>
  <c r="E501" i="15"/>
  <c r="D501" i="15"/>
  <c r="C501" i="15"/>
  <c r="E497" i="15"/>
  <c r="C497" i="15"/>
  <c r="G496" i="15"/>
  <c r="H496" i="15" s="1"/>
  <c r="E496" i="15"/>
  <c r="D496" i="15"/>
  <c r="C496" i="15"/>
  <c r="G495" i="15"/>
  <c r="H495" i="15" s="1"/>
  <c r="E495" i="15"/>
  <c r="D495" i="15"/>
  <c r="C495" i="15"/>
  <c r="E491" i="15"/>
  <c r="C491" i="15"/>
  <c r="G490" i="15"/>
  <c r="H490" i="15" s="1"/>
  <c r="E490" i="15"/>
  <c r="D490" i="15"/>
  <c r="C490" i="15"/>
  <c r="G489" i="15"/>
  <c r="H489" i="15" s="1"/>
  <c r="E489" i="15"/>
  <c r="D489" i="15"/>
  <c r="C489" i="15"/>
  <c r="E485" i="15"/>
  <c r="C485" i="15"/>
  <c r="G484" i="15"/>
  <c r="H484" i="15" s="1"/>
  <c r="E484" i="15"/>
  <c r="D484" i="15"/>
  <c r="C484" i="15"/>
  <c r="G307" i="18"/>
  <c r="J307" i="18" s="1"/>
  <c r="E307" i="18"/>
  <c r="D307" i="18"/>
  <c r="G306" i="18"/>
  <c r="J306" i="18" s="1"/>
  <c r="E306" i="18"/>
  <c r="D306" i="18"/>
  <c r="G305" i="18"/>
  <c r="J305" i="18" s="1"/>
  <c r="E305" i="18"/>
  <c r="D305" i="18"/>
  <c r="J285" i="18"/>
  <c r="J284" i="18"/>
  <c r="E988" i="15"/>
  <c r="C988" i="15"/>
  <c r="G987" i="15"/>
  <c r="H987" i="15" s="1"/>
  <c r="E987" i="15"/>
  <c r="D987" i="15"/>
  <c r="C987" i="15"/>
  <c r="G986" i="15"/>
  <c r="H986" i="15" s="1"/>
  <c r="E986" i="15"/>
  <c r="D986" i="15"/>
  <c r="C986" i="15"/>
  <c r="E982" i="15"/>
  <c r="C982" i="15"/>
  <c r="G981" i="15"/>
  <c r="H981" i="15" s="1"/>
  <c r="E981" i="15"/>
  <c r="D981" i="15"/>
  <c r="C981" i="15"/>
  <c r="G980" i="15"/>
  <c r="H980" i="15" s="1"/>
  <c r="E980" i="15"/>
  <c r="D980" i="15"/>
  <c r="C980" i="15"/>
  <c r="E976" i="15"/>
  <c r="C976" i="15"/>
  <c r="G975" i="15"/>
  <c r="H975" i="15" s="1"/>
  <c r="E975" i="15"/>
  <c r="D975" i="15"/>
  <c r="C975" i="15"/>
  <c r="G974" i="15"/>
  <c r="H974" i="15" s="1"/>
  <c r="E974" i="15"/>
  <c r="D974" i="15"/>
  <c r="C974" i="15"/>
  <c r="E970" i="15"/>
  <c r="C970" i="15"/>
  <c r="G969" i="15"/>
  <c r="H969" i="15" s="1"/>
  <c r="E969" i="15"/>
  <c r="D969" i="15"/>
  <c r="C969" i="15"/>
  <c r="G968" i="15"/>
  <c r="H968" i="15" s="1"/>
  <c r="E968" i="15"/>
  <c r="D968" i="15"/>
  <c r="C968" i="15"/>
  <c r="E964" i="15"/>
  <c r="C964" i="15"/>
  <c r="G963" i="15"/>
  <c r="H963" i="15" s="1"/>
  <c r="E963" i="15"/>
  <c r="D963" i="15"/>
  <c r="C963" i="15"/>
  <c r="G962" i="15"/>
  <c r="H962" i="15" s="1"/>
  <c r="E962" i="15"/>
  <c r="D962" i="15"/>
  <c r="C962" i="15"/>
  <c r="E958" i="15"/>
  <c r="C958" i="15"/>
  <c r="G957" i="15"/>
  <c r="H957" i="15" s="1"/>
  <c r="E957" i="15"/>
  <c r="D957" i="15"/>
  <c r="C957" i="15"/>
  <c r="G956" i="15"/>
  <c r="H956" i="15" s="1"/>
  <c r="E956" i="15"/>
  <c r="D956" i="15"/>
  <c r="C956" i="15"/>
  <c r="E952" i="15"/>
  <c r="C952" i="15"/>
  <c r="G951" i="15"/>
  <c r="H951" i="15" s="1"/>
  <c r="E951" i="15"/>
  <c r="D951" i="15"/>
  <c r="C951" i="15"/>
  <c r="G950" i="15"/>
  <c r="H950" i="15" s="1"/>
  <c r="E950" i="15"/>
  <c r="D950" i="15"/>
  <c r="C950" i="15"/>
  <c r="E946" i="15"/>
  <c r="C946" i="15"/>
  <c r="G945" i="15"/>
  <c r="H945" i="15" s="1"/>
  <c r="E945" i="15"/>
  <c r="D945" i="15"/>
  <c r="C945" i="15"/>
  <c r="G944" i="15"/>
  <c r="H944" i="15" s="1"/>
  <c r="E944" i="15"/>
  <c r="D944" i="15"/>
  <c r="C944" i="15"/>
  <c r="C32" i="16"/>
  <c r="G940" i="15"/>
  <c r="H940" i="15" s="1"/>
  <c r="E940" i="15"/>
  <c r="D940" i="15"/>
  <c r="C940" i="15"/>
  <c r="G939" i="15"/>
  <c r="H939" i="15" s="1"/>
  <c r="E939" i="15"/>
  <c r="D939" i="15"/>
  <c r="C939" i="15"/>
  <c r="G938" i="15"/>
  <c r="H938" i="15" s="1"/>
  <c r="E938" i="15"/>
  <c r="D938" i="15"/>
  <c r="C938" i="15"/>
  <c r="E934" i="15"/>
  <c r="C934" i="15"/>
  <c r="G933" i="15"/>
  <c r="H933" i="15" s="1"/>
  <c r="E933" i="15"/>
  <c r="D933" i="15"/>
  <c r="C933" i="15"/>
  <c r="G932" i="15"/>
  <c r="H932" i="15" s="1"/>
  <c r="E932" i="15"/>
  <c r="D932" i="15"/>
  <c r="C932" i="15"/>
  <c r="E928" i="15"/>
  <c r="C928" i="15"/>
  <c r="G927" i="15"/>
  <c r="H927" i="15" s="1"/>
  <c r="E927" i="15"/>
  <c r="D927" i="15"/>
  <c r="C927" i="15"/>
  <c r="G926" i="15"/>
  <c r="H926" i="15" s="1"/>
  <c r="E926" i="15"/>
  <c r="D926" i="15"/>
  <c r="C926" i="15"/>
  <c r="G264" i="18"/>
  <c r="J264" i="18" s="1"/>
  <c r="E264" i="18"/>
  <c r="D264" i="18"/>
  <c r="G263" i="18"/>
  <c r="J263" i="18" s="1"/>
  <c r="E263" i="18"/>
  <c r="D263" i="18"/>
  <c r="H566" i="15" l="1"/>
  <c r="H584" i="15"/>
  <c r="H578" i="15"/>
  <c r="H635" i="15"/>
  <c r="H572" i="15"/>
  <c r="H630" i="15"/>
  <c r="H625" i="15"/>
  <c r="H554" i="15"/>
  <c r="H560" i="15"/>
  <c r="H512" i="15"/>
  <c r="H542" i="15"/>
  <c r="H937" i="15"/>
  <c r="H527" i="15"/>
  <c r="H305" i="18"/>
  <c r="H306" i="18"/>
  <c r="H307" i="18"/>
  <c r="H263" i="18"/>
  <c r="H264" i="18"/>
  <c r="G253" i="18"/>
  <c r="J253" i="18" s="1"/>
  <c r="E253" i="18"/>
  <c r="D253" i="18"/>
  <c r="G252" i="18"/>
  <c r="J252" i="18" s="1"/>
  <c r="E252" i="18"/>
  <c r="D252" i="18"/>
  <c r="G251" i="18"/>
  <c r="J251" i="18" s="1"/>
  <c r="E251" i="18"/>
  <c r="D251" i="18"/>
  <c r="G250" i="18"/>
  <c r="J250" i="18" s="1"/>
  <c r="E250" i="18"/>
  <c r="D250" i="18"/>
  <c r="G249" i="18"/>
  <c r="H249" i="18" s="1"/>
  <c r="E249" i="18"/>
  <c r="D249" i="18"/>
  <c r="G856" i="15"/>
  <c r="H856" i="15" s="1"/>
  <c r="E856" i="15"/>
  <c r="D856" i="15"/>
  <c r="C856" i="15"/>
  <c r="E857" i="15"/>
  <c r="C857" i="15"/>
  <c r="G855" i="15"/>
  <c r="H855" i="15" s="1"/>
  <c r="E855" i="15"/>
  <c r="D855" i="15"/>
  <c r="C855" i="15"/>
  <c r="G854" i="15"/>
  <c r="H854" i="15" s="1"/>
  <c r="E854" i="15"/>
  <c r="D854" i="15"/>
  <c r="C854" i="15"/>
  <c r="E850" i="15"/>
  <c r="C850" i="15"/>
  <c r="G849" i="15"/>
  <c r="H849" i="15" s="1"/>
  <c r="E849" i="15"/>
  <c r="D849" i="15"/>
  <c r="C849" i="15"/>
  <c r="G848" i="15"/>
  <c r="H848" i="15" s="1"/>
  <c r="E848" i="15"/>
  <c r="D848" i="15"/>
  <c r="C848" i="15"/>
  <c r="E844" i="15"/>
  <c r="C844" i="15"/>
  <c r="G843" i="15"/>
  <c r="H843" i="15" s="1"/>
  <c r="E843" i="15"/>
  <c r="D843" i="15"/>
  <c r="C843" i="15"/>
  <c r="G842" i="15"/>
  <c r="H842" i="15" s="1"/>
  <c r="E842" i="15"/>
  <c r="D842" i="15"/>
  <c r="C842" i="15"/>
  <c r="G220" i="18"/>
  <c r="J220" i="18" s="1"/>
  <c r="E220" i="18"/>
  <c r="D220" i="18"/>
  <c r="G219" i="18"/>
  <c r="J219" i="18" s="1"/>
  <c r="E219" i="18"/>
  <c r="D219" i="18"/>
  <c r="G196" i="18"/>
  <c r="J196" i="18" s="1"/>
  <c r="E196" i="18"/>
  <c r="D196" i="18"/>
  <c r="G195" i="18"/>
  <c r="J195" i="18" s="1"/>
  <c r="E195" i="18"/>
  <c r="D195" i="18"/>
  <c r="G193" i="18"/>
  <c r="J193" i="18" s="1"/>
  <c r="E193" i="18"/>
  <c r="D193" i="18"/>
  <c r="G191" i="18"/>
  <c r="J191" i="18" s="1"/>
  <c r="E191" i="18"/>
  <c r="D191" i="18"/>
  <c r="J200" i="18"/>
  <c r="J179" i="18"/>
  <c r="G177" i="18"/>
  <c r="J177" i="18" s="1"/>
  <c r="E177" i="18"/>
  <c r="D177" i="18"/>
  <c r="G176" i="18"/>
  <c r="J176" i="18" s="1"/>
  <c r="E176" i="18"/>
  <c r="D176" i="18"/>
  <c r="G175" i="18"/>
  <c r="J175" i="18" s="1"/>
  <c r="E175" i="18"/>
  <c r="D175" i="18"/>
  <c r="G174" i="18"/>
  <c r="H174" i="18" s="1"/>
  <c r="E174" i="18"/>
  <c r="D174" i="18"/>
  <c r="J173" i="18"/>
  <c r="J172" i="18"/>
  <c r="G480" i="15"/>
  <c r="H480" i="15" s="1"/>
  <c r="E480" i="15"/>
  <c r="D480" i="15"/>
  <c r="C480" i="15"/>
  <c r="G479" i="15"/>
  <c r="H479" i="15" s="1"/>
  <c r="E479" i="15"/>
  <c r="D479" i="15"/>
  <c r="C479" i="15"/>
  <c r="G475" i="15"/>
  <c r="H475" i="15" s="1"/>
  <c r="E475" i="15"/>
  <c r="D475" i="15"/>
  <c r="C475" i="15"/>
  <c r="G474" i="15"/>
  <c r="H474" i="15" s="1"/>
  <c r="E474" i="15"/>
  <c r="D474" i="15"/>
  <c r="C474" i="15"/>
  <c r="G473" i="15"/>
  <c r="H473" i="15" s="1"/>
  <c r="E473" i="15"/>
  <c r="D473" i="15"/>
  <c r="C473" i="15"/>
  <c r="G469" i="15"/>
  <c r="H469" i="15" s="1"/>
  <c r="E469" i="15"/>
  <c r="D469" i="15"/>
  <c r="C469" i="15"/>
  <c r="G468" i="15"/>
  <c r="H468" i="15" s="1"/>
  <c r="E468" i="15"/>
  <c r="D468" i="15"/>
  <c r="C468" i="15"/>
  <c r="G467" i="15"/>
  <c r="H467" i="15" s="1"/>
  <c r="E467" i="15"/>
  <c r="D467" i="15"/>
  <c r="C467" i="15"/>
  <c r="G463" i="15"/>
  <c r="H463" i="15" s="1"/>
  <c r="E463" i="15"/>
  <c r="D463" i="15"/>
  <c r="C463" i="15"/>
  <c r="G462" i="15"/>
  <c r="H462" i="15" s="1"/>
  <c r="E462" i="15"/>
  <c r="D462" i="15"/>
  <c r="C462" i="15"/>
  <c r="G461" i="15"/>
  <c r="H461" i="15" s="1"/>
  <c r="E461" i="15"/>
  <c r="D461" i="15"/>
  <c r="C461" i="15"/>
  <c r="E457" i="15"/>
  <c r="C457" i="15"/>
  <c r="G456" i="15"/>
  <c r="H456" i="15" s="1"/>
  <c r="E456" i="15"/>
  <c r="D456" i="15"/>
  <c r="C456" i="15"/>
  <c r="G455" i="15"/>
  <c r="H455" i="15" s="1"/>
  <c r="E455" i="15"/>
  <c r="D455" i="15"/>
  <c r="C455" i="15"/>
  <c r="E450" i="15"/>
  <c r="C450" i="15"/>
  <c r="G449" i="15"/>
  <c r="H449" i="15" s="1"/>
  <c r="E449" i="15"/>
  <c r="D449" i="15"/>
  <c r="C449" i="15"/>
  <c r="G448" i="15"/>
  <c r="H448" i="15" s="1"/>
  <c r="E448" i="15"/>
  <c r="D448" i="15"/>
  <c r="C448" i="15"/>
  <c r="E444" i="15"/>
  <c r="C444" i="15"/>
  <c r="G443" i="15"/>
  <c r="H443" i="15" s="1"/>
  <c r="E443" i="15"/>
  <c r="D443" i="15"/>
  <c r="C443" i="15"/>
  <c r="G442" i="15"/>
  <c r="H442" i="15" s="1"/>
  <c r="E442" i="15"/>
  <c r="D442" i="15"/>
  <c r="C442" i="15"/>
  <c r="E438" i="15"/>
  <c r="C438" i="15"/>
  <c r="G437" i="15"/>
  <c r="H437" i="15" s="1"/>
  <c r="E437" i="15"/>
  <c r="D437" i="15"/>
  <c r="C437" i="15"/>
  <c r="G436" i="15"/>
  <c r="H436" i="15" s="1"/>
  <c r="E436" i="15"/>
  <c r="D436" i="15"/>
  <c r="C436" i="15"/>
  <c r="E432" i="15"/>
  <c r="C432" i="15"/>
  <c r="G431" i="15"/>
  <c r="H431" i="15" s="1"/>
  <c r="E431" i="15"/>
  <c r="D431" i="15"/>
  <c r="C431" i="15"/>
  <c r="G430" i="15"/>
  <c r="H430" i="15" s="1"/>
  <c r="E430" i="15"/>
  <c r="D430" i="15"/>
  <c r="C430" i="15"/>
  <c r="E426" i="15"/>
  <c r="C426" i="15"/>
  <c r="G425" i="15"/>
  <c r="H425" i="15" s="1"/>
  <c r="E425" i="15"/>
  <c r="D425" i="15"/>
  <c r="C425" i="15"/>
  <c r="G424" i="15"/>
  <c r="H424" i="15" s="1"/>
  <c r="E424" i="15"/>
  <c r="D424" i="15"/>
  <c r="C424" i="15"/>
  <c r="E420" i="15"/>
  <c r="C420" i="15"/>
  <c r="G419" i="15"/>
  <c r="H419" i="15" s="1"/>
  <c r="E419" i="15"/>
  <c r="D419" i="15"/>
  <c r="C419" i="15"/>
  <c r="G418" i="15"/>
  <c r="H418" i="15" s="1"/>
  <c r="E418" i="15"/>
  <c r="D418" i="15"/>
  <c r="C418" i="15"/>
  <c r="E414" i="15"/>
  <c r="C414" i="15"/>
  <c r="G413" i="15"/>
  <c r="H413" i="15" s="1"/>
  <c r="E413" i="15"/>
  <c r="D413" i="15"/>
  <c r="C413" i="15"/>
  <c r="G412" i="15"/>
  <c r="H412" i="15" s="1"/>
  <c r="E412" i="15"/>
  <c r="D412" i="15"/>
  <c r="C412" i="15"/>
  <c r="E408" i="15"/>
  <c r="C408" i="15"/>
  <c r="G407" i="15"/>
  <c r="H407" i="15" s="1"/>
  <c r="E407" i="15"/>
  <c r="D407" i="15"/>
  <c r="C407" i="15"/>
  <c r="G406" i="15"/>
  <c r="H406" i="15" s="1"/>
  <c r="E406" i="15"/>
  <c r="D406" i="15"/>
  <c r="C406" i="15"/>
  <c r="E402" i="15"/>
  <c r="C402" i="15"/>
  <c r="G401" i="15"/>
  <c r="H401" i="15" s="1"/>
  <c r="E401" i="15"/>
  <c r="D401" i="15"/>
  <c r="C401" i="15"/>
  <c r="G400" i="15"/>
  <c r="H400" i="15" s="1"/>
  <c r="E400" i="15"/>
  <c r="D400" i="15"/>
  <c r="C400" i="15"/>
  <c r="E396" i="15"/>
  <c r="C396" i="15"/>
  <c r="G395" i="15"/>
  <c r="H395" i="15" s="1"/>
  <c r="E395" i="15"/>
  <c r="D395" i="15"/>
  <c r="C395" i="15"/>
  <c r="G394" i="15"/>
  <c r="H394" i="15" s="1"/>
  <c r="E394" i="15"/>
  <c r="D394" i="15"/>
  <c r="C394" i="15"/>
  <c r="E390" i="15"/>
  <c r="C390" i="15"/>
  <c r="G389" i="15"/>
  <c r="H389" i="15" s="1"/>
  <c r="E389" i="15"/>
  <c r="D389" i="15"/>
  <c r="C389" i="15"/>
  <c r="G388" i="15"/>
  <c r="H388" i="15" s="1"/>
  <c r="E388" i="15"/>
  <c r="D388" i="15"/>
  <c r="C388" i="15"/>
  <c r="E384" i="15"/>
  <c r="C384" i="15"/>
  <c r="G383" i="15"/>
  <c r="H383" i="15" s="1"/>
  <c r="E383" i="15"/>
  <c r="D383" i="15"/>
  <c r="C383" i="15"/>
  <c r="G382" i="15"/>
  <c r="H382" i="15" s="1"/>
  <c r="E382" i="15"/>
  <c r="D382" i="15"/>
  <c r="C382" i="15"/>
  <c r="E378" i="15"/>
  <c r="C378" i="15"/>
  <c r="G377" i="15"/>
  <c r="H377" i="15" s="1"/>
  <c r="E377" i="15"/>
  <c r="D377" i="15"/>
  <c r="C377" i="15"/>
  <c r="G376" i="15"/>
  <c r="H376" i="15" s="1"/>
  <c r="E376" i="15"/>
  <c r="D376" i="15"/>
  <c r="C376" i="15"/>
  <c r="E372" i="15"/>
  <c r="C372" i="15"/>
  <c r="G371" i="15"/>
  <c r="H371" i="15" s="1"/>
  <c r="E371" i="15"/>
  <c r="D371" i="15"/>
  <c r="C371" i="15"/>
  <c r="G370" i="15"/>
  <c r="H370" i="15" s="1"/>
  <c r="E370" i="15"/>
  <c r="D370" i="15"/>
  <c r="C370" i="15"/>
  <c r="G369" i="15"/>
  <c r="H369" i="15" s="1"/>
  <c r="E369" i="15"/>
  <c r="D369" i="15"/>
  <c r="C369" i="15"/>
  <c r="G368" i="15"/>
  <c r="H368" i="15" s="1"/>
  <c r="E368" i="15"/>
  <c r="D368" i="15"/>
  <c r="C368" i="15"/>
  <c r="G367" i="15"/>
  <c r="H367" i="15" s="1"/>
  <c r="E367" i="15"/>
  <c r="D367" i="15"/>
  <c r="C367" i="15"/>
  <c r="E363" i="15"/>
  <c r="C363" i="15"/>
  <c r="G362" i="15"/>
  <c r="H362" i="15" s="1"/>
  <c r="E362" i="15"/>
  <c r="D362" i="15"/>
  <c r="C362" i="15"/>
  <c r="G361" i="15"/>
  <c r="H361" i="15" s="1"/>
  <c r="E361" i="15"/>
  <c r="D361" i="15"/>
  <c r="C361" i="15"/>
  <c r="G360" i="15"/>
  <c r="H360" i="15" s="1"/>
  <c r="E360" i="15"/>
  <c r="D360" i="15"/>
  <c r="C360" i="15"/>
  <c r="G359" i="15"/>
  <c r="H359" i="15" s="1"/>
  <c r="E359" i="15"/>
  <c r="D359" i="15"/>
  <c r="C359" i="15"/>
  <c r="G358" i="15"/>
  <c r="H358" i="15" s="1"/>
  <c r="E358" i="15"/>
  <c r="D358" i="15"/>
  <c r="C358" i="15"/>
  <c r="G352" i="15"/>
  <c r="H352" i="15" s="1"/>
  <c r="E352" i="15"/>
  <c r="D352" i="15"/>
  <c r="C352" i="15"/>
  <c r="G354" i="15"/>
  <c r="H354" i="15" s="1"/>
  <c r="E354" i="15"/>
  <c r="D354" i="15"/>
  <c r="C354" i="15"/>
  <c r="G353" i="15"/>
  <c r="H353" i="15" s="1"/>
  <c r="E353" i="15"/>
  <c r="D353" i="15"/>
  <c r="C353" i="15"/>
  <c r="G351" i="15"/>
  <c r="H351" i="15" s="1"/>
  <c r="E351" i="15"/>
  <c r="D351" i="15"/>
  <c r="C351" i="15"/>
  <c r="G350" i="15"/>
  <c r="H350" i="15" s="1"/>
  <c r="E350" i="15"/>
  <c r="D350" i="15"/>
  <c r="C350" i="15"/>
  <c r="G349" i="15"/>
  <c r="H349" i="15" s="1"/>
  <c r="E349" i="15"/>
  <c r="D349" i="15"/>
  <c r="C349" i="15"/>
  <c r="G344" i="15"/>
  <c r="H344" i="15" s="1"/>
  <c r="E344" i="15"/>
  <c r="D344" i="15"/>
  <c r="C344" i="15"/>
  <c r="G343" i="15"/>
  <c r="H343" i="15" s="1"/>
  <c r="E343" i="15"/>
  <c r="D343" i="15"/>
  <c r="C343" i="15"/>
  <c r="G345" i="15"/>
  <c r="H345" i="15" s="1"/>
  <c r="E345" i="15"/>
  <c r="D345" i="15"/>
  <c r="C345" i="15"/>
  <c r="G342" i="15"/>
  <c r="H342" i="15" s="1"/>
  <c r="E342" i="15"/>
  <c r="D342" i="15"/>
  <c r="C342" i="15"/>
  <c r="G341" i="15"/>
  <c r="H341" i="15" s="1"/>
  <c r="E341" i="15"/>
  <c r="D341" i="15"/>
  <c r="C341" i="15"/>
  <c r="G337" i="15"/>
  <c r="H337" i="15" s="1"/>
  <c r="E337" i="15"/>
  <c r="D337" i="15"/>
  <c r="C337" i="15"/>
  <c r="G336" i="15"/>
  <c r="H336" i="15" s="1"/>
  <c r="E336" i="15"/>
  <c r="D336" i="15"/>
  <c r="C336" i="15"/>
  <c r="G335" i="15"/>
  <c r="H335" i="15" s="1"/>
  <c r="E335" i="15"/>
  <c r="D335" i="15"/>
  <c r="C335" i="15"/>
  <c r="G331" i="15"/>
  <c r="H331" i="15" s="1"/>
  <c r="E331" i="15"/>
  <c r="D331" i="15"/>
  <c r="C331" i="15"/>
  <c r="G330" i="15"/>
  <c r="H330" i="15" s="1"/>
  <c r="E330" i="15"/>
  <c r="D330" i="15"/>
  <c r="C330" i="15"/>
  <c r="G329" i="15"/>
  <c r="H329" i="15" s="1"/>
  <c r="E329" i="15"/>
  <c r="D329" i="15"/>
  <c r="C329" i="15"/>
  <c r="G325" i="15"/>
  <c r="H325" i="15" s="1"/>
  <c r="E325" i="15"/>
  <c r="D325" i="15"/>
  <c r="C325" i="15"/>
  <c r="E324" i="15"/>
  <c r="C324" i="15"/>
  <c r="G323" i="15"/>
  <c r="H323" i="15" s="1"/>
  <c r="E323" i="15"/>
  <c r="D323" i="15"/>
  <c r="C323" i="15"/>
  <c r="G322" i="15"/>
  <c r="H322" i="15" s="1"/>
  <c r="E322" i="15"/>
  <c r="D322" i="15"/>
  <c r="C322" i="15"/>
  <c r="G318" i="15"/>
  <c r="H318" i="15" s="1"/>
  <c r="E318" i="15"/>
  <c r="D318" i="15"/>
  <c r="C318" i="15"/>
  <c r="G317" i="15"/>
  <c r="H317" i="15" s="1"/>
  <c r="E317" i="15"/>
  <c r="D317" i="15"/>
  <c r="C317" i="15"/>
  <c r="G316" i="15"/>
  <c r="H316" i="15" s="1"/>
  <c r="E316" i="15"/>
  <c r="D316" i="15"/>
  <c r="C316" i="15"/>
  <c r="G315" i="15"/>
  <c r="H315" i="15" s="1"/>
  <c r="E315" i="15"/>
  <c r="D315" i="15"/>
  <c r="C315" i="15"/>
  <c r="G311" i="15"/>
  <c r="H311" i="15" s="1"/>
  <c r="E311" i="15"/>
  <c r="D311" i="15"/>
  <c r="C311" i="15"/>
  <c r="G310" i="15"/>
  <c r="H310" i="15" s="1"/>
  <c r="E310" i="15"/>
  <c r="D310" i="15"/>
  <c r="C310" i="15"/>
  <c r="G309" i="15"/>
  <c r="H309" i="15" s="1"/>
  <c r="E309" i="15"/>
  <c r="D309" i="15"/>
  <c r="C309" i="15"/>
  <c r="G308" i="15"/>
  <c r="H308" i="15" s="1"/>
  <c r="E308" i="15"/>
  <c r="D308" i="15"/>
  <c r="C308" i="15"/>
  <c r="G304" i="15"/>
  <c r="H304" i="15" s="1"/>
  <c r="E304" i="15"/>
  <c r="D304" i="15"/>
  <c r="C304" i="15"/>
  <c r="G303" i="15"/>
  <c r="H303" i="15" s="1"/>
  <c r="E303" i="15"/>
  <c r="D303" i="15"/>
  <c r="C303" i="15"/>
  <c r="G302" i="15"/>
  <c r="H302" i="15" s="1"/>
  <c r="E302" i="15"/>
  <c r="D302" i="15"/>
  <c r="C302" i="15"/>
  <c r="G301" i="15"/>
  <c r="H301" i="15" s="1"/>
  <c r="E301" i="15"/>
  <c r="D301" i="15"/>
  <c r="C301" i="15"/>
  <c r="G300" i="15"/>
  <c r="H300" i="15" s="1"/>
  <c r="E300" i="15"/>
  <c r="D300" i="15"/>
  <c r="C300" i="15"/>
  <c r="G296" i="15"/>
  <c r="H296" i="15" s="1"/>
  <c r="E296" i="15"/>
  <c r="D296" i="15"/>
  <c r="C296" i="15"/>
  <c r="E295" i="15"/>
  <c r="C295" i="15"/>
  <c r="G294" i="15"/>
  <c r="H294" i="15" s="1"/>
  <c r="E294" i="15"/>
  <c r="D294" i="15"/>
  <c r="C294" i="15"/>
  <c r="G293" i="15"/>
  <c r="H293" i="15" s="1"/>
  <c r="E293" i="15"/>
  <c r="D293" i="15"/>
  <c r="C293" i="15"/>
  <c r="G292" i="15"/>
  <c r="H292" i="15" s="1"/>
  <c r="E292" i="15"/>
  <c r="D292" i="15"/>
  <c r="C292" i="15"/>
  <c r="E288" i="15"/>
  <c r="C288" i="15"/>
  <c r="G287" i="15"/>
  <c r="H287" i="15" s="1"/>
  <c r="E287" i="15"/>
  <c r="D287" i="15"/>
  <c r="C287" i="15"/>
  <c r="G286" i="15"/>
  <c r="H286" i="15" s="1"/>
  <c r="E286" i="15"/>
  <c r="D286" i="15"/>
  <c r="C286" i="15"/>
  <c r="G285" i="15"/>
  <c r="H285" i="15" s="1"/>
  <c r="E285" i="15"/>
  <c r="D285" i="15"/>
  <c r="C285" i="15"/>
  <c r="E281" i="15"/>
  <c r="C281" i="15"/>
  <c r="G280" i="15"/>
  <c r="H280" i="15" s="1"/>
  <c r="E280" i="15"/>
  <c r="D280" i="15"/>
  <c r="C280" i="15"/>
  <c r="G279" i="15"/>
  <c r="H279" i="15" s="1"/>
  <c r="E279" i="15"/>
  <c r="D279" i="15"/>
  <c r="C279" i="15"/>
  <c r="G278" i="15"/>
  <c r="H278" i="15" s="1"/>
  <c r="E278" i="15"/>
  <c r="D278" i="15"/>
  <c r="C278" i="15"/>
  <c r="G277" i="15"/>
  <c r="H277" i="15" s="1"/>
  <c r="E277" i="15"/>
  <c r="D277" i="15"/>
  <c r="C277" i="15"/>
  <c r="G276" i="15"/>
  <c r="H276" i="15" s="1"/>
  <c r="E276" i="15"/>
  <c r="D276" i="15"/>
  <c r="C276" i="15"/>
  <c r="G275" i="15"/>
  <c r="H275" i="15" s="1"/>
  <c r="E275" i="15"/>
  <c r="D275" i="15"/>
  <c r="C275" i="15"/>
  <c r="G274" i="15"/>
  <c r="H274" i="15" s="1"/>
  <c r="E274" i="15"/>
  <c r="D274" i="15"/>
  <c r="C274" i="15"/>
  <c r="E270" i="15"/>
  <c r="C270" i="15"/>
  <c r="G269" i="15"/>
  <c r="H269" i="15" s="1"/>
  <c r="E269" i="15"/>
  <c r="D269" i="15"/>
  <c r="C269" i="15"/>
  <c r="G268" i="15"/>
  <c r="H268" i="15" s="1"/>
  <c r="E268" i="15"/>
  <c r="D268" i="15"/>
  <c r="C268" i="15"/>
  <c r="G267" i="15"/>
  <c r="H267" i="15" s="1"/>
  <c r="E267" i="15"/>
  <c r="D267" i="15"/>
  <c r="C267" i="15"/>
  <c r="G266" i="15"/>
  <c r="H266" i="15" s="1"/>
  <c r="E266" i="15"/>
  <c r="D266" i="15"/>
  <c r="C266" i="15"/>
  <c r="G265" i="15"/>
  <c r="H265" i="15" s="1"/>
  <c r="E265" i="15"/>
  <c r="D265" i="15"/>
  <c r="C265" i="15"/>
  <c r="G264" i="15"/>
  <c r="H264" i="15" s="1"/>
  <c r="E264" i="15"/>
  <c r="D264" i="15"/>
  <c r="C264" i="15"/>
  <c r="G263" i="15"/>
  <c r="H263" i="15" s="1"/>
  <c r="E263" i="15"/>
  <c r="D263" i="15"/>
  <c r="C263" i="15"/>
  <c r="E259" i="15"/>
  <c r="C259" i="15"/>
  <c r="G258" i="15"/>
  <c r="H258" i="15" s="1"/>
  <c r="E258" i="15"/>
  <c r="D258" i="15"/>
  <c r="C258" i="15"/>
  <c r="G257" i="15"/>
  <c r="H257" i="15" s="1"/>
  <c r="E257" i="15"/>
  <c r="D257" i="15"/>
  <c r="C257" i="15"/>
  <c r="G256" i="15"/>
  <c r="H256" i="15" s="1"/>
  <c r="E256" i="15"/>
  <c r="D256" i="15"/>
  <c r="C256" i="15"/>
  <c r="G255" i="15"/>
  <c r="H255" i="15" s="1"/>
  <c r="E255" i="15"/>
  <c r="D255" i="15"/>
  <c r="C255" i="15"/>
  <c r="G254" i="15"/>
  <c r="H254" i="15" s="1"/>
  <c r="E254" i="15"/>
  <c r="D254" i="15"/>
  <c r="C254" i="15"/>
  <c r="G253" i="15"/>
  <c r="H253" i="15" s="1"/>
  <c r="E253" i="15"/>
  <c r="D253" i="15"/>
  <c r="C253" i="15"/>
  <c r="G252" i="15"/>
  <c r="H252" i="15" s="1"/>
  <c r="E252" i="15"/>
  <c r="D252" i="15"/>
  <c r="C252" i="15"/>
  <c r="E248" i="15"/>
  <c r="C248" i="15"/>
  <c r="G247" i="15"/>
  <c r="H247" i="15" s="1"/>
  <c r="E247" i="15"/>
  <c r="D247" i="15"/>
  <c r="C247" i="15"/>
  <c r="G246" i="15"/>
  <c r="H246" i="15" s="1"/>
  <c r="E246" i="15"/>
  <c r="D246" i="15"/>
  <c r="C246" i="15"/>
  <c r="G245" i="15"/>
  <c r="H245" i="15" s="1"/>
  <c r="E245" i="15"/>
  <c r="D245" i="15"/>
  <c r="C245" i="15"/>
  <c r="G244" i="15"/>
  <c r="H244" i="15" s="1"/>
  <c r="E244" i="15"/>
  <c r="D244" i="15"/>
  <c r="C244" i="15"/>
  <c r="G243" i="15"/>
  <c r="H243" i="15" s="1"/>
  <c r="E243" i="15"/>
  <c r="D243" i="15"/>
  <c r="C243" i="15"/>
  <c r="G242" i="15"/>
  <c r="H242" i="15" s="1"/>
  <c r="E242" i="15"/>
  <c r="D242" i="15"/>
  <c r="C242" i="15"/>
  <c r="G241" i="15"/>
  <c r="H241" i="15" s="1"/>
  <c r="E241" i="15"/>
  <c r="D241" i="15"/>
  <c r="C241" i="15"/>
  <c r="E237" i="15"/>
  <c r="C237" i="15"/>
  <c r="G236" i="15"/>
  <c r="H236" i="15" s="1"/>
  <c r="E236" i="15"/>
  <c r="D236" i="15"/>
  <c r="C236" i="15"/>
  <c r="G235" i="15"/>
  <c r="H235" i="15" s="1"/>
  <c r="E235" i="15"/>
  <c r="D235" i="15"/>
  <c r="C235" i="15"/>
  <c r="G234" i="15"/>
  <c r="H234" i="15" s="1"/>
  <c r="E234" i="15"/>
  <c r="D234" i="15"/>
  <c r="C234" i="15"/>
  <c r="G233" i="15"/>
  <c r="H233" i="15" s="1"/>
  <c r="E233" i="15"/>
  <c r="D233" i="15"/>
  <c r="C233" i="15"/>
  <c r="G232" i="15"/>
  <c r="H232" i="15" s="1"/>
  <c r="E232" i="15"/>
  <c r="D232" i="15"/>
  <c r="C232" i="15"/>
  <c r="G231" i="15"/>
  <c r="H231" i="15" s="1"/>
  <c r="E231" i="15"/>
  <c r="D231" i="15"/>
  <c r="C231" i="15"/>
  <c r="G230" i="15"/>
  <c r="H230" i="15" s="1"/>
  <c r="E230" i="15"/>
  <c r="D230" i="15"/>
  <c r="C230" i="15"/>
  <c r="E226" i="15"/>
  <c r="C226" i="15"/>
  <c r="G225" i="15"/>
  <c r="H225" i="15" s="1"/>
  <c r="E225" i="15"/>
  <c r="D225" i="15"/>
  <c r="C225" i="15"/>
  <c r="G224" i="15"/>
  <c r="H224" i="15" s="1"/>
  <c r="E224" i="15"/>
  <c r="D224" i="15"/>
  <c r="C224" i="15"/>
  <c r="G223" i="15"/>
  <c r="H223" i="15" s="1"/>
  <c r="E223" i="15"/>
  <c r="D223" i="15"/>
  <c r="C223" i="15"/>
  <c r="G222" i="15"/>
  <c r="H222" i="15" s="1"/>
  <c r="E222" i="15"/>
  <c r="D222" i="15"/>
  <c r="C222" i="15"/>
  <c r="G221" i="15"/>
  <c r="H221" i="15" s="1"/>
  <c r="E221" i="15"/>
  <c r="D221" i="15"/>
  <c r="C221" i="15"/>
  <c r="G220" i="15"/>
  <c r="H220" i="15" s="1"/>
  <c r="E220" i="15"/>
  <c r="D220" i="15"/>
  <c r="C220" i="15"/>
  <c r="G219" i="15"/>
  <c r="H219" i="15" s="1"/>
  <c r="E219" i="15"/>
  <c r="D219" i="15"/>
  <c r="C219" i="15"/>
  <c r="E215" i="15"/>
  <c r="C215" i="15"/>
  <c r="G214" i="15"/>
  <c r="H214" i="15" s="1"/>
  <c r="E214" i="15"/>
  <c r="D214" i="15"/>
  <c r="C214" i="15"/>
  <c r="G213" i="15"/>
  <c r="H213" i="15" s="1"/>
  <c r="E213" i="15"/>
  <c r="D213" i="15"/>
  <c r="C213" i="15"/>
  <c r="G212" i="15"/>
  <c r="H212" i="15" s="1"/>
  <c r="E212" i="15"/>
  <c r="D212" i="15"/>
  <c r="C212" i="15"/>
  <c r="G211" i="15"/>
  <c r="H211" i="15" s="1"/>
  <c r="E211" i="15"/>
  <c r="D211" i="15"/>
  <c r="C211" i="15"/>
  <c r="G210" i="15"/>
  <c r="H210" i="15" s="1"/>
  <c r="E210" i="15"/>
  <c r="D210" i="15"/>
  <c r="C210" i="15"/>
  <c r="G209" i="15"/>
  <c r="H209" i="15" s="1"/>
  <c r="E209" i="15"/>
  <c r="D209" i="15"/>
  <c r="C209" i="15"/>
  <c r="G208" i="15"/>
  <c r="H208" i="15" s="1"/>
  <c r="E208" i="15"/>
  <c r="D208" i="15"/>
  <c r="C208" i="15"/>
  <c r="G203" i="15"/>
  <c r="H203" i="15" s="1"/>
  <c r="E203" i="15"/>
  <c r="D203" i="15"/>
  <c r="C203" i="15"/>
  <c r="G202" i="15"/>
  <c r="H202" i="15" s="1"/>
  <c r="E202" i="15"/>
  <c r="D202" i="15"/>
  <c r="C202" i="15"/>
  <c r="G201" i="15"/>
  <c r="H201" i="15" s="1"/>
  <c r="E201" i="15"/>
  <c r="D201" i="15"/>
  <c r="C201" i="15"/>
  <c r="G200" i="15"/>
  <c r="H200" i="15" s="1"/>
  <c r="E200" i="15"/>
  <c r="D200" i="15"/>
  <c r="C200" i="15"/>
  <c r="E204" i="15"/>
  <c r="C204" i="15"/>
  <c r="G199" i="15"/>
  <c r="H199" i="15" s="1"/>
  <c r="E199" i="15"/>
  <c r="D199" i="15"/>
  <c r="C199" i="15"/>
  <c r="G198" i="15"/>
  <c r="H198" i="15" s="1"/>
  <c r="E198" i="15"/>
  <c r="D198" i="15"/>
  <c r="C198" i="15"/>
  <c r="G197" i="15"/>
  <c r="H197" i="15" s="1"/>
  <c r="E197" i="15"/>
  <c r="D197" i="15"/>
  <c r="C197" i="15"/>
  <c r="H334" i="15" l="1"/>
  <c r="H460" i="15"/>
  <c r="H478" i="15"/>
  <c r="H314" i="15"/>
  <c r="H253" i="18"/>
  <c r="J249" i="18"/>
  <c r="H250" i="18"/>
  <c r="H251" i="18"/>
  <c r="H252" i="18"/>
  <c r="H219" i="18"/>
  <c r="H220" i="18"/>
  <c r="H196" i="18"/>
  <c r="H193" i="18"/>
  <c r="H191" i="18"/>
  <c r="H195" i="18"/>
  <c r="J174" i="18"/>
  <c r="H175" i="18"/>
  <c r="H176" i="18"/>
  <c r="H177" i="18"/>
  <c r="H472" i="15"/>
  <c r="H466" i="15"/>
  <c r="H348" i="15"/>
  <c r="H340" i="15"/>
  <c r="H328" i="15"/>
  <c r="H307" i="15"/>
  <c r="H299" i="15"/>
  <c r="E193" i="15"/>
  <c r="C193" i="15"/>
  <c r="G192" i="15"/>
  <c r="H192" i="15" s="1"/>
  <c r="E192" i="15"/>
  <c r="D192" i="15"/>
  <c r="C192" i="15"/>
  <c r="G191" i="15"/>
  <c r="H191" i="15" s="1"/>
  <c r="E191" i="15"/>
  <c r="D191" i="15"/>
  <c r="C191" i="15"/>
  <c r="E187" i="15"/>
  <c r="C187" i="15"/>
  <c r="G186" i="15"/>
  <c r="H186" i="15" s="1"/>
  <c r="E186" i="15"/>
  <c r="D186" i="15"/>
  <c r="C186" i="15"/>
  <c r="G185" i="15"/>
  <c r="H185" i="15" s="1"/>
  <c r="E185" i="15"/>
  <c r="D185" i="15"/>
  <c r="C185" i="15"/>
  <c r="G184" i="15"/>
  <c r="H184" i="15" s="1"/>
  <c r="E184" i="15"/>
  <c r="D184" i="15"/>
  <c r="C184" i="15"/>
  <c r="G183" i="15"/>
  <c r="H183" i="15" s="1"/>
  <c r="E183" i="15"/>
  <c r="D183" i="15"/>
  <c r="C183" i="15"/>
  <c r="G178" i="15"/>
  <c r="H178" i="15" s="1"/>
  <c r="E178" i="15"/>
  <c r="D178" i="15"/>
  <c r="C178" i="15"/>
  <c r="G177" i="15"/>
  <c r="H177" i="15" s="1"/>
  <c r="E177" i="15"/>
  <c r="D177" i="15"/>
  <c r="C177" i="15"/>
  <c r="E179" i="15"/>
  <c r="C179" i="15"/>
  <c r="G176" i="15"/>
  <c r="H176" i="15" s="1"/>
  <c r="E176" i="15"/>
  <c r="D176" i="15"/>
  <c r="C176" i="15"/>
  <c r="G175" i="15"/>
  <c r="H175" i="15" s="1"/>
  <c r="E175" i="15"/>
  <c r="D175" i="15"/>
  <c r="C175" i="15"/>
  <c r="G922" i="15"/>
  <c r="H922" i="15" s="1"/>
  <c r="E922" i="15"/>
  <c r="D922" i="15"/>
  <c r="C922" i="15"/>
  <c r="G921" i="15"/>
  <c r="H921" i="15" s="1"/>
  <c r="E921" i="15"/>
  <c r="D921" i="15"/>
  <c r="C921" i="15"/>
  <c r="G920" i="15"/>
  <c r="H920" i="15" s="1"/>
  <c r="E920" i="15"/>
  <c r="D920" i="15"/>
  <c r="C920" i="15"/>
  <c r="G919" i="15"/>
  <c r="H919" i="15" s="1"/>
  <c r="E919" i="15"/>
  <c r="D919" i="15"/>
  <c r="C919" i="15"/>
  <c r="G918" i="15"/>
  <c r="H918" i="15" s="1"/>
  <c r="E918" i="15"/>
  <c r="D918" i="15"/>
  <c r="C918" i="15"/>
  <c r="G917" i="15"/>
  <c r="H917" i="15" s="1"/>
  <c r="E917" i="15"/>
  <c r="D917" i="15"/>
  <c r="C917" i="15"/>
  <c r="G916" i="15"/>
  <c r="H916" i="15" s="1"/>
  <c r="E916" i="15"/>
  <c r="D916" i="15"/>
  <c r="C916" i="15"/>
  <c r="E898" i="15"/>
  <c r="C898" i="15"/>
  <c r="G897" i="15"/>
  <c r="H897" i="15" s="1"/>
  <c r="E897" i="15"/>
  <c r="D897" i="15"/>
  <c r="C897" i="15"/>
  <c r="G896" i="15"/>
  <c r="H896" i="15" s="1"/>
  <c r="E896" i="15"/>
  <c r="D896" i="15"/>
  <c r="C896" i="15"/>
  <c r="G895" i="15"/>
  <c r="H895" i="15" s="1"/>
  <c r="E895" i="15"/>
  <c r="D895" i="15"/>
  <c r="C895" i="15"/>
  <c r="G138" i="18"/>
  <c r="J138" i="18" s="1"/>
  <c r="E138" i="18"/>
  <c r="D138" i="18"/>
  <c r="G137" i="18"/>
  <c r="J137" i="18" s="1"/>
  <c r="E137" i="18"/>
  <c r="D137" i="18"/>
  <c r="G136" i="18"/>
  <c r="J136" i="18" s="1"/>
  <c r="E136" i="18"/>
  <c r="D136" i="18"/>
  <c r="G135" i="18"/>
  <c r="J135" i="18" s="1"/>
  <c r="E135" i="18"/>
  <c r="D135" i="18"/>
  <c r="H915" i="15" l="1"/>
  <c r="H135" i="18"/>
  <c r="H136" i="18"/>
  <c r="H137" i="18"/>
  <c r="H138" i="18"/>
  <c r="G1006" i="15" l="1"/>
  <c r="H1006" i="15" s="1"/>
  <c r="E1006" i="15"/>
  <c r="D1006" i="15"/>
  <c r="C1006" i="15"/>
  <c r="G1005" i="15"/>
  <c r="H1005" i="15" s="1"/>
  <c r="E1005" i="15"/>
  <c r="D1005" i="15"/>
  <c r="C1005" i="15"/>
  <c r="G1004" i="15"/>
  <c r="H1004" i="15" s="1"/>
  <c r="E1004" i="15"/>
  <c r="D1004" i="15"/>
  <c r="C1004" i="15"/>
  <c r="G1003" i="15"/>
  <c r="H1003" i="15" s="1"/>
  <c r="E1003" i="15"/>
  <c r="D1003" i="15"/>
  <c r="C1003" i="15"/>
  <c r="G1002" i="15"/>
  <c r="H1002" i="15" s="1"/>
  <c r="E1002" i="15"/>
  <c r="D1002" i="15"/>
  <c r="C1002" i="15"/>
  <c r="G1001" i="15"/>
  <c r="H1001" i="15" s="1"/>
  <c r="E1001" i="15"/>
  <c r="D1001" i="15"/>
  <c r="C1001" i="15"/>
  <c r="G1000" i="15"/>
  <c r="H1000" i="15" s="1"/>
  <c r="E1000" i="15"/>
  <c r="D1000" i="15"/>
  <c r="C1000" i="15"/>
  <c r="G999" i="15"/>
  <c r="H999" i="15" s="1"/>
  <c r="E999" i="15"/>
  <c r="D999" i="15"/>
  <c r="C999" i="15"/>
  <c r="G998" i="15"/>
  <c r="H998" i="15" s="1"/>
  <c r="E998" i="15"/>
  <c r="D998" i="15"/>
  <c r="C998" i="15"/>
  <c r="G997" i="15"/>
  <c r="H997" i="15" s="1"/>
  <c r="E997" i="15"/>
  <c r="D997" i="15"/>
  <c r="C997" i="15"/>
  <c r="G996" i="15"/>
  <c r="H996" i="15" s="1"/>
  <c r="E996" i="15"/>
  <c r="D996" i="15"/>
  <c r="C996" i="15"/>
  <c r="G171" i="15"/>
  <c r="H171" i="15" s="1"/>
  <c r="E171" i="15"/>
  <c r="D171" i="15"/>
  <c r="C171" i="15"/>
  <c r="E170" i="15"/>
  <c r="C170" i="15"/>
  <c r="G169" i="15"/>
  <c r="H169" i="15" s="1"/>
  <c r="E169" i="15"/>
  <c r="D169" i="15"/>
  <c r="C169" i="15"/>
  <c r="G168" i="15"/>
  <c r="H168" i="15" s="1"/>
  <c r="E168" i="15"/>
  <c r="D168" i="15"/>
  <c r="C168" i="15"/>
  <c r="G164" i="15"/>
  <c r="H164" i="15" s="1"/>
  <c r="E164" i="15"/>
  <c r="D164" i="15"/>
  <c r="C164" i="15"/>
  <c r="G163" i="15"/>
  <c r="H163" i="15" s="1"/>
  <c r="E163" i="15"/>
  <c r="D163" i="15"/>
  <c r="C163" i="15"/>
  <c r="E162" i="15"/>
  <c r="C162" i="15"/>
  <c r="G161" i="15"/>
  <c r="H161" i="15" s="1"/>
  <c r="E161" i="15"/>
  <c r="D161" i="15"/>
  <c r="C161" i="15"/>
  <c r="G160" i="15"/>
  <c r="H160" i="15" s="1"/>
  <c r="E160" i="15"/>
  <c r="D160" i="15"/>
  <c r="C160" i="15"/>
  <c r="G156" i="15"/>
  <c r="H156" i="15" s="1"/>
  <c r="E156" i="15"/>
  <c r="D156" i="15"/>
  <c r="C156" i="15"/>
  <c r="G155" i="15"/>
  <c r="H155" i="15" s="1"/>
  <c r="E155" i="15"/>
  <c r="D155" i="15"/>
  <c r="C155" i="15"/>
  <c r="E154" i="15"/>
  <c r="C154" i="15"/>
  <c r="G153" i="15"/>
  <c r="H153" i="15" s="1"/>
  <c r="E153" i="15"/>
  <c r="D153" i="15"/>
  <c r="C153" i="15"/>
  <c r="G152" i="15"/>
  <c r="H152" i="15" s="1"/>
  <c r="E152" i="15"/>
  <c r="D152" i="15"/>
  <c r="C152" i="15"/>
  <c r="G148" i="15"/>
  <c r="H148" i="15" s="1"/>
  <c r="E148" i="15"/>
  <c r="D148" i="15"/>
  <c r="C148" i="15"/>
  <c r="G147" i="15"/>
  <c r="H147" i="15" s="1"/>
  <c r="E147" i="15"/>
  <c r="D147" i="15"/>
  <c r="C147" i="15"/>
  <c r="E146" i="15"/>
  <c r="C146" i="15"/>
  <c r="G145" i="15"/>
  <c r="H145" i="15" s="1"/>
  <c r="E145" i="15"/>
  <c r="D145" i="15"/>
  <c r="C145" i="15"/>
  <c r="G144" i="15"/>
  <c r="H144" i="15" s="1"/>
  <c r="E144" i="15"/>
  <c r="D144" i="15"/>
  <c r="C144" i="15"/>
  <c r="E138" i="15"/>
  <c r="C138" i="15"/>
  <c r="G140" i="15"/>
  <c r="H140" i="15" s="1"/>
  <c r="E140" i="15"/>
  <c r="D140" i="15"/>
  <c r="C140" i="15"/>
  <c r="G139" i="15"/>
  <c r="H139" i="15" s="1"/>
  <c r="E139" i="15"/>
  <c r="D139" i="15"/>
  <c r="C139" i="15"/>
  <c r="G137" i="15"/>
  <c r="H137" i="15" s="1"/>
  <c r="E137" i="15"/>
  <c r="D137" i="15"/>
  <c r="C137" i="15"/>
  <c r="G136" i="15"/>
  <c r="H136" i="15" s="1"/>
  <c r="E136" i="15"/>
  <c r="D136" i="15"/>
  <c r="C136" i="15"/>
  <c r="E132" i="15"/>
  <c r="C132" i="15"/>
  <c r="G131" i="15"/>
  <c r="H131" i="15" s="1"/>
  <c r="E131" i="15"/>
  <c r="D131" i="15"/>
  <c r="C131" i="15"/>
  <c r="G130" i="15"/>
  <c r="H130" i="15" s="1"/>
  <c r="E130" i="15"/>
  <c r="D130" i="15"/>
  <c r="C130" i="15"/>
  <c r="G129" i="15"/>
  <c r="H129" i="15" s="1"/>
  <c r="E129" i="15"/>
  <c r="D129" i="15"/>
  <c r="C129" i="15"/>
  <c r="G128" i="15"/>
  <c r="H128" i="15" s="1"/>
  <c r="E128" i="15"/>
  <c r="D128" i="15"/>
  <c r="C128" i="15"/>
  <c r="E910" i="15"/>
  <c r="C910" i="15"/>
  <c r="G912" i="15"/>
  <c r="H912" i="15" s="1"/>
  <c r="E912" i="15"/>
  <c r="D912" i="15"/>
  <c r="C912" i="15"/>
  <c r="G911" i="15"/>
  <c r="H911" i="15" s="1"/>
  <c r="E911" i="15"/>
  <c r="D911" i="15"/>
  <c r="C911" i="15"/>
  <c r="G909" i="15"/>
  <c r="H909" i="15" s="1"/>
  <c r="E909" i="15"/>
  <c r="D909" i="15"/>
  <c r="C909" i="15"/>
  <c r="G884" i="15"/>
  <c r="H884" i="15" s="1"/>
  <c r="E884" i="15"/>
  <c r="D884" i="15"/>
  <c r="C884" i="15"/>
  <c r="G883" i="15"/>
  <c r="H883" i="15" s="1"/>
  <c r="E883" i="15"/>
  <c r="D883" i="15"/>
  <c r="C883" i="15"/>
  <c r="G882" i="15"/>
  <c r="H882" i="15" s="1"/>
  <c r="E882" i="15"/>
  <c r="D882" i="15"/>
  <c r="C882" i="15"/>
  <c r="G878" i="15"/>
  <c r="H878" i="15" s="1"/>
  <c r="E878" i="15"/>
  <c r="D878" i="15"/>
  <c r="C878" i="15"/>
  <c r="G877" i="15"/>
  <c r="H877" i="15" s="1"/>
  <c r="H876" i="15" s="1"/>
  <c r="E877" i="15"/>
  <c r="D877" i="15"/>
  <c r="C877" i="15"/>
  <c r="B874" i="15"/>
  <c r="C874" i="15"/>
  <c r="D874" i="15"/>
  <c r="E874" i="15"/>
  <c r="F874" i="15"/>
  <c r="G124" i="15"/>
  <c r="E124" i="15"/>
  <c r="D124" i="15"/>
  <c r="C124" i="15"/>
  <c r="G123" i="15"/>
  <c r="E123" i="15"/>
  <c r="D123" i="15"/>
  <c r="C123" i="15"/>
  <c r="G122" i="15"/>
  <c r="H122" i="15" s="1"/>
  <c r="E122" i="15"/>
  <c r="D122" i="15"/>
  <c r="C122" i="15"/>
  <c r="G121" i="15"/>
  <c r="H121" i="15" s="1"/>
  <c r="E121" i="15"/>
  <c r="D121" i="15"/>
  <c r="C121" i="15"/>
  <c r="F873" i="15"/>
  <c r="F872" i="15"/>
  <c r="F871" i="15"/>
  <c r="E873" i="15"/>
  <c r="D873" i="15"/>
  <c r="C873" i="15"/>
  <c r="B873" i="15"/>
  <c r="G872" i="15"/>
  <c r="E872" i="15"/>
  <c r="D872" i="15"/>
  <c r="C872" i="15"/>
  <c r="G871" i="15"/>
  <c r="E871" i="15"/>
  <c r="D871" i="15"/>
  <c r="C871" i="15"/>
  <c r="G870" i="15"/>
  <c r="H870" i="15" s="1"/>
  <c r="E870" i="15"/>
  <c r="D870" i="15"/>
  <c r="C870" i="15"/>
  <c r="G869" i="15"/>
  <c r="H869" i="15" s="1"/>
  <c r="E869" i="15"/>
  <c r="D869" i="15"/>
  <c r="C869" i="15"/>
  <c r="B865" i="15"/>
  <c r="F117" i="15"/>
  <c r="F116" i="15"/>
  <c r="F115" i="15"/>
  <c r="F866" i="15"/>
  <c r="F865" i="15"/>
  <c r="E866" i="15"/>
  <c r="D866" i="15"/>
  <c r="C866" i="15"/>
  <c r="B866" i="15"/>
  <c r="E865" i="15"/>
  <c r="D865" i="15"/>
  <c r="C865" i="15"/>
  <c r="G864" i="15"/>
  <c r="H864" i="15" s="1"/>
  <c r="E864" i="15"/>
  <c r="D864" i="15"/>
  <c r="C864" i="15"/>
  <c r="G863" i="15"/>
  <c r="H863" i="15" s="1"/>
  <c r="E863" i="15"/>
  <c r="D863" i="15"/>
  <c r="C863" i="15"/>
  <c r="G862" i="15"/>
  <c r="H862" i="15" s="1"/>
  <c r="E862" i="15"/>
  <c r="D862" i="15"/>
  <c r="C862" i="15"/>
  <c r="G861" i="15"/>
  <c r="E861" i="15"/>
  <c r="D861" i="15"/>
  <c r="C861" i="15"/>
  <c r="F118" i="15"/>
  <c r="E118" i="15"/>
  <c r="D118" i="15"/>
  <c r="C118" i="15"/>
  <c r="B118" i="15"/>
  <c r="E117" i="15"/>
  <c r="D117" i="15"/>
  <c r="C117" i="15"/>
  <c r="B117" i="15"/>
  <c r="G116" i="15"/>
  <c r="H116" i="15" s="1"/>
  <c r="E116" i="15"/>
  <c r="D116" i="15"/>
  <c r="C116" i="15"/>
  <c r="G115" i="15"/>
  <c r="E115" i="15"/>
  <c r="D115" i="15"/>
  <c r="C115" i="15"/>
  <c r="G114" i="15"/>
  <c r="H114" i="15" s="1"/>
  <c r="E114" i="15"/>
  <c r="D114" i="15"/>
  <c r="C114" i="15"/>
  <c r="G113" i="15"/>
  <c r="H113" i="15" s="1"/>
  <c r="E113" i="15"/>
  <c r="D113" i="15"/>
  <c r="C113" i="15"/>
  <c r="F96" i="15"/>
  <c r="F95" i="15"/>
  <c r="E96" i="15"/>
  <c r="D96" i="15"/>
  <c r="C96" i="15"/>
  <c r="B96" i="15"/>
  <c r="G109" i="15"/>
  <c r="H109" i="15" s="1"/>
  <c r="E109" i="15"/>
  <c r="D109" i="15"/>
  <c r="C109" i="15"/>
  <c r="G108" i="15"/>
  <c r="H108" i="15" s="1"/>
  <c r="E108" i="15"/>
  <c r="D108" i="15"/>
  <c r="C108" i="15"/>
  <c r="G107" i="15"/>
  <c r="H107" i="15" s="1"/>
  <c r="E107" i="15"/>
  <c r="D107" i="15"/>
  <c r="C107" i="15"/>
  <c r="G106" i="15"/>
  <c r="H106" i="15" s="1"/>
  <c r="H105" i="15" s="1"/>
  <c r="G118" i="15" s="1"/>
  <c r="E106" i="15"/>
  <c r="D106" i="15"/>
  <c r="C106" i="15"/>
  <c r="E95" i="15"/>
  <c r="D95" i="15"/>
  <c r="C95" i="15"/>
  <c r="B95" i="15"/>
  <c r="G102" i="15"/>
  <c r="H102" i="15" s="1"/>
  <c r="E102" i="15"/>
  <c r="D102" i="15"/>
  <c r="C102" i="15"/>
  <c r="G101" i="15"/>
  <c r="H101" i="15" s="1"/>
  <c r="E101" i="15"/>
  <c r="D101" i="15"/>
  <c r="C101" i="15"/>
  <c r="G100" i="15"/>
  <c r="H100" i="15" s="1"/>
  <c r="E100" i="15"/>
  <c r="D100" i="15"/>
  <c r="C100" i="15"/>
  <c r="G99" i="15"/>
  <c r="H99" i="15" s="1"/>
  <c r="E99" i="15"/>
  <c r="D99" i="15"/>
  <c r="C99" i="15"/>
  <c r="G94" i="15"/>
  <c r="H94" i="15" s="1"/>
  <c r="E94" i="15"/>
  <c r="D94" i="15"/>
  <c r="C94" i="15"/>
  <c r="G93" i="15"/>
  <c r="H93" i="15" s="1"/>
  <c r="E93" i="15"/>
  <c r="D93" i="15"/>
  <c r="C93" i="15"/>
  <c r="G92" i="15"/>
  <c r="H92" i="15" s="1"/>
  <c r="E92" i="15"/>
  <c r="D92" i="15"/>
  <c r="C92" i="15"/>
  <c r="G91" i="15"/>
  <c r="H91" i="15" s="1"/>
  <c r="E91" i="15"/>
  <c r="D91" i="15"/>
  <c r="C91" i="15"/>
  <c r="E87" i="15"/>
  <c r="C87" i="15"/>
  <c r="G86" i="15"/>
  <c r="H86" i="15" s="1"/>
  <c r="E86" i="15"/>
  <c r="D86" i="15"/>
  <c r="C86" i="15"/>
  <c r="G85" i="15"/>
  <c r="H85" i="15" s="1"/>
  <c r="E85" i="15"/>
  <c r="D85" i="15"/>
  <c r="C85" i="15"/>
  <c r="G84" i="15"/>
  <c r="H84" i="15" s="1"/>
  <c r="E84" i="15"/>
  <c r="D84" i="15"/>
  <c r="C84" i="15"/>
  <c r="F80" i="15"/>
  <c r="F81" i="15" s="1"/>
  <c r="G81" i="15"/>
  <c r="E81" i="15"/>
  <c r="D81" i="15"/>
  <c r="C81" i="15"/>
  <c r="G80" i="15"/>
  <c r="E80" i="15"/>
  <c r="D80" i="15"/>
  <c r="C80" i="15"/>
  <c r="F76" i="15"/>
  <c r="F77" i="15" s="1"/>
  <c r="G77" i="15"/>
  <c r="E77" i="15"/>
  <c r="D77" i="15"/>
  <c r="C77" i="15"/>
  <c r="G76" i="15"/>
  <c r="E76" i="15"/>
  <c r="D76" i="15"/>
  <c r="C76" i="15"/>
  <c r="F68" i="15"/>
  <c r="F69" i="15" s="1"/>
  <c r="F72" i="15"/>
  <c r="F73" i="15" s="1"/>
  <c r="G73" i="15"/>
  <c r="E73" i="15"/>
  <c r="D73" i="15"/>
  <c r="C73" i="15"/>
  <c r="G72" i="15"/>
  <c r="E72" i="15"/>
  <c r="D72" i="15"/>
  <c r="C72" i="15"/>
  <c r="G69" i="15"/>
  <c r="E69" i="15"/>
  <c r="D69" i="15"/>
  <c r="C69" i="15"/>
  <c r="G68" i="15"/>
  <c r="E68" i="15"/>
  <c r="D68" i="15"/>
  <c r="C68" i="15"/>
  <c r="G63" i="15"/>
  <c r="H63" i="15" s="1"/>
  <c r="E63" i="15"/>
  <c r="D63" i="15"/>
  <c r="C63" i="15"/>
  <c r="G62" i="15"/>
  <c r="H62" i="15" s="1"/>
  <c r="E62" i="15"/>
  <c r="D62" i="15"/>
  <c r="C62" i="15"/>
  <c r="E64" i="15"/>
  <c r="C64" i="15"/>
  <c r="G61" i="15"/>
  <c r="H61" i="15" s="1"/>
  <c r="E61" i="15"/>
  <c r="D61" i="15"/>
  <c r="C61" i="15"/>
  <c r="G60" i="15"/>
  <c r="H60" i="15" s="1"/>
  <c r="E60" i="15"/>
  <c r="D60" i="15"/>
  <c r="C60" i="15"/>
  <c r="G59" i="15"/>
  <c r="H59" i="15" s="1"/>
  <c r="E59" i="15"/>
  <c r="D59" i="15"/>
  <c r="C59" i="15"/>
  <c r="J93" i="18"/>
  <c r="J92" i="18"/>
  <c r="J85" i="18"/>
  <c r="E905" i="15"/>
  <c r="C905" i="15"/>
  <c r="G904" i="15"/>
  <c r="H904" i="15" s="1"/>
  <c r="E904" i="15"/>
  <c r="D904" i="15"/>
  <c r="C904" i="15"/>
  <c r="G903" i="15"/>
  <c r="H903" i="15" s="1"/>
  <c r="E903" i="15"/>
  <c r="D903" i="15"/>
  <c r="C903" i="15"/>
  <c r="G902" i="15"/>
  <c r="H902" i="15" s="1"/>
  <c r="E902" i="15"/>
  <c r="D902" i="15"/>
  <c r="C902" i="15"/>
  <c r="E891" i="15"/>
  <c r="C891" i="15"/>
  <c r="G890" i="15"/>
  <c r="H890" i="15" s="1"/>
  <c r="E890" i="15"/>
  <c r="D890" i="15"/>
  <c r="C890" i="15"/>
  <c r="G889" i="15"/>
  <c r="H889" i="15" s="1"/>
  <c r="E889" i="15"/>
  <c r="D889" i="15"/>
  <c r="C889" i="15"/>
  <c r="G888" i="15"/>
  <c r="H888" i="15" s="1"/>
  <c r="E888" i="15"/>
  <c r="D888" i="15"/>
  <c r="C888" i="15"/>
  <c r="E70" i="18"/>
  <c r="D70" i="18"/>
  <c r="E69" i="18"/>
  <c r="D69" i="18"/>
  <c r="E68" i="18"/>
  <c r="D68" i="18"/>
  <c r="J66" i="18"/>
  <c r="J65" i="18"/>
  <c r="E58" i="18"/>
  <c r="D58" i="18"/>
  <c r="E57" i="18"/>
  <c r="D57" i="18"/>
  <c r="E56" i="18"/>
  <c r="D56" i="18"/>
  <c r="K55" i="18"/>
  <c r="J54" i="18"/>
  <c r="E55" i="15"/>
  <c r="C55" i="15"/>
  <c r="G54" i="15"/>
  <c r="H54" i="15" s="1"/>
  <c r="E54" i="15"/>
  <c r="D54" i="15"/>
  <c r="C54" i="15"/>
  <c r="G53" i="15"/>
  <c r="H53" i="15" s="1"/>
  <c r="E53" i="15"/>
  <c r="D53" i="15"/>
  <c r="C53" i="15"/>
  <c r="G52" i="15"/>
  <c r="H52" i="15" s="1"/>
  <c r="E52" i="15"/>
  <c r="D52" i="15"/>
  <c r="C52" i="15"/>
  <c r="G48" i="15"/>
  <c r="H48" i="15" s="1"/>
  <c r="E48" i="15"/>
  <c r="D48" i="15"/>
  <c r="C48" i="15"/>
  <c r="G47" i="15"/>
  <c r="H47" i="15" s="1"/>
  <c r="E47" i="15"/>
  <c r="D47" i="15"/>
  <c r="C47" i="15"/>
  <c r="G46" i="15"/>
  <c r="H46" i="15" s="1"/>
  <c r="E46" i="15"/>
  <c r="D46" i="15"/>
  <c r="C46" i="15"/>
  <c r="G45" i="15"/>
  <c r="H45" i="15" s="1"/>
  <c r="E45" i="15"/>
  <c r="D45" i="15"/>
  <c r="C45" i="15"/>
  <c r="C35" i="15"/>
  <c r="D35" i="15"/>
  <c r="E35" i="15"/>
  <c r="G35" i="15"/>
  <c r="H35" i="15" s="1"/>
  <c r="G41" i="15"/>
  <c r="H41" i="15" s="1"/>
  <c r="E41" i="15"/>
  <c r="D41" i="15"/>
  <c r="C41" i="15"/>
  <c r="G40" i="15"/>
  <c r="H40" i="15" s="1"/>
  <c r="E40" i="15"/>
  <c r="D40" i="15"/>
  <c r="C40" i="15"/>
  <c r="E39" i="15"/>
  <c r="C39" i="15"/>
  <c r="G34" i="15"/>
  <c r="H34" i="15" s="1"/>
  <c r="E34" i="15"/>
  <c r="D34" i="15"/>
  <c r="C34" i="15"/>
  <c r="G33" i="15"/>
  <c r="H33" i="15" s="1"/>
  <c r="E33" i="15"/>
  <c r="D33" i="15"/>
  <c r="C33" i="15"/>
  <c r="G32" i="15"/>
  <c r="H32" i="15" s="1"/>
  <c r="E32" i="15"/>
  <c r="D32" i="15"/>
  <c r="C32" i="15"/>
  <c r="E28" i="15"/>
  <c r="C28" i="15"/>
  <c r="G27" i="15"/>
  <c r="H27" i="15" s="1"/>
  <c r="E27" i="15"/>
  <c r="D27" i="15"/>
  <c r="C27" i="15"/>
  <c r="G26" i="15"/>
  <c r="H26" i="15" s="1"/>
  <c r="E26" i="15"/>
  <c r="D26" i="15"/>
  <c r="C26" i="15"/>
  <c r="G25" i="15"/>
  <c r="H25" i="15" s="1"/>
  <c r="E25" i="15"/>
  <c r="D25" i="15"/>
  <c r="C25" i="15"/>
  <c r="E21" i="15"/>
  <c r="C21" i="15"/>
  <c r="G20" i="15"/>
  <c r="H20" i="15" s="1"/>
  <c r="E20" i="15"/>
  <c r="D20" i="15"/>
  <c r="C20" i="15"/>
  <c r="G19" i="15"/>
  <c r="H19" i="15" s="1"/>
  <c r="E19" i="15"/>
  <c r="D19" i="15"/>
  <c r="C19" i="15"/>
  <c r="G18" i="15"/>
  <c r="H18" i="15" s="1"/>
  <c r="E18" i="15"/>
  <c r="D18" i="15"/>
  <c r="C18" i="15"/>
  <c r="E14" i="15"/>
  <c r="C14" i="15"/>
  <c r="G13" i="15"/>
  <c r="H13" i="15" s="1"/>
  <c r="E13" i="15"/>
  <c r="D13" i="15"/>
  <c r="C13" i="15"/>
  <c r="G12" i="15"/>
  <c r="H12" i="15" s="1"/>
  <c r="E12" i="15"/>
  <c r="D12" i="15"/>
  <c r="C12" i="15"/>
  <c r="G11" i="15"/>
  <c r="H11" i="15" s="1"/>
  <c r="E11" i="15"/>
  <c r="D11" i="15"/>
  <c r="C11" i="15"/>
  <c r="E51" i="18"/>
  <c r="D51" i="18"/>
  <c r="F43" i="18"/>
  <c r="F42" i="18"/>
  <c r="G992" i="15"/>
  <c r="H992" i="15" s="1"/>
  <c r="H991" i="15" s="1"/>
  <c r="E992" i="15"/>
  <c r="D992" i="15"/>
  <c r="C992" i="15"/>
  <c r="F35" i="18"/>
  <c r="J25" i="18"/>
  <c r="J24" i="18"/>
  <c r="H98" i="15" l="1"/>
  <c r="G95" i="15" s="1"/>
  <c r="E153" i="18"/>
  <c r="D153" i="18"/>
  <c r="G153" i="18"/>
  <c r="E445" i="18"/>
  <c r="D430" i="18"/>
  <c r="D488" i="18"/>
  <c r="D445" i="18"/>
  <c r="E431" i="18"/>
  <c r="E446" i="18"/>
  <c r="E444" i="18"/>
  <c r="D431" i="18"/>
  <c r="D446" i="18"/>
  <c r="D444" i="18"/>
  <c r="E430" i="18"/>
  <c r="G445" i="18"/>
  <c r="G444" i="18"/>
  <c r="G430" i="18"/>
  <c r="G446" i="18"/>
  <c r="E348" i="18"/>
  <c r="D347" i="18"/>
  <c r="D348" i="18"/>
  <c r="G347" i="18"/>
  <c r="E347" i="18"/>
  <c r="D308" i="18"/>
  <c r="E308" i="18"/>
  <c r="G308" i="18"/>
  <c r="D265" i="18"/>
  <c r="D262" i="18"/>
  <c r="E274" i="18"/>
  <c r="D273" i="18"/>
  <c r="E270" i="18"/>
  <c r="D269" i="18"/>
  <c r="E266" i="18"/>
  <c r="E261" i="18"/>
  <c r="D274" i="18"/>
  <c r="E271" i="18"/>
  <c r="D270" i="18"/>
  <c r="E265" i="18"/>
  <c r="E262" i="18"/>
  <c r="D272" i="18"/>
  <c r="D266" i="18"/>
  <c r="D261" i="18"/>
  <c r="E272" i="18"/>
  <c r="D271" i="18"/>
  <c r="E273" i="18"/>
  <c r="E269" i="18"/>
  <c r="D254" i="18"/>
  <c r="E254" i="18"/>
  <c r="G262" i="18"/>
  <c r="G261" i="18"/>
  <c r="E198" i="18"/>
  <c r="D192" i="18"/>
  <c r="D189" i="18"/>
  <c r="D187" i="18"/>
  <c r="D185" i="18"/>
  <c r="D183" i="18"/>
  <c r="D181" i="18"/>
  <c r="D198" i="18"/>
  <c r="E190" i="18"/>
  <c r="E188" i="18"/>
  <c r="E186" i="18"/>
  <c r="E184" i="18"/>
  <c r="E182" i="18"/>
  <c r="E180" i="18"/>
  <c r="E199" i="18"/>
  <c r="E197" i="18"/>
  <c r="E194" i="18"/>
  <c r="D190" i="18"/>
  <c r="D188" i="18"/>
  <c r="D186" i="18"/>
  <c r="D184" i="18"/>
  <c r="D182" i="18"/>
  <c r="D180" i="18"/>
  <c r="D199" i="18"/>
  <c r="D197" i="18"/>
  <c r="D194" i="18"/>
  <c r="E192" i="18"/>
  <c r="E189" i="18"/>
  <c r="E187" i="18"/>
  <c r="E185" i="18"/>
  <c r="E183" i="18"/>
  <c r="E181" i="18"/>
  <c r="G194" i="18"/>
  <c r="G199" i="18"/>
  <c r="G198" i="18"/>
  <c r="G192" i="18"/>
  <c r="G190" i="18"/>
  <c r="H995" i="15"/>
  <c r="H881" i="15"/>
  <c r="H44" i="15"/>
  <c r="D67" i="18"/>
  <c r="G874" i="15"/>
  <c r="H874" i="15" s="1"/>
  <c r="D55" i="18"/>
  <c r="E67" i="18"/>
  <c r="E55" i="18"/>
  <c r="H123" i="15"/>
  <c r="H124" i="15"/>
  <c r="H72" i="15"/>
  <c r="H115" i="15"/>
  <c r="H68" i="15"/>
  <c r="H95" i="15"/>
  <c r="H871" i="15"/>
  <c r="H872" i="15"/>
  <c r="G873" i="15"/>
  <c r="H873" i="15" s="1"/>
  <c r="H861" i="15"/>
  <c r="G866" i="15"/>
  <c r="H866" i="15" s="1"/>
  <c r="G865" i="15"/>
  <c r="H865" i="15" s="1"/>
  <c r="H118" i="15"/>
  <c r="G96" i="15"/>
  <c r="H96" i="15" s="1"/>
  <c r="G117" i="15"/>
  <c r="H117" i="15" s="1"/>
  <c r="H77" i="15"/>
  <c r="H81" i="15"/>
  <c r="H80" i="15"/>
  <c r="H76" i="15"/>
  <c r="H69" i="15"/>
  <c r="H73" i="15"/>
  <c r="H31" i="15"/>
  <c r="J153" i="18" l="1"/>
  <c r="H153" i="18"/>
  <c r="J445" i="18"/>
  <c r="H445" i="18"/>
  <c r="J446" i="18"/>
  <c r="H446" i="18"/>
  <c r="J430" i="18"/>
  <c r="H430" i="18"/>
  <c r="J444" i="18"/>
  <c r="H444" i="18"/>
  <c r="J347" i="18"/>
  <c r="H347" i="18"/>
  <c r="J308" i="18"/>
  <c r="H308" i="18"/>
  <c r="J261" i="18"/>
  <c r="H261" i="18"/>
  <c r="H262" i="18"/>
  <c r="J262" i="18"/>
  <c r="H192" i="18"/>
  <c r="J192" i="18"/>
  <c r="J198" i="18"/>
  <c r="H198" i="18"/>
  <c r="J199" i="18"/>
  <c r="H199" i="18"/>
  <c r="J190" i="18"/>
  <c r="H190" i="18"/>
  <c r="J194" i="18"/>
  <c r="H194" i="18"/>
  <c r="H75" i="15"/>
  <c r="H67" i="15"/>
  <c r="H90" i="15"/>
  <c r="H71" i="15"/>
  <c r="H120" i="15"/>
  <c r="H868" i="15"/>
  <c r="H860" i="15"/>
  <c r="H112" i="15"/>
  <c r="H79" i="15"/>
  <c r="G69" i="18"/>
  <c r="G57" i="18"/>
  <c r="J57" i="18" l="1"/>
  <c r="H57" i="18"/>
  <c r="J69" i="18"/>
  <c r="H69" i="18"/>
  <c r="E513" i="18"/>
  <c r="E512" i="18"/>
  <c r="E505" i="18"/>
  <c r="E504" i="18"/>
  <c r="E503" i="18"/>
  <c r="E502" i="18"/>
  <c r="E495" i="18"/>
  <c r="E490" i="18"/>
  <c r="E488" i="18"/>
  <c r="G512" i="18"/>
  <c r="D512" i="18"/>
  <c r="J512" i="18" l="1"/>
  <c r="H512" i="18"/>
  <c r="E472" i="18" l="1"/>
  <c r="D472" i="18"/>
  <c r="G464" i="18"/>
  <c r="J464" i="18" s="1"/>
  <c r="E464" i="18"/>
  <c r="D464" i="18"/>
  <c r="G463" i="18"/>
  <c r="J463" i="18" s="1"/>
  <c r="E463" i="18"/>
  <c r="D463" i="18"/>
  <c r="G462" i="18"/>
  <c r="J462" i="18" s="1"/>
  <c r="E462" i="18"/>
  <c r="D462" i="18"/>
  <c r="H463" i="18" l="1"/>
  <c r="H464" i="18"/>
  <c r="H462" i="18"/>
  <c r="J44" i="29" l="1"/>
  <c r="J46" i="29"/>
  <c r="C907" i="16"/>
  <c r="G33" i="30" s="1"/>
  <c r="C865" i="16"/>
  <c r="G27" i="30" s="1"/>
  <c r="C893" i="16"/>
  <c r="G31" i="30" s="1"/>
  <c r="C872" i="16"/>
  <c r="G28" i="30" s="1"/>
  <c r="J33" i="30" l="1"/>
  <c r="H33" i="30"/>
  <c r="J27" i="30"/>
  <c r="H27" i="30"/>
  <c r="H28" i="30"/>
  <c r="J28" i="30"/>
  <c r="J31" i="30"/>
  <c r="H31" i="30"/>
  <c r="C858" i="16"/>
  <c r="G26" i="30" s="1"/>
  <c r="C816" i="16"/>
  <c r="G20" i="30" s="1"/>
  <c r="C851" i="16"/>
  <c r="G25" i="30" s="1"/>
  <c r="H25" i="30" l="1"/>
  <c r="J25" i="30"/>
  <c r="J20" i="30"/>
  <c r="H20" i="30"/>
  <c r="J26" i="30"/>
  <c r="H26" i="30"/>
  <c r="J39" i="29"/>
  <c r="C795" i="16"/>
  <c r="G17" i="30" s="1"/>
  <c r="C788" i="16"/>
  <c r="G16" i="30" s="1"/>
  <c r="C774" i="16"/>
  <c r="E38" i="29"/>
  <c r="D38" i="29"/>
  <c r="C767" i="16"/>
  <c r="E37" i="29"/>
  <c r="D37" i="29"/>
  <c r="H17" i="30" l="1"/>
  <c r="J17" i="30"/>
  <c r="G14" i="30"/>
  <c r="G25" i="29"/>
  <c r="J16" i="30"/>
  <c r="H16" i="30"/>
  <c r="C781" i="16"/>
  <c r="G15" i="30" s="1"/>
  <c r="E36" i="29"/>
  <c r="D36" i="29"/>
  <c r="E34" i="29"/>
  <c r="D34" i="29"/>
  <c r="H14" i="30" l="1"/>
  <c r="J14" i="30"/>
  <c r="J25" i="29"/>
  <c r="H25" i="29"/>
  <c r="J15" i="30"/>
  <c r="H15" i="30"/>
  <c r="C753" i="16"/>
  <c r="G23" i="29" s="1"/>
  <c r="C739" i="16"/>
  <c r="C732" i="16"/>
  <c r="G20" i="29" s="1"/>
  <c r="C725" i="16"/>
  <c r="G19" i="29" s="1"/>
  <c r="J23" i="29" l="1"/>
  <c r="H23" i="29"/>
  <c r="J20" i="29"/>
  <c r="H20" i="29"/>
  <c r="J19" i="29"/>
  <c r="H19" i="29"/>
  <c r="C746" i="16"/>
  <c r="G22" i="29" s="1"/>
  <c r="J22" i="29" l="1"/>
  <c r="H22" i="29"/>
  <c r="G375" i="18"/>
  <c r="J375" i="18" s="1"/>
  <c r="E375" i="18"/>
  <c r="D375" i="18"/>
  <c r="H375" i="18" l="1"/>
  <c r="C704" i="16" l="1"/>
  <c r="C690" i="16"/>
  <c r="C676" i="16" l="1"/>
  <c r="C606" i="16" l="1"/>
  <c r="G766" i="15" s="1"/>
  <c r="H766" i="15" s="1"/>
  <c r="H762" i="15" s="1"/>
  <c r="G431" i="18" s="1"/>
  <c r="C599" i="16"/>
  <c r="C592" i="16"/>
  <c r="C585" i="16"/>
  <c r="G708" i="15" s="1"/>
  <c r="H708" i="15" s="1"/>
  <c r="H705" i="15" s="1"/>
  <c r="C578" i="16"/>
  <c r="G702" i="15" s="1"/>
  <c r="H702" i="15" s="1"/>
  <c r="H699" i="15" s="1"/>
  <c r="C571" i="16"/>
  <c r="G696" i="15" s="1"/>
  <c r="H696" i="15" s="1"/>
  <c r="H693" i="15" s="1"/>
  <c r="G751" i="15" l="1"/>
  <c r="H751" i="15" s="1"/>
  <c r="G740" i="15"/>
  <c r="H740" i="15" s="1"/>
  <c r="G729" i="15"/>
  <c r="H729" i="15" s="1"/>
  <c r="G718" i="15"/>
  <c r="H718" i="15" s="1"/>
  <c r="G752" i="15"/>
  <c r="H752" i="15" s="1"/>
  <c r="G741" i="15"/>
  <c r="H741" i="15" s="1"/>
  <c r="G730" i="15"/>
  <c r="H730" i="15" s="1"/>
  <c r="G719" i="15"/>
  <c r="H719" i="15" s="1"/>
  <c r="H431" i="18"/>
  <c r="J431" i="18"/>
  <c r="C494" i="16"/>
  <c r="G622" i="15" s="1"/>
  <c r="H622" i="15" s="1"/>
  <c r="H618" i="15" s="1"/>
  <c r="H733" i="15" l="1"/>
  <c r="H711" i="15"/>
  <c r="H722" i="15"/>
  <c r="H744" i="15"/>
  <c r="C445" i="16"/>
  <c r="G503" i="15" s="1"/>
  <c r="H503" i="15" s="1"/>
  <c r="H500" i="15" s="1"/>
  <c r="C452" i="16" l="1"/>
  <c r="G509" i="15" s="1"/>
  <c r="H509" i="15" s="1"/>
  <c r="H506" i="15" s="1"/>
  <c r="C466" i="16"/>
  <c r="G594" i="15" s="1"/>
  <c r="H594" i="15" s="1"/>
  <c r="H590" i="15" s="1"/>
  <c r="C459" i="16"/>
  <c r="G304" i="18"/>
  <c r="J304" i="18" s="1"/>
  <c r="E304" i="18"/>
  <c r="D304" i="18"/>
  <c r="C417" i="16"/>
  <c r="G988" i="15" s="1"/>
  <c r="H988" i="15" s="1"/>
  <c r="H985" i="15" s="1"/>
  <c r="G274" i="18" s="1"/>
  <c r="G524" i="15" l="1"/>
  <c r="H524" i="15" s="1"/>
  <c r="H520" i="15" s="1"/>
  <c r="G539" i="15"/>
  <c r="H539" i="15" s="1"/>
  <c r="H535" i="15" s="1"/>
  <c r="G348" i="18" s="1"/>
  <c r="H274" i="18"/>
  <c r="J274" i="18"/>
  <c r="H304" i="18"/>
  <c r="C403" i="16"/>
  <c r="G976" i="15" s="1"/>
  <c r="H976" i="15" s="1"/>
  <c r="H973" i="15" s="1"/>
  <c r="G272" i="18" s="1"/>
  <c r="C382" i="16"/>
  <c r="G958" i="15" s="1"/>
  <c r="H958" i="15" s="1"/>
  <c r="H955" i="15" s="1"/>
  <c r="G269" i="18" s="1"/>
  <c r="G292" i="18"/>
  <c r="J292" i="18" s="1"/>
  <c r="E292" i="18"/>
  <c r="D292" i="18"/>
  <c r="G291" i="18"/>
  <c r="J291" i="18" s="1"/>
  <c r="E291" i="18"/>
  <c r="D291" i="18"/>
  <c r="G290" i="18"/>
  <c r="J290" i="18" s="1"/>
  <c r="E290" i="18"/>
  <c r="D290" i="18"/>
  <c r="G287" i="18"/>
  <c r="J287" i="18" s="1"/>
  <c r="E287" i="18"/>
  <c r="D287" i="18"/>
  <c r="G260" i="18"/>
  <c r="E267" i="18"/>
  <c r="D267" i="18"/>
  <c r="C375" i="16"/>
  <c r="G952" i="15" s="1"/>
  <c r="H952" i="15" s="1"/>
  <c r="H949" i="15" s="1"/>
  <c r="G268" i="18" s="1"/>
  <c r="C368" i="16"/>
  <c r="G946" i="15" s="1"/>
  <c r="H946" i="15" s="1"/>
  <c r="H943" i="15" s="1"/>
  <c r="G267" i="18" s="1"/>
  <c r="J267" i="18" s="1"/>
  <c r="C361" i="16"/>
  <c r="G934" i="15" s="1"/>
  <c r="H934" i="15" s="1"/>
  <c r="H931" i="15" s="1"/>
  <c r="G266" i="18" s="1"/>
  <c r="C354" i="16"/>
  <c r="G928" i="15" s="1"/>
  <c r="H928" i="15" s="1"/>
  <c r="H925" i="15" s="1"/>
  <c r="G265" i="18" s="1"/>
  <c r="C347" i="16"/>
  <c r="G857" i="15" s="1"/>
  <c r="H857" i="15" s="1"/>
  <c r="H853" i="15" s="1"/>
  <c r="H348" i="18" l="1"/>
  <c r="J348" i="18"/>
  <c r="J269" i="18"/>
  <c r="H269" i="18"/>
  <c r="H272" i="18"/>
  <c r="J272" i="18"/>
  <c r="H266" i="18"/>
  <c r="J266" i="18"/>
  <c r="H265" i="18"/>
  <c r="J265" i="18"/>
  <c r="C340" i="16"/>
  <c r="G850" i="15" s="1"/>
  <c r="H850" i="15" s="1"/>
  <c r="H847" i="15" s="1"/>
  <c r="H290" i="18"/>
  <c r="H291" i="18"/>
  <c r="H292" i="18"/>
  <c r="H287" i="18"/>
  <c r="H267" i="18"/>
  <c r="E241" i="18" l="1"/>
  <c r="D241" i="18"/>
  <c r="C326" i="16"/>
  <c r="G457" i="15" s="1"/>
  <c r="H457" i="15" s="1"/>
  <c r="H454" i="15" s="1"/>
  <c r="G254" i="18" s="1"/>
  <c r="C312" i="16"/>
  <c r="G450" i="15" s="1"/>
  <c r="H450" i="15" s="1"/>
  <c r="H447" i="15" s="1"/>
  <c r="C305" i="16"/>
  <c r="G444" i="15" s="1"/>
  <c r="H444" i="15" s="1"/>
  <c r="H441" i="15" s="1"/>
  <c r="C298" i="16"/>
  <c r="G438" i="15" s="1"/>
  <c r="H438" i="15" s="1"/>
  <c r="H435" i="15" s="1"/>
  <c r="G207" i="18"/>
  <c r="J207" i="18" s="1"/>
  <c r="E207" i="18"/>
  <c r="D207" i="18"/>
  <c r="G171" i="18"/>
  <c r="J171" i="18" s="1"/>
  <c r="E171" i="18"/>
  <c r="D171" i="18"/>
  <c r="G163" i="18"/>
  <c r="J163" i="18" s="1"/>
  <c r="E163" i="18"/>
  <c r="D163" i="18"/>
  <c r="J254" i="18" l="1"/>
  <c r="H254" i="18"/>
  <c r="H207" i="18"/>
  <c r="H171" i="18"/>
  <c r="H163" i="18"/>
  <c r="C249" i="16" l="1"/>
  <c r="G396" i="15" s="1"/>
  <c r="H396" i="15" s="1"/>
  <c r="H393" i="15" s="1"/>
  <c r="C242" i="16"/>
  <c r="G390" i="15" s="1"/>
  <c r="H390" i="15" s="1"/>
  <c r="H387" i="15" s="1"/>
  <c r="C235" i="16"/>
  <c r="G384" i="15" s="1"/>
  <c r="H384" i="15" s="1"/>
  <c r="H381" i="15" s="1"/>
  <c r="D15" i="29" l="1"/>
  <c r="E15" i="29"/>
  <c r="D16" i="29"/>
  <c r="E16" i="29"/>
  <c r="D17" i="29"/>
  <c r="E17" i="29"/>
  <c r="D21" i="29"/>
  <c r="E21" i="29"/>
  <c r="E14" i="29"/>
  <c r="D14" i="29"/>
  <c r="J13" i="29"/>
  <c r="C144" i="16"/>
  <c r="C130" i="16"/>
  <c r="C109" i="16"/>
  <c r="G170" i="15" s="1"/>
  <c r="H170" i="15" s="1"/>
  <c r="H167" i="15" s="1"/>
  <c r="C102" i="16"/>
  <c r="G154" i="15" l="1"/>
  <c r="H154" i="15" s="1"/>
  <c r="H151" i="15" s="1"/>
  <c r="G146" i="15"/>
  <c r="H146" i="15" s="1"/>
  <c r="H143" i="15" s="1"/>
  <c r="G215" i="15"/>
  <c r="H215" i="15" s="1"/>
  <c r="H207" i="15" s="1"/>
  <c r="G181" i="18" s="1"/>
  <c r="G193" i="15"/>
  <c r="H193" i="15" s="1"/>
  <c r="H190" i="15" s="1"/>
  <c r="J181" i="18" l="1"/>
  <c r="H181" i="18"/>
  <c r="G127" i="18"/>
  <c r="J127" i="18" s="1"/>
  <c r="E127" i="18"/>
  <c r="D127" i="18"/>
  <c r="C39" i="16"/>
  <c r="G39" i="15" s="1"/>
  <c r="H39" i="15" s="1"/>
  <c r="H38" i="15" s="1"/>
  <c r="G51" i="18" l="1"/>
  <c r="J51" i="18" s="1"/>
  <c r="G70" i="18"/>
  <c r="G58" i="18"/>
  <c r="H127" i="18"/>
  <c r="H51" i="18" l="1"/>
  <c r="J58" i="18"/>
  <c r="H58" i="18"/>
  <c r="J70" i="18"/>
  <c r="H70" i="18"/>
  <c r="G79" i="18"/>
  <c r="J79" i="18" s="1"/>
  <c r="E79" i="18"/>
  <c r="D79" i="18"/>
  <c r="E366" i="18" l="1"/>
  <c r="D365" i="18"/>
  <c r="E363" i="18"/>
  <c r="D366" i="18"/>
  <c r="D363" i="18"/>
  <c r="E365" i="18"/>
  <c r="G366" i="18"/>
  <c r="G365" i="18"/>
  <c r="E346" i="18"/>
  <c r="D346" i="18"/>
  <c r="G346" i="18"/>
  <c r="D296" i="18"/>
  <c r="E296" i="18"/>
  <c r="D246" i="18"/>
  <c r="D244" i="18"/>
  <c r="D248" i="18"/>
  <c r="D247" i="18"/>
  <c r="D245" i="18"/>
  <c r="D243" i="18"/>
  <c r="E248" i="18"/>
  <c r="E247" i="18"/>
  <c r="E245" i="18"/>
  <c r="E243" i="18"/>
  <c r="E246" i="18"/>
  <c r="E244" i="18"/>
  <c r="G248" i="18"/>
  <c r="G244" i="18"/>
  <c r="G247" i="18"/>
  <c r="G245" i="18"/>
  <c r="G246" i="18"/>
  <c r="D210" i="18"/>
  <c r="D209" i="18"/>
  <c r="E209" i="18"/>
  <c r="E210" i="18"/>
  <c r="E141" i="18"/>
  <c r="D141" i="18"/>
  <c r="E146" i="18"/>
  <c r="D146" i="18"/>
  <c r="E97" i="18"/>
  <c r="D97" i="18"/>
  <c r="D96" i="18"/>
  <c r="E95" i="18"/>
  <c r="D95" i="18"/>
  <c r="E94" i="18"/>
  <c r="E91" i="18"/>
  <c r="D94" i="18"/>
  <c r="D91" i="18"/>
  <c r="E96" i="18"/>
  <c r="G94" i="18"/>
  <c r="H79" i="18"/>
  <c r="J365" i="18" l="1"/>
  <c r="H365" i="18"/>
  <c r="J366" i="18"/>
  <c r="H366" i="18"/>
  <c r="J346" i="18"/>
  <c r="H346" i="18"/>
  <c r="J247" i="18"/>
  <c r="H247" i="18"/>
  <c r="J246" i="18"/>
  <c r="H246" i="18"/>
  <c r="J244" i="18"/>
  <c r="H244" i="18"/>
  <c r="J245" i="18"/>
  <c r="H245" i="18"/>
  <c r="J248" i="18"/>
  <c r="H248" i="18"/>
  <c r="J94" i="18"/>
  <c r="H94" i="18"/>
  <c r="C18" i="16" l="1"/>
  <c r="G14" i="15" s="1"/>
  <c r="H14" i="15" s="1"/>
  <c r="H10" i="15" s="1"/>
  <c r="E62" i="18" l="1"/>
  <c r="D62" i="18"/>
  <c r="G42" i="18" l="1"/>
  <c r="J42" i="18" s="1"/>
  <c r="G43" i="18"/>
  <c r="J43" i="18" s="1"/>
  <c r="E42" i="18"/>
  <c r="E43" i="18"/>
  <c r="D42" i="18"/>
  <c r="D43" i="18"/>
  <c r="H42" i="18" l="1"/>
  <c r="H43" i="18"/>
  <c r="G35" i="18" l="1"/>
  <c r="E35" i="18"/>
  <c r="D35" i="18"/>
  <c r="J36" i="18" l="1"/>
  <c r="J35" i="18"/>
  <c r="J34" i="18"/>
  <c r="J33" i="18"/>
  <c r="H35" i="18" l="1"/>
  <c r="I6" i="26" l="1"/>
  <c r="J26" i="29" l="1"/>
  <c r="J12" i="29"/>
  <c r="J35" i="21" l="1"/>
  <c r="J14" i="21"/>
  <c r="J17" i="21"/>
  <c r="J20" i="21"/>
  <c r="J23" i="21"/>
  <c r="J26" i="21"/>
  <c r="J29" i="21"/>
  <c r="J30" i="21"/>
  <c r="J32" i="21"/>
  <c r="J33" i="21"/>
  <c r="J36" i="21"/>
  <c r="J38" i="21"/>
  <c r="J39" i="21"/>
  <c r="J11" i="21"/>
  <c r="K47" i="18"/>
  <c r="G505" i="18" l="1"/>
  <c r="J505" i="18" s="1"/>
  <c r="D505" i="18"/>
  <c r="H505" i="18" l="1"/>
  <c r="G503" i="18" l="1"/>
  <c r="D513" i="18"/>
  <c r="C802" i="16"/>
  <c r="G18" i="30" s="1"/>
  <c r="J28" i="29"/>
  <c r="J29" i="29"/>
  <c r="J30" i="29"/>
  <c r="J31" i="29"/>
  <c r="J40" i="29"/>
  <c r="J41" i="29"/>
  <c r="C900" i="16"/>
  <c r="G32" i="30" s="1"/>
  <c r="D43" i="29"/>
  <c r="E43" i="29"/>
  <c r="C886" i="16"/>
  <c r="G30" i="30" s="1"/>
  <c r="E42" i="29"/>
  <c r="D42" i="29"/>
  <c r="C879" i="16"/>
  <c r="G29" i="30" s="1"/>
  <c r="J30" i="30" l="1"/>
  <c r="H30" i="30"/>
  <c r="J29" i="30"/>
  <c r="H29" i="30"/>
  <c r="H32" i="30"/>
  <c r="J32" i="30"/>
  <c r="J18" i="30"/>
  <c r="H18" i="30"/>
  <c r="G42" i="29"/>
  <c r="J42" i="29" s="1"/>
  <c r="H42" i="29" l="1"/>
  <c r="J414" i="18" l="1"/>
  <c r="J400" i="18"/>
  <c r="J388" i="18"/>
  <c r="J380" i="18"/>
  <c r="J309" i="18"/>
  <c r="J300" i="18"/>
  <c r="J275" i="18"/>
  <c r="J255" i="18"/>
  <c r="J233" i="18"/>
  <c r="J147" i="18"/>
  <c r="G398" i="18"/>
  <c r="J398" i="18" s="1"/>
  <c r="E398" i="18"/>
  <c r="D398" i="18"/>
  <c r="G397" i="18"/>
  <c r="J397" i="18" s="1"/>
  <c r="E397" i="18"/>
  <c r="D397" i="18"/>
  <c r="G391" i="18"/>
  <c r="J391" i="18" s="1"/>
  <c r="E391" i="18"/>
  <c r="D391" i="18"/>
  <c r="G396" i="18"/>
  <c r="J396" i="18" s="1"/>
  <c r="E396" i="18"/>
  <c r="D396" i="18"/>
  <c r="D392" i="18"/>
  <c r="E392" i="18"/>
  <c r="G392" i="18"/>
  <c r="D393" i="18"/>
  <c r="E393" i="18"/>
  <c r="G393" i="18"/>
  <c r="D394" i="18"/>
  <c r="E394" i="18"/>
  <c r="G394" i="18"/>
  <c r="D395" i="18"/>
  <c r="E395" i="18"/>
  <c r="G395" i="18"/>
  <c r="G390" i="18"/>
  <c r="E390" i="18"/>
  <c r="D390" i="18"/>
  <c r="C844" i="16"/>
  <c r="G24" i="30" s="1"/>
  <c r="C837" i="16"/>
  <c r="G23" i="30" s="1"/>
  <c r="C830" i="16"/>
  <c r="G22" i="30" s="1"/>
  <c r="C823" i="16"/>
  <c r="G21" i="30" s="1"/>
  <c r="C809" i="16"/>
  <c r="G19" i="30" s="1"/>
  <c r="D35" i="29"/>
  <c r="E35" i="29"/>
  <c r="E33" i="29"/>
  <c r="D33" i="29"/>
  <c r="C760" i="16"/>
  <c r="G24" i="29" s="1"/>
  <c r="E32" i="29"/>
  <c r="D32" i="29"/>
  <c r="J22" i="30" l="1"/>
  <c r="H22" i="30"/>
  <c r="J23" i="30"/>
  <c r="H23" i="30"/>
  <c r="J24" i="29"/>
  <c r="H24" i="29"/>
  <c r="J19" i="30"/>
  <c r="H19" i="30"/>
  <c r="J24" i="30"/>
  <c r="H24" i="30"/>
  <c r="H21" i="30"/>
  <c r="J21" i="30"/>
  <c r="H397" i="18"/>
  <c r="H398" i="18"/>
  <c r="H391" i="18"/>
  <c r="H396" i="18"/>
  <c r="H41" i="30" l="1"/>
  <c r="H42" i="30" s="1"/>
  <c r="D35" i="4" s="1"/>
  <c r="D36" i="4" s="1"/>
  <c r="J42" i="30"/>
  <c r="G373" i="18" l="1"/>
  <c r="E373" i="18"/>
  <c r="D373" i="18"/>
  <c r="H395" i="18" l="1"/>
  <c r="H394" i="18"/>
  <c r="H393" i="18"/>
  <c r="H392" i="18"/>
  <c r="H390" i="18"/>
  <c r="H373" i="18"/>
  <c r="J373" i="18"/>
  <c r="J381" i="18"/>
  <c r="J389" i="18"/>
  <c r="J390" i="18"/>
  <c r="J392" i="18"/>
  <c r="J393" i="18"/>
  <c r="J394" i="18"/>
  <c r="J395" i="18"/>
  <c r="J401" i="18"/>
  <c r="J402" i="18"/>
  <c r="J415" i="18"/>
  <c r="J453" i="18"/>
  <c r="J369" i="18"/>
  <c r="J372" i="18"/>
  <c r="J371" i="18"/>
  <c r="J370" i="18"/>
  <c r="G480" i="18"/>
  <c r="G481" i="18"/>
  <c r="G482" i="18"/>
  <c r="G479" i="18"/>
  <c r="J479" i="18" s="1"/>
  <c r="D480" i="18"/>
  <c r="E480" i="18"/>
  <c r="D481" i="18"/>
  <c r="E481" i="18"/>
  <c r="D482" i="18"/>
  <c r="E482" i="18"/>
  <c r="E479" i="18"/>
  <c r="D479" i="18"/>
  <c r="G472" i="18"/>
  <c r="G471" i="18"/>
  <c r="E471" i="18"/>
  <c r="D471" i="18"/>
  <c r="G459" i="18"/>
  <c r="E459" i="18"/>
  <c r="D459" i="18"/>
  <c r="J483" i="18"/>
  <c r="J478" i="18"/>
  <c r="J477" i="18"/>
  <c r="J474" i="18"/>
  <c r="J473" i="18"/>
  <c r="J470" i="18"/>
  <c r="J469" i="18"/>
  <c r="J467" i="18"/>
  <c r="J466" i="18"/>
  <c r="J465" i="18"/>
  <c r="J458" i="18"/>
  <c r="J16" i="18"/>
  <c r="J18" i="18"/>
  <c r="J19" i="18"/>
  <c r="J20" i="18"/>
  <c r="J21" i="18"/>
  <c r="J28" i="18"/>
  <c r="J29" i="18"/>
  <c r="J32" i="18"/>
  <c r="J37" i="18"/>
  <c r="J39" i="18"/>
  <c r="J40" i="18"/>
  <c r="J41" i="18"/>
  <c r="J44" i="18"/>
  <c r="J45" i="18"/>
  <c r="J46" i="18"/>
  <c r="J53" i="18"/>
  <c r="J59" i="18"/>
  <c r="J60" i="18"/>
  <c r="J71" i="18"/>
  <c r="J73" i="18"/>
  <c r="J74" i="18"/>
  <c r="J75" i="18"/>
  <c r="J76" i="18"/>
  <c r="J83" i="18"/>
  <c r="J84" i="18"/>
  <c r="J98" i="18"/>
  <c r="J99" i="18"/>
  <c r="J103" i="18"/>
  <c r="J104" i="18"/>
  <c r="J106" i="18"/>
  <c r="J107" i="18"/>
  <c r="J108" i="18"/>
  <c r="J114" i="18"/>
  <c r="J115" i="18"/>
  <c r="J123" i="18"/>
  <c r="J124" i="18"/>
  <c r="J125" i="18"/>
  <c r="J128" i="18"/>
  <c r="J129" i="18"/>
  <c r="J142" i="18"/>
  <c r="J143" i="18"/>
  <c r="J144" i="18"/>
  <c r="J148" i="18"/>
  <c r="J150" i="18"/>
  <c r="J151" i="18"/>
  <c r="J154" i="18"/>
  <c r="J155" i="18"/>
  <c r="J157" i="18"/>
  <c r="J158" i="18"/>
  <c r="J159" i="18"/>
  <c r="J160" i="18"/>
  <c r="J178" i="18"/>
  <c r="J201" i="18"/>
  <c r="J202" i="18"/>
  <c r="J211" i="18"/>
  <c r="J212" i="18"/>
  <c r="J214" i="18"/>
  <c r="J215" i="18"/>
  <c r="J222" i="18"/>
  <c r="J224" i="18"/>
  <c r="J225" i="18"/>
  <c r="J226" i="18"/>
  <c r="J227" i="18"/>
  <c r="J228" i="18"/>
  <c r="J234" i="18"/>
  <c r="J256" i="18"/>
  <c r="J276" i="18"/>
  <c r="J301" i="18"/>
  <c r="J310" i="18"/>
  <c r="J313" i="18"/>
  <c r="J314" i="18"/>
  <c r="J318" i="18"/>
  <c r="J319" i="18"/>
  <c r="J334" i="18"/>
  <c r="J335" i="18"/>
  <c r="J336" i="18"/>
  <c r="J338" i="18"/>
  <c r="J339" i="18"/>
  <c r="J343" i="18"/>
  <c r="J344" i="18"/>
  <c r="J355" i="18"/>
  <c r="J356" i="18"/>
  <c r="J359" i="18"/>
  <c r="J360" i="18"/>
  <c r="J367" i="18"/>
  <c r="J455" i="18"/>
  <c r="J456" i="18"/>
  <c r="J457" i="18"/>
  <c r="J485" i="18"/>
  <c r="J486" i="18"/>
  <c r="J487" i="18"/>
  <c r="J492" i="18"/>
  <c r="J493" i="18"/>
  <c r="J494" i="18"/>
  <c r="J496" i="18"/>
  <c r="J498" i="18"/>
  <c r="J499" i="18"/>
  <c r="J500" i="18"/>
  <c r="J501" i="18"/>
  <c r="J509" i="18"/>
  <c r="J510" i="18"/>
  <c r="J511" i="18"/>
  <c r="J514" i="18"/>
  <c r="C669" i="16"/>
  <c r="G38" i="29" s="1"/>
  <c r="C662" i="16"/>
  <c r="G37" i="29" s="1"/>
  <c r="C655" i="16"/>
  <c r="G36" i="29" s="1"/>
  <c r="J37" i="29" l="1"/>
  <c r="H37" i="29"/>
  <c r="J38" i="29"/>
  <c r="H38" i="29"/>
  <c r="J36" i="29"/>
  <c r="H36" i="29"/>
  <c r="E489" i="18"/>
  <c r="J472" i="18"/>
  <c r="H472" i="18"/>
  <c r="E460" i="18"/>
  <c r="D460" i="18"/>
  <c r="D461" i="18"/>
  <c r="G460" i="18"/>
  <c r="E461" i="18"/>
  <c r="G461" i="18"/>
  <c r="E424" i="18"/>
  <c r="E413" i="18"/>
  <c r="D423" i="18"/>
  <c r="D407" i="18"/>
  <c r="D408" i="18"/>
  <c r="G408" i="18"/>
  <c r="D404" i="18"/>
  <c r="E425" i="18"/>
  <c r="E404" i="18"/>
  <c r="E383" i="18"/>
  <c r="D383" i="18"/>
  <c r="E412" i="18"/>
  <c r="D413" i="18"/>
  <c r="E423" i="18"/>
  <c r="G404" i="18"/>
  <c r="E407" i="18"/>
  <c r="D424" i="18"/>
  <c r="D425" i="18"/>
  <c r="D412" i="18"/>
  <c r="E408" i="18"/>
  <c r="G407" i="18"/>
  <c r="G425" i="18"/>
  <c r="G424" i="18"/>
  <c r="G423" i="18"/>
  <c r="G378" i="18"/>
  <c r="E378" i="18"/>
  <c r="D378" i="18"/>
  <c r="J482" i="18"/>
  <c r="H482" i="18"/>
  <c r="J471" i="18"/>
  <c r="H471" i="18"/>
  <c r="J481" i="18"/>
  <c r="H481" i="18"/>
  <c r="J459" i="18"/>
  <c r="H459" i="18"/>
  <c r="J480" i="18"/>
  <c r="H480" i="18"/>
  <c r="H479" i="18"/>
  <c r="J461" i="18" l="1"/>
  <c r="H461" i="18"/>
  <c r="H460" i="18"/>
  <c r="J460" i="18"/>
  <c r="H423" i="18"/>
  <c r="J423" i="18"/>
  <c r="J407" i="18"/>
  <c r="H407" i="18"/>
  <c r="J424" i="18"/>
  <c r="H424" i="18"/>
  <c r="J408" i="18"/>
  <c r="H408" i="18"/>
  <c r="H425" i="18"/>
  <c r="J425" i="18"/>
  <c r="J404" i="18"/>
  <c r="H404" i="18"/>
  <c r="J378" i="18"/>
  <c r="H378" i="18"/>
  <c r="C648" i="16" l="1"/>
  <c r="G35" i="29" s="1"/>
  <c r="J35" i="29" s="1"/>
  <c r="C641" i="16"/>
  <c r="G34" i="29" s="1"/>
  <c r="C634" i="16"/>
  <c r="G33" i="29" s="1"/>
  <c r="C627" i="16"/>
  <c r="G32" i="29" s="1"/>
  <c r="J32" i="29" s="1"/>
  <c r="C620" i="16"/>
  <c r="C557" i="16"/>
  <c r="G684" i="15" s="1"/>
  <c r="H684" i="15" s="1"/>
  <c r="H681" i="15" s="1"/>
  <c r="C550" i="16"/>
  <c r="G678" i="15" s="1"/>
  <c r="H678" i="15" s="1"/>
  <c r="H675" i="15" s="1"/>
  <c r="J33" i="29" l="1"/>
  <c r="H33" i="29"/>
  <c r="J34" i="29"/>
  <c r="H34" i="29"/>
  <c r="C522" i="16"/>
  <c r="G662" i="15" s="1"/>
  <c r="H662" i="15" s="1"/>
  <c r="H659" i="15" s="1"/>
  <c r="G412" i="18" s="1"/>
  <c r="C536" i="16"/>
  <c r="G670" i="15" s="1"/>
  <c r="H670" i="15" s="1"/>
  <c r="C543" i="16"/>
  <c r="G671" i="15" s="1"/>
  <c r="H671" i="15" s="1"/>
  <c r="C529" i="16"/>
  <c r="G669" i="15" s="1"/>
  <c r="H669" i="15" s="1"/>
  <c r="H665" i="15" l="1"/>
  <c r="G413" i="18" s="1"/>
  <c r="J413" i="18" s="1"/>
  <c r="J412" i="18"/>
  <c r="H412" i="18"/>
  <c r="C515" i="16"/>
  <c r="G656" i="15" s="1"/>
  <c r="H656" i="15" s="1"/>
  <c r="H653" i="15" s="1"/>
  <c r="C564" i="16"/>
  <c r="G690" i="15" s="1"/>
  <c r="H690" i="15" s="1"/>
  <c r="H687" i="15" s="1"/>
  <c r="H413" i="18" l="1"/>
  <c r="G363" i="18"/>
  <c r="J363" i="18" l="1"/>
  <c r="H363" i="18"/>
  <c r="G357" i="18"/>
  <c r="H357" i="18" s="1"/>
  <c r="E357" i="18"/>
  <c r="D357" i="18"/>
  <c r="G342" i="18"/>
  <c r="E342" i="18"/>
  <c r="D342" i="18"/>
  <c r="G341" i="18"/>
  <c r="H341" i="18" s="1"/>
  <c r="E341" i="18"/>
  <c r="D341" i="18"/>
  <c r="G340" i="18"/>
  <c r="E340" i="18"/>
  <c r="D340" i="18"/>
  <c r="C508" i="16"/>
  <c r="G650" i="15" s="1"/>
  <c r="H650" i="15" s="1"/>
  <c r="H647" i="15" s="1"/>
  <c r="C501" i="16"/>
  <c r="G644" i="15" s="1"/>
  <c r="H644" i="15" s="1"/>
  <c r="H641" i="15" s="1"/>
  <c r="C487" i="16"/>
  <c r="G615" i="15" s="1"/>
  <c r="H615" i="15" s="1"/>
  <c r="H611" i="15" s="1"/>
  <c r="C480" i="16"/>
  <c r="G608" i="15" s="1"/>
  <c r="H608" i="15" s="1"/>
  <c r="H604" i="15" s="1"/>
  <c r="C473" i="16"/>
  <c r="G601" i="15" s="1"/>
  <c r="H601" i="15" s="1"/>
  <c r="H597" i="15" s="1"/>
  <c r="G383" i="18" s="1"/>
  <c r="J383" i="18" l="1"/>
  <c r="H383" i="18"/>
  <c r="J342" i="18"/>
  <c r="H342" i="18"/>
  <c r="J340" i="18"/>
  <c r="H340" i="18"/>
  <c r="J357" i="18"/>
  <c r="J341" i="18"/>
  <c r="C438" i="16"/>
  <c r="G497" i="15" s="1"/>
  <c r="H497" i="15" s="1"/>
  <c r="H494" i="15" s="1"/>
  <c r="C431" i="16"/>
  <c r="G491" i="15" s="1"/>
  <c r="H491" i="15" s="1"/>
  <c r="H488" i="15" s="1"/>
  <c r="C424" i="16"/>
  <c r="G485" i="15" s="1"/>
  <c r="H485" i="15" s="1"/>
  <c r="H483" i="15" s="1"/>
  <c r="G312" i="18" s="1"/>
  <c r="G332" i="18"/>
  <c r="G333" i="18"/>
  <c r="H333" i="18" s="1"/>
  <c r="D332" i="18"/>
  <c r="E332" i="18"/>
  <c r="D333" i="18"/>
  <c r="E333" i="18"/>
  <c r="G323" i="18"/>
  <c r="G324" i="18"/>
  <c r="D323" i="18"/>
  <c r="E323" i="18"/>
  <c r="D324" i="18"/>
  <c r="E324" i="18"/>
  <c r="G321" i="18"/>
  <c r="H321" i="18" s="1"/>
  <c r="G322" i="18"/>
  <c r="D321" i="18"/>
  <c r="E321" i="18"/>
  <c r="D322" i="18"/>
  <c r="E322" i="18"/>
  <c r="G320" i="18"/>
  <c r="E320" i="18"/>
  <c r="D320" i="18"/>
  <c r="D316" i="18"/>
  <c r="E316" i="18"/>
  <c r="G316" i="18"/>
  <c r="E312" i="18"/>
  <c r="D312" i="18"/>
  <c r="J324" i="18" l="1"/>
  <c r="H324" i="18"/>
  <c r="J316" i="18"/>
  <c r="H316" i="18"/>
  <c r="J323" i="18"/>
  <c r="H323" i="18"/>
  <c r="J320" i="18"/>
  <c r="H320" i="18"/>
  <c r="J332" i="18"/>
  <c r="H332" i="18"/>
  <c r="J312" i="18"/>
  <c r="H312" i="18"/>
  <c r="J322" i="18"/>
  <c r="H322" i="18"/>
  <c r="J321" i="18"/>
  <c r="J333" i="18"/>
  <c r="E278" i="18" l="1"/>
  <c r="D278" i="18"/>
  <c r="G278" i="18"/>
  <c r="H278" i="18" s="1"/>
  <c r="G289" i="18"/>
  <c r="E289" i="18"/>
  <c r="D289" i="18"/>
  <c r="G286" i="18"/>
  <c r="E286" i="18"/>
  <c r="D286" i="18"/>
  <c r="J289" i="18" l="1"/>
  <c r="H289" i="18"/>
  <c r="J286" i="18"/>
  <c r="H286" i="18"/>
  <c r="J278" i="18"/>
  <c r="C389" i="16"/>
  <c r="G964" i="15" s="1"/>
  <c r="H964" i="15" s="1"/>
  <c r="H961" i="15" s="1"/>
  <c r="G270" i="18" s="1"/>
  <c r="H270" i="18" l="1"/>
  <c r="J270" i="18"/>
  <c r="E268" i="18"/>
  <c r="D268" i="18"/>
  <c r="E260" i="18"/>
  <c r="D260" i="18"/>
  <c r="C333" i="16"/>
  <c r="G844" i="15" s="1"/>
  <c r="H844" i="15" s="1"/>
  <c r="H841" i="15" s="1"/>
  <c r="C291" i="16"/>
  <c r="G432" i="15" s="1"/>
  <c r="H432" i="15" s="1"/>
  <c r="H429" i="15" s="1"/>
  <c r="G243" i="18" s="1"/>
  <c r="J243" i="18" l="1"/>
  <c r="H243" i="18"/>
  <c r="J268" i="18"/>
  <c r="H268" i="18"/>
  <c r="J260" i="18"/>
  <c r="H260" i="18"/>
  <c r="E213" i="18" l="1"/>
  <c r="D213" i="18"/>
  <c r="G216" i="18"/>
  <c r="E216" i="18"/>
  <c r="D216" i="18"/>
  <c r="J216" i="18" l="1"/>
  <c r="H216" i="18"/>
  <c r="G170" i="18" l="1"/>
  <c r="E170" i="18"/>
  <c r="D170" i="18"/>
  <c r="G168" i="18"/>
  <c r="E168" i="18"/>
  <c r="D168" i="18"/>
  <c r="G167" i="18"/>
  <c r="E167" i="18"/>
  <c r="D167" i="18"/>
  <c r="G169" i="18"/>
  <c r="E169" i="18"/>
  <c r="D169" i="18"/>
  <c r="G166" i="18"/>
  <c r="E166" i="18"/>
  <c r="D166" i="18"/>
  <c r="G165" i="18"/>
  <c r="E165" i="18"/>
  <c r="D165" i="18"/>
  <c r="J166" i="18" l="1"/>
  <c r="H166" i="18"/>
  <c r="J168" i="18"/>
  <c r="H168" i="18"/>
  <c r="J165" i="18"/>
  <c r="H165" i="18"/>
  <c r="J167" i="18"/>
  <c r="H167" i="18"/>
  <c r="J169" i="18"/>
  <c r="H169" i="18"/>
  <c r="J170" i="18"/>
  <c r="H170" i="18"/>
  <c r="C256" i="16" l="1"/>
  <c r="H35" i="29"/>
  <c r="H32" i="29"/>
  <c r="G402" i="15" l="1"/>
  <c r="H402" i="15" s="1"/>
  <c r="H399" i="15" s="1"/>
  <c r="L6" i="29" l="1"/>
  <c r="H6" i="29"/>
  <c r="L5" i="29"/>
  <c r="L4" i="29"/>
  <c r="L9" i="29" l="1"/>
  <c r="C228" i="16" l="1"/>
  <c r="C186" i="16"/>
  <c r="G281" i="15" s="1"/>
  <c r="H281" i="15" s="1"/>
  <c r="H273" i="15" s="1"/>
  <c r="G187" i="18" s="1"/>
  <c r="C165" i="16"/>
  <c r="G248" i="15" s="1"/>
  <c r="H248" i="15" s="1"/>
  <c r="H240" i="15" s="1"/>
  <c r="G184" i="18" s="1"/>
  <c r="G152" i="18"/>
  <c r="E152" i="18"/>
  <c r="D152" i="18"/>
  <c r="C151" i="16"/>
  <c r="C137" i="16"/>
  <c r="C123" i="16"/>
  <c r="H184" i="18" l="1"/>
  <c r="J184" i="18"/>
  <c r="J187" i="18"/>
  <c r="H187" i="18"/>
  <c r="G14" i="29"/>
  <c r="J14" i="29" s="1"/>
  <c r="G891" i="15"/>
  <c r="H891" i="15" s="1"/>
  <c r="H887" i="15" s="1"/>
  <c r="G141" i="18" s="1"/>
  <c r="G16" i="29"/>
  <c r="H16" i="29" s="1"/>
  <c r="G204" i="15"/>
  <c r="H204" i="15" s="1"/>
  <c r="H196" i="15" s="1"/>
  <c r="G180" i="18" s="1"/>
  <c r="G21" i="29"/>
  <c r="H21" i="29" s="1"/>
  <c r="G226" i="15"/>
  <c r="H226" i="15" s="1"/>
  <c r="H218" i="15" s="1"/>
  <c r="G182" i="18" s="1"/>
  <c r="J152" i="18"/>
  <c r="H152" i="18"/>
  <c r="C207" i="16"/>
  <c r="G324" i="15" s="1"/>
  <c r="H324" i="15" s="1"/>
  <c r="H321" i="15" s="1"/>
  <c r="G197" i="18" s="1"/>
  <c r="C193" i="16"/>
  <c r="G288" i="15" s="1"/>
  <c r="H288" i="15" s="1"/>
  <c r="H284" i="15" s="1"/>
  <c r="G188" i="18" s="1"/>
  <c r="C200" i="16"/>
  <c r="G295" i="15" s="1"/>
  <c r="H295" i="15" s="1"/>
  <c r="H291" i="15" s="1"/>
  <c r="G189" i="18" s="1"/>
  <c r="H180" i="18" l="1"/>
  <c r="J180" i="18"/>
  <c r="H188" i="18"/>
  <c r="J188" i="18"/>
  <c r="J189" i="18"/>
  <c r="H189" i="18"/>
  <c r="J182" i="18"/>
  <c r="H182" i="18"/>
  <c r="J197" i="18"/>
  <c r="H197" i="18"/>
  <c r="H14" i="29"/>
  <c r="J16" i="29"/>
  <c r="J21" i="29"/>
  <c r="H141" i="18"/>
  <c r="J141" i="18"/>
  <c r="G134" i="18" l="1"/>
  <c r="E134" i="18"/>
  <c r="D134" i="18"/>
  <c r="G131" i="18"/>
  <c r="D131" i="18"/>
  <c r="E131" i="18"/>
  <c r="G120" i="18"/>
  <c r="D120" i="18"/>
  <c r="E120" i="18"/>
  <c r="G117" i="18"/>
  <c r="H117" i="18" s="1"/>
  <c r="D117" i="18"/>
  <c r="E117" i="18"/>
  <c r="F1785" i="27"/>
  <c r="E112" i="18"/>
  <c r="D112" i="18"/>
  <c r="G110" i="18"/>
  <c r="E110" i="18"/>
  <c r="D110" i="18"/>
  <c r="H110" i="18" l="1"/>
  <c r="J131" i="18"/>
  <c r="H131" i="18"/>
  <c r="J120" i="18"/>
  <c r="H120" i="18"/>
  <c r="J134" i="18"/>
  <c r="H134" i="18"/>
  <c r="J110" i="18"/>
  <c r="J117" i="18"/>
  <c r="G132" i="18" l="1"/>
  <c r="E132" i="18"/>
  <c r="D132" i="18"/>
  <c r="J132" i="18" l="1"/>
  <c r="H132" i="18"/>
  <c r="C25" i="16"/>
  <c r="G21" i="15" s="1"/>
  <c r="H21" i="15" s="1"/>
  <c r="H17" i="15" s="1"/>
  <c r="G28" i="15"/>
  <c r="H28" i="15" s="1"/>
  <c r="H24" i="15" s="1"/>
  <c r="D63" i="18" l="1"/>
  <c r="E63" i="18"/>
  <c r="G63" i="18"/>
  <c r="D64" i="18"/>
  <c r="E64" i="18"/>
  <c r="G64" i="18"/>
  <c r="E61" i="18"/>
  <c r="D61" i="18"/>
  <c r="G48" i="18"/>
  <c r="G49" i="18"/>
  <c r="H49" i="18" s="1"/>
  <c r="E48" i="18"/>
  <c r="E49" i="18"/>
  <c r="D48" i="18"/>
  <c r="D49" i="18"/>
  <c r="E50" i="18"/>
  <c r="D50" i="18"/>
  <c r="G50" i="18"/>
  <c r="G52" i="18"/>
  <c r="E52" i="18"/>
  <c r="D52" i="18"/>
  <c r="G47" i="18"/>
  <c r="H47" i="18" s="1"/>
  <c r="D47" i="18"/>
  <c r="E47" i="18"/>
  <c r="J50" i="18" l="1"/>
  <c r="H50" i="18"/>
  <c r="J63" i="18"/>
  <c r="H63" i="18"/>
  <c r="J64" i="18"/>
  <c r="H64" i="18"/>
  <c r="J52" i="18"/>
  <c r="H52" i="18"/>
  <c r="J48" i="18"/>
  <c r="H48" i="18"/>
  <c r="J47" i="18"/>
  <c r="J49" i="18"/>
  <c r="N72" i="18" l="1"/>
  <c r="G22" i="18" l="1"/>
  <c r="G23" i="18"/>
  <c r="G26" i="18"/>
  <c r="G27" i="18"/>
  <c r="E22" i="18"/>
  <c r="E23" i="18"/>
  <c r="E26" i="18"/>
  <c r="E27" i="18"/>
  <c r="D22" i="18"/>
  <c r="D23" i="18"/>
  <c r="D26" i="18"/>
  <c r="D27" i="18"/>
  <c r="H27" i="18" l="1"/>
  <c r="H26" i="18"/>
  <c r="H23" i="18"/>
  <c r="H22" i="18"/>
  <c r="J22" i="18"/>
  <c r="J27" i="18"/>
  <c r="J26" i="18"/>
  <c r="J23" i="18"/>
  <c r="E111" i="18" l="1"/>
  <c r="D111" i="18"/>
  <c r="G109" i="18"/>
  <c r="E109" i="18"/>
  <c r="D109" i="18"/>
  <c r="E100" i="18"/>
  <c r="D100" i="18"/>
  <c r="J109" i="18" l="1"/>
  <c r="H109" i="18"/>
  <c r="C67" i="16" l="1"/>
  <c r="G64" i="15" s="1"/>
  <c r="H64" i="15" s="1"/>
  <c r="H58" i="15" s="1"/>
  <c r="E86" i="18"/>
  <c r="D86" i="18"/>
  <c r="G82" i="18"/>
  <c r="E82" i="18"/>
  <c r="D82" i="18"/>
  <c r="G78" i="18"/>
  <c r="E78" i="18"/>
  <c r="D78" i="18"/>
  <c r="E422" i="18" l="1"/>
  <c r="D420" i="18"/>
  <c r="E419" i="18"/>
  <c r="E416" i="18"/>
  <c r="E420" i="18"/>
  <c r="D417" i="18"/>
  <c r="D416" i="18"/>
  <c r="E403" i="18"/>
  <c r="E418" i="18"/>
  <c r="D421" i="18"/>
  <c r="D418" i="18"/>
  <c r="E417" i="18"/>
  <c r="D411" i="18"/>
  <c r="D410" i="18"/>
  <c r="D409" i="18"/>
  <c r="D403" i="18"/>
  <c r="D422" i="18"/>
  <c r="E409" i="18"/>
  <c r="E421" i="18"/>
  <c r="D419" i="18"/>
  <c r="E411" i="18"/>
  <c r="E410" i="18"/>
  <c r="G409" i="18"/>
  <c r="G410" i="18"/>
  <c r="G417" i="18"/>
  <c r="G419" i="18"/>
  <c r="G411" i="18"/>
  <c r="G422" i="18"/>
  <c r="G418" i="18"/>
  <c r="G420" i="18"/>
  <c r="G421" i="18"/>
  <c r="G416" i="18"/>
  <c r="G403" i="18"/>
  <c r="D386" i="18"/>
  <c r="G387" i="18"/>
  <c r="D385" i="18"/>
  <c r="E386" i="18"/>
  <c r="E385" i="18"/>
  <c r="D387" i="18"/>
  <c r="E387" i="18"/>
  <c r="G386" i="18"/>
  <c r="G385" i="18"/>
  <c r="D384" i="18"/>
  <c r="D382" i="18"/>
  <c r="E384" i="18"/>
  <c r="G384" i="18"/>
  <c r="E382" i="18"/>
  <c r="G382" i="18"/>
  <c r="D379" i="18"/>
  <c r="E377" i="18"/>
  <c r="E379" i="18"/>
  <c r="D377" i="18"/>
  <c r="G379" i="18"/>
  <c r="G377" i="18"/>
  <c r="E376" i="18"/>
  <c r="D376" i="18"/>
  <c r="G376" i="18"/>
  <c r="E374" i="18"/>
  <c r="D374" i="18"/>
  <c r="G374" i="18"/>
  <c r="J78" i="18"/>
  <c r="H78" i="18"/>
  <c r="J82" i="18"/>
  <c r="H82" i="18"/>
  <c r="E476" i="18"/>
  <c r="E475" i="18"/>
  <c r="D475" i="18"/>
  <c r="E468" i="18"/>
  <c r="D468" i="18"/>
  <c r="D476" i="18"/>
  <c r="G468" i="18"/>
  <c r="H468" i="18" s="1"/>
  <c r="G476" i="18"/>
  <c r="H476" i="18" s="1"/>
  <c r="G475" i="18"/>
  <c r="H475" i="18" s="1"/>
  <c r="E361" i="18"/>
  <c r="D364" i="18"/>
  <c r="G362" i="18"/>
  <c r="D361" i="18"/>
  <c r="E362" i="18"/>
  <c r="D362" i="18"/>
  <c r="E364" i="18"/>
  <c r="D358" i="18"/>
  <c r="E345" i="18"/>
  <c r="D345" i="18"/>
  <c r="E358" i="18"/>
  <c r="G361" i="18"/>
  <c r="G345" i="18"/>
  <c r="G364" i="18"/>
  <c r="D337" i="18"/>
  <c r="E337" i="18"/>
  <c r="G337" i="18"/>
  <c r="D328" i="18"/>
  <c r="E325" i="18"/>
  <c r="E328" i="18"/>
  <c r="D325" i="18"/>
  <c r="D331" i="18"/>
  <c r="E331" i="18"/>
  <c r="G325" i="18"/>
  <c r="G331" i="18"/>
  <c r="G328" i="18"/>
  <c r="H328" i="18" s="1"/>
  <c r="D299" i="18"/>
  <c r="E299" i="18"/>
  <c r="G299" i="18"/>
  <c r="E294" i="18"/>
  <c r="D294" i="18"/>
  <c r="D279" i="18"/>
  <c r="E279" i="18"/>
  <c r="G279" i="18"/>
  <c r="H279" i="18" s="1"/>
  <c r="D231" i="18"/>
  <c r="E232" i="18"/>
  <c r="D232" i="18"/>
  <c r="E231" i="18"/>
  <c r="G231" i="18"/>
  <c r="G232" i="18"/>
  <c r="E90" i="18"/>
  <c r="G96" i="18"/>
  <c r="D90" i="18"/>
  <c r="J96" i="18" l="1"/>
  <c r="H96" i="18"/>
  <c r="G95" i="18"/>
  <c r="H416" i="18"/>
  <c r="J416" i="18"/>
  <c r="H422" i="18"/>
  <c r="J422" i="18"/>
  <c r="H419" i="18"/>
  <c r="J419" i="18"/>
  <c r="J403" i="18"/>
  <c r="H403" i="18"/>
  <c r="H421" i="18"/>
  <c r="J421" i="18"/>
  <c r="J411" i="18"/>
  <c r="H411" i="18"/>
  <c r="H409" i="18"/>
  <c r="J409" i="18"/>
  <c r="H420" i="18"/>
  <c r="J420" i="18"/>
  <c r="H417" i="18"/>
  <c r="J417" i="18"/>
  <c r="H418" i="18"/>
  <c r="J418" i="18"/>
  <c r="J410" i="18"/>
  <c r="H410" i="18"/>
  <c r="J385" i="18"/>
  <c r="H385" i="18"/>
  <c r="H386" i="18"/>
  <c r="J386" i="18"/>
  <c r="H387" i="18"/>
  <c r="J387" i="18"/>
  <c r="H384" i="18"/>
  <c r="J384" i="18"/>
  <c r="H382" i="18"/>
  <c r="J382" i="18"/>
  <c r="J377" i="18"/>
  <c r="H377" i="18"/>
  <c r="J379" i="18"/>
  <c r="H379" i="18"/>
  <c r="H376" i="18"/>
  <c r="J376" i="18"/>
  <c r="H374" i="18"/>
  <c r="J374" i="18"/>
  <c r="J231" i="18"/>
  <c r="H231" i="18"/>
  <c r="J345" i="18"/>
  <c r="H345" i="18"/>
  <c r="J331" i="18"/>
  <c r="H331" i="18"/>
  <c r="J337" i="18"/>
  <c r="H337" i="18"/>
  <c r="J361" i="18"/>
  <c r="H361" i="18"/>
  <c r="J325" i="18"/>
  <c r="H325" i="18"/>
  <c r="J364" i="18"/>
  <c r="H364" i="18"/>
  <c r="J232" i="18"/>
  <c r="H232" i="18"/>
  <c r="J299" i="18"/>
  <c r="H299" i="18"/>
  <c r="J362" i="18"/>
  <c r="H362" i="18"/>
  <c r="J475" i="18"/>
  <c r="J476" i="18"/>
  <c r="J468" i="18"/>
  <c r="J279" i="18"/>
  <c r="J328" i="18"/>
  <c r="G90" i="18"/>
  <c r="H454" i="18" l="1"/>
  <c r="J95" i="18"/>
  <c r="H95" i="18"/>
  <c r="G97" i="18"/>
  <c r="J90" i="18"/>
  <c r="H90" i="18"/>
  <c r="J97" i="18" l="1"/>
  <c r="H97" i="18"/>
  <c r="L6" i="18" l="1"/>
  <c r="L5" i="18"/>
  <c r="L4" i="18"/>
  <c r="G513" i="18"/>
  <c r="H513" i="18" s="1"/>
  <c r="J15" i="18"/>
  <c r="G325" i="26" l="1"/>
  <c r="J513" i="18"/>
  <c r="L9" i="18"/>
  <c r="H276" i="26" l="1"/>
  <c r="H278" i="26"/>
  <c r="H297" i="26"/>
  <c r="H293" i="26"/>
  <c r="H289" i="26"/>
  <c r="H277" i="26"/>
  <c r="H296" i="26"/>
  <c r="H292" i="26"/>
  <c r="H288" i="26"/>
  <c r="H273" i="26"/>
  <c r="H269" i="26"/>
  <c r="H265" i="26"/>
  <c r="H261" i="26"/>
  <c r="H274" i="26"/>
  <c r="H270" i="26"/>
  <c r="H266" i="26"/>
  <c r="H262" i="26"/>
  <c r="H264" i="26"/>
  <c r="H275" i="26"/>
  <c r="H271" i="26"/>
  <c r="H267" i="26"/>
  <c r="H263" i="26"/>
  <c r="H259" i="26"/>
  <c r="H272" i="26"/>
  <c r="H268" i="26"/>
  <c r="H260" i="26"/>
  <c r="H302" i="26"/>
  <c r="H283" i="26"/>
  <c r="H285" i="26"/>
  <c r="H311" i="26"/>
  <c r="H290" i="26"/>
  <c r="H279" i="26"/>
  <c r="H300" i="26"/>
  <c r="H316" i="26"/>
  <c r="H301" i="26"/>
  <c r="H317" i="26"/>
  <c r="H281" i="26"/>
  <c r="H320" i="26"/>
  <c r="H305" i="26"/>
  <c r="H309" i="26"/>
  <c r="H307" i="26"/>
  <c r="H312" i="26"/>
  <c r="H310" i="26"/>
  <c r="H287" i="26"/>
  <c r="H298" i="26"/>
  <c r="H299" i="26"/>
  <c r="H315" i="26"/>
  <c r="H294" i="26"/>
  <c r="H304" i="26"/>
  <c r="H282" i="26"/>
  <c r="H321" i="26"/>
  <c r="H284" i="26"/>
  <c r="H295" i="26"/>
  <c r="H318" i="26"/>
  <c r="H291" i="26"/>
  <c r="H280" i="26"/>
  <c r="H306" i="26"/>
  <c r="H303" i="26"/>
  <c r="H319" i="26"/>
  <c r="H308" i="26"/>
  <c r="H322" i="26"/>
  <c r="H314" i="26"/>
  <c r="H323" i="26"/>
  <c r="H286" i="26"/>
  <c r="H313" i="26"/>
  <c r="H223" i="26"/>
  <c r="H190" i="26"/>
  <c r="H186" i="26"/>
  <c r="H182" i="26"/>
  <c r="H178" i="26"/>
  <c r="H174" i="26"/>
  <c r="H170" i="26"/>
  <c r="H166" i="26"/>
  <c r="H162" i="26"/>
  <c r="H158" i="26"/>
  <c r="H154" i="26"/>
  <c r="H150" i="26"/>
  <c r="H146" i="26"/>
  <c r="H140" i="26"/>
  <c r="H80" i="26"/>
  <c r="H78" i="26"/>
  <c r="H75" i="26"/>
  <c r="H73" i="26"/>
  <c r="H71" i="26"/>
  <c r="H67" i="26"/>
  <c r="H63" i="26"/>
  <c r="H60" i="26"/>
  <c r="H56" i="26"/>
  <c r="H52" i="26"/>
  <c r="H51" i="26"/>
  <c r="H48" i="26"/>
  <c r="H227" i="26"/>
  <c r="H221" i="26"/>
  <c r="H217" i="26"/>
  <c r="H213" i="26"/>
  <c r="H209" i="26"/>
  <c r="H205" i="26"/>
  <c r="H201" i="26"/>
  <c r="H198" i="26"/>
  <c r="H194" i="26"/>
  <c r="H192" i="26"/>
  <c r="H134" i="26"/>
  <c r="H121" i="26"/>
  <c r="H119" i="26"/>
  <c r="H111" i="26"/>
  <c r="H109" i="26"/>
  <c r="H91" i="26"/>
  <c r="H88" i="26"/>
  <c r="H27" i="26"/>
  <c r="H39" i="26"/>
  <c r="H23" i="26"/>
  <c r="H136" i="26"/>
  <c r="H129" i="26"/>
  <c r="H126" i="26"/>
  <c r="H115" i="26"/>
  <c r="H114" i="26"/>
  <c r="H99" i="26"/>
  <c r="H96" i="26"/>
  <c r="H84" i="26"/>
  <c r="H82" i="26"/>
  <c r="H35" i="26"/>
  <c r="H133" i="26"/>
  <c r="H130" i="26"/>
  <c r="H118" i="26"/>
  <c r="H116" i="26"/>
  <c r="H107" i="26"/>
  <c r="H100" i="26"/>
  <c r="H87" i="26"/>
  <c r="H85" i="26"/>
  <c r="H15" i="26"/>
  <c r="H135" i="26"/>
  <c r="H125" i="26"/>
  <c r="H122" i="26"/>
  <c r="H113" i="26"/>
  <c r="H112" i="26"/>
  <c r="H95" i="26"/>
  <c r="H92" i="26"/>
  <c r="H81" i="26"/>
  <c r="H19" i="26"/>
  <c r="H31" i="26"/>
  <c r="H43" i="26"/>
  <c r="H28" i="26"/>
  <c r="H50" i="26"/>
  <c r="H53" i="26"/>
  <c r="H70" i="26"/>
  <c r="H105" i="26"/>
  <c r="H127" i="26"/>
  <c r="H24" i="26"/>
  <c r="H69" i="26"/>
  <c r="H104" i="26"/>
  <c r="H124" i="26"/>
  <c r="H86" i="26"/>
  <c r="H108" i="26"/>
  <c r="H131" i="26"/>
  <c r="H153" i="26"/>
  <c r="H185" i="26"/>
  <c r="H22" i="26"/>
  <c r="H20" i="26"/>
  <c r="H45" i="26"/>
  <c r="H47" i="26"/>
  <c r="H83" i="26"/>
  <c r="H106" i="26"/>
  <c r="H128" i="26"/>
  <c r="H149" i="26"/>
  <c r="H181" i="26"/>
  <c r="H183" i="26"/>
  <c r="H196" i="26"/>
  <c r="H211" i="26"/>
  <c r="H225" i="26"/>
  <c r="H143" i="26"/>
  <c r="H159" i="26"/>
  <c r="H139" i="26"/>
  <c r="H152" i="26"/>
  <c r="H168" i="26"/>
  <c r="H184" i="26"/>
  <c r="H208" i="26"/>
  <c r="H216" i="26"/>
  <c r="H160" i="26"/>
  <c r="H191" i="26"/>
  <c r="H204" i="26"/>
  <c r="H220" i="26"/>
  <c r="H228" i="26"/>
  <c r="H206" i="26"/>
  <c r="H21" i="26"/>
  <c r="H54" i="26"/>
  <c r="H34" i="26"/>
  <c r="H55" i="26"/>
  <c r="H132" i="26"/>
  <c r="H37" i="26"/>
  <c r="H74" i="26"/>
  <c r="H89" i="26"/>
  <c r="H18" i="26"/>
  <c r="H64" i="26"/>
  <c r="H90" i="26"/>
  <c r="H110" i="26"/>
  <c r="H161" i="26"/>
  <c r="H14" i="26"/>
  <c r="H29" i="26"/>
  <c r="H26" i="26"/>
  <c r="H42" i="26"/>
  <c r="H57" i="26"/>
  <c r="H93" i="26"/>
  <c r="H157" i="26"/>
  <c r="H189" i="26"/>
  <c r="H187" i="26"/>
  <c r="H200" i="26"/>
  <c r="H215" i="26"/>
  <c r="H147" i="26"/>
  <c r="H163" i="26"/>
  <c r="H142" i="26"/>
  <c r="H156" i="26"/>
  <c r="H172" i="26"/>
  <c r="H188" i="26"/>
  <c r="H195" i="26"/>
  <c r="H202" i="26"/>
  <c r="H210" i="26"/>
  <c r="H218" i="26"/>
  <c r="H226" i="26"/>
  <c r="H30" i="26"/>
  <c r="H58" i="26"/>
  <c r="H97" i="26"/>
  <c r="H137" i="26"/>
  <c r="H40" i="26"/>
  <c r="H61" i="26"/>
  <c r="H94" i="26"/>
  <c r="H25" i="26"/>
  <c r="H72" i="26"/>
  <c r="H101" i="26"/>
  <c r="H169" i="26"/>
  <c r="H32" i="26"/>
  <c r="H33" i="26"/>
  <c r="H49" i="26"/>
  <c r="H59" i="26"/>
  <c r="H76" i="26"/>
  <c r="H98" i="26"/>
  <c r="H165" i="26"/>
  <c r="H175" i="26"/>
  <c r="H203" i="26"/>
  <c r="H219" i="26"/>
  <c r="H138" i="26"/>
  <c r="H151" i="26"/>
  <c r="H167" i="26"/>
  <c r="H144" i="26"/>
  <c r="H176" i="26"/>
  <c r="H197" i="26"/>
  <c r="H212" i="26"/>
  <c r="H66" i="26"/>
  <c r="H46" i="26"/>
  <c r="H68" i="26"/>
  <c r="H79" i="26"/>
  <c r="H117" i="26"/>
  <c r="H62" i="26"/>
  <c r="H102" i="26"/>
  <c r="H120" i="26"/>
  <c r="H41" i="26"/>
  <c r="H77" i="26"/>
  <c r="H145" i="26"/>
  <c r="H177" i="26"/>
  <c r="H16" i="26"/>
  <c r="H38" i="26"/>
  <c r="H44" i="26"/>
  <c r="H17" i="26"/>
  <c r="H36" i="26"/>
  <c r="H65" i="26"/>
  <c r="H103" i="26"/>
  <c r="H123" i="26"/>
  <c r="H173" i="26"/>
  <c r="H179" i="26"/>
  <c r="H207" i="26"/>
  <c r="H141" i="26"/>
  <c r="H155" i="26"/>
  <c r="H171" i="26"/>
  <c r="H148" i="26"/>
  <c r="H164" i="26"/>
  <c r="H180" i="26"/>
  <c r="H193" i="26"/>
  <c r="H199" i="26"/>
  <c r="H214" i="26"/>
  <c r="H222" i="26"/>
  <c r="H224" i="26"/>
  <c r="H252" i="26"/>
  <c r="H251" i="26"/>
  <c r="H248" i="26"/>
  <c r="H247" i="26"/>
  <c r="H245" i="26"/>
  <c r="H242" i="26"/>
  <c r="H241" i="26"/>
  <c r="H229" i="26"/>
  <c r="H243" i="26"/>
  <c r="H253" i="26"/>
  <c r="H246" i="26"/>
  <c r="H236" i="26"/>
  <c r="H234" i="26"/>
  <c r="H254" i="26"/>
  <c r="H238" i="26"/>
  <c r="H233" i="26"/>
  <c r="H250" i="26"/>
  <c r="H256" i="26"/>
  <c r="H255" i="26"/>
  <c r="H231" i="26"/>
  <c r="H13" i="26"/>
  <c r="H240" i="26"/>
  <c r="H239" i="26"/>
  <c r="H244" i="26"/>
  <c r="H257" i="26"/>
  <c r="H237" i="26"/>
  <c r="H235" i="26"/>
  <c r="H258" i="26"/>
  <c r="H230" i="26"/>
  <c r="H249" i="26"/>
  <c r="H232" i="26"/>
  <c r="C718" i="16"/>
  <c r="G18" i="29" s="1"/>
  <c r="C410" i="16"/>
  <c r="G982" i="15" s="1"/>
  <c r="H982" i="15" s="1"/>
  <c r="H979" i="15" s="1"/>
  <c r="G273" i="18" s="1"/>
  <c r="C396" i="16"/>
  <c r="C711" i="16"/>
  <c r="G17" i="29" s="1"/>
  <c r="C697" i="16"/>
  <c r="G15" i="29" s="1"/>
  <c r="C683" i="16"/>
  <c r="G43" i="29" s="1"/>
  <c r="C284" i="16"/>
  <c r="G426" i="15" s="1"/>
  <c r="H426" i="15" s="1"/>
  <c r="H423" i="15" s="1"/>
  <c r="C277" i="16"/>
  <c r="G420" i="15" s="1"/>
  <c r="H420" i="15" s="1"/>
  <c r="H417" i="15" s="1"/>
  <c r="G241" i="18" s="1"/>
  <c r="C613" i="16"/>
  <c r="C270" i="16"/>
  <c r="G414" i="15" s="1"/>
  <c r="H414" i="15" s="1"/>
  <c r="H411" i="15" s="1"/>
  <c r="C263" i="16"/>
  <c r="G408" i="15" s="1"/>
  <c r="H408" i="15" s="1"/>
  <c r="H405" i="15" s="1"/>
  <c r="C221" i="16"/>
  <c r="C214" i="16"/>
  <c r="G363" i="15" s="1"/>
  <c r="H363" i="15" s="1"/>
  <c r="H357" i="15" s="1"/>
  <c r="C179" i="16"/>
  <c r="G270" i="15" s="1"/>
  <c r="H270" i="15" s="1"/>
  <c r="H262" i="15" s="1"/>
  <c r="G186" i="18" s="1"/>
  <c r="C172" i="16"/>
  <c r="G259" i="15" s="1"/>
  <c r="H259" i="15" s="1"/>
  <c r="H251" i="15" s="1"/>
  <c r="G185" i="18" s="1"/>
  <c r="C88" i="16"/>
  <c r="C81" i="16"/>
  <c r="G910" i="15" s="1"/>
  <c r="H910" i="15" s="1"/>
  <c r="H908" i="15" s="1"/>
  <c r="C60" i="16"/>
  <c r="G905" i="15" s="1"/>
  <c r="H905" i="15" s="1"/>
  <c r="H901" i="15" s="1"/>
  <c r="G67" i="18" s="1"/>
  <c r="C53" i="16"/>
  <c r="G898" i="15" s="1"/>
  <c r="H898" i="15" s="1"/>
  <c r="H894" i="15" s="1"/>
  <c r="C46" i="16"/>
  <c r="G55" i="15" s="1"/>
  <c r="H55" i="15" s="1"/>
  <c r="H51" i="15" s="1"/>
  <c r="J18" i="29" l="1"/>
  <c r="H18" i="29"/>
  <c r="J43" i="29"/>
  <c r="H43" i="29"/>
  <c r="H45" i="29" s="1"/>
  <c r="J17" i="29"/>
  <c r="H17" i="29"/>
  <c r="J15" i="29"/>
  <c r="H15" i="29"/>
  <c r="J241" i="18"/>
  <c r="H241" i="18"/>
  <c r="G296" i="18"/>
  <c r="H296" i="18" s="1"/>
  <c r="G970" i="15"/>
  <c r="H970" i="15" s="1"/>
  <c r="H967" i="15" s="1"/>
  <c r="G271" i="18" s="1"/>
  <c r="H273" i="18"/>
  <c r="J273" i="18"/>
  <c r="J185" i="18"/>
  <c r="H185" i="18"/>
  <c r="J186" i="18"/>
  <c r="H186" i="18"/>
  <c r="G56" i="18"/>
  <c r="G68" i="18"/>
  <c r="G62" i="18"/>
  <c r="G179" i="15"/>
  <c r="H179" i="15" s="1"/>
  <c r="H174" i="15" s="1"/>
  <c r="G132" i="15"/>
  <c r="H132" i="15" s="1"/>
  <c r="H127" i="15" s="1"/>
  <c r="G111" i="18" s="1"/>
  <c r="G378" i="15"/>
  <c r="H378" i="15" s="1"/>
  <c r="H375" i="15" s="1"/>
  <c r="G372" i="15"/>
  <c r="H372" i="15" s="1"/>
  <c r="H366" i="15" s="1"/>
  <c r="G210" i="18" s="1"/>
  <c r="G55" i="18"/>
  <c r="G61" i="18"/>
  <c r="H67" i="18"/>
  <c r="J67" i="18"/>
  <c r="G294" i="18"/>
  <c r="C74" i="16"/>
  <c r="D504" i="18"/>
  <c r="G504" i="18"/>
  <c r="G508" i="18" s="1"/>
  <c r="D502" i="18"/>
  <c r="D495" i="18"/>
  <c r="G488" i="18"/>
  <c r="J47" i="29" l="1"/>
  <c r="H27" i="29"/>
  <c r="H47" i="29" s="1"/>
  <c r="D31" i="21"/>
  <c r="E31" i="21"/>
  <c r="F31" i="21"/>
  <c r="G31" i="21"/>
  <c r="H31" i="21"/>
  <c r="J508" i="18"/>
  <c r="H508" i="18"/>
  <c r="J296" i="18"/>
  <c r="J271" i="18"/>
  <c r="H271" i="18"/>
  <c r="J210" i="18"/>
  <c r="H210" i="18"/>
  <c r="H55" i="18"/>
  <c r="J55" i="18"/>
  <c r="J62" i="18"/>
  <c r="H62" i="18"/>
  <c r="J68" i="18"/>
  <c r="H68" i="18"/>
  <c r="G100" i="18"/>
  <c r="J100" i="18" s="1"/>
  <c r="G87" i="15"/>
  <c r="H87" i="15" s="1"/>
  <c r="H83" i="15" s="1"/>
  <c r="G91" i="18" s="1"/>
  <c r="H61" i="18"/>
  <c r="J61" i="18"/>
  <c r="J111" i="18"/>
  <c r="H111" i="18"/>
  <c r="J56" i="18"/>
  <c r="H56" i="18"/>
  <c r="J502" i="18"/>
  <c r="H502" i="18"/>
  <c r="J503" i="18"/>
  <c r="H503" i="18"/>
  <c r="J504" i="18"/>
  <c r="H504" i="18"/>
  <c r="J294" i="18"/>
  <c r="H294" i="18"/>
  <c r="J488" i="18"/>
  <c r="H488" i="18"/>
  <c r="J31" i="21" l="1"/>
  <c r="D33" i="4"/>
  <c r="D34" i="4" s="1"/>
  <c r="D56" i="29"/>
  <c r="J91" i="18"/>
  <c r="H91" i="18"/>
  <c r="H100" i="18"/>
  <c r="H72" i="18"/>
  <c r="F19" i="21" l="1"/>
  <c r="E19" i="21"/>
  <c r="D19" i="21"/>
  <c r="J19" i="21" l="1"/>
  <c r="G317" i="18"/>
  <c r="D317" i="18"/>
  <c r="E317" i="18"/>
  <c r="G315" i="18"/>
  <c r="E315" i="18"/>
  <c r="D315" i="18"/>
  <c r="E298" i="18"/>
  <c r="D298" i="18"/>
  <c r="E297" i="18"/>
  <c r="D297" i="18"/>
  <c r="D295" i="18"/>
  <c r="E295" i="18"/>
  <c r="D293" i="18"/>
  <c r="E293" i="18"/>
  <c r="G303" i="18"/>
  <c r="D303" i="18"/>
  <c r="E303" i="18"/>
  <c r="G302" i="18"/>
  <c r="E302" i="18"/>
  <c r="D302" i="18"/>
  <c r="E277" i="18"/>
  <c r="D277" i="18"/>
  <c r="G288" i="18"/>
  <c r="E288" i="18"/>
  <c r="D288" i="18"/>
  <c r="G283" i="18"/>
  <c r="G282" i="18"/>
  <c r="G281" i="18"/>
  <c r="G280" i="18"/>
  <c r="D281" i="18"/>
  <c r="E281" i="18"/>
  <c r="D282" i="18"/>
  <c r="E282" i="18"/>
  <c r="D283" i="18"/>
  <c r="E283" i="18"/>
  <c r="E280" i="18"/>
  <c r="D280" i="18"/>
  <c r="G259" i="18"/>
  <c r="D259" i="18"/>
  <c r="E259" i="18"/>
  <c r="G258" i="18"/>
  <c r="D258" i="18"/>
  <c r="E258" i="18"/>
  <c r="G257" i="18"/>
  <c r="E257" i="18"/>
  <c r="D257" i="18"/>
  <c r="J258" i="18" l="1"/>
  <c r="H258" i="18"/>
  <c r="J280" i="18"/>
  <c r="H280" i="18"/>
  <c r="J302" i="18"/>
  <c r="H302" i="18"/>
  <c r="J317" i="18"/>
  <c r="H317" i="18"/>
  <c r="J257" i="18"/>
  <c r="H257" i="18"/>
  <c r="J281" i="18"/>
  <c r="H281" i="18"/>
  <c r="J315" i="18"/>
  <c r="H315" i="18"/>
  <c r="J282" i="18"/>
  <c r="H282" i="18"/>
  <c r="J288" i="18"/>
  <c r="H288" i="18"/>
  <c r="J259" i="18"/>
  <c r="H259" i="18"/>
  <c r="J283" i="18"/>
  <c r="H283" i="18"/>
  <c r="J303" i="18"/>
  <c r="H303" i="18"/>
  <c r="G298" i="18"/>
  <c r="H298" i="18" s="1"/>
  <c r="G295" i="18" l="1"/>
  <c r="J295" i="18" s="1"/>
  <c r="J298" i="18"/>
  <c r="H295" i="18" l="1"/>
  <c r="G238" i="18" l="1"/>
  <c r="D238" i="18"/>
  <c r="E238" i="18"/>
  <c r="G242" i="18"/>
  <c r="D242" i="18"/>
  <c r="E242" i="18"/>
  <c r="D240" i="18"/>
  <c r="G240" i="18"/>
  <c r="E240" i="18"/>
  <c r="G239" i="18"/>
  <c r="D239" i="18"/>
  <c r="E239" i="18"/>
  <c r="G237" i="18"/>
  <c r="D237" i="18"/>
  <c r="E237" i="18"/>
  <c r="G236" i="18"/>
  <c r="D236" i="18"/>
  <c r="E236" i="18"/>
  <c r="G235" i="18"/>
  <c r="E235" i="18"/>
  <c r="D235" i="18"/>
  <c r="D230" i="18"/>
  <c r="E230" i="18"/>
  <c r="E229" i="18"/>
  <c r="D229" i="18"/>
  <c r="J235" i="18" l="1"/>
  <c r="H235" i="18"/>
  <c r="J239" i="18"/>
  <c r="H239" i="18"/>
  <c r="J237" i="18"/>
  <c r="H237" i="18"/>
  <c r="J238" i="18"/>
  <c r="H238" i="18"/>
  <c r="J236" i="18"/>
  <c r="H236" i="18"/>
  <c r="J240" i="18"/>
  <c r="H240" i="18"/>
  <c r="J242" i="18"/>
  <c r="H242" i="18"/>
  <c r="G230" i="18"/>
  <c r="J230" i="18" l="1"/>
  <c r="H230" i="18"/>
  <c r="G218" i="18"/>
  <c r="G221" i="18"/>
  <c r="G217" i="18"/>
  <c r="D218" i="18"/>
  <c r="E218" i="18"/>
  <c r="D221" i="18"/>
  <c r="E221" i="18"/>
  <c r="E217" i="18"/>
  <c r="D217" i="18"/>
  <c r="G204" i="18"/>
  <c r="G205" i="18"/>
  <c r="G206" i="18"/>
  <c r="D204" i="18"/>
  <c r="E204" i="18"/>
  <c r="D205" i="18"/>
  <c r="E205" i="18"/>
  <c r="D206" i="18"/>
  <c r="E206" i="18"/>
  <c r="G203" i="18"/>
  <c r="E203" i="18"/>
  <c r="D203" i="18"/>
  <c r="G161" i="18"/>
  <c r="G162" i="18"/>
  <c r="G164" i="18"/>
  <c r="E161" i="18"/>
  <c r="E162" i="18"/>
  <c r="E164" i="18"/>
  <c r="D161" i="18"/>
  <c r="D162" i="18"/>
  <c r="D164" i="18"/>
  <c r="J164" i="18" l="1"/>
  <c r="H164" i="18"/>
  <c r="J218" i="18"/>
  <c r="H218" i="18"/>
  <c r="J162" i="18"/>
  <c r="H162" i="18"/>
  <c r="J206" i="18"/>
  <c r="H206" i="18"/>
  <c r="J161" i="18"/>
  <c r="H161" i="18"/>
  <c r="J203" i="18"/>
  <c r="H203" i="18"/>
  <c r="J205" i="18"/>
  <c r="H205" i="18"/>
  <c r="J217" i="18"/>
  <c r="H217" i="18"/>
  <c r="J204" i="18"/>
  <c r="H204" i="18"/>
  <c r="J221" i="18"/>
  <c r="H221" i="18"/>
  <c r="G105" i="18" l="1"/>
  <c r="E105" i="18"/>
  <c r="D105" i="18"/>
  <c r="J105" i="18" l="1"/>
  <c r="H105" i="18"/>
  <c r="E149" i="18" l="1"/>
  <c r="D149" i="18"/>
  <c r="E145" i="18" l="1"/>
  <c r="D145" i="18"/>
  <c r="D139" i="18"/>
  <c r="E139" i="18"/>
  <c r="G139" i="18"/>
  <c r="D140" i="18"/>
  <c r="E140" i="18"/>
  <c r="G140" i="18"/>
  <c r="G133" i="18"/>
  <c r="E133" i="18"/>
  <c r="D133" i="18"/>
  <c r="G130" i="18"/>
  <c r="E130" i="18"/>
  <c r="D130" i="18"/>
  <c r="E126" i="18"/>
  <c r="D126" i="18"/>
  <c r="D122" i="18"/>
  <c r="E122" i="18"/>
  <c r="E121" i="18"/>
  <c r="D121" i="18"/>
  <c r="G119" i="18"/>
  <c r="E119" i="18"/>
  <c r="D119" i="18"/>
  <c r="G118" i="18"/>
  <c r="E118" i="18"/>
  <c r="D118" i="18"/>
  <c r="G116" i="18"/>
  <c r="E116" i="18"/>
  <c r="D116" i="18"/>
  <c r="G113" i="18"/>
  <c r="E113" i="18"/>
  <c r="D113" i="18"/>
  <c r="G81" i="18"/>
  <c r="H81" i="18" s="1"/>
  <c r="E81" i="18"/>
  <c r="D81" i="18"/>
  <c r="G80" i="18"/>
  <c r="H80" i="18" s="1"/>
  <c r="E80" i="18"/>
  <c r="D80" i="18"/>
  <c r="D101" i="18"/>
  <c r="E101" i="18"/>
  <c r="D102" i="18"/>
  <c r="E102" i="18"/>
  <c r="D89" i="18"/>
  <c r="E89" i="18"/>
  <c r="D88" i="18"/>
  <c r="E88" i="18"/>
  <c r="E87" i="18"/>
  <c r="D87" i="18"/>
  <c r="J116" i="18" l="1"/>
  <c r="H116" i="18"/>
  <c r="J113" i="18"/>
  <c r="H113" i="18"/>
  <c r="J133" i="18"/>
  <c r="H133" i="18"/>
  <c r="J139" i="18"/>
  <c r="H139" i="18"/>
  <c r="J119" i="18"/>
  <c r="H119" i="18"/>
  <c r="J140" i="18"/>
  <c r="H140" i="18"/>
  <c r="J118" i="18"/>
  <c r="H118" i="18"/>
  <c r="J130" i="18"/>
  <c r="H130" i="18"/>
  <c r="J80" i="18"/>
  <c r="J81" i="18"/>
  <c r="G88" i="18" l="1"/>
  <c r="G87" i="18" l="1"/>
  <c r="H87" i="18" s="1"/>
  <c r="G86" i="18"/>
  <c r="J88" i="18"/>
  <c r="H88" i="18"/>
  <c r="G77" i="18"/>
  <c r="D77" i="18"/>
  <c r="E77" i="18"/>
  <c r="J87" i="18" l="1"/>
  <c r="J86" i="18"/>
  <c r="H86" i="18"/>
  <c r="J77" i="18"/>
  <c r="H77" i="18"/>
  <c r="D31" i="18" l="1"/>
  <c r="E31" i="18"/>
  <c r="G31" i="18"/>
  <c r="H31" i="18" s="1"/>
  <c r="E30" i="18"/>
  <c r="D30" i="18"/>
  <c r="J31" i="18" l="1"/>
  <c r="F325" i="26" l="1"/>
  <c r="H12" i="26" l="1"/>
  <c r="H11" i="26"/>
  <c r="I11" i="26" s="1"/>
  <c r="I12" i="26" l="1"/>
  <c r="I13" i="26" s="1"/>
  <c r="G495" i="18"/>
  <c r="H495" i="18" s="1"/>
  <c r="J495" i="18" l="1"/>
  <c r="H6" i="15" l="1"/>
  <c r="J13" i="18" l="1"/>
  <c r="J14" i="18"/>
  <c r="G490" i="18" l="1"/>
  <c r="G126" i="18"/>
  <c r="G102" i="18"/>
  <c r="G101" i="18"/>
  <c r="J101" i="18" l="1"/>
  <c r="H101" i="18"/>
  <c r="J490" i="18"/>
  <c r="H490" i="18"/>
  <c r="J102" i="18"/>
  <c r="H102" i="18"/>
  <c r="J126" i="18"/>
  <c r="H126" i="18"/>
  <c r="H6" i="16"/>
  <c r="H6" i="18"/>
  <c r="G297" i="18" l="1"/>
  <c r="J297" i="18" l="1"/>
  <c r="H297" i="18"/>
  <c r="G277" i="18" l="1"/>
  <c r="J277" i="18" l="1"/>
  <c r="H277" i="18"/>
  <c r="E208" i="18" l="1"/>
  <c r="D208" i="18"/>
  <c r="C158" i="16" l="1"/>
  <c r="G237" i="15" s="1"/>
  <c r="H237" i="15" s="1"/>
  <c r="H229" i="15" s="1"/>
  <c r="G183" i="18" s="1"/>
  <c r="J183" i="18" l="1"/>
  <c r="H183" i="18"/>
  <c r="C95" i="16"/>
  <c r="G149" i="18"/>
  <c r="G145" i="18"/>
  <c r="H145" i="18" s="1"/>
  <c r="G122" i="18"/>
  <c r="G187" i="15" l="1"/>
  <c r="H187" i="15" s="1"/>
  <c r="H182" i="15" s="1"/>
  <c r="G146" i="18" s="1"/>
  <c r="G162" i="15"/>
  <c r="H162" i="15" s="1"/>
  <c r="H159" i="15" s="1"/>
  <c r="G121" i="18" s="1"/>
  <c r="G138" i="15"/>
  <c r="H138" i="15" s="1"/>
  <c r="H135" i="15" s="1"/>
  <c r="G112" i="18" s="1"/>
  <c r="J122" i="18"/>
  <c r="H122" i="18"/>
  <c r="J149" i="18"/>
  <c r="H149" i="18"/>
  <c r="J145" i="18"/>
  <c r="J112" i="18" l="1"/>
  <c r="H112" i="18"/>
  <c r="H121" i="18"/>
  <c r="J121" i="18"/>
  <c r="J146" i="18"/>
  <c r="H146" i="18"/>
  <c r="G89" i="18"/>
  <c r="H89" i="18" s="1"/>
  <c r="J89" i="18" l="1"/>
  <c r="G30" i="18" l="1"/>
  <c r="H30" i="18" l="1"/>
  <c r="H38" i="18" s="1"/>
  <c r="J30" i="18"/>
  <c r="H15" i="18"/>
  <c r="H156" i="18" l="1"/>
  <c r="H17" i="18"/>
  <c r="D22" i="21" l="1"/>
  <c r="E22" i="21"/>
  <c r="F22" i="21"/>
  <c r="H22" i="21"/>
  <c r="G22" i="21"/>
  <c r="D16" i="21"/>
  <c r="J16" i="21" s="1"/>
  <c r="J22" i="21" l="1"/>
  <c r="G489" i="18"/>
  <c r="J489" i="18" l="1"/>
  <c r="H489" i="18"/>
  <c r="G491" i="18" s="1"/>
  <c r="H491" i="18" l="1"/>
  <c r="J491" i="18"/>
  <c r="G208" i="18" l="1"/>
  <c r="H208" i="18" s="1"/>
  <c r="G209" i="18"/>
  <c r="D13" i="21"/>
  <c r="J13" i="21" s="1"/>
  <c r="H515" i="18"/>
  <c r="H484" i="18"/>
  <c r="G293" i="18"/>
  <c r="J208" i="18" l="1"/>
  <c r="J209" i="18"/>
  <c r="H209" i="18"/>
  <c r="H497" i="18"/>
  <c r="J293" i="18"/>
  <c r="H293" i="18"/>
  <c r="G358" i="18"/>
  <c r="G213" i="18"/>
  <c r="G229" i="18"/>
  <c r="H229" i="18" s="1"/>
  <c r="G34" i="21" l="1"/>
  <c r="D34" i="21"/>
  <c r="E34" i="21"/>
  <c r="F34" i="21"/>
  <c r="H34" i="21"/>
  <c r="J213" i="18"/>
  <c r="H213" i="18"/>
  <c r="H223" i="18" s="1"/>
  <c r="D25" i="21" s="1"/>
  <c r="J358" i="18"/>
  <c r="H358" i="18"/>
  <c r="J229" i="18"/>
  <c r="G37" i="21" l="1"/>
  <c r="E37" i="21"/>
  <c r="D37" i="21"/>
  <c r="F37" i="21"/>
  <c r="H37" i="21"/>
  <c r="E40" i="21"/>
  <c r="G40" i="21"/>
  <c r="D40" i="21"/>
  <c r="H40" i="21"/>
  <c r="F40" i="21"/>
  <c r="J34" i="21"/>
  <c r="G25" i="21" l="1"/>
  <c r="F25" i="21"/>
  <c r="E25" i="21"/>
  <c r="H25" i="21"/>
  <c r="J37" i="21"/>
  <c r="J40" i="21"/>
  <c r="H368" i="18"/>
  <c r="D28" i="21" s="1"/>
  <c r="D42" i="21" s="1"/>
  <c r="D44" i="21" s="1"/>
  <c r="J516" i="18"/>
  <c r="J25" i="21" l="1"/>
  <c r="H516" i="18"/>
  <c r="D31" i="4" s="1"/>
  <c r="D32" i="4" s="1"/>
  <c r="F28" i="21" l="1"/>
  <c r="F42" i="21" s="1"/>
  <c r="E28" i="21"/>
  <c r="E42" i="21" s="1"/>
  <c r="H28" i="21"/>
  <c r="H42" i="21" s="1"/>
  <c r="G28" i="21"/>
  <c r="G42" i="21" s="1"/>
  <c r="C41" i="21"/>
  <c r="D37" i="4"/>
  <c r="D41" i="21" l="1"/>
  <c r="D43" i="21" s="1"/>
  <c r="G333" i="26"/>
  <c r="G41" i="21"/>
  <c r="F41" i="21"/>
  <c r="E41" i="21"/>
  <c r="E44" i="21"/>
  <c r="F44" i="21" s="1"/>
  <c r="G44" i="21" s="1"/>
  <c r="H44" i="21" s="1"/>
  <c r="H41" i="21"/>
  <c r="J28" i="21"/>
  <c r="J276" i="26" l="1"/>
  <c r="J323" i="26"/>
  <c r="J322" i="26"/>
  <c r="J321" i="26"/>
  <c r="J320" i="26"/>
  <c r="J319" i="26"/>
  <c r="J318" i="26"/>
  <c r="J317" i="26"/>
  <c r="J316" i="26"/>
  <c r="J315" i="26"/>
  <c r="J314" i="26"/>
  <c r="J313" i="26"/>
  <c r="J312" i="26"/>
  <c r="J311" i="26"/>
  <c r="J310" i="26"/>
  <c r="J309" i="26"/>
  <c r="J308" i="26"/>
  <c r="J307" i="26"/>
  <c r="J306" i="26"/>
  <c r="J305" i="26"/>
  <c r="J304" i="26"/>
  <c r="J303" i="26"/>
  <c r="J302" i="26"/>
  <c r="J301" i="26"/>
  <c r="J300" i="26"/>
  <c r="J299" i="26"/>
  <c r="J298" i="26"/>
  <c r="J297" i="26"/>
  <c r="J296" i="26"/>
  <c r="J295" i="26"/>
  <c r="J294" i="26"/>
  <c r="J293" i="26"/>
  <c r="J292" i="26"/>
  <c r="J291" i="26"/>
  <c r="J290" i="26"/>
  <c r="J289" i="26"/>
  <c r="J288" i="26"/>
  <c r="J287" i="26"/>
  <c r="J286" i="26"/>
  <c r="J285" i="26"/>
  <c r="J284" i="26"/>
  <c r="J283" i="26"/>
  <c r="J282" i="26"/>
  <c r="J281" i="26"/>
  <c r="J280" i="26"/>
  <c r="J279" i="26"/>
  <c r="J278" i="26"/>
  <c r="J277" i="26"/>
  <c r="J275" i="26"/>
  <c r="J274" i="26"/>
  <c r="J273" i="26"/>
  <c r="J272" i="26"/>
  <c r="J271" i="26"/>
  <c r="J270" i="26"/>
  <c r="J269" i="26"/>
  <c r="J268" i="26"/>
  <c r="J267" i="26"/>
  <c r="J266" i="26"/>
  <c r="J265" i="26"/>
  <c r="J264" i="26"/>
  <c r="J263" i="26"/>
  <c r="J262" i="26"/>
  <c r="J261" i="26"/>
  <c r="J260" i="26"/>
  <c r="J259" i="26"/>
  <c r="J228" i="26"/>
  <c r="J224" i="26"/>
  <c r="J227" i="26"/>
  <c r="J223" i="26"/>
  <c r="J218" i="26"/>
  <c r="J214" i="26"/>
  <c r="J210" i="26"/>
  <c r="J206" i="26"/>
  <c r="J202" i="26"/>
  <c r="J199" i="26"/>
  <c r="J195" i="26"/>
  <c r="J193" i="26"/>
  <c r="J225" i="26"/>
  <c r="J222" i="26"/>
  <c r="J187" i="26"/>
  <c r="J183" i="26"/>
  <c r="J179" i="26"/>
  <c r="J175" i="26"/>
  <c r="J171" i="26"/>
  <c r="J167" i="26"/>
  <c r="J163" i="26"/>
  <c r="J159" i="26"/>
  <c r="J155" i="26"/>
  <c r="J151" i="26"/>
  <c r="J147" i="26"/>
  <c r="J143" i="26"/>
  <c r="J141" i="26"/>
  <c r="J138" i="26"/>
  <c r="J136" i="26"/>
  <c r="J135" i="26"/>
  <c r="J134" i="26"/>
  <c r="J130" i="26"/>
  <c r="J126" i="26"/>
  <c r="J122" i="26"/>
  <c r="J119" i="26"/>
  <c r="J116" i="26"/>
  <c r="J114" i="26"/>
  <c r="J112" i="26"/>
  <c r="J109" i="26"/>
  <c r="J107" i="26"/>
  <c r="J100" i="26"/>
  <c r="J96" i="26"/>
  <c r="J92" i="26"/>
  <c r="J88" i="26"/>
  <c r="J85" i="26"/>
  <c r="J82" i="26"/>
  <c r="J221" i="26"/>
  <c r="J220" i="26"/>
  <c r="J219" i="26"/>
  <c r="J217" i="26"/>
  <c r="J216" i="26"/>
  <c r="J215" i="26"/>
  <c r="J213" i="26"/>
  <c r="J212" i="26"/>
  <c r="J211" i="26"/>
  <c r="J209" i="26"/>
  <c r="J208" i="26"/>
  <c r="J207" i="26"/>
  <c r="J205" i="26"/>
  <c r="J204" i="26"/>
  <c r="J203" i="26"/>
  <c r="J201" i="26"/>
  <c r="J200" i="26"/>
  <c r="J198" i="26"/>
  <c r="J197" i="26"/>
  <c r="J196" i="26"/>
  <c r="J194" i="26"/>
  <c r="J192" i="26"/>
  <c r="J191" i="26"/>
  <c r="J190" i="26"/>
  <c r="J189" i="26"/>
  <c r="J188" i="26"/>
  <c r="J186" i="26"/>
  <c r="J185" i="26"/>
  <c r="J184" i="26"/>
  <c r="J182" i="26"/>
  <c r="J181" i="26"/>
  <c r="J180" i="26"/>
  <c r="J178" i="26"/>
  <c r="J177" i="26"/>
  <c r="J176" i="26"/>
  <c r="J174" i="26"/>
  <c r="J173" i="26"/>
  <c r="J172" i="26"/>
  <c r="J170" i="26"/>
  <c r="J169" i="26"/>
  <c r="J168" i="26"/>
  <c r="J166" i="26"/>
  <c r="J165" i="26"/>
  <c r="J164" i="26"/>
  <c r="J162" i="26"/>
  <c r="J161" i="26"/>
  <c r="J160" i="26"/>
  <c r="J158" i="26"/>
  <c r="J157" i="26"/>
  <c r="J156" i="26"/>
  <c r="J154" i="26"/>
  <c r="J153" i="26"/>
  <c r="J152" i="26"/>
  <c r="J150" i="26"/>
  <c r="J149" i="26"/>
  <c r="J148" i="26"/>
  <c r="J146" i="26"/>
  <c r="J145" i="26"/>
  <c r="J144" i="26"/>
  <c r="J142" i="26"/>
  <c r="J140" i="26"/>
  <c r="J139" i="26"/>
  <c r="J137" i="26"/>
  <c r="J133" i="26"/>
  <c r="J132" i="26"/>
  <c r="J131" i="26"/>
  <c r="J129" i="26"/>
  <c r="J128" i="26"/>
  <c r="J127" i="26"/>
  <c r="J125" i="26"/>
  <c r="J124" i="26"/>
  <c r="J123" i="26"/>
  <c r="J121" i="26"/>
  <c r="J120" i="26"/>
  <c r="J118" i="26"/>
  <c r="J117" i="26"/>
  <c r="J115" i="26"/>
  <c r="J113" i="26"/>
  <c r="J111" i="26"/>
  <c r="J110" i="26"/>
  <c r="J108" i="26"/>
  <c r="J106" i="26"/>
  <c r="J105" i="26"/>
  <c r="J104" i="26"/>
  <c r="J103" i="26"/>
  <c r="J102" i="26"/>
  <c r="J101" i="26"/>
  <c r="J99" i="26"/>
  <c r="J98" i="26"/>
  <c r="J97" i="26"/>
  <c r="J95" i="26"/>
  <c r="J94" i="26"/>
  <c r="J93" i="26"/>
  <c r="J91" i="26"/>
  <c r="J90" i="26"/>
  <c r="J89" i="26"/>
  <c r="J87" i="26"/>
  <c r="J86" i="26"/>
  <c r="J84" i="26"/>
  <c r="J83" i="26"/>
  <c r="J81" i="26"/>
  <c r="J80" i="26"/>
  <c r="J78" i="26"/>
  <c r="J75" i="26"/>
  <c r="J73" i="26"/>
  <c r="J71" i="26"/>
  <c r="J67" i="26"/>
  <c r="J63" i="26"/>
  <c r="J60" i="26"/>
  <c r="J56" i="26"/>
  <c r="J52" i="26"/>
  <c r="J51" i="26"/>
  <c r="J48" i="26"/>
  <c r="J40" i="26"/>
  <c r="J36" i="26"/>
  <c r="J32" i="26"/>
  <c r="J28" i="26"/>
  <c r="J24" i="26"/>
  <c r="J20" i="26"/>
  <c r="J16" i="26"/>
  <c r="J18" i="26"/>
  <c r="J14" i="26"/>
  <c r="J39" i="26"/>
  <c r="J35" i="26"/>
  <c r="J31" i="26"/>
  <c r="J27" i="26"/>
  <c r="J23" i="26"/>
  <c r="J19" i="26"/>
  <c r="J15" i="26"/>
  <c r="J226" i="26"/>
  <c r="J38" i="26"/>
  <c r="J34" i="26"/>
  <c r="J30" i="26"/>
  <c r="J26" i="26"/>
  <c r="J22" i="26"/>
  <c r="J79" i="26"/>
  <c r="J70" i="26"/>
  <c r="J68" i="26"/>
  <c r="J55" i="26"/>
  <c r="J53" i="26"/>
  <c r="J46" i="26"/>
  <c r="J44" i="26"/>
  <c r="J29" i="26"/>
  <c r="J41" i="26"/>
  <c r="J25" i="26"/>
  <c r="J74" i="26"/>
  <c r="J54" i="26"/>
  <c r="J76" i="26"/>
  <c r="J65" i="26"/>
  <c r="J57" i="26"/>
  <c r="J49" i="26"/>
  <c r="J47" i="26"/>
  <c r="J45" i="26"/>
  <c r="J42" i="26"/>
  <c r="J17" i="26"/>
  <c r="J77" i="26"/>
  <c r="J72" i="26"/>
  <c r="J66" i="26"/>
  <c r="J64" i="26"/>
  <c r="J58" i="26"/>
  <c r="J50" i="26"/>
  <c r="J69" i="26"/>
  <c r="J62" i="26"/>
  <c r="J61" i="26"/>
  <c r="J43" i="26"/>
  <c r="J37" i="26"/>
  <c r="J21" i="26"/>
  <c r="J59" i="26"/>
  <c r="J33" i="26"/>
  <c r="E43" i="21"/>
  <c r="F43" i="21" s="1"/>
  <c r="G43" i="21" s="1"/>
  <c r="H43" i="21" s="1"/>
  <c r="J245" i="26"/>
  <c r="J232" i="26"/>
  <c r="J246" i="26"/>
  <c r="J241" i="26"/>
  <c r="J234" i="26"/>
  <c r="J251" i="26"/>
  <c r="J244" i="26"/>
  <c r="J233" i="26"/>
  <c r="J252" i="26"/>
  <c r="J253" i="26"/>
  <c r="J238" i="26"/>
  <c r="J11" i="26"/>
  <c r="J255" i="26"/>
  <c r="J243" i="26"/>
  <c r="J249" i="26"/>
  <c r="J248" i="26"/>
  <c r="J254" i="26"/>
  <c r="J247" i="26"/>
  <c r="J236" i="26"/>
  <c r="J257" i="26"/>
  <c r="J12" i="26"/>
  <c r="J258" i="26"/>
  <c r="J256" i="26"/>
  <c r="J13" i="26"/>
  <c r="J231" i="26"/>
  <c r="J237" i="26"/>
  <c r="J230" i="26"/>
  <c r="J242" i="26"/>
  <c r="J229" i="26"/>
  <c r="J250" i="26"/>
  <c r="J235" i="26"/>
  <c r="J240" i="26"/>
  <c r="J239" i="26"/>
</calcChain>
</file>

<file path=xl/comments1.xml><?xml version="1.0" encoding="utf-8"?>
<comments xmlns="http://schemas.openxmlformats.org/spreadsheetml/2006/main">
  <authors>
    <author>thelma.parada</author>
    <author>ivanr</author>
  </authors>
  <commentList>
    <comment ref="C16" authorId="0" shapeId="0">
      <text>
        <r>
          <rPr>
            <sz val="9"/>
            <color indexed="81"/>
            <rFont val="Tahoma"/>
            <family val="2"/>
          </rPr>
          <t xml:space="preserve">NÚMERO DA ESTIMATIVA PRINCIPAL DE ACORDO COM O CONTROLE DA SEORÇA
</t>
        </r>
      </text>
    </comment>
    <comment ref="C17" authorId="1" shapeId="0">
      <text>
        <r>
          <rPr>
            <sz val="9"/>
            <color indexed="81"/>
            <rFont val="Tahoma"/>
            <family val="2"/>
          </rPr>
          <t xml:space="preserve">O título é o nome da estimativa contendo de forma completa, porém resumida, do conteúdo orçado. 
No título deverá constar: Construção, Reforma, Revitalização, Ampliação, Demolição, Manutenção, Aquisição, Execução, entre outros. 
Se necessário poderá constar a combinação dos tipos de intervenções que constem no orçamento, por exemplo:
Construção do bloco C, Ampliação do Bloco B e reforma do Bloco A da Escola .......
</t>
        </r>
        <r>
          <rPr>
            <b/>
            <u/>
            <sz val="9"/>
            <color indexed="81"/>
            <rFont val="Tahoma"/>
            <family val="2"/>
          </rPr>
          <t>Observações:</t>
        </r>
        <r>
          <rPr>
            <sz val="9"/>
            <color indexed="81"/>
            <rFont val="Tahoma"/>
            <family val="2"/>
          </rPr>
          <t xml:space="preserve">
A descrição dada no título da estimativa auxiliará na elaboração do objeto da obra, serviço de engenharia, aquisição de materiais, aquisição de mobiliário, aquisição de equipamentos, entre outros.
</t>
        </r>
      </text>
    </comment>
    <comment ref="C18" authorId="0" shapeId="0">
      <text>
        <r>
          <rPr>
            <sz val="9"/>
            <color indexed="81"/>
            <rFont val="Tahoma"/>
            <family val="2"/>
          </rPr>
          <t xml:space="preserve">NÚMERO DO PROJETO batizado pela Coordenação de arquivos da DITEC
</t>
        </r>
        <r>
          <rPr>
            <b/>
            <u/>
            <sz val="9"/>
            <color indexed="81"/>
            <rFont val="Tahoma"/>
            <family val="2"/>
          </rPr>
          <t>Obs.</t>
        </r>
        <r>
          <rPr>
            <sz val="9"/>
            <color indexed="81"/>
            <rFont val="Tahoma"/>
            <family val="2"/>
          </rPr>
          <t>:  Quando não existir o número do projeto,</t>
        </r>
        <r>
          <rPr>
            <sz val="9"/>
            <color indexed="10"/>
            <rFont val="Tahoma"/>
            <family val="2"/>
          </rPr>
          <t xml:space="preserve"> no início da elaboração do orçamento procurar a coordenação de arquivos da DITEC que verificará se o projeto será batizado com um número</t>
        </r>
        <r>
          <rPr>
            <sz val="9"/>
            <color indexed="81"/>
            <rFont val="Tahoma"/>
            <family val="2"/>
          </rPr>
          <t>. Em último caso, este campo poderá ser deixado em branco, mas somente após ser consultado e autorizado pela coordenação de arquivos da DITEC que avaliará e decidirá.</t>
        </r>
      </text>
    </comment>
    <comment ref="C19" authorId="1" shapeId="0">
      <text>
        <r>
          <rPr>
            <sz val="9"/>
            <color indexed="81"/>
            <rFont val="Tahoma"/>
            <family val="2"/>
          </rPr>
          <t xml:space="preserve">NOME DO PROJETO batizado pela Coordenação de arquivos da DITEC
</t>
        </r>
        <r>
          <rPr>
            <b/>
            <u/>
            <sz val="9"/>
            <color indexed="81"/>
            <rFont val="Tahoma"/>
            <family val="2"/>
          </rPr>
          <t>Observações:</t>
        </r>
        <r>
          <rPr>
            <sz val="9"/>
            <color indexed="81"/>
            <rFont val="Tahoma"/>
            <family val="2"/>
          </rPr>
          <t xml:space="preserve"> 
1- O nome do projeto não é o mesmo do objeto, trata-se de um nome curto para identificação simples e rápida do assunto tratado. 
2- Quando não existir o nome do projeto, ou seja, que o projeto não tenha sido batizado, procurar a coordenação de arquivos da DITEC para avaliação e decisão sobre o nome que será dado e se será batizado com um número de projeto.</t>
        </r>
      </text>
    </comment>
    <comment ref="C20" authorId="1" shapeId="0">
      <text>
        <r>
          <rPr>
            <sz val="9"/>
            <color indexed="81"/>
            <rFont val="Tahoma"/>
            <family val="2"/>
          </rPr>
          <t xml:space="preserve">Endereço completo de acordo com o que estiver informado no projeto batizado pela coordenação de arquivos da DITEC
</t>
        </r>
        <r>
          <rPr>
            <b/>
            <u/>
            <sz val="9"/>
            <color indexed="81"/>
            <rFont val="Tahoma"/>
            <family val="2"/>
          </rPr>
          <t xml:space="preserve">OBS: 
</t>
        </r>
        <r>
          <rPr>
            <sz val="9"/>
            <color indexed="81"/>
            <rFont val="Tahoma"/>
            <family val="2"/>
          </rPr>
          <t>1</t>
        </r>
        <r>
          <rPr>
            <b/>
            <sz val="9"/>
            <color indexed="81"/>
            <rFont val="Tahoma"/>
            <family val="2"/>
          </rPr>
          <t xml:space="preserve"> </t>
        </r>
        <r>
          <rPr>
            <sz val="9"/>
            <color indexed="81"/>
            <rFont val="Tahoma"/>
            <family val="2"/>
          </rPr>
          <t xml:space="preserve">- Caso não tenha projeto batizado, verificar o endereço correto com a Coordenação de arquivos da DITEC.
2 - </t>
        </r>
        <r>
          <rPr>
            <sz val="9"/>
            <color indexed="81"/>
            <rFont val="Tahoma"/>
            <family val="2"/>
          </rPr>
          <t>Caso sejam vários locais, informar neste campo:</t>
        </r>
        <r>
          <rPr>
            <i/>
            <sz val="9"/>
            <color indexed="81"/>
            <rFont val="Tahoma"/>
            <family val="2"/>
          </rPr>
          <t>"DIVERSOS LOCAIS (vide planilhas estimativas parciais)</t>
        </r>
        <r>
          <rPr>
            <sz val="9"/>
            <color indexed="81"/>
            <rFont val="Tahoma"/>
            <family val="2"/>
          </rPr>
          <t>". O endereço completo de cada local deverá estar informado nas nas planilhas estimativas parciais.
3-Informar também o nome da cidade onde será realizado o objeto.</t>
        </r>
      </text>
    </comment>
    <comment ref="C21" authorId="1" shapeId="0">
      <text>
        <r>
          <rPr>
            <sz val="9"/>
            <color indexed="81"/>
            <rFont val="Tahoma"/>
            <family val="2"/>
          </rPr>
          <t>Prazo definido pelo orçamentista consultando também o chefe do DETEC</t>
        </r>
      </text>
    </comment>
    <comment ref="C22" authorId="1" shapeId="0">
      <text>
        <r>
          <rPr>
            <sz val="9"/>
            <color indexed="81"/>
            <rFont val="Tahoma"/>
            <family val="2"/>
          </rPr>
          <t xml:space="preserve">Data da conclusão da estimativa
</t>
        </r>
      </text>
    </comment>
    <comment ref="C23" authorId="0" shapeId="0">
      <text>
        <r>
          <rPr>
            <sz val="9"/>
            <color indexed="81"/>
            <rFont val="Tahoma"/>
            <family val="2"/>
          </rPr>
          <t xml:space="preserve">- Nome dos orçamentistas e os respectivos trabalhos elaborados.
</t>
        </r>
        <r>
          <rPr>
            <b/>
            <u/>
            <sz val="9"/>
            <color indexed="81"/>
            <rFont val="Tahoma"/>
            <family val="2"/>
          </rPr>
          <t>OBS</t>
        </r>
        <r>
          <rPr>
            <sz val="9"/>
            <color indexed="81"/>
            <rFont val="Tahoma"/>
            <family val="2"/>
          </rPr>
          <t>: Todos os orçamentistas participantes (profissionais do quadro técnico ou não da NOVACAP) deverão recolher ART ou RRT e inserir os respectivos números das ART's ou RRT's nas planilhas estimativas parciais que elaborarem, bem como nas planilhas de levantamento de quantitativos, composições, coletas, curva ABC, cronograma físico-financeiro, etc, de acordo com a participação na estimativa. 
- Na ART ou RRT, o campo observações deverá constar o número do projeto (caso exista número) e informar também as atividades desenvolvidas.
- A ART ou RRT deverá ser recolhida com antecedência a conclusão da estimativa, já definido de forma correta e completa todas as informações do que foi descrito acima, para se evitar que seja retificada.</t>
        </r>
      </text>
    </comment>
    <comment ref="C24" authorId="0" shapeId="0">
      <text>
        <r>
          <rPr>
            <sz val="9"/>
            <color indexed="81"/>
            <rFont val="Tahoma"/>
            <family val="2"/>
          </rPr>
          <t>número do processo da licitação a que se refere a estimativa</t>
        </r>
      </text>
    </comment>
    <comment ref="C25" authorId="1" shapeId="0">
      <text>
        <r>
          <rPr>
            <sz val="9"/>
            <color indexed="81"/>
            <rFont val="Tahoma"/>
            <family val="2"/>
          </rPr>
          <t xml:space="preserve">Tabela de referência em vigor aprovada pela Diretoria colegiada da NOVACAP
</t>
        </r>
      </text>
    </comment>
    <comment ref="C26" authorId="1" shapeId="0">
      <text>
        <r>
          <rPr>
            <sz val="9"/>
            <color indexed="81"/>
            <rFont val="Tahoma"/>
            <family val="2"/>
          </rPr>
          <t xml:space="preserve">Àrea informada no projeto que originou a estimativa.
</t>
        </r>
        <r>
          <rPr>
            <b/>
            <u/>
            <sz val="9"/>
            <color indexed="81"/>
            <rFont val="Tahoma"/>
            <family val="2"/>
          </rPr>
          <t>OBS</t>
        </r>
        <r>
          <rPr>
            <sz val="9"/>
            <color indexed="81"/>
            <rFont val="Tahoma"/>
            <family val="2"/>
          </rPr>
          <t>: O orçamentista deverá confirmar a área com o projetista.
Caso não seja possível  levantar a área, este campo deverá ser deixado em branco</t>
        </r>
      </text>
    </comment>
    <comment ref="C27" authorId="1" shapeId="0">
      <text>
        <r>
          <rPr>
            <sz val="9"/>
            <color indexed="81"/>
            <rFont val="Tahoma"/>
            <family val="2"/>
          </rPr>
          <t xml:space="preserve">Neste campo o orçamentista poderá informar o que julgar necessário
</t>
        </r>
      </text>
    </comment>
    <comment ref="C28" authorId="0" shapeId="0">
      <text>
        <r>
          <rPr>
            <sz val="9"/>
            <color indexed="81"/>
            <rFont val="Tahoma"/>
            <family val="2"/>
          </rPr>
          <t>Inserir o nome do profissional responsável pela capa, o CREA ou CAU e o nº da ART ou RRT.</t>
        </r>
      </text>
    </comment>
    <comment ref="B31" authorId="1" shapeId="0">
      <text>
        <r>
          <rPr>
            <sz val="9"/>
            <color indexed="81"/>
            <rFont val="Tahoma"/>
            <family val="2"/>
          </rPr>
          <t>Inserir o número da estimativa parcial e o nome da mesma.</t>
        </r>
      </text>
    </comment>
    <comment ref="B32" authorId="1" shapeId="0">
      <text>
        <r>
          <rPr>
            <sz val="9"/>
            <color indexed="81"/>
            <rFont val="Tahoma"/>
            <family val="2"/>
          </rPr>
          <t xml:space="preserve"> BDI vigente aprovado pela Diretoria Colegiada da NOVACAP</t>
        </r>
      </text>
    </comment>
    <comment ref="B33" authorId="1" shapeId="0">
      <text>
        <r>
          <rPr>
            <sz val="9"/>
            <color indexed="81"/>
            <rFont val="Tahoma"/>
            <family val="2"/>
          </rPr>
          <t>Inserir o número da estimativa parcial e o nome da mesma.</t>
        </r>
      </text>
    </comment>
    <comment ref="B34" authorId="1" shapeId="0">
      <text>
        <r>
          <rPr>
            <sz val="9"/>
            <color indexed="81"/>
            <rFont val="Tahoma"/>
            <family val="2"/>
          </rPr>
          <t xml:space="preserve"> BDI vigente aprovado pela Diretoria Colegiada da NOVACAP</t>
        </r>
      </text>
    </comment>
    <comment ref="B35" authorId="1" shapeId="0">
      <text>
        <r>
          <rPr>
            <sz val="9"/>
            <color indexed="81"/>
            <rFont val="Tahoma"/>
            <family val="2"/>
          </rPr>
          <t>Inserir o número da estimativa parcial e o nome da mesma.</t>
        </r>
      </text>
    </comment>
    <comment ref="B36" authorId="1" shapeId="0">
      <text>
        <r>
          <rPr>
            <sz val="9"/>
            <color indexed="81"/>
            <rFont val="Tahoma"/>
            <family val="2"/>
          </rPr>
          <t xml:space="preserve"> BDI vigente aprovado pela Diretoria Colegiada da NOVACAP</t>
        </r>
      </text>
    </comment>
  </commentList>
</comments>
</file>

<file path=xl/comments2.xml><?xml version="1.0" encoding="utf-8"?>
<comments xmlns="http://schemas.openxmlformats.org/spreadsheetml/2006/main">
  <authors>
    <author>ivanr</author>
    <author>thelma.parada</author>
  </authors>
  <commentList>
    <comment ref="D6" authorId="0" shapeId="0">
      <text>
        <r>
          <rPr>
            <sz val="9"/>
            <color indexed="81"/>
            <rFont val="Tahoma"/>
            <family val="2"/>
          </rPr>
          <t>Número da estimativa parcial de acordo com o controle da SEORÇA</t>
        </r>
      </text>
    </comment>
    <comment ref="H6" authorId="0" shapeId="0">
      <text>
        <r>
          <rPr>
            <sz val="9"/>
            <color indexed="81"/>
            <rFont val="Tahoma"/>
            <family val="2"/>
          </rPr>
          <t>Data da conclusão da estimativa</t>
        </r>
      </text>
    </comment>
    <comment ref="D7" authorId="0" shapeId="0">
      <text>
        <r>
          <rPr>
            <sz val="9"/>
            <color indexed="81"/>
            <rFont val="Tahoma"/>
            <family val="2"/>
          </rPr>
          <t>Nome dado a esta planilha estimativa parcial</t>
        </r>
      </text>
    </comment>
    <comment ref="H7" authorId="1" shapeId="0">
      <text>
        <r>
          <rPr>
            <sz val="9"/>
            <color indexed="81"/>
            <rFont val="Tahoma"/>
            <family val="2"/>
          </rPr>
          <t xml:space="preserve">NÚMERO DO PROJETO batizado pela Coordenação de arquivos da DITEC
</t>
        </r>
        <r>
          <rPr>
            <b/>
            <u/>
            <sz val="9"/>
            <color indexed="81"/>
            <rFont val="Tahoma"/>
            <family val="2"/>
          </rPr>
          <t>Obs.</t>
        </r>
        <r>
          <rPr>
            <sz val="9"/>
            <color indexed="81"/>
            <rFont val="Tahoma"/>
            <family val="2"/>
          </rPr>
          <t>:  Quando não existir o número do projeto,</t>
        </r>
        <r>
          <rPr>
            <sz val="9"/>
            <color indexed="10"/>
            <rFont val="Tahoma"/>
            <family val="2"/>
          </rPr>
          <t xml:space="preserve"> no início da elaboração do orçamento procurar a coordenação de arquivos da DITEC que verificará se o projeto será batizado com um número</t>
        </r>
        <r>
          <rPr>
            <sz val="9"/>
            <color indexed="81"/>
            <rFont val="Tahoma"/>
            <family val="2"/>
          </rPr>
          <t>. Em último caso, este campo poderá ser deixado em branco, mas somente após ser consultado e autorizado pela coordenação de arquivos da DITEC que avaliará e decidirá.</t>
        </r>
      </text>
    </comment>
    <comment ref="D8" authorId="0" shapeId="0">
      <text>
        <r>
          <rPr>
            <sz val="9"/>
            <color indexed="81"/>
            <rFont val="Tahoma"/>
            <family val="2"/>
          </rPr>
          <t xml:space="preserve">Endereço completo desta planilha estimativa parcial
</t>
        </r>
      </text>
    </comment>
    <comment ref="H8" authorId="0" shapeId="0">
      <text>
        <r>
          <rPr>
            <sz val="9"/>
            <color indexed="81"/>
            <rFont val="Tahoma"/>
            <family val="2"/>
          </rPr>
          <t xml:space="preserve">Àrea informada no projeto que originou a estimativa.
</t>
        </r>
        <r>
          <rPr>
            <b/>
            <u/>
            <sz val="9"/>
            <color indexed="81"/>
            <rFont val="Tahoma"/>
            <family val="2"/>
          </rPr>
          <t>OBS:</t>
        </r>
        <r>
          <rPr>
            <sz val="9"/>
            <color indexed="81"/>
            <rFont val="Tahoma"/>
            <family val="2"/>
          </rPr>
          <t xml:space="preserve"> O orçamentista deverá confirmar a área com o projetista.
Caso não seja possível  levantar a área, este campo deverá ser deixado em branco</t>
        </r>
      </text>
    </comment>
    <comment ref="D9" authorId="0" shapeId="0">
      <text>
        <r>
          <rPr>
            <sz val="9"/>
            <color indexed="81"/>
            <rFont val="Tahoma"/>
            <family val="2"/>
          </rPr>
          <t>Encargos trabalhistas da tabela SINAPI em vigor aprovada pela Diretoria colegiada da NOVACAP</t>
        </r>
      </text>
    </comment>
    <comment ref="F9" authorId="0" shapeId="0">
      <text>
        <r>
          <rPr>
            <sz val="9"/>
            <color indexed="81"/>
            <rFont val="Tahoma"/>
            <family val="2"/>
          </rPr>
          <t xml:space="preserve">Informar BDI=0,00%, pois na capa já consta o valor do BDI.
</t>
        </r>
        <r>
          <rPr>
            <b/>
            <u/>
            <sz val="9"/>
            <color indexed="81"/>
            <rFont val="Tahoma"/>
            <family val="2"/>
          </rPr>
          <t>OBS:</t>
        </r>
        <r>
          <rPr>
            <sz val="9"/>
            <color indexed="81"/>
            <rFont val="Tahoma"/>
            <family val="2"/>
          </rPr>
          <t xml:space="preserve"> Este campo somente será preenchido com valor diferente de zero em situações específicas, devendo obrigatoriamente ser consultado a coordenação.</t>
        </r>
      </text>
    </comment>
    <comment ref="H9" authorId="0" shapeId="0">
      <text>
        <r>
          <rPr>
            <sz val="9"/>
            <color indexed="81"/>
            <rFont val="Tahoma"/>
            <family val="2"/>
          </rPr>
          <t>Tabela de referência em vigor aprovada pela Diretoria colegiada da NOVACAP</t>
        </r>
      </text>
    </comment>
    <comment ref="B520" authorId="0" shapeId="0">
      <text>
        <r>
          <rPr>
            <sz val="9"/>
            <color indexed="81"/>
            <rFont val="Tahoma"/>
            <family val="2"/>
          </rPr>
          <t xml:space="preserve">Identificação do autor da estimativa:
- título profissional e nome completo;
- nº do CREA ou CAU;
- nº da ART ou RRT;
- nº da matrícula
</t>
        </r>
        <r>
          <rPr>
            <b/>
            <u/>
            <sz val="9"/>
            <color indexed="81"/>
            <rFont val="Tahoma"/>
            <family val="2"/>
          </rPr>
          <t>OBS</t>
        </r>
        <r>
          <rPr>
            <sz val="9"/>
            <color indexed="81"/>
            <rFont val="Tahoma"/>
            <family val="2"/>
          </rPr>
          <t>: para a entrega do orçamento não será aceito com carimbo pessoal, estes dados deverão ser digitados.</t>
        </r>
      </text>
    </comment>
  </commentList>
</comments>
</file>

<file path=xl/comments3.xml><?xml version="1.0" encoding="utf-8"?>
<comments xmlns="http://schemas.openxmlformats.org/spreadsheetml/2006/main">
  <authors>
    <author>ivanr</author>
    <author>thelma.parada</author>
  </authors>
  <commentList>
    <comment ref="D6" authorId="0" shapeId="0">
      <text>
        <r>
          <rPr>
            <sz val="9"/>
            <color indexed="81"/>
            <rFont val="Tahoma"/>
            <family val="2"/>
          </rPr>
          <t>Número da estimativa parcial de acordo com o controle da SEORÇA</t>
        </r>
      </text>
    </comment>
    <comment ref="H6" authorId="0" shapeId="0">
      <text>
        <r>
          <rPr>
            <sz val="9"/>
            <color indexed="81"/>
            <rFont val="Tahoma"/>
            <family val="2"/>
          </rPr>
          <t>Data da conclusão da estimativa</t>
        </r>
      </text>
    </comment>
    <comment ref="D7" authorId="0" shapeId="0">
      <text>
        <r>
          <rPr>
            <sz val="9"/>
            <color indexed="81"/>
            <rFont val="Tahoma"/>
            <family val="2"/>
          </rPr>
          <t>Nome dado a esta planilha estimativa parcial</t>
        </r>
      </text>
    </comment>
    <comment ref="H7" authorId="1" shapeId="0">
      <text>
        <r>
          <rPr>
            <sz val="9"/>
            <color indexed="81"/>
            <rFont val="Tahoma"/>
            <family val="2"/>
          </rPr>
          <t xml:space="preserve">NÚMERO DO PROJETO batizado pela Coordenação de arquivos da DITEC
</t>
        </r>
        <r>
          <rPr>
            <b/>
            <u/>
            <sz val="9"/>
            <color indexed="81"/>
            <rFont val="Tahoma"/>
            <family val="2"/>
          </rPr>
          <t>Obs.</t>
        </r>
        <r>
          <rPr>
            <sz val="9"/>
            <color indexed="81"/>
            <rFont val="Tahoma"/>
            <family val="2"/>
          </rPr>
          <t>:  Quando não existir o número do projeto,</t>
        </r>
        <r>
          <rPr>
            <sz val="9"/>
            <color indexed="10"/>
            <rFont val="Tahoma"/>
            <family val="2"/>
          </rPr>
          <t xml:space="preserve"> no início da elaboração do orçamento procurar a coordenação de arquivos da DITEC que verificará se o projeto será batizado com um número</t>
        </r>
        <r>
          <rPr>
            <sz val="9"/>
            <color indexed="81"/>
            <rFont val="Tahoma"/>
            <family val="2"/>
          </rPr>
          <t>. Em último caso, este campo poderá ser deixado em branco, mas somente após ser consultado e autorizado pela coordenação de arquivos da DITEC que avaliará e decidirá.</t>
        </r>
      </text>
    </comment>
    <comment ref="D8" authorId="0" shapeId="0">
      <text>
        <r>
          <rPr>
            <sz val="9"/>
            <color indexed="81"/>
            <rFont val="Tahoma"/>
            <family val="2"/>
          </rPr>
          <t xml:space="preserve">Endereço completo desta planilha estimativa parcial
</t>
        </r>
      </text>
    </comment>
    <comment ref="H8" authorId="0" shapeId="0">
      <text>
        <r>
          <rPr>
            <sz val="9"/>
            <color indexed="81"/>
            <rFont val="Tahoma"/>
            <family val="2"/>
          </rPr>
          <t xml:space="preserve">Àrea informada no projeto que originou a estimativa.
</t>
        </r>
        <r>
          <rPr>
            <b/>
            <u/>
            <sz val="9"/>
            <color indexed="81"/>
            <rFont val="Tahoma"/>
            <family val="2"/>
          </rPr>
          <t>OBS:</t>
        </r>
        <r>
          <rPr>
            <sz val="9"/>
            <color indexed="81"/>
            <rFont val="Tahoma"/>
            <family val="2"/>
          </rPr>
          <t xml:space="preserve"> O orçamentista deverá confirmar a área com o projetista.
Caso não seja possível  levantar a área, este campo deverá ser deixado em branco</t>
        </r>
      </text>
    </comment>
    <comment ref="D9" authorId="0" shapeId="0">
      <text>
        <r>
          <rPr>
            <sz val="9"/>
            <color indexed="81"/>
            <rFont val="Tahoma"/>
            <family val="2"/>
          </rPr>
          <t>Encargos trabalhistas da tabela SINAPI em vigor aprovada pela Diretoria colegiada da NOVACAP</t>
        </r>
      </text>
    </comment>
    <comment ref="F9" authorId="0" shapeId="0">
      <text>
        <r>
          <rPr>
            <sz val="9"/>
            <color indexed="81"/>
            <rFont val="Tahoma"/>
            <family val="2"/>
          </rPr>
          <t xml:space="preserve">Informar BDI=0,00%, pois na capa já consta o valor do BDI.
</t>
        </r>
        <r>
          <rPr>
            <b/>
            <u/>
            <sz val="9"/>
            <color indexed="81"/>
            <rFont val="Tahoma"/>
            <family val="2"/>
          </rPr>
          <t>OBS:</t>
        </r>
        <r>
          <rPr>
            <sz val="9"/>
            <color indexed="81"/>
            <rFont val="Tahoma"/>
            <family val="2"/>
          </rPr>
          <t xml:space="preserve"> Este campo somente será preenchido com valor diferente de zero em situações específicas, devendo obrigatoriamente ser consultado a coordenação.</t>
        </r>
      </text>
    </comment>
    <comment ref="H9" authorId="0" shapeId="0">
      <text>
        <r>
          <rPr>
            <sz val="9"/>
            <color indexed="81"/>
            <rFont val="Tahoma"/>
            <family val="2"/>
          </rPr>
          <t>Tabela de referência em vigor aprovada pela Diretoria colegiada da NOVACAP</t>
        </r>
      </text>
    </comment>
    <comment ref="B51" authorId="0" shapeId="0">
      <text>
        <r>
          <rPr>
            <sz val="9"/>
            <color indexed="81"/>
            <rFont val="Tahoma"/>
            <family val="2"/>
          </rPr>
          <t xml:space="preserve">Identificação do autor da estimativa:
- título profissional e nome completo;
- nº do CREA ou CAU;
- nº da ART ou RRT;
- nº da matrícula
</t>
        </r>
        <r>
          <rPr>
            <b/>
            <u/>
            <sz val="9"/>
            <color indexed="81"/>
            <rFont val="Tahoma"/>
            <family val="2"/>
          </rPr>
          <t>OBS</t>
        </r>
        <r>
          <rPr>
            <sz val="9"/>
            <color indexed="81"/>
            <rFont val="Tahoma"/>
            <family val="2"/>
          </rPr>
          <t>: para a entrega do orçamento não será aceito com carimbo pessoal, estes dados deverão ser digitados.</t>
        </r>
      </text>
    </comment>
  </commentList>
</comments>
</file>

<file path=xl/comments4.xml><?xml version="1.0" encoding="utf-8"?>
<comments xmlns="http://schemas.openxmlformats.org/spreadsheetml/2006/main">
  <authors>
    <author>ivanr</author>
    <author>thelma.parada</author>
  </authors>
  <commentList>
    <comment ref="D6" authorId="0" shapeId="0">
      <text>
        <r>
          <rPr>
            <sz val="9"/>
            <color indexed="81"/>
            <rFont val="Tahoma"/>
            <family val="2"/>
          </rPr>
          <t>Número da estimativa parcial de acordo com o controle da SEORÇA</t>
        </r>
      </text>
    </comment>
    <comment ref="H6" authorId="0" shapeId="0">
      <text>
        <r>
          <rPr>
            <sz val="9"/>
            <color indexed="81"/>
            <rFont val="Tahoma"/>
            <family val="2"/>
          </rPr>
          <t>Data da conclusão da estimativa</t>
        </r>
      </text>
    </comment>
    <comment ref="D7" authorId="0" shapeId="0">
      <text>
        <r>
          <rPr>
            <sz val="9"/>
            <color indexed="81"/>
            <rFont val="Tahoma"/>
            <family val="2"/>
          </rPr>
          <t>Nome dado a esta planilha estimativa parcial</t>
        </r>
      </text>
    </comment>
    <comment ref="H7" authorId="1" shapeId="0">
      <text>
        <r>
          <rPr>
            <sz val="9"/>
            <color indexed="81"/>
            <rFont val="Tahoma"/>
            <family val="2"/>
          </rPr>
          <t xml:space="preserve">NÚMERO DO PROJETO batizado pela Coordenação de arquivos da DITEC
</t>
        </r>
        <r>
          <rPr>
            <b/>
            <u/>
            <sz val="9"/>
            <color indexed="81"/>
            <rFont val="Tahoma"/>
            <family val="2"/>
          </rPr>
          <t>Obs.</t>
        </r>
        <r>
          <rPr>
            <sz val="9"/>
            <color indexed="81"/>
            <rFont val="Tahoma"/>
            <family val="2"/>
          </rPr>
          <t>:  Quando não existir o número do projeto,</t>
        </r>
        <r>
          <rPr>
            <sz val="9"/>
            <color indexed="10"/>
            <rFont val="Tahoma"/>
            <family val="2"/>
          </rPr>
          <t xml:space="preserve"> no início da elaboração do orçamento procurar a coordenação de arquivos da DITEC que verificará se o projeto será batizado com um número</t>
        </r>
        <r>
          <rPr>
            <sz val="9"/>
            <color indexed="81"/>
            <rFont val="Tahoma"/>
            <family val="2"/>
          </rPr>
          <t>. Em último caso, este campo poderá ser deixado em branco, mas somente após ser consultado e autorizado pela coordenação de arquivos da DITEC que avaliará e decidirá.</t>
        </r>
      </text>
    </comment>
    <comment ref="D8" authorId="0" shapeId="0">
      <text>
        <r>
          <rPr>
            <sz val="9"/>
            <color indexed="81"/>
            <rFont val="Tahoma"/>
            <family val="2"/>
          </rPr>
          <t xml:space="preserve">Endereço completo desta planilha estimativa parcial
</t>
        </r>
      </text>
    </comment>
    <comment ref="H8" authorId="0" shapeId="0">
      <text>
        <r>
          <rPr>
            <sz val="9"/>
            <color indexed="81"/>
            <rFont val="Tahoma"/>
            <family val="2"/>
          </rPr>
          <t xml:space="preserve">Àrea informada no projeto que originou a estimativa.
</t>
        </r>
        <r>
          <rPr>
            <b/>
            <u/>
            <sz val="9"/>
            <color indexed="81"/>
            <rFont val="Tahoma"/>
            <family val="2"/>
          </rPr>
          <t>OBS:</t>
        </r>
        <r>
          <rPr>
            <sz val="9"/>
            <color indexed="81"/>
            <rFont val="Tahoma"/>
            <family val="2"/>
          </rPr>
          <t xml:space="preserve"> O orçamentista deverá confirmar a área com o projetista.
Caso não seja possível  levantar a área, este campo deverá ser deixado em branco</t>
        </r>
      </text>
    </comment>
    <comment ref="D9" authorId="0" shapeId="0">
      <text>
        <r>
          <rPr>
            <sz val="9"/>
            <color indexed="81"/>
            <rFont val="Tahoma"/>
            <family val="2"/>
          </rPr>
          <t>Encargos trabalhistas da tabela SINAPI em vigor aprovada pela Diretoria colegiada da NOVACAP</t>
        </r>
      </text>
    </comment>
    <comment ref="F9" authorId="0" shapeId="0">
      <text>
        <r>
          <rPr>
            <sz val="9"/>
            <color indexed="81"/>
            <rFont val="Tahoma"/>
            <family val="2"/>
          </rPr>
          <t xml:space="preserve">Informar BDI=0,00%, pois na capa já consta o valor do BDI.
</t>
        </r>
        <r>
          <rPr>
            <b/>
            <u/>
            <sz val="9"/>
            <color indexed="81"/>
            <rFont val="Tahoma"/>
            <family val="2"/>
          </rPr>
          <t>OBS:</t>
        </r>
        <r>
          <rPr>
            <sz val="9"/>
            <color indexed="81"/>
            <rFont val="Tahoma"/>
            <family val="2"/>
          </rPr>
          <t xml:space="preserve"> Este campo somente será preenchido com valor diferente de zero em situações específicas, devendo obrigatoriamente ser consultado a coordenação.</t>
        </r>
      </text>
    </comment>
    <comment ref="H9" authorId="0" shapeId="0">
      <text>
        <r>
          <rPr>
            <sz val="9"/>
            <color indexed="81"/>
            <rFont val="Tahoma"/>
            <family val="2"/>
          </rPr>
          <t>Tabela de referência em vigor aprovada pela Diretoria colegiada da NOVACAP</t>
        </r>
      </text>
    </comment>
    <comment ref="B45" authorId="0" shapeId="0">
      <text>
        <r>
          <rPr>
            <sz val="9"/>
            <color indexed="81"/>
            <rFont val="Tahoma"/>
            <family val="2"/>
          </rPr>
          <t xml:space="preserve">Identificação do autor da estimativa:
- título profissional e nome completo;
- nº do CREA ou CAU;
- nº da ART ou RRT;
- nº da matrícula
</t>
        </r>
        <r>
          <rPr>
            <b/>
            <u/>
            <sz val="9"/>
            <color indexed="81"/>
            <rFont val="Tahoma"/>
            <family val="2"/>
          </rPr>
          <t>OBS</t>
        </r>
        <r>
          <rPr>
            <sz val="9"/>
            <color indexed="81"/>
            <rFont val="Tahoma"/>
            <family val="2"/>
          </rPr>
          <t>: para a entrega do orçamento não será aceito com carimbo pessoal, estes dados deverão ser digitados.</t>
        </r>
      </text>
    </comment>
  </commentList>
</comments>
</file>

<file path=xl/comments5.xml><?xml version="1.0" encoding="utf-8"?>
<comments xmlns="http://schemas.openxmlformats.org/spreadsheetml/2006/main">
  <authors>
    <author>ivanr</author>
    <author>thelma.parada</author>
  </authors>
  <commentList>
    <comment ref="B5" authorId="0" shapeId="0">
      <text>
        <r>
          <rPr>
            <b/>
            <sz val="9"/>
            <color indexed="81"/>
            <rFont val="Tahoma"/>
            <family val="2"/>
          </rPr>
          <t xml:space="preserve">Título: PLANILHA DE COMPOSIÇÕES.
</t>
        </r>
        <r>
          <rPr>
            <b/>
            <u/>
            <sz val="9"/>
            <color indexed="81"/>
            <rFont val="Tahoma"/>
            <family val="2"/>
          </rPr>
          <t>OBS</t>
        </r>
        <r>
          <rPr>
            <b/>
            <sz val="9"/>
            <color indexed="81"/>
            <rFont val="Tahoma"/>
            <family val="2"/>
          </rPr>
          <t xml:space="preserve">: </t>
        </r>
        <r>
          <rPr>
            <sz val="9"/>
            <color indexed="81"/>
            <rFont val="Tahoma"/>
            <family val="2"/>
          </rPr>
          <t>Caso queira o título poderá ser mais específico, por exemplo:  "PLANILHA DE COMPOSIÇÕES - ARQUITETURA", "PLANILHA DE COMPOSIÇÕES - INSTALAÇÕES", "PLANILHA DE COMPOSIÇÕES - IMPLANTAÇÃO", etc.</t>
        </r>
      </text>
    </comment>
    <comment ref="C6" authorId="0" shapeId="0">
      <text>
        <r>
          <rPr>
            <sz val="9"/>
            <color indexed="81"/>
            <rFont val="Tahoma"/>
            <family val="2"/>
          </rPr>
          <t xml:space="preserve">Número da estimativa principal, de acordo com o controle da SEORÇA. </t>
        </r>
      </text>
    </comment>
    <comment ref="H6" authorId="0" shapeId="0">
      <text>
        <r>
          <rPr>
            <sz val="9"/>
            <color indexed="81"/>
            <rFont val="Tahoma"/>
            <family val="2"/>
          </rPr>
          <t>Data da conclusão da estimativa</t>
        </r>
      </text>
    </comment>
    <comment ref="C7" authorId="0" shapeId="0">
      <text>
        <r>
          <rPr>
            <sz val="9"/>
            <color indexed="81"/>
            <rFont val="Tahoma"/>
            <family val="2"/>
          </rPr>
          <t xml:space="preserve">Nome da estimativa contendo de forma completa o conteúdo do que está sendo orçado.
</t>
        </r>
        <r>
          <rPr>
            <b/>
            <u/>
            <sz val="9"/>
            <color indexed="81"/>
            <rFont val="Tahoma"/>
            <family val="2"/>
          </rPr>
          <t>Observaçãoes:</t>
        </r>
        <r>
          <rPr>
            <sz val="9"/>
            <color indexed="81"/>
            <rFont val="Tahoma"/>
            <family val="2"/>
          </rPr>
          <t xml:space="preserve">
A descrição do que é dado na estimativa pode ser utilizado na elaboração do objeto da obra, serviço de engenharia, aquisição de materiais e equipamentos, entre outros.
No nome deverá constar: Construção, Reforma, Revitalização, Ampliação, Demolição, Manutenção, Aquisição, Execução, entre outros.</t>
        </r>
      </text>
    </comment>
    <comment ref="H7" authorId="1" shapeId="0">
      <text>
        <r>
          <rPr>
            <sz val="9"/>
            <color indexed="81"/>
            <rFont val="Tahoma"/>
            <family val="2"/>
          </rPr>
          <t xml:space="preserve">NÚMERO DO PROJETO batizado pela Coordenação de arquivos da DITEC
</t>
        </r>
        <r>
          <rPr>
            <b/>
            <u/>
            <sz val="9"/>
            <color indexed="81"/>
            <rFont val="Tahoma"/>
            <family val="2"/>
          </rPr>
          <t>Obs.</t>
        </r>
        <r>
          <rPr>
            <sz val="9"/>
            <color indexed="81"/>
            <rFont val="Tahoma"/>
            <family val="2"/>
          </rPr>
          <t>:  Quando não existir o número do projeto,</t>
        </r>
        <r>
          <rPr>
            <sz val="9"/>
            <color indexed="10"/>
            <rFont val="Tahoma"/>
            <family val="2"/>
          </rPr>
          <t xml:space="preserve"> no início da elaboração do orçamento procurar a coordenação de arquivos da DITEC que verificará se o projeto será batizado com um número</t>
        </r>
        <r>
          <rPr>
            <sz val="9"/>
            <color indexed="81"/>
            <rFont val="Tahoma"/>
            <family val="2"/>
          </rPr>
          <t>. Em último caso, este campo poderá ser deixado em branco, mas somente após ser consultado e autorizado pela coordenação de arquivos da DITEC que avaliará e decidirá.</t>
        </r>
      </text>
    </comment>
    <comment ref="C8" authorId="0" shapeId="0">
      <text>
        <r>
          <rPr>
            <sz val="9"/>
            <color indexed="81"/>
            <rFont val="Tahoma"/>
            <family val="2"/>
          </rPr>
          <t>Encargos trabalhistas da tabela SINAPI em vigor aprovada pela Diretoria colegiada da NOVACAP</t>
        </r>
      </text>
    </comment>
    <comment ref="E8" authorId="0" shapeId="0">
      <text>
        <r>
          <rPr>
            <sz val="9"/>
            <color indexed="81"/>
            <rFont val="Tahoma"/>
            <family val="2"/>
          </rPr>
          <t xml:space="preserve">Informar BDI=0,00%, pois na capa já consta o valor do BDI.
</t>
        </r>
        <r>
          <rPr>
            <b/>
            <u/>
            <sz val="9"/>
            <color indexed="81"/>
            <rFont val="Tahoma"/>
            <family val="2"/>
          </rPr>
          <t>OBS:</t>
        </r>
        <r>
          <rPr>
            <sz val="9"/>
            <color indexed="81"/>
            <rFont val="Tahoma"/>
            <family val="2"/>
          </rPr>
          <t xml:space="preserve"> Este campo somente será preenchido com valor diferente de zero em situações específicas, devendo obrigatoriamente ser consultado a coordenação.</t>
        </r>
      </text>
    </comment>
    <comment ref="H8" authorId="0" shapeId="0">
      <text>
        <r>
          <rPr>
            <sz val="9"/>
            <color indexed="81"/>
            <rFont val="Tahoma"/>
            <family val="2"/>
          </rPr>
          <t>Tabela de referência em vigor aprovada pela Diretoria colegiada da NOVACAP</t>
        </r>
      </text>
    </comment>
    <comment ref="B1051" authorId="0" shapeId="0">
      <text>
        <r>
          <rPr>
            <sz val="9"/>
            <color indexed="81"/>
            <rFont val="Tahoma"/>
            <family val="2"/>
          </rPr>
          <t xml:space="preserve">Identificação do autor da estimativa:
- título profissional e nome completo;
- nº do CREA ou CAU;
- nº da ART ou RRT;
- nº da matrícula
</t>
        </r>
        <r>
          <rPr>
            <b/>
            <u/>
            <sz val="9"/>
            <color indexed="81"/>
            <rFont val="Tahoma"/>
            <family val="2"/>
          </rPr>
          <t>OBS</t>
        </r>
        <r>
          <rPr>
            <sz val="9"/>
            <color indexed="81"/>
            <rFont val="Tahoma"/>
            <family val="2"/>
          </rPr>
          <t>: para a entrega do orçamento não será aceito com carimbo pessoal, estes dados deverão ser digitados.</t>
        </r>
      </text>
    </comment>
  </commentList>
</comments>
</file>

<file path=xl/comments6.xml><?xml version="1.0" encoding="utf-8"?>
<comments xmlns="http://schemas.openxmlformats.org/spreadsheetml/2006/main">
  <authors>
    <author>ivanr</author>
    <author>thelma.parada</author>
  </authors>
  <commentList>
    <comment ref="B6" authorId="0" shapeId="0">
      <text>
        <r>
          <rPr>
            <sz val="9"/>
            <color indexed="81"/>
            <rFont val="Tahoma"/>
            <family val="2"/>
          </rPr>
          <t>Número da estimativa parcial de acordo com o controle da SEORÇA</t>
        </r>
      </text>
    </comment>
    <comment ref="H6" authorId="0" shapeId="0">
      <text>
        <r>
          <rPr>
            <sz val="9"/>
            <color indexed="81"/>
            <rFont val="Tahoma"/>
            <family val="2"/>
          </rPr>
          <t>Data da conclusão da estimativa</t>
        </r>
      </text>
    </comment>
    <comment ref="B7" authorId="0" shapeId="0">
      <text>
        <r>
          <rPr>
            <sz val="9"/>
            <color indexed="81"/>
            <rFont val="Tahoma"/>
            <family val="2"/>
          </rPr>
          <t>Nome dado a esta planilha estimativa parcial</t>
        </r>
      </text>
    </comment>
    <comment ref="H7" authorId="1" shapeId="0">
      <text>
        <r>
          <rPr>
            <sz val="9"/>
            <color indexed="81"/>
            <rFont val="Tahoma"/>
            <family val="2"/>
          </rPr>
          <t xml:space="preserve">NÚMERO DO PROJETO batizado pela Coordenação de arquivos da DITEC
</t>
        </r>
        <r>
          <rPr>
            <b/>
            <u/>
            <sz val="9"/>
            <color indexed="81"/>
            <rFont val="Tahoma"/>
            <family val="2"/>
          </rPr>
          <t>Obs.</t>
        </r>
        <r>
          <rPr>
            <sz val="9"/>
            <color indexed="81"/>
            <rFont val="Tahoma"/>
            <family val="2"/>
          </rPr>
          <t>:  Quando não existir o número do projeto,</t>
        </r>
        <r>
          <rPr>
            <sz val="9"/>
            <color indexed="10"/>
            <rFont val="Tahoma"/>
            <family val="2"/>
          </rPr>
          <t xml:space="preserve"> no início da elaboração do orçamento procurar a coordenação de arquivos da DITEC que verificará se o projeto será batizado com um número</t>
        </r>
        <r>
          <rPr>
            <sz val="9"/>
            <color indexed="81"/>
            <rFont val="Tahoma"/>
            <family val="2"/>
          </rPr>
          <t>. Em último caso, este campo poderá ser deixado em branco, mas somente após ser consultado e autorizado pela coordenação de arquivos da DITEC que avaliará e decidirá.</t>
        </r>
      </text>
    </comment>
    <comment ref="A957" authorId="0" shapeId="0">
      <text>
        <r>
          <rPr>
            <sz val="9"/>
            <color indexed="81"/>
            <rFont val="Tahoma"/>
            <family val="2"/>
          </rPr>
          <t xml:space="preserve">Identificação do autor da estimativa:
- título profissional e nome completo;
- nº do CREA ou CAU;
- nº da ART ou RRT;
- nº da matrícula
</t>
        </r>
        <r>
          <rPr>
            <b/>
            <u/>
            <sz val="9"/>
            <color indexed="81"/>
            <rFont val="Tahoma"/>
            <family val="2"/>
          </rPr>
          <t>OBS</t>
        </r>
        <r>
          <rPr>
            <sz val="9"/>
            <color indexed="81"/>
            <rFont val="Tahoma"/>
            <family val="2"/>
          </rPr>
          <t>: para a entrega do orçamento não será aceito com carimbo pessoal, estes dados deverão ser digitados.</t>
        </r>
      </text>
    </comment>
  </commentList>
</comments>
</file>

<file path=xl/comments7.xml><?xml version="1.0" encoding="utf-8"?>
<comments xmlns="http://schemas.openxmlformats.org/spreadsheetml/2006/main">
  <authors>
    <author>ivanr</author>
    <author>thelma.parada</author>
  </authors>
  <commentList>
    <comment ref="A5" authorId="0" shapeId="0">
      <text>
        <r>
          <rPr>
            <b/>
            <sz val="9"/>
            <color indexed="81"/>
            <rFont val="Tahoma"/>
            <family val="2"/>
          </rPr>
          <t xml:space="preserve">Título: PLANILHA DE COMPOSIÇÕES.
</t>
        </r>
        <r>
          <rPr>
            <b/>
            <u/>
            <sz val="9"/>
            <color indexed="81"/>
            <rFont val="Tahoma"/>
            <family val="2"/>
          </rPr>
          <t>OBS</t>
        </r>
        <r>
          <rPr>
            <b/>
            <sz val="9"/>
            <color indexed="81"/>
            <rFont val="Tahoma"/>
            <family val="2"/>
          </rPr>
          <t xml:space="preserve">: </t>
        </r>
        <r>
          <rPr>
            <sz val="9"/>
            <color indexed="81"/>
            <rFont val="Tahoma"/>
            <family val="2"/>
          </rPr>
          <t>Caso queira o título poderá ser mais específico, por exemplo:  "PLANILHA DE COMPOSIÇÕES - ARQUITETURA", "PLANILHA DE COMPOSIÇÕES - INSTALAÇÕES", "PLANILHA DE COMPOSIÇÕES - IMPLANTAÇÃO", etc.</t>
        </r>
      </text>
    </comment>
    <comment ref="B6" authorId="0" shapeId="0">
      <text>
        <r>
          <rPr>
            <sz val="9"/>
            <color indexed="81"/>
            <rFont val="Tahoma"/>
            <family val="2"/>
          </rPr>
          <t xml:space="preserve">Número da estimativa principal, de acordo com o controle da SEORÇA. </t>
        </r>
      </text>
    </comment>
    <comment ref="H6" authorId="0" shapeId="0">
      <text>
        <r>
          <rPr>
            <sz val="9"/>
            <color indexed="81"/>
            <rFont val="Tahoma"/>
            <family val="2"/>
          </rPr>
          <t>Data da conclusão da estimativa</t>
        </r>
      </text>
    </comment>
    <comment ref="B7" authorId="0" shapeId="0">
      <text>
        <r>
          <rPr>
            <sz val="9"/>
            <color indexed="81"/>
            <rFont val="Tahoma"/>
            <family val="2"/>
          </rPr>
          <t xml:space="preserve">Nome da estimativa contendo de forma completa o conteúdo do que está sendo orçado.
</t>
        </r>
        <r>
          <rPr>
            <b/>
            <u/>
            <sz val="9"/>
            <color indexed="81"/>
            <rFont val="Tahoma"/>
            <family val="2"/>
          </rPr>
          <t>Observaçãoes:</t>
        </r>
        <r>
          <rPr>
            <sz val="9"/>
            <color indexed="81"/>
            <rFont val="Tahoma"/>
            <family val="2"/>
          </rPr>
          <t xml:space="preserve">
A descrição do que é dado na estimativa pode ser utilizado na elaboração do objeto da obra, serviço de engenharia, aquisição de materiais e equipamentos, entre outros.
No nome deverá constar: Construção, Reforma, Revitalização, Ampliação, Demolição, Manutenção, Aquisição, Execução, entre outros.</t>
        </r>
      </text>
    </comment>
    <comment ref="F7" authorId="1" shapeId="0">
      <text>
        <r>
          <rPr>
            <sz val="9"/>
            <color indexed="81"/>
            <rFont val="Tahoma"/>
            <family val="2"/>
          </rPr>
          <t xml:space="preserve">NÚMERO DO PROJETO batizado pela Coordenação de arquivos da DITEC
</t>
        </r>
        <r>
          <rPr>
            <b/>
            <u/>
            <sz val="9"/>
            <color indexed="81"/>
            <rFont val="Tahoma"/>
            <family val="2"/>
          </rPr>
          <t>Obs.</t>
        </r>
        <r>
          <rPr>
            <sz val="9"/>
            <color indexed="81"/>
            <rFont val="Tahoma"/>
            <family val="2"/>
          </rPr>
          <t>:  Quando não existir o número do projeto,</t>
        </r>
        <r>
          <rPr>
            <sz val="9"/>
            <color indexed="10"/>
            <rFont val="Tahoma"/>
            <family val="2"/>
          </rPr>
          <t xml:space="preserve"> no início da elaboração do orçamento procurar a coordenação de arquivos da DITEC que verificará se o projeto será batizado com um número</t>
        </r>
        <r>
          <rPr>
            <sz val="9"/>
            <color indexed="81"/>
            <rFont val="Tahoma"/>
            <family val="2"/>
          </rPr>
          <t>. Em último caso, este campo poderá ser deixado em branco, mas somente após ser consultado e autorizado pela coordenação de arquivos da DITEC que avaliará e decidirá.</t>
        </r>
      </text>
    </comment>
    <comment ref="B8" authorId="0" shapeId="0">
      <text>
        <r>
          <rPr>
            <sz val="9"/>
            <color indexed="81"/>
            <rFont val="Tahoma"/>
            <family val="2"/>
          </rPr>
          <t>Encargos trabalhistas da tabela SINAPI em vigor aprovada pela Diretoria colegiada da NOVACAP</t>
        </r>
      </text>
    </comment>
    <comment ref="E8" authorId="0" shapeId="0">
      <text>
        <r>
          <rPr>
            <sz val="9"/>
            <color indexed="81"/>
            <rFont val="Tahoma"/>
            <family val="2"/>
          </rPr>
          <t xml:space="preserve">Informar BDI=0,00%, pois na capa já consta o valor do BDI.
</t>
        </r>
        <r>
          <rPr>
            <b/>
            <u/>
            <sz val="9"/>
            <color indexed="81"/>
            <rFont val="Tahoma"/>
            <family val="2"/>
          </rPr>
          <t>OBS:</t>
        </r>
        <r>
          <rPr>
            <sz val="9"/>
            <color indexed="81"/>
            <rFont val="Tahoma"/>
            <family val="2"/>
          </rPr>
          <t xml:space="preserve"> Este campo somente será preenchido com valor diferente de zero em situações específicas, devendo obrigatoriamente ser consultado a coordenação.</t>
        </r>
      </text>
    </comment>
    <comment ref="G8" authorId="0" shapeId="0">
      <text>
        <r>
          <rPr>
            <sz val="9"/>
            <color indexed="81"/>
            <rFont val="Tahoma"/>
            <family val="2"/>
          </rPr>
          <t xml:space="preserve">Informar BDI=0,00%, pois na capa já consta o valor do BDI.
</t>
        </r>
        <r>
          <rPr>
            <b/>
            <u/>
            <sz val="9"/>
            <color indexed="81"/>
            <rFont val="Tahoma"/>
            <family val="2"/>
          </rPr>
          <t>OBS:</t>
        </r>
        <r>
          <rPr>
            <sz val="9"/>
            <color indexed="81"/>
            <rFont val="Tahoma"/>
            <family val="2"/>
          </rPr>
          <t xml:space="preserve"> Este campo somente será preenchido com valor diferente de zero em situações específicas, devendo obrigatoriamente ser consultado a coordenação.</t>
        </r>
      </text>
    </comment>
    <comment ref="A47" authorId="0" shapeId="0">
      <text>
        <r>
          <rPr>
            <sz val="9"/>
            <color indexed="81"/>
            <rFont val="Tahoma"/>
            <family val="2"/>
          </rPr>
          <t xml:space="preserve">Identificação do autor da estimativa:
- título profissional e nome completo;
- nº do CREA ou CAU;
- nº da ART ou RRT;
- nº da matrícula
</t>
        </r>
        <r>
          <rPr>
            <b/>
            <u/>
            <sz val="9"/>
            <color indexed="81"/>
            <rFont val="Tahoma"/>
            <family val="2"/>
          </rPr>
          <t>OBS</t>
        </r>
        <r>
          <rPr>
            <sz val="9"/>
            <color indexed="81"/>
            <rFont val="Tahoma"/>
            <family val="2"/>
          </rPr>
          <t>: para a entrega do orçamento não será aceito com carimbo pessoal, estes dados deverão ser digitados.</t>
        </r>
      </text>
    </comment>
  </commentList>
</comments>
</file>

<file path=xl/comments8.xml><?xml version="1.0" encoding="utf-8"?>
<comments xmlns="http://schemas.openxmlformats.org/spreadsheetml/2006/main">
  <authors>
    <author>ivanr</author>
    <author>thelma.parada</author>
  </authors>
  <commentList>
    <comment ref="A5" authorId="0" shapeId="0">
      <text>
        <r>
          <rPr>
            <b/>
            <sz val="9"/>
            <color indexed="81"/>
            <rFont val="Tahoma"/>
            <family val="2"/>
          </rPr>
          <t xml:space="preserve">Título: PLANILHA DE COMPOSIÇÕES.
</t>
        </r>
        <r>
          <rPr>
            <b/>
            <u/>
            <sz val="9"/>
            <color indexed="81"/>
            <rFont val="Tahoma"/>
            <family val="2"/>
          </rPr>
          <t>OBS</t>
        </r>
        <r>
          <rPr>
            <b/>
            <sz val="9"/>
            <color indexed="81"/>
            <rFont val="Tahoma"/>
            <family val="2"/>
          </rPr>
          <t xml:space="preserve">: </t>
        </r>
        <r>
          <rPr>
            <sz val="9"/>
            <color indexed="81"/>
            <rFont val="Tahoma"/>
            <family val="2"/>
          </rPr>
          <t>Caso queira o título poderá ser mais específico, por exemplo:  "PLANILHA DE COMPOSIÇÕES - ARQUITETURA", "PLANILHA DE COMPOSIÇÕES - INSTALAÇÕES", "PLANILHA DE COMPOSIÇÕES - IMPLANTAÇÃO", etc.</t>
        </r>
      </text>
    </comment>
    <comment ref="B6" authorId="0" shapeId="0">
      <text>
        <r>
          <rPr>
            <sz val="9"/>
            <color indexed="81"/>
            <rFont val="Tahoma"/>
            <family val="2"/>
          </rPr>
          <t xml:space="preserve">Número da estimativa principal, de acordo com o controle da SEORÇA. </t>
        </r>
      </text>
    </comment>
    <comment ref="I6" authorId="0" shapeId="0">
      <text>
        <r>
          <rPr>
            <sz val="9"/>
            <color indexed="81"/>
            <rFont val="Tahoma"/>
            <family val="2"/>
          </rPr>
          <t>Data da conclusão da estimativa</t>
        </r>
      </text>
    </comment>
    <comment ref="B7" authorId="0" shapeId="0">
      <text>
        <r>
          <rPr>
            <sz val="9"/>
            <color indexed="81"/>
            <rFont val="Tahoma"/>
            <family val="2"/>
          </rPr>
          <t xml:space="preserve">Nome da estimativa contendo de forma completa o conteúdo do que está sendo orçado.
</t>
        </r>
        <r>
          <rPr>
            <b/>
            <u/>
            <sz val="9"/>
            <color indexed="81"/>
            <rFont val="Tahoma"/>
            <family val="2"/>
          </rPr>
          <t>Observaçãoes:</t>
        </r>
        <r>
          <rPr>
            <sz val="9"/>
            <color indexed="81"/>
            <rFont val="Tahoma"/>
            <family val="2"/>
          </rPr>
          <t xml:space="preserve">
A descrição do que é dado na estimativa pode ser utilizado na elaboração do objeto da obra, serviço de engenharia, aquisição de materiais e equipamentos, entre outros.
No nome deverá constar: Construção, Reforma, Revitalização, Ampliação, Demolição, Manutenção, Aquisição, Execução, entre outros.</t>
        </r>
      </text>
    </comment>
    <comment ref="I7" authorId="1" shapeId="0">
      <text>
        <r>
          <rPr>
            <sz val="9"/>
            <color indexed="81"/>
            <rFont val="Tahoma"/>
            <family val="2"/>
          </rPr>
          <t xml:space="preserve">NÚMERO DO PROJETO batizado pela Coordenação de arquivos da DITEC
</t>
        </r>
        <r>
          <rPr>
            <b/>
            <u/>
            <sz val="9"/>
            <color indexed="81"/>
            <rFont val="Tahoma"/>
            <family val="2"/>
          </rPr>
          <t>Obs.</t>
        </r>
        <r>
          <rPr>
            <sz val="9"/>
            <color indexed="81"/>
            <rFont val="Tahoma"/>
            <family val="2"/>
          </rPr>
          <t>:  Quando não existir o número do projeto,</t>
        </r>
        <r>
          <rPr>
            <sz val="9"/>
            <color indexed="10"/>
            <rFont val="Tahoma"/>
            <family val="2"/>
          </rPr>
          <t xml:space="preserve"> no início da elaboração do orçamento procurar a coordenação de arquivos da DITEC que verificará se o projeto será batizado com um número</t>
        </r>
        <r>
          <rPr>
            <sz val="9"/>
            <color indexed="81"/>
            <rFont val="Tahoma"/>
            <family val="2"/>
          </rPr>
          <t>. Em último caso, este campo poderá ser deixado em branco, mas somente após ser consultado e autorizado pela coordenação de arquivos da DITEC que avaliará e decidirá.</t>
        </r>
      </text>
    </comment>
    <comment ref="B8" authorId="0" shapeId="0">
      <text>
        <r>
          <rPr>
            <sz val="9"/>
            <color indexed="81"/>
            <rFont val="Tahoma"/>
            <family val="2"/>
          </rPr>
          <t>Encargos trabalhistas da tabela SINAPI em vigor aprovada pela Diretoria colegiada da NOVACAP</t>
        </r>
      </text>
    </comment>
    <comment ref="E8" authorId="0" shapeId="0">
      <text>
        <r>
          <rPr>
            <sz val="9"/>
            <color indexed="81"/>
            <rFont val="Tahoma"/>
            <family val="2"/>
          </rPr>
          <t xml:space="preserve">Informar BDI=0,00%, pois na capa já consta o valor do BDI.
</t>
        </r>
        <r>
          <rPr>
            <b/>
            <u/>
            <sz val="9"/>
            <color indexed="81"/>
            <rFont val="Tahoma"/>
            <family val="2"/>
          </rPr>
          <t>OBS:</t>
        </r>
        <r>
          <rPr>
            <sz val="9"/>
            <color indexed="81"/>
            <rFont val="Tahoma"/>
            <family val="2"/>
          </rPr>
          <t xml:space="preserve"> Este campo somente será preenchido com valor diferente de zero em situações específicas, devendo obrigatoriamente ser consultado a coordenação.</t>
        </r>
      </text>
    </comment>
    <comment ref="G8" authorId="0" shapeId="0">
      <text>
        <r>
          <rPr>
            <sz val="9"/>
            <color indexed="81"/>
            <rFont val="Tahoma"/>
            <family val="2"/>
          </rPr>
          <t xml:space="preserve">Informar BDI=0,00%, pois na capa já consta o valor do BDI.
</t>
        </r>
        <r>
          <rPr>
            <b/>
            <u/>
            <sz val="9"/>
            <color indexed="81"/>
            <rFont val="Tahoma"/>
            <family val="2"/>
          </rPr>
          <t>OBS:</t>
        </r>
        <r>
          <rPr>
            <sz val="9"/>
            <color indexed="81"/>
            <rFont val="Tahoma"/>
            <family val="2"/>
          </rPr>
          <t xml:space="preserve"> Este campo somente será preenchido com valor diferente de zero em situações específicas, devendo obrigatoriamente ser consultado a coordenação.</t>
        </r>
      </text>
    </comment>
    <comment ref="I8" authorId="0" shapeId="0">
      <text>
        <r>
          <rPr>
            <sz val="9"/>
            <color indexed="81"/>
            <rFont val="Tahoma"/>
            <family val="2"/>
          </rPr>
          <t>Tabela de referência em vigor aprovada pela Diretoria colegiada da NOVACAP</t>
        </r>
      </text>
    </comment>
    <comment ref="A327" authorId="0" shapeId="0">
      <text>
        <r>
          <rPr>
            <sz val="9"/>
            <color indexed="81"/>
            <rFont val="Tahoma"/>
            <family val="2"/>
          </rPr>
          <t xml:space="preserve">Identificação do autor da estimativa:
- título profissional e nome completo;
- nº do CREA ou CAU;
- nº da ART ou RRT;
- nº da matrícula
</t>
        </r>
        <r>
          <rPr>
            <b/>
            <u/>
            <sz val="9"/>
            <color indexed="81"/>
            <rFont val="Tahoma"/>
            <family val="2"/>
          </rPr>
          <t>OBS</t>
        </r>
        <r>
          <rPr>
            <sz val="9"/>
            <color indexed="81"/>
            <rFont val="Tahoma"/>
            <family val="2"/>
          </rPr>
          <t>: para a entrega do orçamento não será aceito com carimbo pessoal, estes dados deverão ser digitados.</t>
        </r>
      </text>
    </comment>
  </commentList>
</comments>
</file>

<file path=xl/sharedStrings.xml><?xml version="1.0" encoding="utf-8"?>
<sst xmlns="http://schemas.openxmlformats.org/spreadsheetml/2006/main" count="42505" uniqueCount="14112">
  <si>
    <t>CÓDIGO</t>
  </si>
  <si>
    <t>DESCRIÇÃO</t>
  </si>
  <si>
    <t>QUANT.</t>
  </si>
  <si>
    <t>PREÇO(R$)</t>
  </si>
  <si>
    <t>PREÇO TOTAL (R$)</t>
  </si>
  <si>
    <t>SERVIÇOS PRELIMINARES</t>
  </si>
  <si>
    <t>PROTEÇÃO E SINALIZAÇÃO</t>
  </si>
  <si>
    <t>L</t>
  </si>
  <si>
    <t>M</t>
  </si>
  <si>
    <t>DATA</t>
  </si>
  <si>
    <t>TELEFONE</t>
  </si>
  <si>
    <t>CNPJ</t>
  </si>
  <si>
    <t>PREÇO</t>
  </si>
  <si>
    <t xml:space="preserve">UN </t>
  </si>
  <si>
    <t xml:space="preserve">EMPRESA </t>
  </si>
  <si>
    <t>MATERIAL</t>
  </si>
  <si>
    <t>COTAÇÃO</t>
  </si>
  <si>
    <t>TÍTULO:</t>
  </si>
  <si>
    <t>PLANILHA ESTIMATIVA</t>
  </si>
  <si>
    <r>
      <t xml:space="preserve">VER COMENTÁRIOS NAS CÉLULAS ANTES DE PREENCHER. 
</t>
    </r>
    <r>
      <rPr>
        <b/>
        <sz val="16"/>
        <color indexed="10"/>
        <rFont val="Calibri"/>
        <family val="2"/>
      </rPr>
      <t xml:space="preserve">FAVOR MANTER TODOS OS COMENTÁRIOS DAS CÉLULAS PARA FACILITAR A CONFERÊNCIA DO ARQUIVO </t>
    </r>
    <r>
      <rPr>
        <b/>
        <sz val="16"/>
        <color indexed="50"/>
        <rFont val="Calibri"/>
        <family val="2"/>
      </rPr>
      <t xml:space="preserve">
Sempre consultar a Cooordenação de arquivos da DITEC para quaisquer dúvidas. </t>
    </r>
  </si>
  <si>
    <r>
      <rPr>
        <b/>
        <u/>
        <sz val="15"/>
        <rFont val="Calibri"/>
        <family val="2"/>
      </rPr>
      <t xml:space="preserve"> CAPA DA PLANILHA ESTIMATIVA</t>
    </r>
  </si>
  <si>
    <t>(Conforme Lei 8.666/93, artigo 40, parágrafo  2º, inciso II)</t>
  </si>
  <si>
    <t>Nº PROJETO:</t>
  </si>
  <si>
    <t>NOME  PROJETO:</t>
  </si>
  <si>
    <t>ENDEREÇO:</t>
  </si>
  <si>
    <t>PRAZO:</t>
  </si>
  <si>
    <t xml:space="preserve">DATA:            </t>
  </si>
  <si>
    <t>ORÇAMENTISTA(S):</t>
  </si>
  <si>
    <t>PROCESSO:</t>
  </si>
  <si>
    <t>TABELA REFERÊNCIA:</t>
  </si>
  <si>
    <t>SISOBRAS:</t>
  </si>
  <si>
    <t>OBSERVAÇÕES:</t>
  </si>
  <si>
    <t>RESP. CAPA:</t>
  </si>
  <si>
    <t>NOTAS:</t>
  </si>
  <si>
    <t>*Esta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</si>
  <si>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Nº  ESTIMATIVA:</t>
  </si>
  <si>
    <t>BDI</t>
  </si>
  <si>
    <t>BENEFÍCIOS E DESPESAS INDIRETAS</t>
  </si>
  <si>
    <t>A</t>
  </si>
  <si>
    <t>Administração Central</t>
  </si>
  <si>
    <t>Seguros + Garantias</t>
  </si>
  <si>
    <t>Riscos</t>
  </si>
  <si>
    <t>Despesas Financeiras</t>
  </si>
  <si>
    <t>B</t>
  </si>
  <si>
    <t>PIS - Programa de Integração Social</t>
  </si>
  <si>
    <t>C</t>
  </si>
  <si>
    <t>Lucro</t>
  </si>
  <si>
    <t>BDI =</t>
  </si>
  <si>
    <t>[(</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</si>
  <si>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</si>
  <si>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</si>
  <si>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</si>
  <si>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</si>
  <si>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</si>
  <si>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</si>
  <si>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</si>
  <si>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</si>
  <si>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</si>
  <si>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</si>
  <si>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</si>
  <si>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</si>
  <si>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</si>
  <si>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</si>
  <si>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Taxa Representativa de Lucro</t>
  </si>
  <si>
    <t>I</t>
  </si>
  <si>
    <t>Taxa Representativa da Incidênca de Impostos é aplicada sobre o preço de venda da prestação do serviço, enquanto que as demais taxas são aplicadas sobre o custo</t>
  </si>
  <si>
    <t>Nº ESTIMATIVA PARCIAL:</t>
  </si>
  <si>
    <t>DATA:</t>
  </si>
  <si>
    <t>NOME ESTIMATIVA PARCIAL:</t>
  </si>
  <si>
    <t>EQNP 16/20 AE, Lotes  E,F e G - CEILÂNDIA - DF</t>
  </si>
  <si>
    <t>ÁREA:</t>
  </si>
  <si>
    <r>
      <t xml:space="preserve">ENCARGOS </t>
    </r>
    <r>
      <rPr>
        <b/>
        <sz val="10"/>
        <rFont val="Calibri"/>
        <family val="2"/>
      </rPr>
      <t>TRABALHISTAS:</t>
    </r>
  </si>
  <si>
    <t xml:space="preserve"> B.D.I. :</t>
  </si>
  <si>
    <t>0,00%</t>
  </si>
  <si>
    <t>TAB. REF.:</t>
  </si>
  <si>
    <t>SUBTOTAL (Divisão):</t>
  </si>
  <si>
    <t xml:space="preserve">TOTAL GERAL: </t>
  </si>
  <si>
    <t>ITEM</t>
  </si>
  <si>
    <t xml:space="preserve">01.00.000 </t>
  </si>
  <si>
    <t xml:space="preserve">01.08.000 </t>
  </si>
  <si>
    <t>DESPESAS LEGAIS</t>
  </si>
  <si>
    <t xml:space="preserve">01.08.100 </t>
  </si>
  <si>
    <t>TAXAS</t>
  </si>
  <si>
    <t>1,00</t>
  </si>
  <si>
    <t xml:space="preserve">02.00.000 </t>
  </si>
  <si>
    <t xml:space="preserve">02.01.000 </t>
  </si>
  <si>
    <t>LIGAÇÕES PROVISÓRIAS</t>
  </si>
  <si>
    <t>LIGAÇÃO PROVISÓRIA DE ÁGUA PARA OBRA E INSTALAÇÃO SANITÁRIA PROVISÓRIA , PEQUENAS OBRAS - INSTALAÇÃO MÍNIMA</t>
  </si>
  <si>
    <t xml:space="preserve">02.01.400 </t>
  </si>
  <si>
    <t xml:space="preserve">09.00.000 </t>
  </si>
  <si>
    <t>SERVIÇOS COMPLEMENTARES</t>
  </si>
  <si>
    <t>LIMPEZA DE OBRAS</t>
  </si>
  <si>
    <t xml:space="preserve">09.05.000 </t>
  </si>
  <si>
    <t xml:space="preserve">09.05.100 </t>
  </si>
  <si>
    <t>CÓPIAS</t>
  </si>
  <si>
    <t>SERVIÇOS AUXILIARES E ADMINISTRATIVOS</t>
  </si>
  <si>
    <t xml:space="preserve">10.03.000 </t>
  </si>
  <si>
    <t>MÁQUINAS E EQUIPAMENTOS</t>
  </si>
  <si>
    <t xml:space="preserve">10.03.100 </t>
  </si>
  <si>
    <t>DE CONSTRUÇÃO</t>
  </si>
  <si>
    <t>01.08.100.1</t>
  </si>
  <si>
    <t>02.01.400.1</t>
  </si>
  <si>
    <t>09.02.100.3</t>
  </si>
  <si>
    <t>10.03.100.2</t>
  </si>
  <si>
    <t>10.03.100.3</t>
  </si>
  <si>
    <t>Nº ESTIMATIVA PRINCIPAL:</t>
  </si>
  <si>
    <r>
      <t>ENCARGOS</t>
    </r>
    <r>
      <rPr>
        <b/>
        <sz val="10"/>
        <rFont val="Calibri"/>
        <family val="2"/>
      </rPr>
      <t xml:space="preserve"> TRABALHISTAS:</t>
    </r>
  </si>
  <si>
    <t xml:space="preserve">SER.CG </t>
  </si>
  <si>
    <t>SERVENTE COM ENCARGOS COMPLEMENTARES</t>
  </si>
  <si>
    <t>PEDREIRO COM ENCARGOS COMPLEMENTARES</t>
  </si>
  <si>
    <t>AUXILIAR DE ENCANADOR OU BOMBEIRO HIDRÁULICO COM ENCARGOS COMPLEMENTARES</t>
  </si>
  <si>
    <t>ENCANADOR OU BOMBEIRO HIDRÁULICO COM ENCARGOS COMPLEMENTARES</t>
  </si>
  <si>
    <t>KG</t>
  </si>
  <si>
    <t>UN</t>
  </si>
  <si>
    <t>ÁGUA FRIA</t>
  </si>
  <si>
    <t>REGISTRO DE GAVETA BRUTO, LATÃO, ROSCÁVEL, 3/4", FORNECIDO E INSTALADO EM RAMAL DE ÁGUA. AF_12/2014</t>
  </si>
  <si>
    <t>SERVIÇOS DIVERSOS</t>
  </si>
  <si>
    <t>PINTURA ESMALTE ALTO BRILHO, DUAS DEMAOS, SOBRE SUPERFICIE METALICA</t>
  </si>
  <si>
    <t>TUBULAÇÕES E CONEXÕES DE PVC</t>
  </si>
  <si>
    <t>PREPARO DE FUNDO DE VALA COM LARGURA MENOR QUE 1,5 M, EM LOCAL COM NÍVEL BAIXO DE INTERFERÊNCIA. AF_06/2016</t>
  </si>
  <si>
    <t>CAIXAS DE PASSAGEM</t>
  </si>
  <si>
    <t>INSTALACAO DE CONJ.MOTO BOMBA HORIZONTAL ATE 10 CV</t>
  </si>
  <si>
    <t>ESGOTOS SANITÁRIOS</t>
  </si>
  <si>
    <t xml:space="preserve">05.04.800 </t>
  </si>
  <si>
    <t xml:space="preserve">06.00.000 </t>
  </si>
  <si>
    <t>INSTALAÇÕES ELÉTRICA E ELETRÔNICAS</t>
  </si>
  <si>
    <t>INSTALAÇÕES ELÉTRICAS</t>
  </si>
  <si>
    <t>REDES EM MÉDIA E BAIXA TENSÃO</t>
  </si>
  <si>
    <t>ELETROCALHA EM ACO GALV.50X50MM COM TAMPA - FORNECIMENTO E INSTALAÇÃO</t>
  </si>
  <si>
    <t>SAÍDA LATERAL ELETROCALHA P/ ELETRODUTO 3/4" - FORNECIMENTO E INSTALAÇÃO</t>
  </si>
  <si>
    <t>ILUMINAÇÃO E TOMADAS</t>
  </si>
  <si>
    <t>INTERRUPTOR SIMPLES (1 MÓDULO), 10A/250V, INCLUINDO SUPORTE E PLACA - FORNECIMENTO E INSTALAÇÃO. AF_12/2015</t>
  </si>
  <si>
    <t>TOMADA ALTA DE EMBUTIR (1 MÓDULO), 2P+T 10 A, INCLUINDO SUPORTE E PLACA - FORNECIMENTO E INSTALAÇÃO. AF_12/2015</t>
  </si>
  <si>
    <t>TOMADA MÉDIA DE EMBUTIR (1 MÓDULO), 2P+T 10 A, INCLUINDO SUPORTE E PLACA - FORNECIMENTO E INSTALAÇÃO. AF_12/2015</t>
  </si>
  <si>
    <t>TOMADA BAIXA DE EMBUTIR (1 MÓDULO), 2P+T 10 A, INCLUINDO SUPORTE E PLACA - FORNECIMENTO E INSTALAÇÃO. AF_12/2015</t>
  </si>
  <si>
    <t>CABOS E FIOS</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</si>
  <si>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</si>
  <si>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</si>
  <si>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0,6/1,0 KV, PARA CIRCUITOS TERMINAIS - FORNECIMENTO E INSTALAÇÃO. AF_12/2015</t>
  </si>
  <si>
    <t>CABO DE COBRE FLEXÍVEL ISOLADO, 35 MM², ANTI-CHAMA 0,6/1,0 KV, PARA DISTRIBUIÇÃO - FORNECIMENTO E INSTALAÇÃO. AF_12/2015</t>
  </si>
  <si>
    <t>CAIXA DE PASSAGEM 30X30X40 COM TAMPA E DRENO BRITA</t>
  </si>
  <si>
    <t>CAIXA RETANGULAR 4" X 2" BAIXA (0,30 M DO PISO), PVC, INSTALADA EM PAREDE - FORNECIMENTO E INSTALAÇÃO. AF_12/2015</t>
  </si>
  <si>
    <t>RASGO EM ALVENARIA PARA RAMAIS/ DISTRIBUIÇÃO COM DIAMETROS MENORES OU IGUAIS A 40 MM. AF_05/2015</t>
  </si>
  <si>
    <t>RASGO EM CONTRAPISO PARA RAMAIS/ DISTRIBUIÇÃO COM DIÂMETROS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</si>
  <si>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</si>
  <si>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</si>
  <si>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</si>
  <si>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RASGO EM ALVENARIA PARA RAMAIS/ DISTRIBUIÇÃO COM DIÂMETROS MAIORES QUE 40 MM E MENORES OU IGUAIS A 75 MM. AF_05/2015</t>
  </si>
  <si>
    <t>DUTO ESPIRAL FLEXIVEL SINGELO PEAD D=50MM(2") REVESTIDO COM PVC COM FIO GUIA DE ACO GALVANIZADO, LANCADO DIRETO NO SOLO, INCL CONEXOES</t>
  </si>
  <si>
    <t>CAIXA ENTERRADA PARA INSTALACOES TELEFONICAS TIPO R1 0,60X0,35X0,50M EM BLOCOS DE CONCRETO ESTRUTURAL</t>
  </si>
  <si>
    <t>QUADRO DE DISTRIBUICAO PARA TELEFONE N.3, 40X40X12CM EM CHAPA METALICA, DE EMBUTIR, SEM ACESSORIOS, PADRAO TELEBRAS, FORNECIMENTO E INSTALACAO</t>
  </si>
  <si>
    <t>TAMPAO FOFO P/ CAIXA R1 PADRAO TELEBRAS COMPLETO - FORNECIMENTO E INSTALACAO</t>
  </si>
  <si>
    <t>CAIXA RETANGULAR 4" X 2" ALTA (2,00 M DO PISO), PVC, INSTALADA EM PAREDE - FORNECIMENTO E INSTALAÇÃO. AF_12/2015</t>
  </si>
  <si>
    <t>CAIXA RETANGULAR 4" X 2" MÉDIA (1,30 M DO PISO), PVC, INSTALADA EM PAREDE - FORNECIMENTO E INSTALAÇÃO. AF_12/2015</t>
  </si>
  <si>
    <t xml:space="preserve">07.00.000 </t>
  </si>
  <si>
    <t>INSTALAÇÕES MECÂNICAS E DE UTILIDADES</t>
  </si>
  <si>
    <t>MANOMETRO 0 A 200 PSI (0 A 14 KGF/CM2), D = 50MM - FORNECIMENTO E COLOCACAO</t>
  </si>
  <si>
    <t xml:space="preserve">08.00.000 </t>
  </si>
  <si>
    <t>TUBO DE AÇO GALVANIZADO COM COSTURA, CLASSE MÉDIA, DN 65 (2 1/2"), CONEXÃO ROSQUEADA, INSTALADO EM REDE DE ALIMENTAÇÃO PARA HIDRANTE - FORNECIMENTO E INSTALAÇÃO. AF_12/2015</t>
  </si>
  <si>
    <t>NIPLE,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</si>
  <si>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</si>
  <si>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TÊ, EM FERRO GALVANIZADO, CONEXÃO ROSQUEADA, DN 65 (2 1/2"), INSTALADO EM REDE DE ALIMENTAÇÃO PARA HIDRANTE - FORNECIMENTO E INSTALAÇÃO. AF_12/2015</t>
  </si>
  <si>
    <t>LUVA, EM FERRO GALVANIZADO, CONEXÃO ROSQUEADA, DN 65 (2 1/2"), INSTALADO EM REDE DE ALIMENTAÇÃO PARA SPRINKLER - FORNECIMENTO E INSTALAÇÃO. AF_12/2015</t>
  </si>
  <si>
    <t xml:space="preserve">08.01.500 </t>
  </si>
  <si>
    <t>EQUIPAMENTOS E ACESSÓRIOS</t>
  </si>
  <si>
    <t>EXTINTOR INCENDIO TP PO QUIMICO 6KG - FORNECIMENTO E INSTALACAO</t>
  </si>
  <si>
    <t>05.04.800.1</t>
  </si>
  <si>
    <t>reservado carimbo processo</t>
  </si>
  <si>
    <t>Observação:</t>
  </si>
  <si>
    <t>ARGAMASSA TRAÇO 1:4 (CIMENTO E AREIA GROSSA) PARA CHAPISCO CONVENCIONAL, PREPARO MECÂNICO COM BETONEIRA 400 L. AF_06/2014</t>
  </si>
  <si>
    <t>BARRA LISA COM ARGAMASSA TRACO 1:4 (CIMENTO E AREIA GROSSA), ESPESSURA 2,0CM, INCLUSO ADITIVO IMPERMEABILIZANTE, PREPARO MECANICO DA ARGAMASSA</t>
  </si>
  <si>
    <t>ALVENARIA EM TIJOLO CERAMICO MACICO 5X10X20CM 1/2 VEZ (ESPESSURA 10CM), ASSENTADO COM ARGAMASSA TRACO 1:2:8 (CIMENTO, CAL E AREIA)</t>
  </si>
  <si>
    <t>LANÇAMENTO COM USO DE BALDES, ADENSAMENTO E ACABAMENTO DE CONCRETO EM ESTRUTURAS. AF_12/2015</t>
  </si>
  <si>
    <t>AUXILIAR DE ELETRICISTA COM ENCARGOS COMPLEMENTARES</t>
  </si>
  <si>
    <t>ELETRICISTA COM ENCARGOS COMPLEMENTARES</t>
  </si>
  <si>
    <t>MONTADOR (TUBO AÇO/EQUIPAMENTOS) COM ENCARGOS COMPLEMENTARES</t>
  </si>
  <si>
    <t>SERVIÇOS TÉCNICO-PROFISSIONAIS</t>
  </si>
  <si>
    <t xml:space="preserve">CREA-DF </t>
  </si>
  <si>
    <t>ART DO CONTRATO</t>
  </si>
  <si>
    <t>CANTEIRO DE OBRAS</t>
  </si>
  <si>
    <t xml:space="preserve">02.01.100 </t>
  </si>
  <si>
    <t>CONSTRUÇÕES PROVISÓRIAS</t>
  </si>
  <si>
    <t>EXECUÇÃO DE RESERVATÓRIO ELEVADO DE ÁGUA (1000 LITROS) EM CANTEIRO DE OBRA, APOIADO EM ESTRUTURA DE MADEIRA. AF_02/2016</t>
  </si>
  <si>
    <t>PLACA DE OBRA EM CHAPA DE ACO GALVANIZADO</t>
  </si>
  <si>
    <t>REPROGRAFIA</t>
  </si>
  <si>
    <t>PESSOAL</t>
  </si>
  <si>
    <t>ADMINISTRAÇÃO</t>
  </si>
  <si>
    <t>ALMOXARIFE COM ENCARGOS COMPLEMENTARES</t>
  </si>
  <si>
    <t>MESTRE DE OBRAS COM ENCARGOS COMPLEMENTARES</t>
  </si>
  <si>
    <t>02.01.100.1</t>
  </si>
  <si>
    <t>02.01.100.2</t>
  </si>
  <si>
    <t>UNID.</t>
  </si>
  <si>
    <t>CARPINTEIRO DE FORMAS COM ENCARGOS COMPLEMENTARES</t>
  </si>
  <si>
    <t>VIGIA NOTURNO COM ENCARGOS COMPLEMENTARES</t>
  </si>
  <si>
    <t>PREÇO UNIT(R$)</t>
  </si>
  <si>
    <t>PREÇO TOTAL SEM BDI (R$)</t>
  </si>
  <si>
    <t>PREÇO TOTAL COM BDI (R$)</t>
  </si>
  <si>
    <t>% SIMPLES DO ITEM</t>
  </si>
  <si>
    <t>% ACUMULADO DO ITEM</t>
  </si>
  <si>
    <t xml:space="preserve">CUSTO TOTAL </t>
  </si>
  <si>
    <t>DESCRIÇÃO DOS SERVIÇOS</t>
  </si>
  <si>
    <t>TOTAL DA ETAPA (COM BDI)</t>
  </si>
  <si>
    <t>Mês 01</t>
  </si>
  <si>
    <t>Mês 02</t>
  </si>
  <si>
    <t>Mês 03</t>
  </si>
  <si>
    <t>SERVIÇOS TÉCNICOS PROFISSIONAIS</t>
  </si>
  <si>
    <t>03.00.000</t>
  </si>
  <si>
    <t>FUNDAÇÕES E ESTRUTURA</t>
  </si>
  <si>
    <t>04.00.000</t>
  </si>
  <si>
    <t>ARQUITETURA E ELEMENTOS DE URBANISMO</t>
  </si>
  <si>
    <t xml:space="preserve">04.01.100 </t>
  </si>
  <si>
    <t>05.00.000</t>
  </si>
  <si>
    <t>INSTALAÇÕES HIDRÁULICAS E SANITÁRIAS</t>
  </si>
  <si>
    <t>INSTALAÇÕES ELÉTRICAS E ELETRÔNICAS</t>
  </si>
  <si>
    <t>INSTALAÇÕES DE PREVENÇÃO E COMBATE À INCÊNDIO</t>
  </si>
  <si>
    <t>10.00.000</t>
  </si>
  <si>
    <t>PERCENTUAL MENSAL (%)</t>
  </si>
  <si>
    <t>VALOR MENSAL (R$)</t>
  </si>
  <si>
    <t>PERCENTUAL ACUMULADO (%)</t>
  </si>
  <si>
    <t>VALOR ACUMULADO (R$)</t>
  </si>
  <si>
    <t>M2</t>
  </si>
  <si>
    <t>APICOAMENTO MANUAL DE SUPERFICIE DE CONCRETO</t>
  </si>
  <si>
    <t>73903/1</t>
  </si>
  <si>
    <t>04.01.000</t>
  </si>
  <si>
    <t>ARQUITETURA</t>
  </si>
  <si>
    <t>04.01.100</t>
  </si>
  <si>
    <t>04.01.200</t>
  </si>
  <si>
    <t>04.01.300</t>
  </si>
  <si>
    <t>04.01.500</t>
  </si>
  <si>
    <t xml:space="preserve">REVESTIMENTOS </t>
  </si>
  <si>
    <t>04.01.530</t>
  </si>
  <si>
    <t>04.01.560</t>
  </si>
  <si>
    <t>PINTURA</t>
  </si>
  <si>
    <t>04.01.700</t>
  </si>
  <si>
    <t>ACABAMENTOS E ARREMATES</t>
  </si>
  <si>
    <t>04.01.800</t>
  </si>
  <si>
    <t>CURVA ABC</t>
  </si>
  <si>
    <t>CRONOGRAMA FISICO FINANCEIRO</t>
  </si>
  <si>
    <t>CUSTO TOTAL</t>
  </si>
  <si>
    <t/>
  </si>
  <si>
    <t>UND</t>
  </si>
  <si>
    <t>COTAÇÕES</t>
  </si>
  <si>
    <t>02.01.400.2</t>
  </si>
  <si>
    <t>FECHAMENTO DE CONSTRUÇÃO TEMPORÁRIA EM CHAPA DE MADEIRA COMPENSADA E=10MM, COM REAPROVEITAMENTO DE 2X.</t>
  </si>
  <si>
    <t>PAREDES</t>
  </si>
  <si>
    <t>04.01.100.1</t>
  </si>
  <si>
    <t>04.01.100.2</t>
  </si>
  <si>
    <t>(COMPOSIÇÃO REPRESENTATIVA) DO SERVIÇO DE ALVENARIA DE VEDAÇÃO DE BLOCOS VAZADOS DE CONCRETO DE 14X19X39CM (ESPESSURA 14CM), PARA EDIFICAÇÃO HABITACIONAL UNIFAMILIAR (CASA) E EDIFICAÇÃO PÚBLICA PADRÃO. AF_12/2014</t>
  </si>
  <si>
    <t>(COMPOSIÇÃO REPRESENTATIVA) DO SERVIÇO DE ALVENARIA DE VEDAÇÃO DE BLOCOS VAZADOS DE CERÂMICA DE 9X19X19CM (ESPESSURA 9CM), PARA EDIFICAÇÃO HABITACIONAL UNIFAMILIAR (CASA) E EDIFICAÇÃO PÚBLICA PADRÃO. AF_11/2014</t>
  </si>
  <si>
    <t>FIXAÇÃO (ENCUNHAMENTO) DE ALVENARIA DE VEDAÇÃO COM TIJOLO MACIÇO. AF_03/2016</t>
  </si>
  <si>
    <t>MARMORISTA/GRANITEIRO COM ENCARGOS COMPLEMENTARES</t>
  </si>
  <si>
    <t>H</t>
  </si>
  <si>
    <t>ENTRADA PROVISORIA DE ENERGIA ELETRICA AEREA TRIFASICA 40A EM POSTE MADEIRA</t>
  </si>
  <si>
    <t>REF; 02510.8.1.1 PINI</t>
  </si>
  <si>
    <t>ESQUADRIAS</t>
  </si>
  <si>
    <t>PINTURA COM TINTA PROTETORA ACABAMENTO GRAFITE ESMALTE SOBRE SUPERFICIE METALICA, 2 DEMAOS</t>
  </si>
  <si>
    <t>FUNDO ANTICORROSIVO A BASE DE OXIDO DE FERRO (ZARCAO), DUAS DEMAOS</t>
  </si>
  <si>
    <t>VIDRO ARAMADO, ESPESSURA 7MM</t>
  </si>
  <si>
    <t>MAT.</t>
  </si>
  <si>
    <t>SERRALHEIRO COM ENCARGOS COMPLEMENTARES</t>
  </si>
  <si>
    <t>M3</t>
  </si>
  <si>
    <t>ARGAMASSA TRAÇO 1:0,5:4,5 (CIMENTO, CAL E AREIA MÉDIA) PARA ASSENTAMENTO DE ALVENARIA, PREPARO MANUAL. AF_08/2014</t>
  </si>
  <si>
    <t>TARJETA TIPO LIVRE/OCUPADO PARA PORTA DE BANHEIRO</t>
  </si>
  <si>
    <t>REVESTIMENTO EM LAMINADO MELAMINICO TEXTURIZADO, ESPESSURA 0,8 MM, FIXADO COM COLA</t>
  </si>
  <si>
    <t>04.01.250</t>
  </si>
  <si>
    <t>FERRAGENS</t>
  </si>
  <si>
    <t>04.01.250.1</t>
  </si>
  <si>
    <t>04.01.250.2</t>
  </si>
  <si>
    <t>04.01.250.3</t>
  </si>
  <si>
    <t>AUXILIAR DE SERRALHEIRO COM ENCARGOS COMPLEMENTARES</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</si>
  <si>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</si>
  <si>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</si>
  <si>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VIDROS E PLÁSTICOS</t>
  </si>
  <si>
    <t>ESPELHO CRISTAL ESPESSURA 4MM, COM MOLDURA EM ALUMINIO E COMPENSADO 6MM PLASTIFICADO COLADO</t>
  </si>
  <si>
    <t>TELHADISTA COM ENCARGOS COMPLEMENTARES</t>
  </si>
  <si>
    <t>CHP</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</si>
  <si>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</si>
  <si>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</si>
  <si>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CHI</t>
  </si>
  <si>
    <t>GUINCHO ELÉTRICO DE COLUNA, CAPACIDADE 400 KG, COM MOTO FREIO, MOTOR TRIFÁSICO DE 1,25 CV - CHP DIURNO. AF_03/2016</t>
  </si>
  <si>
    <t>GUINCHO ELÉTRICO DE COLUNA, CAPACIDADE 400 KG, COM MOTO FREIO, MOTOR TRIFÁSICO DE 1,25 CV - CHI DIURNO. AF_03/2016</t>
  </si>
  <si>
    <t>REVESTIMENTO DE PAREDE</t>
  </si>
  <si>
    <t>04.01.550</t>
  </si>
  <si>
    <t>PINTURA PARA TELHAS DE ALUMINIO COM TINTA ESMALTE AUTOMOTIVA</t>
  </si>
  <si>
    <t>COMPACTACAO MECANICA, SEM CONTROLE DO GC (C/COMPACTADOR PLACA 400 KG)</t>
  </si>
  <si>
    <t>LASTRO DE CONCRETO, PREPARO MECÂNICO, INCLUSOS ADITIVO IMPERMEABILIZANTE, LANÇAMENTO E ADENSAMENTO</t>
  </si>
  <si>
    <t>CONTRAPISO EM ARGAMASSA TRAÇO 1:4 (CIMENTO E AREIA), PREPARO MECÂNICO COM BETONEIRA 400 L, APLICADO EM ÁREAS SECAS SOBRE LAJE, ADERIDO, ESPESSURA 2CM. AF_06/2014</t>
  </si>
  <si>
    <t>AZULEJISTA OU LADRILHISTA COM ENCARGOS COMPLEMENTARES</t>
  </si>
  <si>
    <t>PINTURA ACRILICA EM PISO CIMENTADO, TRES DEMAOS</t>
  </si>
  <si>
    <t>PINTURA ACRILICA DE FAIXAS DE DEMARCACAO EM QUADRA POLIESPORTIVA, 5 CM DE LARGURA</t>
  </si>
  <si>
    <t>REVESTIMENTO DE TETO</t>
  </si>
  <si>
    <t>APLICAÇÃO E LIXAMENTO DE MASSA LÁTEX EM TETO, DUAS DEMÃOS. AF_06/2014</t>
  </si>
  <si>
    <t>APLICAÇÃO MANUAL DE PINTURA COM TINTA LÁTEX ACRÍLICA EM TETO, DUAS DEMÃOS. AF_06/2014</t>
  </si>
  <si>
    <t>EMBOÇO, PARA RECEBIMENTO DE CERÂMICA, EM ARGAMASSA TRAÇO 1:2:8, PREPARO MECÂNICO COM BETONEIRA 400L, APLICADO MANUALMENTE EM FACES INTERNAS DE PAREDES, PARA AMBIENTE COM ÁREA ENTRE 5M2 E 10M2,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</si>
  <si>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</si>
  <si>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APLICAÇÃO E LIXAMENTO DE MASSA LÁTEX EM PAREDES, DUAS DEMÃOS. AF_06/2014</t>
  </si>
  <si>
    <t>APLICAÇÃO DE FUNDO SELADOR ACRÍLICO EM PAREDES, UMA DEMÃO. AF_06/2014</t>
  </si>
  <si>
    <t>PINTOR COM ENCARGOS COMPLEMENTARES</t>
  </si>
  <si>
    <t>APLICAÇÃO MANUAL DE PINTURA COM TINTA LÁTEX ACRÍLICA EM PAREDES, DUAS DEMÃOS. AF_06/2014</t>
  </si>
  <si>
    <t>EMBOÇO OU MASSA ÚNICA EM ARGAMASSA TRAÇO 1:2:8, PREPARO MECÂNICO COM BETONEIRA 400 L, APLICADA MANUALMENTE EM PANOS DE FACHADA COM PRESENÇA DE VÃOS, ESPESSURA DE 25 MM. AF_06/2014</t>
  </si>
  <si>
    <t>ARGAMASSA TRAÇO 1:4 (CIMENTO E AREIA MÉDIA) PARA CONTRAPISO, PREPARO MANUAL. AF_06/2014</t>
  </si>
  <si>
    <t>SER.CG</t>
  </si>
  <si>
    <t>CUBA DE EMBUTIR OVAL EM LOUÇA BRANCA, 35 X 50CM OU EQUIVALENTE, INCLUSO VÁLVULA E SIFÃO TIPO GARRAFA EM METAL CROMADO - FORNECIMENTO E INSTALAÇÃO. AF_12/2013</t>
  </si>
  <si>
    <t>CUBA DE EMBUTIR DE AÇO INOXIDÁVEL MÉDIA, INCLUSO VÁLVULA TIPO AMERICANA E SIFÃO TIPO GARRAFA EM METAL CROMADO - FORNECIMENTO E INSTALAÇÃO. AF_12/2013</t>
  </si>
  <si>
    <t>LAVATÓRIO LOUÇA BRANCA SUSPENSO, 29,5 X 39CM OU EQUIVALENTE, PADRÃO POPULAR - FORNECIMENTO E INSTALAÇÃO. AF_12/2013</t>
  </si>
  <si>
    <t>SIFÃO DO TIPO GARRAFA EM METAL CROMADO 1 X 1.1/2" - FORNECIMENTO E INSTALAÇÃO. AF_12/2013</t>
  </si>
  <si>
    <t>VÁLVULA EM METAL CROMADO 1.1/2" X 1.1/2" PARA TANQUE OU LAVATÓRIO, COM OU SEM LADRÃO - FORNECIMENTO E INSTALAÇÃO. AF_12/2013</t>
  </si>
  <si>
    <t>CHUVEIRO ELETRICO COMUM CORPO PLASTICO TIPO DUCHA, FORNECIMENTO E INSTALACAO</t>
  </si>
  <si>
    <t>SINALIZACAO HORIZONTAL COM TINTA RETRORREFLETIVA A BASE DE RESINA ACRILICA COM MICROESFERAS DE VIDRO</t>
  </si>
  <si>
    <t>CALCETEIRO COM ENCARGOS COMPLEMENTARES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</si>
  <si>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</si>
  <si>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</si>
  <si>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EXECUÇÃO DE ESCRITÓRIO EM CANTEIRO DE OBRA EM CHAPA DE MADEIRA COMPENSADA, NÃO INCLUSO MOBILIÁRIO E EQUIPAMENTOS. AF_02/2016</t>
  </si>
  <si>
    <t>EXECUÇÃO DE REFEITÓRIO EM CANTEIRO DE OBRA EM CHAPA DE MADEIRA COMPENSADA, NÃO INCLUSO MOBILIÁRIO E EQUIPAMENTOS. AF_02/2016</t>
  </si>
  <si>
    <t>EXECUÇÃO DE SANITÁRIO E VESTIÁRIO EM CANTEIRO DE OBRA EM CHAPA DE MADEIRA COMPENSADA,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</si>
  <si>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</si>
  <si>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</si>
  <si>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</si>
  <si>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DESMATAMENTO E LIMPEZA MECANIZADA DE TERRENO COM ARVORES ATE Ø 15CM, UTILIZANDO TRATOR DE ESTEIRAS</t>
  </si>
  <si>
    <t>CARGA E DESCARGA MECANIZADAS DE ENTULHO EM CAMINHAO BASCULANTE 6 M3</t>
  </si>
  <si>
    <t>M3XKM</t>
  </si>
  <si>
    <t>COMPACTACAO MECANICA C/ CONTROLE DO GC&gt;=95% DO PN (AREAS) (C/MONIVELADORA 140 HP E ROLO COMPRESSOR VIBRATORIO 80 HP)</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</si>
  <si>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</si>
  <si>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</si>
  <si>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</si>
  <si>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</si>
  <si>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</si>
  <si>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</si>
  <si>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</si>
  <si>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JOELHO 90 GRAUS, PVC, SOLDÁVEL, DN 25MM, INSTALADO EM RAMAL DE DISTRIBUIÇÃO DE ÁGUA - FORNECIMENTO E INSTALAÇÃO. AF_12/2014</t>
  </si>
  <si>
    <t>JOELHO 90 GRAUS, PVC, SOLDÁVEL, DN 32MM, INSTALADO EM RAMAL DE DISTRIBUIÇÃO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</si>
  <si>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</si>
  <si>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</si>
  <si>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</si>
  <si>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</si>
  <si>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</si>
  <si>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</si>
  <si>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</si>
  <si>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</si>
  <si>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</si>
  <si>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</si>
  <si>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</si>
  <si>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</si>
  <si>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</si>
  <si>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</si>
  <si>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FIXAÇÃO DE TUBOS HORIZONTAIS DE PVC, CPVC OU COBRE DIÂMETROS MAIORES QUE 40 MM E MENORES OU IGUAIS A 75 MM COM ABRAÇADEIRA METÁLICA RÍGIDA TIPO D 1 1/2", FIXADA EM PERFILADO EM LAJE. AF_05/2015</t>
  </si>
  <si>
    <t>GRELHA DE FERRO FUNDIDO PARA CANALETA LARG = 30CM, FORNECIMENTO E ASSENTAMENTO</t>
  </si>
  <si>
    <t>ARMACAO EM TELA DE ACO SOLDADA NERVURADA Q-92, ACO CA-60, 4,2MM, MALHA 15X15CM</t>
  </si>
  <si>
    <t>MONTAGEM E DESMONTAGEM DE FÔRMA DE LAJE MACIÇA COM ÁREA MÉDIA MENOR OU IGUAL A 20 M², PÉ-DIREITO SIMPLES, EM CHAPA DE MADEIRA COMPENSADA RESINADA, 2 UTILIZAÇÕES. AF_12/2015</t>
  </si>
  <si>
    <t>ALCAPAO EM FERRO 60X60CM, INCLUSO FERRAGENS</t>
  </si>
  <si>
    <t>PINTURA ESMALTE FOSCO, DUAS DEMAOS, SOBRE SUPERFICIE METALICA, INCLUSO UMA DEMAO DE FUNDO ANTICORROSIVO. UTILIZACAO DE REVOLVER ( AR-COMPRIMIDO).</t>
  </si>
  <si>
    <t>EXECUCAO DE DRENO COM MANTA GEOTEXTIL 400 G/M2</t>
  </si>
  <si>
    <t>ESCAVACAO MECANICA DE VALAS (SOLO COM AGUA), PROFUNDIDADE MAIOR QUE 4,00 M ATE 6,00 M.</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</si>
  <si>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</si>
  <si>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</si>
  <si>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</si>
  <si>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CURVA 90 GRAUS PARA ELETRODUTO, PVC, ROSCÁVEL, DN 32 MM (1"), PARA CIRCUITOS TERMINAIS, INSTALADA EM FORRO - FORNECIMENTO E INSTALAÇÃO. AF_12/2015</t>
  </si>
  <si>
    <t>CONDULETE DE ALUMÍNIO, TIPO C, PARA ELETRODUTO DE AÇO GALVANIZADO DN 20 MM (3/4''), APARENTE - FORNECIMENTO E INSTALAÇÃO. AF_11/2016_P</t>
  </si>
  <si>
    <t>CONDULETE DE ALUMÍNIO, TIPO T,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</si>
  <si>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</si>
  <si>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</si>
  <si>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25 MM (1''), APARENTE - FORNECIMENTO E INSTALAÇÃO. AF_11/2016_P</t>
  </si>
  <si>
    <t>CONDULETE DE ALUMÍNIO, TIPO C, PARA ELETRODUTO DE AÇO GALVANIZADO DN 25 MM (1''), APARENTE - FORNECIMENTO E INSTALAÇÃO. AF_11/2016_P</t>
  </si>
  <si>
    <t>TERMINAL OU CONECTOR DE PRESSAO - PARA CABO 50MM2 - FORNECIMENTO E INSTALACAO</t>
  </si>
  <si>
    <t>CONECTOR DE PARAFUSO FENDIDO EM LIGA DE COBRE COM SEPARADOR DE CABOS PARA CABO 50 MM2 - FORNECIMENTO E INSTALACAO</t>
  </si>
  <si>
    <t>CAIXA RETANGULAR 4" X 4" MÉDIA (1,30 M DO PISO), PVC, INSTALADA EM PAREDE - FORNECIMENTO E INSTALAÇÃO. AF_12/2015</t>
  </si>
  <si>
    <t>ELETRODUTO RÍGIDO ROSCÁVEL, PVC, DN 40 MM (1 1/4"), PARA CIRCUITOS TERMINAIS, INSTALADO EM PAREDE - FORNECIMENTO E INSTALAÇÃO. AF_12/2015</t>
  </si>
  <si>
    <t>JOELHO 90 GRAUS, EM FERRO GALVANIZADO, CONEXÃO ROSQUEADA, DN 80 (3"), INSTALADO EM REDE DE ALIMENTAÇÃO PARA HIDRANTE - FORNECIMENTO E INSTALAÇÃO. AF_12/2015</t>
  </si>
  <si>
    <t>TÊ, EM FERRO GALVANIZADO, CONEXÃO ROSQUEADA, DN 80 (3"),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</si>
  <si>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</si>
  <si>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</si>
  <si>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DN 25 (1"), CONEXÃO ROSQUEADA, INSTALADO EM REDE DE ALIMENTAÇÃO PARA HIDRANTE - FORNECIMENTO E INSTALAÇÃO. AF_12/2015</t>
  </si>
  <si>
    <t>PINTURA ACRILICA PARA SINALIZAÇÃO HORIZONTAL EM PISO CIMENTADO</t>
  </si>
  <si>
    <t>RASGO EM ALVENARIA PARA ELETRODUTOS COM DIAMETROS MENORES OU IGUAIS A 40 MM. AF_05/2015</t>
  </si>
  <si>
    <t>M.O</t>
  </si>
  <si>
    <t>CURSO DE CAPACITAÇÃO PARA VIGIA NOTURNO (ENCARGOS COMPLEMENTARES) - HORISTA</t>
  </si>
  <si>
    <t>VALOR ADOTADO</t>
  </si>
  <si>
    <t>ASSENTAMENTO DE GUIA (MEIO-FIO) EM TRECHO RETO, CONFECCIONADA EM CONCRETO PRÉ-FABRICADO, DIMENSÕES 100X15X13X20 CM (COMPRIMENTO X BASE INFERIOR X BASE SUPERIOR X ALTURA), PARA URBANIZAÇÃO INTERNA DE EMPREENDIMENTOS. AF_06/2016_P</t>
  </si>
  <si>
    <t>CONTATO</t>
  </si>
  <si>
    <t>TUBO DE PVC PARA REDE COLETORA DE ESGOTO DE PAREDE MACIÇA, DN 100 MM, JUNTA ELÁSTICA, INSTALADO EM LOCAL COM NÍVEL BAIXO DE INTERFERÊNCIAS - FORNECIMENTO E ASSENTAMENTO. AF_06/2015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</si>
  <si>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</si>
  <si>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</si>
  <si>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BOCA DE LOBO EM ALVENARIA TIJOLO MACICO, REVESTIDA C/ ARGAMASSA DE CIMENTO E AREIA 1:3, SOBRE LASTRO DE CONCRETO 10CM E TAMPA DE CONCRETO ARMADO</t>
  </si>
  <si>
    <t>POLIDORA DE PISO (POLITRIZ), PESO DE 100KG, DIÂMETRO 450 MM, MOTOR ELÉTRICO, POTÊNCIA 4 HP - CHP DIURNO. AF_09/2016</t>
  </si>
  <si>
    <t>POLIDORA DE PISO (POLITRIZ), PESO DE 100KG, DIÂMETRO 450 MM, MOTOR ELÉTRICO, POTÊNCIA 4 HP - CHI DIURNO. AF_09/2016</t>
  </si>
  <si>
    <t>ESTACA HÉLICE CONTÍNUA, DIÂMETRO DE 30 CM, COMPRIMENTO TOTAL ATÉ 15 M, PERFURATRIZ COM TORQUE DE 170 KN.M (EXCLUSIVE MOBILIZAÇÃO E DESMOBILIZAÇÃO). AF_02/2015</t>
  </si>
  <si>
    <t>LANCAMENTO/APLICACAO MANUAL DE CONCRETO EM FUNDACOES</t>
  </si>
  <si>
    <t>IMPERMEABILIZACAO DE ESTRUTURAS ENTERRADAS, COM TINTA ASFALTICA, DUAS DEMAOS.</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</si>
  <si>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</si>
  <si>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</si>
  <si>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VIGA, ESCORAMENTO METÁLICO, PÉ-DIREITO DUPLO, EM CHAPA DE MADEIRA RESINADA, 6 UTILIZAÇÕES. AF_12/2015</t>
  </si>
  <si>
    <t>MONTAGEM E DESMONTAGEM DE FÔRMA DE VIGA, ESCORAMENTO METÁLICO, PÉ-DIREITO SIMPLES, EM CHAPA DE MADEIRA RESINADA, 6 UTILIZAÇÕES. AF_12/2015</t>
  </si>
  <si>
    <t>MONTAGEM E DESMONTAGEM DE FÔRMA DE LAJE MACIÇA COM ÁREA MÉDIA MAIOR QUE 20 M², PÉ-DIREITO SIMPLES, EM CHAPA DE MADEIRA COMPENSADA RESINADA, 2 UTILIZAÇÕES. AF_12/2015</t>
  </si>
  <si>
    <t>LAJE PRE-MOLDADA P/FORRO, SOBRECARGA 100KG/M2, VAOS ATE 3,50M/E=8CM, C/LAJOTAS E CAP.C/CONC FCK=20MPA, 3CM, INTER-EIXO 38CM, C/ESCORAMENTO (REAPR.3X) E FERRAGEM NEGATIVA</t>
  </si>
  <si>
    <t>CONCRETAGEM DE VIGAS E LAJES, FCK=20 MPA, PARA LAJES MACIÇAS OU NERVURADAS COM USO DE BOMBA EM EDIFICAÇÃO COM ÁREA MÉDIA DE LAJES MAIOR QUE 20 M² - LANÇAMENTO, ADENSAMENTO E ACABAMENTO. AF_12/2015</t>
  </si>
  <si>
    <t>ENCARREGADO GERAL DE OBRAS COM ENCARGOS COMPLEMENTARES</t>
  </si>
  <si>
    <t>GUINDASTE HIDRÁULICO AUTOPROPELIDO, COM LANÇA TELESCÓPICA 28,80 M, CAPACIDADE MÁXIMA 30 T, POTÊNCIA 97 KW, TRAÇÃO 4 X 4 - CHP DIURNO. AF_11/2014</t>
  </si>
  <si>
    <t>AJUDANTE DE CARPINTEIRO COM ENCARGOS COMPLEMENTARES</t>
  </si>
  <si>
    <t>CARPINTEIRO DE ESQUADRIA COM ENCARGOS COMPLEMENTARES</t>
  </si>
  <si>
    <t>DESENHISTA COPISTA COM ENCARGOS COMPLEMENTARES</t>
  </si>
  <si>
    <t>PLANILHA DE COMPOSIÇÕES</t>
  </si>
  <si>
    <t>CABO DE COBRE FLEXÍVEL ISOLADO, 6 MM², ANTI-CHAMA 450/750 V, PARA CIRCUITOS TERMINAIS - FORNECIMENTO E INSTALAÇÃO. AF_12/2015</t>
  </si>
  <si>
    <t>PREPARO DE FUNDO DE VALA COM LARGURA MAIOR OU IGUAL A 1,5 M E MENOR QUE 2,5 M, EM LOCAL COM NÍVEL BAIXO DE INTERFERÊNCIA. AF_06/2016</t>
  </si>
  <si>
    <t>GUINDAUTO HIDRÁULICO, CAPACIDADE MÁXIMA DE CARGA 6200 KG, MOMENTO MÁXIMO DE CARGA 11,7 TM, ALCANCE MÁXIMO HORIZONTAL 9,70 M, INCLUSIVE CAMINHÃO TOCO PBT 16.000 KG, POTÊNCIA DE 189 CV - CHP DIURNO. AF_06/2014</t>
  </si>
  <si>
    <t>CHUMBADOR DE AÇO PARA FIXAÇÃO DE POSTE DE ACO RETO OU CURVO 7 A 9M COM FLANGE - FORNECIMENTO E INSTALACAO</t>
  </si>
  <si>
    <t>aaa</t>
  </si>
  <si>
    <t>PINTURA COM TINTA A BASE DE BORRACHA CLORADA, 2 DEMAOS</t>
  </si>
  <si>
    <t>CODIGO  DA COMPOSICAO</t>
  </si>
  <si>
    <t>DESCRICAO DA COMPOSICAO</t>
  </si>
  <si>
    <t>UNIDADE</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</si>
  <si>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</si>
  <si>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</si>
  <si>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</si>
  <si>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</si>
  <si>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</si>
  <si>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</si>
  <si>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</si>
  <si>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</si>
  <si>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</si>
  <si>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</si>
  <si>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</si>
  <si>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</si>
  <si>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</si>
  <si>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</si>
  <si>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</si>
  <si>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</si>
  <si>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</si>
  <si>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</si>
  <si>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</si>
  <si>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</si>
  <si>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</si>
  <si>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</si>
  <si>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</si>
  <si>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</si>
  <si>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</si>
  <si>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</si>
  <si>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</si>
  <si>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</si>
  <si>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</si>
  <si>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</si>
  <si>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</si>
  <si>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</si>
  <si>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</si>
  <si>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</si>
  <si>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</si>
  <si>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</si>
  <si>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</si>
  <si>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</si>
  <si>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</si>
  <si>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</si>
  <si>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</si>
  <si>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</si>
  <si>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</si>
  <si>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</si>
  <si>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</si>
  <si>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</si>
  <si>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</si>
  <si>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</si>
  <si>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</si>
  <si>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</si>
  <si>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</si>
  <si>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</si>
  <si>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</si>
  <si>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</si>
  <si>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</si>
  <si>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</si>
  <si>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</si>
  <si>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</si>
  <si>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</si>
  <si>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</si>
  <si>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</si>
  <si>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</si>
  <si>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</si>
  <si>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</si>
  <si>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</si>
  <si>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</si>
  <si>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</si>
  <si>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</si>
  <si>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</si>
  <si>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</si>
  <si>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</si>
  <si>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</si>
  <si>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</si>
  <si>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</si>
  <si>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</si>
  <si>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</si>
  <si>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</si>
  <si>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</si>
  <si>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</si>
  <si>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</si>
  <si>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</si>
  <si>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</si>
  <si>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</si>
  <si>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</si>
  <si>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</si>
  <si>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</si>
  <si>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</si>
  <si>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</si>
  <si>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</si>
  <si>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</si>
  <si>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</si>
  <si>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</si>
  <si>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</si>
  <si>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</si>
  <si>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</si>
  <si>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</si>
  <si>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</si>
  <si>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</si>
  <si>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</si>
  <si>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</si>
  <si>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</si>
  <si>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</si>
  <si>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</si>
  <si>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</si>
  <si>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</si>
  <si>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</si>
  <si>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</si>
  <si>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</si>
  <si>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</si>
  <si>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</si>
  <si>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</si>
  <si>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</si>
  <si>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</si>
  <si>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</si>
  <si>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</si>
  <si>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</si>
  <si>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</si>
  <si>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</si>
  <si>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</si>
  <si>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</si>
  <si>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</si>
  <si>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</si>
  <si>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</si>
  <si>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</si>
  <si>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</si>
  <si>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</si>
  <si>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</si>
  <si>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</si>
  <si>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</si>
  <si>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</si>
  <si>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</si>
  <si>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</si>
  <si>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</si>
  <si>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</si>
  <si>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</si>
  <si>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</si>
  <si>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</si>
  <si>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</si>
  <si>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</si>
  <si>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</si>
  <si>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</si>
  <si>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</si>
  <si>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</si>
  <si>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</si>
  <si>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</si>
  <si>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</si>
  <si>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</si>
  <si>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</si>
  <si>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</si>
  <si>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</si>
  <si>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</si>
  <si>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</si>
  <si>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</si>
  <si>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</si>
  <si>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</si>
  <si>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</si>
  <si>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</si>
  <si>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</si>
  <si>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</si>
  <si>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</si>
  <si>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</si>
  <si>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</si>
  <si>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</si>
  <si>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</si>
  <si>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</si>
  <si>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</si>
  <si>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</si>
  <si>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</si>
  <si>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</si>
  <si>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</si>
  <si>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</si>
  <si>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</si>
  <si>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</si>
  <si>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</si>
  <si>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</si>
  <si>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</si>
  <si>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</si>
  <si>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</si>
  <si>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GUARITA EM CANTEIRO DE OBRA EM CHAPA DE MADEIRA COMPENSADA, NÃO INCLUSO MOBILIÁRIO. AF_04/2016</t>
  </si>
  <si>
    <t>74209/1</t>
  </si>
  <si>
    <t>MES</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</si>
  <si>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</si>
  <si>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</si>
  <si>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</si>
  <si>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</si>
  <si>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</si>
  <si>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</si>
  <si>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</si>
  <si>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</si>
  <si>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</si>
  <si>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</si>
  <si>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</si>
  <si>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</si>
  <si>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</si>
  <si>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</si>
  <si>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</si>
  <si>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</si>
  <si>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</si>
  <si>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</si>
  <si>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</si>
  <si>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</si>
  <si>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</si>
  <si>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</si>
  <si>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</si>
  <si>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</si>
  <si>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</si>
  <si>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</si>
  <si>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</si>
  <si>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</si>
  <si>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</si>
  <si>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</si>
  <si>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</si>
  <si>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</si>
  <si>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</si>
  <si>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</si>
  <si>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</si>
  <si>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</si>
  <si>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</si>
  <si>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</si>
  <si>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</si>
  <si>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</si>
  <si>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</si>
  <si>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</si>
  <si>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</si>
  <si>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</si>
  <si>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</si>
  <si>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</si>
  <si>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</si>
  <si>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</si>
  <si>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</si>
  <si>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</si>
  <si>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</si>
  <si>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</si>
  <si>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</si>
  <si>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</si>
  <si>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</si>
  <si>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</si>
  <si>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</si>
  <si>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</si>
  <si>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</si>
  <si>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</si>
  <si>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</si>
  <si>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</si>
  <si>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</si>
  <si>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</si>
  <si>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</si>
  <si>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</si>
  <si>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</si>
  <si>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</si>
  <si>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</si>
  <si>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</si>
  <si>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</si>
  <si>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</si>
  <si>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</si>
  <si>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</si>
  <si>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</si>
  <si>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</si>
  <si>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</si>
  <si>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</si>
  <si>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</si>
  <si>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</si>
  <si>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</si>
  <si>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</si>
  <si>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</si>
  <si>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</si>
  <si>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</si>
  <si>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</si>
  <si>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</si>
  <si>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</si>
  <si>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</si>
  <si>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</si>
  <si>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</si>
  <si>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</si>
  <si>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</si>
  <si>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</si>
  <si>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</si>
  <si>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</si>
  <si>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</si>
  <si>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</si>
  <si>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</si>
  <si>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</si>
  <si>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</si>
  <si>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</si>
  <si>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</si>
  <si>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</si>
  <si>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</si>
  <si>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</si>
  <si>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</si>
  <si>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</si>
  <si>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</si>
  <si>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</si>
  <si>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</si>
  <si>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</si>
  <si>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</si>
  <si>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</si>
  <si>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</si>
  <si>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</si>
  <si>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</si>
  <si>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</si>
  <si>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</si>
  <si>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</si>
  <si>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</si>
  <si>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</si>
  <si>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</si>
  <si>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</si>
  <si>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</si>
  <si>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</si>
  <si>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</si>
  <si>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</si>
  <si>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</si>
  <si>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</si>
  <si>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</si>
  <si>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</si>
  <si>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</si>
  <si>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</si>
  <si>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</si>
  <si>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</si>
  <si>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</si>
  <si>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</si>
  <si>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</si>
  <si>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</si>
  <si>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</si>
  <si>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</si>
  <si>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</si>
  <si>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</si>
  <si>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</si>
  <si>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</si>
  <si>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</si>
  <si>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</si>
  <si>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</si>
  <si>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</si>
  <si>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</si>
  <si>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</si>
  <si>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</si>
  <si>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</si>
  <si>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</si>
  <si>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</si>
  <si>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</si>
  <si>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</si>
  <si>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</si>
  <si>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</si>
  <si>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</si>
  <si>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</si>
  <si>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</si>
  <si>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</si>
  <si>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</si>
  <si>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</si>
  <si>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</si>
  <si>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</si>
  <si>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</si>
  <si>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</si>
  <si>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</si>
  <si>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</si>
  <si>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</si>
  <si>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</si>
  <si>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</si>
  <si>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</si>
  <si>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</si>
  <si>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</si>
  <si>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</si>
  <si>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</si>
  <si>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</si>
  <si>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</si>
  <si>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</si>
  <si>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</si>
  <si>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</si>
  <si>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</si>
  <si>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</si>
  <si>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</si>
  <si>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</si>
  <si>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</si>
  <si>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</si>
  <si>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</si>
  <si>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</si>
  <si>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</si>
  <si>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</si>
  <si>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</si>
  <si>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</si>
  <si>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</si>
  <si>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</si>
  <si>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</si>
  <si>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</si>
  <si>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</si>
  <si>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</si>
  <si>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</si>
  <si>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</si>
  <si>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</si>
  <si>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</si>
  <si>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</si>
  <si>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</si>
  <si>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</si>
  <si>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</si>
  <si>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</si>
  <si>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</si>
  <si>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</si>
  <si>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</si>
  <si>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</si>
  <si>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</si>
  <si>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</si>
  <si>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</si>
  <si>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</si>
  <si>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</si>
  <si>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</si>
  <si>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</si>
  <si>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</si>
  <si>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</si>
  <si>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</si>
  <si>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</si>
  <si>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</si>
  <si>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</si>
  <si>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</si>
  <si>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</si>
  <si>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</si>
  <si>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</si>
  <si>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</si>
  <si>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</si>
  <si>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</si>
  <si>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</si>
  <si>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</si>
  <si>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</si>
  <si>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</si>
  <si>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</si>
  <si>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</si>
  <si>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</si>
  <si>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</si>
  <si>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</si>
  <si>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</si>
  <si>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</si>
  <si>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</si>
  <si>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</si>
  <si>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</si>
  <si>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</si>
  <si>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</si>
  <si>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</si>
  <si>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</si>
  <si>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</si>
  <si>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</si>
  <si>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</si>
  <si>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</si>
  <si>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</si>
  <si>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</si>
  <si>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</si>
  <si>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</si>
  <si>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</si>
  <si>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</si>
  <si>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</si>
  <si>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</si>
  <si>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</si>
  <si>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</si>
  <si>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</si>
  <si>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</si>
  <si>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</si>
  <si>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</si>
  <si>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</si>
  <si>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</si>
  <si>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</si>
  <si>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</si>
  <si>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</si>
  <si>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</si>
  <si>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</si>
  <si>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</si>
  <si>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</si>
  <si>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</si>
  <si>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</si>
  <si>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</si>
  <si>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</si>
  <si>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</si>
  <si>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</si>
  <si>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</si>
  <si>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</si>
  <si>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</si>
  <si>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</si>
  <si>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</si>
  <si>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</si>
  <si>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</si>
  <si>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</si>
  <si>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</si>
  <si>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</si>
  <si>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</si>
  <si>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</si>
  <si>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</si>
  <si>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</si>
  <si>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</si>
  <si>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</si>
  <si>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</si>
  <si>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</si>
  <si>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</si>
  <si>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</si>
  <si>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</si>
  <si>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</si>
  <si>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</si>
  <si>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</si>
  <si>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</si>
  <si>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</si>
  <si>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</si>
  <si>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</si>
  <si>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</si>
  <si>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</si>
  <si>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</si>
  <si>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</si>
  <si>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</si>
  <si>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</si>
  <si>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</si>
  <si>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</si>
  <si>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</si>
  <si>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</si>
  <si>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</si>
  <si>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</si>
  <si>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</si>
  <si>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</si>
  <si>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</si>
  <si>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</si>
  <si>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</si>
  <si>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</si>
  <si>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</si>
  <si>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</si>
  <si>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</si>
  <si>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</si>
  <si>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</si>
  <si>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</si>
  <si>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</si>
  <si>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</si>
  <si>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</si>
  <si>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</si>
  <si>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</si>
  <si>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</si>
  <si>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</si>
  <si>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</si>
  <si>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</si>
  <si>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</si>
  <si>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</si>
  <si>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</si>
  <si>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</si>
  <si>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</si>
  <si>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</si>
  <si>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</si>
  <si>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</si>
  <si>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</si>
  <si>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</si>
  <si>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</si>
  <si>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</si>
  <si>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</si>
  <si>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</si>
  <si>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</si>
  <si>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</si>
  <si>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</si>
  <si>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</si>
  <si>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</si>
  <si>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</si>
  <si>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</si>
  <si>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</si>
  <si>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</si>
  <si>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</si>
  <si>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</si>
  <si>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</si>
  <si>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</si>
  <si>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</si>
  <si>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</si>
  <si>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</si>
  <si>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</si>
  <si>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</si>
  <si>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</si>
  <si>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</si>
  <si>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</si>
  <si>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</si>
  <si>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</si>
  <si>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</si>
  <si>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</si>
  <si>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</si>
  <si>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</si>
  <si>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</si>
  <si>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</si>
  <si>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</si>
  <si>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</si>
  <si>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</si>
  <si>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</si>
  <si>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</si>
  <si>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</si>
  <si>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</si>
  <si>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</si>
  <si>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</si>
  <si>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</si>
  <si>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</si>
  <si>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</si>
  <si>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</si>
  <si>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</si>
  <si>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</si>
  <si>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</si>
  <si>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</si>
  <si>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</si>
  <si>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</si>
  <si>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</si>
  <si>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</si>
  <si>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</si>
  <si>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</si>
  <si>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</si>
  <si>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</si>
  <si>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</si>
  <si>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</si>
  <si>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</si>
  <si>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</si>
  <si>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</si>
  <si>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</si>
  <si>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</si>
  <si>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</si>
  <si>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</si>
  <si>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</si>
  <si>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</si>
  <si>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</si>
  <si>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</si>
  <si>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</si>
  <si>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</si>
  <si>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</si>
  <si>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</si>
  <si>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</si>
  <si>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</si>
  <si>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</si>
  <si>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</si>
  <si>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</si>
  <si>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</si>
  <si>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</si>
  <si>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</si>
  <si>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</si>
  <si>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</si>
  <si>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</si>
  <si>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</si>
  <si>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</si>
  <si>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</si>
  <si>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</si>
  <si>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</si>
  <si>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</si>
  <si>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</si>
  <si>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</si>
  <si>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</si>
  <si>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</si>
  <si>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</si>
  <si>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</si>
  <si>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</si>
  <si>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</si>
  <si>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</si>
  <si>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</si>
  <si>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</si>
  <si>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</si>
  <si>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</si>
  <si>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</si>
  <si>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</si>
  <si>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</si>
  <si>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</si>
  <si>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</si>
  <si>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</si>
  <si>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</si>
  <si>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</si>
  <si>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</si>
  <si>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</si>
  <si>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</si>
  <si>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</si>
  <si>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</si>
  <si>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</si>
  <si>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</si>
  <si>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</si>
  <si>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</si>
  <si>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</si>
  <si>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</si>
  <si>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</si>
  <si>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</si>
  <si>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</si>
  <si>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</si>
  <si>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</si>
  <si>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</si>
  <si>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</si>
  <si>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</si>
  <si>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</si>
  <si>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</si>
  <si>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</si>
  <si>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</si>
  <si>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</si>
  <si>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</si>
  <si>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</si>
  <si>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</si>
  <si>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</si>
  <si>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</si>
  <si>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</si>
  <si>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</si>
  <si>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</si>
  <si>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</si>
  <si>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</si>
  <si>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</si>
  <si>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</si>
  <si>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</si>
  <si>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</si>
  <si>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</si>
  <si>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</si>
  <si>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</si>
  <si>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</si>
  <si>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</si>
  <si>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</si>
  <si>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</si>
  <si>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</si>
  <si>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</si>
  <si>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</si>
  <si>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</si>
  <si>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</si>
  <si>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</si>
  <si>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</si>
  <si>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</si>
  <si>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</si>
  <si>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</si>
  <si>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</si>
  <si>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</si>
  <si>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</si>
  <si>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</si>
  <si>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</si>
  <si>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</si>
  <si>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</si>
  <si>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</si>
  <si>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</si>
  <si>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</si>
  <si>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</si>
  <si>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</si>
  <si>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</si>
  <si>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</si>
  <si>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</si>
  <si>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</si>
  <si>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</si>
  <si>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</si>
  <si>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</si>
  <si>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</si>
  <si>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</si>
  <si>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</si>
  <si>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</si>
  <si>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</si>
  <si>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</si>
  <si>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</si>
  <si>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</si>
  <si>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</si>
  <si>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</si>
  <si>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</si>
  <si>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</si>
  <si>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</si>
  <si>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</si>
  <si>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</si>
  <si>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</si>
  <si>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</si>
  <si>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</si>
  <si>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</si>
  <si>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</si>
  <si>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</si>
  <si>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</si>
  <si>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</si>
  <si>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</si>
  <si>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</si>
  <si>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</si>
  <si>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</si>
  <si>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</si>
  <si>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</si>
  <si>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</si>
  <si>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</si>
  <si>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</si>
  <si>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</si>
  <si>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</si>
  <si>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</si>
  <si>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</si>
  <si>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</si>
  <si>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</si>
  <si>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</si>
  <si>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</si>
  <si>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</si>
  <si>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</si>
  <si>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</si>
  <si>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</si>
  <si>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</si>
  <si>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</si>
  <si>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</si>
  <si>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</si>
  <si>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</si>
  <si>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</si>
  <si>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</si>
  <si>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</si>
  <si>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</si>
  <si>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</si>
  <si>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</si>
  <si>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</si>
  <si>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</si>
  <si>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</si>
  <si>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</si>
  <si>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</si>
  <si>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</si>
  <si>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</si>
  <si>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</si>
  <si>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</si>
  <si>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</si>
  <si>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</si>
  <si>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</si>
  <si>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</si>
  <si>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</si>
  <si>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</si>
  <si>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</si>
  <si>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</si>
  <si>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</si>
  <si>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</si>
  <si>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</si>
  <si>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</si>
  <si>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</si>
  <si>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</si>
  <si>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</si>
  <si>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</si>
  <si>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</si>
  <si>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</si>
  <si>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</si>
  <si>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</si>
  <si>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</si>
  <si>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</si>
  <si>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</si>
  <si>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</si>
  <si>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</si>
  <si>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</si>
  <si>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</si>
  <si>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</si>
  <si>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</si>
  <si>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</si>
  <si>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</si>
  <si>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</si>
  <si>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</si>
  <si>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</si>
  <si>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</si>
  <si>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</si>
  <si>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</si>
  <si>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</si>
  <si>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</si>
  <si>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</si>
  <si>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</si>
  <si>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</si>
  <si>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</si>
  <si>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</si>
  <si>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</si>
  <si>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</si>
  <si>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</si>
  <si>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</si>
  <si>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</si>
  <si>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</si>
  <si>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</si>
  <si>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</si>
  <si>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</si>
  <si>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</si>
  <si>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</si>
  <si>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</si>
  <si>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</si>
  <si>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</si>
  <si>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</si>
  <si>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</si>
  <si>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</si>
  <si>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</si>
  <si>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</si>
  <si>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</si>
  <si>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</si>
  <si>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</si>
  <si>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</si>
  <si>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</si>
  <si>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</si>
  <si>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</si>
  <si>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</si>
  <si>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</si>
  <si>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</si>
  <si>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</si>
  <si>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</si>
  <si>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</si>
  <si>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</si>
  <si>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</si>
  <si>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</si>
  <si>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</si>
  <si>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</si>
  <si>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</si>
  <si>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</si>
  <si>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</si>
  <si>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</si>
  <si>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</si>
  <si>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</si>
  <si>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</si>
  <si>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</si>
  <si>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</si>
  <si>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</si>
  <si>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</si>
  <si>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</si>
  <si>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</si>
  <si>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</si>
  <si>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</si>
  <si>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</si>
  <si>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</si>
  <si>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</si>
  <si>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</si>
  <si>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</si>
  <si>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</si>
  <si>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</si>
  <si>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</si>
  <si>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</si>
  <si>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</si>
  <si>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</si>
  <si>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</si>
  <si>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</si>
  <si>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</si>
  <si>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</si>
  <si>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</si>
  <si>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</si>
  <si>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</si>
  <si>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</si>
  <si>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</si>
  <si>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</si>
  <si>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</si>
  <si>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</si>
  <si>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</si>
  <si>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</si>
  <si>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</si>
  <si>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</si>
  <si>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</si>
  <si>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</si>
  <si>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</si>
  <si>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</si>
  <si>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</si>
  <si>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</si>
  <si>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</si>
  <si>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</si>
  <si>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</si>
  <si>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</si>
  <si>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</si>
  <si>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</si>
  <si>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</si>
  <si>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</si>
  <si>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</si>
  <si>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</si>
  <si>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</si>
  <si>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</si>
  <si>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</si>
  <si>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</si>
  <si>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</si>
  <si>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</si>
  <si>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</si>
  <si>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</si>
  <si>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</si>
  <si>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</si>
  <si>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</si>
  <si>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</si>
  <si>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</si>
  <si>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</si>
  <si>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</si>
  <si>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</si>
  <si>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</si>
  <si>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</si>
  <si>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</si>
  <si>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</si>
  <si>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</si>
  <si>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</si>
  <si>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</si>
  <si>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</si>
  <si>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</si>
  <si>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</si>
  <si>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</si>
  <si>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</si>
  <si>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</si>
  <si>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</si>
  <si>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</si>
  <si>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</si>
  <si>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</si>
  <si>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</si>
  <si>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</si>
  <si>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</si>
  <si>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</si>
  <si>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</si>
  <si>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</si>
  <si>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</si>
  <si>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</si>
  <si>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</si>
  <si>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</si>
  <si>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</si>
  <si>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</si>
  <si>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</si>
  <si>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</si>
  <si>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</si>
  <si>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</si>
  <si>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</si>
  <si>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</si>
  <si>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</si>
  <si>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</si>
  <si>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</si>
  <si>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</si>
  <si>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</si>
  <si>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</si>
  <si>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</si>
  <si>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</si>
  <si>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</si>
  <si>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</si>
  <si>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</si>
  <si>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</si>
  <si>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</si>
  <si>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</si>
  <si>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</si>
  <si>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</si>
  <si>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</si>
  <si>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</si>
  <si>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</si>
  <si>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</si>
  <si>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</si>
  <si>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</si>
  <si>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</si>
  <si>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</si>
  <si>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</si>
  <si>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</si>
  <si>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</si>
  <si>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</si>
  <si>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</si>
  <si>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</si>
  <si>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</si>
  <si>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</si>
  <si>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</si>
  <si>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</si>
  <si>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</si>
  <si>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</si>
  <si>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</si>
  <si>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</si>
  <si>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</si>
  <si>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</si>
  <si>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</si>
  <si>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</si>
  <si>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</si>
  <si>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</si>
  <si>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</si>
  <si>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</si>
  <si>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</si>
  <si>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</si>
  <si>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</si>
  <si>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</si>
  <si>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</si>
  <si>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</si>
  <si>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</si>
  <si>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</si>
  <si>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</si>
  <si>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</si>
  <si>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</si>
  <si>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</si>
  <si>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</si>
  <si>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</si>
  <si>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</si>
  <si>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</si>
  <si>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</si>
  <si>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</si>
  <si>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</si>
  <si>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</si>
  <si>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</si>
  <si>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</si>
  <si>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</si>
  <si>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</si>
  <si>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</si>
  <si>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</si>
  <si>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</si>
  <si>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</si>
  <si>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</si>
  <si>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</si>
  <si>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</si>
  <si>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</si>
  <si>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</si>
  <si>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</si>
  <si>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</si>
  <si>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</si>
  <si>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</si>
  <si>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</si>
  <si>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</si>
  <si>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</si>
  <si>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</si>
  <si>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</si>
  <si>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</si>
  <si>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</si>
  <si>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</si>
  <si>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</si>
  <si>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</si>
  <si>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</si>
  <si>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</si>
  <si>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</si>
  <si>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</si>
  <si>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</si>
  <si>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</si>
  <si>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</si>
  <si>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</si>
  <si>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</si>
  <si>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</si>
  <si>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</si>
  <si>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</si>
  <si>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</si>
  <si>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</si>
  <si>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</si>
  <si>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</si>
  <si>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</si>
  <si>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</si>
  <si>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</si>
  <si>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</si>
  <si>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</si>
  <si>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</si>
  <si>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</si>
  <si>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</si>
  <si>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</si>
  <si>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</si>
  <si>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</si>
  <si>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</si>
  <si>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</si>
  <si>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</si>
  <si>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</si>
  <si>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</si>
  <si>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</si>
  <si>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</si>
  <si>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</si>
  <si>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</si>
  <si>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</si>
  <si>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</si>
  <si>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</si>
  <si>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</si>
  <si>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</si>
  <si>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</si>
  <si>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</si>
  <si>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</si>
  <si>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</si>
  <si>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</si>
  <si>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</si>
  <si>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</si>
  <si>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</si>
  <si>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</si>
  <si>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</si>
  <si>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</si>
  <si>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</si>
  <si>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</si>
  <si>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</si>
  <si>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</si>
  <si>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</si>
  <si>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</si>
  <si>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</si>
  <si>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</si>
  <si>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</si>
  <si>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</si>
  <si>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</si>
  <si>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</si>
  <si>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</si>
  <si>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</si>
  <si>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</si>
  <si>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</si>
  <si>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</si>
  <si>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</si>
  <si>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</si>
  <si>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</si>
  <si>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</si>
  <si>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</si>
  <si>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</si>
  <si>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</si>
  <si>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</si>
  <si>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</si>
  <si>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</si>
  <si>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</si>
  <si>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</si>
  <si>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</si>
  <si>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</si>
  <si>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</si>
  <si>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</si>
  <si>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</si>
  <si>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</si>
  <si>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</si>
  <si>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</si>
  <si>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</si>
  <si>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</si>
  <si>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</si>
  <si>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</si>
  <si>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</si>
  <si>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</si>
  <si>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</si>
  <si>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</si>
  <si>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</si>
  <si>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</si>
  <si>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</si>
  <si>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</si>
  <si>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</si>
  <si>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</si>
  <si>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</si>
  <si>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</si>
  <si>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</si>
  <si>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</si>
  <si>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</si>
  <si>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</si>
  <si>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</si>
  <si>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</si>
  <si>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</si>
  <si>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</si>
  <si>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</si>
  <si>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</si>
  <si>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</si>
  <si>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</si>
  <si>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</si>
  <si>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</si>
  <si>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</si>
  <si>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</si>
  <si>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</si>
  <si>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</si>
  <si>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</si>
  <si>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</si>
  <si>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</si>
  <si>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</si>
  <si>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</si>
  <si>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</si>
  <si>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</si>
  <si>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</si>
  <si>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</si>
  <si>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</si>
  <si>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</si>
  <si>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</si>
  <si>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</si>
  <si>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</si>
  <si>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</si>
  <si>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</si>
  <si>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</si>
  <si>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</si>
  <si>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</si>
  <si>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</si>
  <si>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</si>
  <si>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</si>
  <si>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</si>
  <si>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</si>
  <si>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</si>
  <si>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</si>
  <si>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</si>
  <si>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</si>
  <si>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</si>
  <si>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</si>
  <si>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</si>
  <si>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</si>
  <si>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</si>
  <si>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</si>
  <si>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</si>
  <si>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</si>
  <si>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</si>
  <si>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</si>
  <si>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</si>
  <si>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</si>
  <si>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</si>
  <si>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</si>
  <si>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</si>
  <si>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</si>
  <si>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</si>
  <si>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</si>
  <si>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</si>
  <si>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</si>
  <si>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</si>
  <si>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</si>
  <si>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</si>
  <si>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</si>
  <si>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</si>
  <si>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</si>
  <si>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</si>
  <si>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</si>
  <si>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</si>
  <si>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</si>
  <si>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</si>
  <si>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</si>
  <si>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</si>
  <si>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</si>
  <si>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</si>
  <si>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</si>
  <si>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</si>
  <si>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</si>
  <si>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</si>
  <si>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</si>
  <si>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</si>
  <si>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</si>
  <si>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</si>
  <si>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</si>
  <si>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</si>
  <si>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</si>
  <si>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</si>
  <si>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</si>
  <si>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</si>
  <si>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</si>
  <si>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</si>
  <si>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</si>
  <si>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</si>
  <si>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</si>
  <si>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</si>
  <si>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</si>
  <si>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</si>
  <si>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</si>
  <si>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</si>
  <si>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</si>
  <si>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</si>
  <si>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</si>
  <si>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</si>
  <si>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</si>
  <si>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</si>
  <si>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</si>
  <si>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</si>
  <si>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</si>
  <si>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</si>
  <si>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</si>
  <si>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</si>
  <si>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</si>
  <si>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</si>
  <si>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</si>
  <si>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</si>
  <si>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</si>
  <si>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</si>
  <si>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</si>
  <si>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</si>
  <si>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</si>
  <si>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</si>
  <si>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</si>
  <si>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</si>
  <si>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</si>
  <si>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</si>
  <si>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</si>
  <si>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</si>
  <si>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</si>
  <si>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</si>
  <si>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</si>
  <si>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</si>
  <si>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</si>
  <si>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</si>
  <si>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</si>
  <si>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</si>
  <si>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</si>
  <si>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</si>
  <si>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</si>
  <si>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</si>
  <si>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</si>
  <si>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</si>
  <si>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</si>
  <si>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</si>
  <si>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</si>
  <si>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</si>
  <si>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</si>
  <si>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</si>
  <si>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</si>
  <si>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</si>
  <si>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</si>
  <si>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</si>
  <si>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</si>
  <si>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</si>
  <si>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</si>
  <si>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</si>
  <si>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</si>
  <si>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</si>
  <si>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</si>
  <si>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</si>
  <si>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</si>
  <si>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</si>
  <si>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</si>
  <si>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</si>
  <si>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</si>
  <si>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</si>
  <si>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</si>
  <si>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</si>
  <si>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</si>
  <si>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</si>
  <si>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</si>
  <si>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</si>
  <si>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</si>
  <si>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</si>
  <si>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</si>
  <si>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</si>
  <si>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</si>
  <si>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</si>
  <si>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</si>
  <si>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</si>
  <si>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</si>
  <si>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</si>
  <si>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</si>
  <si>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</si>
  <si>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</si>
  <si>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</si>
  <si>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</si>
  <si>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</si>
  <si>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</si>
  <si>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</si>
  <si>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</si>
  <si>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</si>
  <si>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</si>
  <si>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</si>
  <si>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</si>
  <si>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</si>
  <si>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</si>
  <si>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</si>
  <si>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</si>
  <si>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</si>
  <si>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</si>
  <si>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</si>
  <si>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</si>
  <si>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</si>
  <si>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</si>
  <si>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</si>
  <si>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</si>
  <si>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</si>
  <si>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</si>
  <si>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</si>
  <si>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</si>
  <si>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</si>
  <si>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</si>
  <si>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</si>
  <si>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</si>
  <si>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</si>
  <si>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</si>
  <si>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</si>
  <si>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</si>
  <si>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</si>
  <si>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</si>
  <si>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73838/1</t>
  </si>
  <si>
    <t>PORTA DE VIDRO TEMPERADO, 0,9X2,10M, ESPESSURA 10MM, INCLUSIVE ACESSORIOS</t>
  </si>
  <si>
    <t>74125/1</t>
  </si>
  <si>
    <t>ESPELHO CRISTAL ESPESSURA 4MM, COM MOLDURA DE MADEIRA</t>
  </si>
  <si>
    <t>74125/2</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</si>
  <si>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</si>
  <si>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</si>
  <si>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</si>
  <si>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</si>
  <si>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</si>
  <si>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</si>
  <si>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</si>
  <si>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</si>
  <si>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</si>
  <si>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</si>
  <si>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</si>
  <si>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</si>
  <si>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</si>
  <si>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</si>
  <si>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</si>
  <si>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</si>
  <si>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</si>
  <si>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</si>
  <si>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</si>
  <si>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</si>
  <si>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</si>
  <si>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</si>
  <si>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</si>
  <si>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</si>
  <si>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</si>
  <si>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</si>
  <si>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</si>
  <si>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</si>
  <si>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</si>
  <si>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</si>
  <si>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</si>
  <si>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</si>
  <si>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</si>
  <si>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</si>
  <si>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</si>
  <si>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</si>
  <si>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</si>
  <si>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</si>
  <si>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</si>
  <si>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</si>
  <si>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</si>
  <si>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</si>
  <si>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</si>
  <si>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</si>
  <si>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</si>
  <si>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</si>
  <si>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</si>
  <si>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</si>
  <si>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</si>
  <si>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</si>
  <si>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</si>
  <si>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</si>
  <si>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</si>
  <si>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</si>
  <si>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</si>
  <si>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</si>
  <si>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</si>
  <si>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</si>
  <si>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</si>
  <si>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</si>
  <si>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</si>
  <si>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</si>
  <si>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</si>
  <si>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</si>
  <si>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</si>
  <si>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</si>
  <si>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</si>
  <si>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</si>
  <si>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</si>
  <si>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</si>
  <si>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</si>
  <si>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</si>
  <si>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</si>
  <si>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</si>
  <si>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</si>
  <si>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</si>
  <si>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</si>
  <si>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</si>
  <si>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</si>
  <si>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</si>
  <si>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</si>
  <si>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</si>
  <si>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</si>
  <si>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</si>
  <si>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</si>
  <si>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</si>
  <si>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</si>
  <si>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</si>
  <si>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</si>
  <si>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</si>
  <si>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</si>
  <si>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</si>
  <si>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</si>
  <si>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</si>
  <si>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</si>
  <si>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</si>
  <si>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</si>
  <si>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</si>
  <si>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</si>
  <si>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</si>
  <si>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</si>
  <si>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</si>
  <si>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</si>
  <si>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</si>
  <si>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</si>
  <si>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</si>
  <si>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</si>
  <si>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</si>
  <si>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</si>
  <si>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</si>
  <si>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</si>
  <si>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</si>
  <si>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</si>
  <si>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</si>
  <si>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</si>
  <si>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</si>
  <si>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</si>
  <si>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</si>
  <si>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</si>
  <si>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</si>
  <si>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</si>
  <si>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</si>
  <si>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</si>
  <si>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</si>
  <si>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</si>
  <si>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</si>
  <si>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</si>
  <si>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</si>
  <si>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</si>
  <si>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</si>
  <si>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</si>
  <si>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</si>
  <si>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</si>
  <si>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</si>
  <si>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</si>
  <si>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</si>
  <si>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</si>
  <si>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</si>
  <si>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</si>
  <si>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</si>
  <si>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</si>
  <si>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</si>
  <si>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</si>
  <si>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</si>
  <si>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</si>
  <si>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</si>
  <si>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</si>
  <si>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</si>
  <si>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</si>
  <si>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</si>
  <si>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</si>
  <si>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</si>
  <si>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</si>
  <si>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</si>
  <si>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</si>
  <si>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</si>
  <si>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</si>
  <si>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</si>
  <si>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</si>
  <si>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</si>
  <si>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</si>
  <si>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</si>
  <si>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</si>
  <si>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</si>
  <si>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</si>
  <si>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</si>
  <si>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</si>
  <si>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</si>
  <si>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</si>
  <si>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</si>
  <si>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</si>
  <si>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</si>
  <si>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</si>
  <si>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</si>
  <si>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</si>
  <si>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</si>
  <si>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</si>
  <si>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</si>
  <si>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</si>
  <si>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</si>
  <si>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</si>
  <si>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</si>
  <si>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</si>
  <si>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</si>
  <si>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</si>
  <si>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</si>
  <si>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</si>
  <si>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</si>
  <si>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</si>
  <si>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</si>
  <si>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</si>
  <si>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</si>
  <si>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</si>
  <si>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</si>
  <si>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</si>
  <si>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</si>
  <si>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</si>
  <si>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</si>
  <si>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</si>
  <si>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</si>
  <si>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</si>
  <si>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</si>
  <si>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</si>
  <si>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</si>
  <si>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</si>
  <si>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</si>
  <si>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</si>
  <si>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</si>
  <si>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</si>
  <si>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</si>
  <si>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</si>
  <si>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</si>
  <si>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</si>
  <si>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</si>
  <si>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</si>
  <si>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</si>
  <si>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</si>
  <si>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</si>
  <si>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</si>
  <si>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</si>
  <si>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</si>
  <si>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</si>
  <si>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</si>
  <si>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</si>
  <si>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</si>
  <si>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</si>
  <si>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</si>
  <si>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</si>
  <si>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</si>
  <si>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</si>
  <si>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</si>
  <si>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</si>
  <si>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</si>
  <si>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</si>
  <si>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</si>
  <si>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</si>
  <si>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</si>
  <si>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</si>
  <si>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</si>
  <si>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</si>
  <si>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</si>
  <si>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</si>
  <si>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</si>
  <si>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</si>
  <si>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</si>
  <si>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</si>
  <si>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</si>
  <si>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</si>
  <si>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</si>
  <si>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</si>
  <si>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</si>
  <si>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</si>
  <si>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</si>
  <si>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</si>
  <si>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</si>
  <si>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</si>
  <si>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</si>
  <si>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</si>
  <si>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</si>
  <si>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</si>
  <si>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</si>
  <si>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</si>
  <si>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</si>
  <si>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</si>
  <si>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</si>
  <si>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</si>
  <si>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</si>
  <si>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</si>
  <si>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</si>
  <si>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</si>
  <si>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</si>
  <si>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</si>
  <si>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</si>
  <si>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</si>
  <si>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</si>
  <si>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</si>
  <si>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</si>
  <si>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</si>
  <si>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</si>
  <si>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</si>
  <si>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</si>
  <si>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</si>
  <si>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</si>
  <si>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</si>
  <si>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</si>
  <si>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</si>
  <si>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</si>
  <si>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</si>
  <si>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</si>
  <si>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</si>
  <si>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</si>
  <si>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</si>
  <si>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</si>
  <si>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</si>
  <si>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</si>
  <si>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</si>
  <si>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</si>
  <si>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</si>
  <si>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</si>
  <si>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</si>
  <si>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</si>
  <si>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</si>
  <si>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</si>
  <si>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</si>
  <si>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</si>
  <si>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</si>
  <si>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</si>
  <si>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</si>
  <si>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</si>
  <si>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</si>
  <si>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</si>
  <si>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</si>
  <si>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</si>
  <si>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</si>
  <si>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</si>
  <si>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</si>
  <si>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</si>
  <si>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</si>
  <si>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</si>
  <si>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</si>
  <si>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</si>
  <si>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</si>
  <si>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</si>
  <si>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</si>
  <si>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</si>
  <si>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</si>
  <si>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</si>
  <si>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</si>
  <si>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</si>
  <si>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</si>
  <si>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</si>
  <si>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</si>
  <si>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</si>
  <si>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</si>
  <si>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</si>
  <si>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</si>
  <si>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</si>
  <si>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</si>
  <si>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</si>
  <si>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</si>
  <si>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</si>
  <si>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</si>
  <si>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</si>
  <si>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</si>
  <si>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</si>
  <si>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</si>
  <si>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</si>
  <si>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</si>
  <si>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</si>
  <si>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</si>
  <si>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</si>
  <si>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</si>
  <si>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</si>
  <si>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</si>
  <si>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</si>
  <si>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</si>
  <si>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</si>
  <si>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</si>
  <si>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</si>
  <si>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</si>
  <si>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</si>
  <si>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</si>
  <si>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</si>
  <si>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</si>
  <si>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</si>
  <si>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</si>
  <si>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</si>
  <si>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</si>
  <si>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</si>
  <si>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</si>
  <si>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</si>
  <si>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</si>
  <si>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</si>
  <si>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</si>
  <si>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</si>
  <si>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</si>
  <si>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</si>
  <si>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</si>
  <si>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</si>
  <si>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</si>
  <si>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</si>
  <si>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</si>
  <si>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</si>
  <si>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</si>
  <si>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</si>
  <si>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</si>
  <si>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</si>
  <si>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</si>
  <si>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</si>
  <si>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</si>
  <si>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</si>
  <si>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</si>
  <si>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</si>
  <si>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</si>
  <si>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</si>
  <si>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</si>
  <si>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</si>
  <si>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</si>
  <si>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</si>
  <si>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</si>
  <si>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</si>
  <si>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</si>
  <si>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</si>
  <si>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</si>
  <si>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</si>
  <si>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</si>
  <si>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</si>
  <si>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</si>
  <si>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</si>
  <si>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</si>
  <si>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</si>
  <si>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</si>
  <si>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</si>
  <si>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</si>
  <si>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</si>
  <si>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</si>
  <si>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</si>
  <si>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</si>
  <si>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</si>
  <si>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</si>
  <si>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</si>
  <si>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</si>
  <si>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</si>
  <si>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</si>
  <si>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</si>
  <si>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</si>
  <si>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</si>
  <si>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</si>
  <si>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</si>
  <si>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</si>
  <si>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</si>
  <si>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</si>
  <si>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</si>
  <si>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</si>
  <si>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</si>
  <si>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</si>
  <si>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</si>
  <si>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</si>
  <si>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</si>
  <si>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</si>
  <si>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</si>
  <si>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</si>
  <si>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</si>
  <si>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</si>
  <si>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</si>
  <si>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</si>
  <si>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</si>
  <si>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</si>
  <si>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</si>
  <si>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</si>
  <si>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</si>
  <si>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</si>
  <si>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</si>
  <si>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</si>
  <si>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</si>
  <si>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</si>
  <si>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</si>
  <si>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</si>
  <si>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</si>
  <si>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</si>
  <si>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</si>
  <si>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</si>
  <si>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</si>
  <si>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</si>
  <si>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</si>
  <si>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</si>
  <si>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</si>
  <si>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</si>
  <si>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</si>
  <si>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</si>
  <si>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</si>
  <si>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</si>
  <si>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</si>
  <si>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</si>
  <si>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</si>
  <si>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</si>
  <si>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</si>
  <si>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</si>
  <si>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</si>
  <si>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</si>
  <si>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</si>
  <si>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</si>
  <si>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</si>
  <si>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</si>
  <si>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</si>
  <si>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</si>
  <si>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</si>
  <si>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</si>
  <si>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</si>
  <si>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</si>
  <si>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</si>
  <si>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</si>
  <si>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</si>
  <si>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</si>
  <si>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</si>
  <si>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</si>
  <si>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</si>
  <si>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</si>
  <si>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</si>
  <si>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</si>
  <si>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</si>
  <si>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</si>
  <si>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</si>
  <si>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</si>
  <si>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</si>
  <si>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</si>
  <si>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</si>
  <si>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</si>
  <si>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</si>
  <si>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</si>
  <si>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</si>
  <si>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</si>
  <si>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</si>
  <si>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</si>
  <si>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</si>
  <si>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</si>
  <si>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</si>
  <si>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</si>
  <si>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</si>
  <si>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</si>
  <si>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</si>
  <si>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</si>
  <si>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</si>
  <si>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</si>
  <si>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</si>
  <si>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</si>
  <si>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</si>
  <si>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</si>
  <si>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</si>
  <si>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</si>
  <si>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</si>
  <si>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</si>
  <si>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</si>
  <si>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</si>
  <si>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</si>
  <si>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</si>
  <si>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</si>
  <si>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</si>
  <si>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</si>
  <si>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</si>
  <si>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</si>
  <si>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</si>
  <si>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</si>
  <si>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</si>
  <si>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</si>
  <si>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</si>
  <si>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</si>
  <si>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</si>
  <si>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</si>
  <si>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</si>
  <si>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</si>
  <si>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</si>
  <si>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</si>
  <si>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</si>
  <si>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</si>
  <si>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</si>
  <si>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</si>
  <si>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</si>
  <si>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</si>
  <si>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</si>
  <si>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</si>
  <si>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</si>
  <si>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</si>
  <si>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</si>
  <si>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</si>
  <si>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</si>
  <si>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</si>
  <si>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</si>
  <si>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</si>
  <si>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</si>
  <si>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</si>
  <si>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</si>
  <si>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</si>
  <si>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</si>
  <si>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</si>
  <si>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</si>
  <si>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</si>
  <si>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</si>
  <si>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</si>
  <si>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</si>
  <si>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</si>
  <si>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</si>
  <si>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</si>
  <si>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</si>
  <si>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</si>
  <si>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</si>
  <si>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</si>
  <si>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</si>
  <si>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</si>
  <si>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</si>
  <si>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</si>
  <si>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</si>
  <si>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</si>
  <si>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</si>
  <si>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</si>
  <si>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</si>
  <si>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</si>
  <si>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</si>
  <si>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</si>
  <si>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</si>
  <si>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</si>
  <si>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</si>
  <si>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</si>
  <si>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</si>
  <si>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</si>
  <si>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</si>
  <si>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</si>
  <si>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</si>
  <si>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</si>
  <si>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</si>
  <si>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</si>
  <si>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</si>
  <si>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</si>
  <si>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</si>
  <si>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</si>
  <si>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</si>
  <si>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</si>
  <si>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</si>
  <si>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</si>
  <si>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</si>
  <si>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</si>
  <si>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</si>
  <si>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</si>
  <si>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</si>
  <si>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</si>
  <si>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</si>
  <si>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</si>
  <si>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</si>
  <si>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</si>
  <si>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</si>
  <si>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</si>
  <si>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</si>
  <si>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</si>
  <si>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</si>
  <si>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</si>
  <si>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</si>
  <si>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</si>
  <si>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</si>
  <si>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</si>
  <si>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4" ALTA (2,00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</si>
  <si>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</si>
  <si>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</si>
  <si>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</si>
  <si>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</si>
  <si>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</si>
  <si>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</si>
  <si>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</si>
  <si>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</si>
  <si>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</si>
  <si>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</si>
  <si>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B,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</si>
  <si>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</si>
  <si>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</si>
  <si>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</si>
  <si>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</si>
  <si>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</si>
  <si>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</si>
  <si>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</si>
  <si>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</si>
  <si>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</si>
  <si>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</si>
  <si>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</si>
  <si>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</si>
  <si>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</si>
  <si>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</si>
  <si>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</si>
  <si>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</si>
  <si>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</si>
  <si>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</si>
  <si>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</si>
  <si>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</si>
  <si>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</si>
  <si>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</si>
  <si>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</si>
  <si>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</si>
  <si>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</si>
  <si>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</si>
  <si>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</si>
  <si>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</si>
  <si>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</si>
  <si>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</si>
  <si>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</si>
  <si>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</si>
  <si>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</si>
  <si>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</si>
  <si>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</si>
  <si>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</si>
  <si>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</si>
  <si>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</si>
  <si>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</si>
  <si>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</si>
  <si>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</si>
  <si>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</si>
  <si>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</si>
  <si>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</si>
  <si>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</si>
  <si>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</si>
  <si>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</si>
  <si>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</si>
  <si>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</si>
  <si>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</si>
  <si>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</si>
  <si>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</si>
  <si>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</si>
  <si>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</si>
  <si>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</si>
  <si>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</si>
  <si>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</si>
  <si>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</si>
  <si>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</si>
  <si>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</si>
  <si>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</si>
  <si>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</si>
  <si>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</si>
  <si>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</si>
  <si>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</si>
  <si>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</si>
  <si>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</si>
  <si>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</si>
  <si>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</si>
  <si>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</si>
  <si>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</si>
  <si>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</si>
  <si>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</si>
  <si>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</si>
  <si>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</si>
  <si>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</si>
  <si>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</si>
  <si>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</si>
  <si>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</si>
  <si>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</si>
  <si>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</si>
  <si>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</si>
  <si>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</si>
  <si>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</si>
  <si>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</si>
  <si>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</si>
  <si>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</si>
  <si>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</si>
  <si>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</si>
  <si>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</si>
  <si>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</si>
  <si>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</si>
  <si>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</si>
  <si>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</si>
  <si>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</si>
  <si>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</si>
  <si>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</si>
  <si>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</si>
  <si>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</si>
  <si>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</si>
  <si>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</si>
  <si>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</si>
  <si>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</si>
  <si>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</si>
  <si>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</si>
  <si>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</si>
  <si>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</si>
  <si>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</si>
  <si>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</si>
  <si>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</si>
  <si>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</si>
  <si>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</si>
  <si>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</si>
  <si>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</si>
  <si>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</si>
  <si>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</si>
  <si>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</si>
  <si>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</si>
  <si>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</si>
  <si>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</si>
  <si>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</si>
  <si>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</si>
  <si>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</si>
  <si>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</si>
  <si>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</si>
  <si>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</si>
  <si>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</si>
  <si>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</si>
  <si>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</si>
  <si>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</si>
  <si>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</si>
  <si>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</si>
  <si>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</si>
  <si>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</si>
  <si>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</si>
  <si>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</si>
  <si>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</si>
  <si>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</si>
  <si>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</si>
  <si>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</si>
  <si>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</si>
  <si>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</si>
  <si>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</si>
  <si>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</si>
  <si>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</si>
  <si>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</si>
  <si>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</si>
  <si>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</si>
  <si>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</si>
  <si>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</si>
  <si>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</si>
  <si>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</si>
  <si>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</si>
  <si>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</si>
  <si>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</si>
  <si>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</si>
  <si>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</si>
  <si>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</si>
  <si>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</si>
  <si>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</si>
  <si>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</si>
  <si>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</si>
  <si>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</si>
  <si>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</si>
  <si>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</si>
  <si>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</si>
  <si>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</si>
  <si>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</si>
  <si>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</si>
  <si>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</si>
  <si>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</si>
  <si>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</si>
  <si>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</si>
  <si>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</si>
  <si>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</si>
  <si>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</si>
  <si>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</si>
  <si>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</si>
  <si>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</si>
  <si>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</si>
  <si>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</si>
  <si>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</si>
  <si>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</si>
  <si>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</si>
  <si>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</si>
  <si>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</si>
  <si>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</si>
  <si>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</si>
  <si>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</si>
  <si>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</si>
  <si>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</si>
  <si>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</si>
  <si>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</si>
  <si>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</si>
  <si>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</si>
  <si>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</si>
  <si>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</si>
  <si>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</si>
  <si>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</si>
  <si>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</si>
  <si>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</si>
  <si>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</si>
  <si>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</si>
  <si>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</si>
  <si>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</si>
  <si>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</si>
  <si>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</si>
  <si>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</si>
  <si>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</si>
  <si>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</si>
  <si>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</si>
  <si>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</si>
  <si>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</si>
  <si>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</si>
  <si>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</si>
  <si>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</si>
  <si>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</si>
  <si>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</si>
  <si>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</si>
  <si>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</si>
  <si>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</si>
  <si>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</si>
  <si>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</si>
  <si>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</si>
  <si>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</si>
  <si>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</si>
  <si>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</si>
  <si>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</si>
  <si>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</si>
  <si>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</si>
  <si>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</si>
  <si>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</si>
  <si>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</si>
  <si>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</si>
  <si>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</si>
  <si>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</si>
  <si>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</si>
  <si>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</si>
  <si>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</si>
  <si>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</si>
  <si>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</si>
  <si>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</si>
  <si>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</si>
  <si>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</si>
  <si>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</si>
  <si>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</si>
  <si>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</si>
  <si>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</si>
  <si>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</si>
  <si>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</si>
  <si>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</si>
  <si>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</si>
  <si>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</si>
  <si>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</si>
  <si>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</si>
  <si>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</si>
  <si>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</si>
  <si>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</si>
  <si>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</si>
  <si>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</si>
  <si>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</si>
  <si>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</si>
  <si>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</si>
  <si>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</si>
  <si>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</si>
  <si>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</si>
  <si>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</si>
  <si>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</si>
  <si>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</si>
  <si>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</si>
  <si>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</si>
  <si>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</si>
  <si>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</si>
  <si>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</si>
  <si>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</si>
  <si>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</si>
  <si>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</si>
  <si>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</si>
  <si>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</si>
  <si>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</si>
  <si>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</si>
  <si>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</si>
  <si>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</si>
  <si>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</si>
  <si>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</si>
  <si>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</si>
  <si>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</si>
  <si>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</si>
  <si>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</si>
  <si>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</si>
  <si>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</si>
  <si>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</si>
  <si>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</si>
  <si>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</si>
  <si>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</si>
  <si>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</si>
  <si>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</si>
  <si>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</si>
  <si>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</si>
  <si>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</si>
  <si>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</si>
  <si>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</si>
  <si>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TOMADA PARA TELEFONE DE 4 POLOS PADRAO TELEBRAS - FORNECIMENTO E INSTALACAO</t>
  </si>
  <si>
    <t>73749/1</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</si>
  <si>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</si>
  <si>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</si>
  <si>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</si>
  <si>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</si>
  <si>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</si>
  <si>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</si>
  <si>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</si>
  <si>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</si>
  <si>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</si>
  <si>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</si>
  <si>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DUTO CHAPA GALVANIZADA NUM 22 P/ AR CONDICIONADO</t>
  </si>
  <si>
    <t>74003/1</t>
  </si>
  <si>
    <t>INSTALACOES GAS CENTRAL P/ EDIFICIO RESIDENCIAL C/ 4 PAVTOS 16 UNID.  UMA CENTRAL POR BLOCO COM 16 PONTOS</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</si>
  <si>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</si>
  <si>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</si>
  <si>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</si>
  <si>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</si>
  <si>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</si>
  <si>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</si>
  <si>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</si>
  <si>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</si>
  <si>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</si>
  <si>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</si>
  <si>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</si>
  <si>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</si>
  <si>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</si>
  <si>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</si>
  <si>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</si>
  <si>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</si>
  <si>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</si>
  <si>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</si>
  <si>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</si>
  <si>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</si>
  <si>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</si>
  <si>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</si>
  <si>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</si>
  <si>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</si>
  <si>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</si>
  <si>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</si>
  <si>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</si>
  <si>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</si>
  <si>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</si>
  <si>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</si>
  <si>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</si>
  <si>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</si>
  <si>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</si>
  <si>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</si>
  <si>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</si>
  <si>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</si>
  <si>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</si>
  <si>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</si>
  <si>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</si>
  <si>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</si>
  <si>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</si>
  <si>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</si>
  <si>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</si>
  <si>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</si>
  <si>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</si>
  <si>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</si>
  <si>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</si>
  <si>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</si>
  <si>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</si>
  <si>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</si>
  <si>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</si>
  <si>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</si>
  <si>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</si>
  <si>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</si>
  <si>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</si>
  <si>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</si>
  <si>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</si>
  <si>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</si>
  <si>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</si>
  <si>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</si>
  <si>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</si>
  <si>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</si>
  <si>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</si>
  <si>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</si>
  <si>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</si>
  <si>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</si>
  <si>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</si>
  <si>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</si>
  <si>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</si>
  <si>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</si>
  <si>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</si>
  <si>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</si>
  <si>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</si>
  <si>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</si>
  <si>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</si>
  <si>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</si>
  <si>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</si>
  <si>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</si>
  <si>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</si>
  <si>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</si>
  <si>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</si>
  <si>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</si>
  <si>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</si>
  <si>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</si>
  <si>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</si>
  <si>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</si>
  <si>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</si>
  <si>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</si>
  <si>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</si>
  <si>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</si>
  <si>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</si>
  <si>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</si>
  <si>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</si>
  <si>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</si>
  <si>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</si>
  <si>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</si>
  <si>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</si>
  <si>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</si>
  <si>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</si>
  <si>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</si>
  <si>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</si>
  <si>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</si>
  <si>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</si>
  <si>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</si>
  <si>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</si>
  <si>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</si>
  <si>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</si>
  <si>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</si>
  <si>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</si>
  <si>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</si>
  <si>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</si>
  <si>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</si>
  <si>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</si>
  <si>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</si>
  <si>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</si>
  <si>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</si>
  <si>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</si>
  <si>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</si>
  <si>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</si>
  <si>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</si>
  <si>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</si>
  <si>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</si>
  <si>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</si>
  <si>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</si>
  <si>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</si>
  <si>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</si>
  <si>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</si>
  <si>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</si>
  <si>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</si>
  <si>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</si>
  <si>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</si>
  <si>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</si>
  <si>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</si>
  <si>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</si>
  <si>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</si>
  <si>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</si>
  <si>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</si>
  <si>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</si>
  <si>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</si>
  <si>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</si>
  <si>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</si>
  <si>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</si>
  <si>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</si>
  <si>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</si>
  <si>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</si>
  <si>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</si>
  <si>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</si>
  <si>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</si>
  <si>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</si>
  <si>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</si>
  <si>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</si>
  <si>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</si>
  <si>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</si>
  <si>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</si>
  <si>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</si>
  <si>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</si>
  <si>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</si>
  <si>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</si>
  <si>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</si>
  <si>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</si>
  <si>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</si>
  <si>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</si>
  <si>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</si>
  <si>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</si>
  <si>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</si>
  <si>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</si>
  <si>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</si>
  <si>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</si>
  <si>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</si>
  <si>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</si>
  <si>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</si>
  <si>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</si>
  <si>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</si>
  <si>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</si>
  <si>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</si>
  <si>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</si>
  <si>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</si>
  <si>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</si>
  <si>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</si>
  <si>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</si>
  <si>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</si>
  <si>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</si>
  <si>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</si>
  <si>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</si>
  <si>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</si>
  <si>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</si>
  <si>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</si>
  <si>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</si>
  <si>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</si>
  <si>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</si>
  <si>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</si>
  <si>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</si>
  <si>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</si>
  <si>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</si>
  <si>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</si>
  <si>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</si>
  <si>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</si>
  <si>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</si>
  <si>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</si>
  <si>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</si>
  <si>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</si>
  <si>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</si>
  <si>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</si>
  <si>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</si>
  <si>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</si>
  <si>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</si>
  <si>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</si>
  <si>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</si>
  <si>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</si>
  <si>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</si>
  <si>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</si>
  <si>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</si>
  <si>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</si>
  <si>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</si>
  <si>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</si>
  <si>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</si>
  <si>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</si>
  <si>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</si>
  <si>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</si>
  <si>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</si>
  <si>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</si>
  <si>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</si>
  <si>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</si>
  <si>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</si>
  <si>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</si>
  <si>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</si>
  <si>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</si>
  <si>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</si>
  <si>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</si>
  <si>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</si>
  <si>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</si>
  <si>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</si>
  <si>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</si>
  <si>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</si>
  <si>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</si>
  <si>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</si>
  <si>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</si>
  <si>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</si>
  <si>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</si>
  <si>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</si>
  <si>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</si>
  <si>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</si>
  <si>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</si>
  <si>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</si>
  <si>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</si>
  <si>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</si>
  <si>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</si>
  <si>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</si>
  <si>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</si>
  <si>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</si>
  <si>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</si>
  <si>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</si>
  <si>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</si>
  <si>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</si>
  <si>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</si>
  <si>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</si>
  <si>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</si>
  <si>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</si>
  <si>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</si>
  <si>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</si>
  <si>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</si>
  <si>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</si>
  <si>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</si>
  <si>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</si>
  <si>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</si>
  <si>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</si>
  <si>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</si>
  <si>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</si>
  <si>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</si>
  <si>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</si>
  <si>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</si>
  <si>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</si>
  <si>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</si>
  <si>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</si>
  <si>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</si>
  <si>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</si>
  <si>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</si>
  <si>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</si>
  <si>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</si>
  <si>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</si>
  <si>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</si>
  <si>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</si>
  <si>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</si>
  <si>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</si>
  <si>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</si>
  <si>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</si>
  <si>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</si>
  <si>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</si>
  <si>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</si>
  <si>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</si>
  <si>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</si>
  <si>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</si>
  <si>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</si>
  <si>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</si>
  <si>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</si>
  <si>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</si>
  <si>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</si>
  <si>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</si>
  <si>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</si>
  <si>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</si>
  <si>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</si>
  <si>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</si>
  <si>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</si>
  <si>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</si>
  <si>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</si>
  <si>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</si>
  <si>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</si>
  <si>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</si>
  <si>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</si>
  <si>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</si>
  <si>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</si>
  <si>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</si>
  <si>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</si>
  <si>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</si>
  <si>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</si>
  <si>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</si>
  <si>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</si>
  <si>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</si>
  <si>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</si>
  <si>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</si>
  <si>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</si>
  <si>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</si>
  <si>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</si>
  <si>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</si>
  <si>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</si>
  <si>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</si>
  <si>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</si>
  <si>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</si>
  <si>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</si>
  <si>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</si>
  <si>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</si>
  <si>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</si>
  <si>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</si>
  <si>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</si>
  <si>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</si>
  <si>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</si>
  <si>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</si>
  <si>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</si>
  <si>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</si>
  <si>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</si>
  <si>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</si>
  <si>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</si>
  <si>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</si>
  <si>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</si>
  <si>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</si>
  <si>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</si>
  <si>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</si>
  <si>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</si>
  <si>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</si>
  <si>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</si>
  <si>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</si>
  <si>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</si>
  <si>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</si>
  <si>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</si>
  <si>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</si>
  <si>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</si>
  <si>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</si>
  <si>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</si>
  <si>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</si>
  <si>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</si>
  <si>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</si>
  <si>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</si>
  <si>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</si>
  <si>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</si>
  <si>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</si>
  <si>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</si>
  <si>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</si>
  <si>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</si>
  <si>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</si>
  <si>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</si>
  <si>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</si>
  <si>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</si>
  <si>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</si>
  <si>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</si>
  <si>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</si>
  <si>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</si>
  <si>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</si>
  <si>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</si>
  <si>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</si>
  <si>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</si>
  <si>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</si>
  <si>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</si>
  <si>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</si>
  <si>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</si>
  <si>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</si>
  <si>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</si>
  <si>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</si>
  <si>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</si>
  <si>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</si>
  <si>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</si>
  <si>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</si>
  <si>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</si>
  <si>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</si>
  <si>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</si>
  <si>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</si>
  <si>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</si>
  <si>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</si>
  <si>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</si>
  <si>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</si>
  <si>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</si>
  <si>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</si>
  <si>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</si>
  <si>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</si>
  <si>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</si>
  <si>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</si>
  <si>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</si>
  <si>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</si>
  <si>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</si>
  <si>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</si>
  <si>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</si>
  <si>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</si>
  <si>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</si>
  <si>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</si>
  <si>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</si>
  <si>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</si>
  <si>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</si>
  <si>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</si>
  <si>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</si>
  <si>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</si>
  <si>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</si>
  <si>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</si>
  <si>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</si>
  <si>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</si>
  <si>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</si>
  <si>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</si>
  <si>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</si>
  <si>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</si>
  <si>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</si>
  <si>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</si>
  <si>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</si>
  <si>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</si>
  <si>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</si>
  <si>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</si>
  <si>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</si>
  <si>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</si>
  <si>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</si>
  <si>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</si>
  <si>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</si>
  <si>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</si>
  <si>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</si>
  <si>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</si>
  <si>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</si>
  <si>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</si>
  <si>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</si>
  <si>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</si>
  <si>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</si>
  <si>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</si>
  <si>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</si>
  <si>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</si>
  <si>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</si>
  <si>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</si>
  <si>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</si>
  <si>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</si>
  <si>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</si>
  <si>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</si>
  <si>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</si>
  <si>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</si>
  <si>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</si>
  <si>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</si>
  <si>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</si>
  <si>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</si>
  <si>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</si>
  <si>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</si>
  <si>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</si>
  <si>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</si>
  <si>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</si>
  <si>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</si>
  <si>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</si>
  <si>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</si>
  <si>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</si>
  <si>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</si>
  <si>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</si>
  <si>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</si>
  <si>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</si>
  <si>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</si>
  <si>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</si>
  <si>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</si>
  <si>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</si>
  <si>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</si>
  <si>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</si>
  <si>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</si>
  <si>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</si>
  <si>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</si>
  <si>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</si>
  <si>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</si>
  <si>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</si>
  <si>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</si>
  <si>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</si>
  <si>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</si>
  <si>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</si>
  <si>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</si>
  <si>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</si>
  <si>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</si>
  <si>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</si>
  <si>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</si>
  <si>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</si>
  <si>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</si>
  <si>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</si>
  <si>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</si>
  <si>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</si>
  <si>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</si>
  <si>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</si>
  <si>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</si>
  <si>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</si>
  <si>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</si>
  <si>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</si>
  <si>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</si>
  <si>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</si>
  <si>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</si>
  <si>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</si>
  <si>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</si>
  <si>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</si>
  <si>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</si>
  <si>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</si>
  <si>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</si>
  <si>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</si>
  <si>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</si>
  <si>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</si>
  <si>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</si>
  <si>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</si>
  <si>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</si>
  <si>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</si>
  <si>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</si>
  <si>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</si>
  <si>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</si>
  <si>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</si>
  <si>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</si>
  <si>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</si>
  <si>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</si>
  <si>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</si>
  <si>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</si>
  <si>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</si>
  <si>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</si>
  <si>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</si>
  <si>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</si>
  <si>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</si>
  <si>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</si>
  <si>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</si>
  <si>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</si>
  <si>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</si>
  <si>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</si>
  <si>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</si>
  <si>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</si>
  <si>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</si>
  <si>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</si>
  <si>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</si>
  <si>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</si>
  <si>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</si>
  <si>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</si>
  <si>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</si>
  <si>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</si>
  <si>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</si>
  <si>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</si>
  <si>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</si>
  <si>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</si>
  <si>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</si>
  <si>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</si>
  <si>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</si>
  <si>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</si>
  <si>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</si>
  <si>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</si>
  <si>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</si>
  <si>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</si>
  <si>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</si>
  <si>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</si>
  <si>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</si>
  <si>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</si>
  <si>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</si>
  <si>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</si>
  <si>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</si>
  <si>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</si>
  <si>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</si>
  <si>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</si>
  <si>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</si>
  <si>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</si>
  <si>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</si>
  <si>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</si>
  <si>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</si>
  <si>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</si>
  <si>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</si>
  <si>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</si>
  <si>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</si>
  <si>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</si>
  <si>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</si>
  <si>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</si>
  <si>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</si>
  <si>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</si>
  <si>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</si>
  <si>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</si>
  <si>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</si>
  <si>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</si>
  <si>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</si>
  <si>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</si>
  <si>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</si>
  <si>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</si>
  <si>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</si>
  <si>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</si>
  <si>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</si>
  <si>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</si>
  <si>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</si>
  <si>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</si>
  <si>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</si>
  <si>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</si>
  <si>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</si>
  <si>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</si>
  <si>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</si>
  <si>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</si>
  <si>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</si>
  <si>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</si>
  <si>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</si>
  <si>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</si>
  <si>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</si>
  <si>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</si>
  <si>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</si>
  <si>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</si>
  <si>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</si>
  <si>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</si>
  <si>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</si>
  <si>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</si>
  <si>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</si>
  <si>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</si>
  <si>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</si>
  <si>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</si>
  <si>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</si>
  <si>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</si>
  <si>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</si>
  <si>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</si>
  <si>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</si>
  <si>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</si>
  <si>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</si>
  <si>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</si>
  <si>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</si>
  <si>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</si>
  <si>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</si>
  <si>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</si>
  <si>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</si>
  <si>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</si>
  <si>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</si>
  <si>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</si>
  <si>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</si>
  <si>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</si>
  <si>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</si>
  <si>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</si>
  <si>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</si>
  <si>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</si>
  <si>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</si>
  <si>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</si>
  <si>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</si>
  <si>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</si>
  <si>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</si>
  <si>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</si>
  <si>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</si>
  <si>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</si>
  <si>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</si>
  <si>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</si>
  <si>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</si>
  <si>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</si>
  <si>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</si>
  <si>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</si>
  <si>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</si>
  <si>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</si>
  <si>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</si>
  <si>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</si>
  <si>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</si>
  <si>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</si>
  <si>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</si>
  <si>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</si>
  <si>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</si>
  <si>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</si>
  <si>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</si>
  <si>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</si>
  <si>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</si>
  <si>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</si>
  <si>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</si>
  <si>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</si>
  <si>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</si>
  <si>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</si>
  <si>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</si>
  <si>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</si>
  <si>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</si>
  <si>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</si>
  <si>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</si>
  <si>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</si>
  <si>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</si>
  <si>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</si>
  <si>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</si>
  <si>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</si>
  <si>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</si>
  <si>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</si>
  <si>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</si>
  <si>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</si>
  <si>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</si>
  <si>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</si>
  <si>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</si>
  <si>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</si>
  <si>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</si>
  <si>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</si>
  <si>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</si>
  <si>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</si>
  <si>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</si>
  <si>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</si>
  <si>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</si>
  <si>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</si>
  <si>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</si>
  <si>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</si>
  <si>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</si>
  <si>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</si>
  <si>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</si>
  <si>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</si>
  <si>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</si>
  <si>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</si>
  <si>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</si>
  <si>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</si>
  <si>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</si>
  <si>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</si>
  <si>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</si>
  <si>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</si>
  <si>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</si>
  <si>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</si>
  <si>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</si>
  <si>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</si>
  <si>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</si>
  <si>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</si>
  <si>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</si>
  <si>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</si>
  <si>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</si>
  <si>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</si>
  <si>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</si>
  <si>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</si>
  <si>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</si>
  <si>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</si>
  <si>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</si>
  <si>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</si>
  <si>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</si>
  <si>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</si>
  <si>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</si>
  <si>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</si>
  <si>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</si>
  <si>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</si>
  <si>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</si>
  <si>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</si>
  <si>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</si>
  <si>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</si>
  <si>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</si>
  <si>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</si>
  <si>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</si>
  <si>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</si>
  <si>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</si>
  <si>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</si>
  <si>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</si>
  <si>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</si>
  <si>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</si>
  <si>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</si>
  <si>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</si>
  <si>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</si>
  <si>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</si>
  <si>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</si>
  <si>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</si>
  <si>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</si>
  <si>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</si>
  <si>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</si>
  <si>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</si>
  <si>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</si>
  <si>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</si>
  <si>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</si>
  <si>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</si>
  <si>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</si>
  <si>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</si>
  <si>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</si>
  <si>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</si>
  <si>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</si>
  <si>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</si>
  <si>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</si>
  <si>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</si>
  <si>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</si>
  <si>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</si>
  <si>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</si>
  <si>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</si>
  <si>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</si>
  <si>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</si>
  <si>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</si>
  <si>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</si>
  <si>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</si>
  <si>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</si>
  <si>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</si>
  <si>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</si>
  <si>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</si>
  <si>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</si>
  <si>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</si>
  <si>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</si>
  <si>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</si>
  <si>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</si>
  <si>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</si>
  <si>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</si>
  <si>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</si>
  <si>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</si>
  <si>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</si>
  <si>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</si>
  <si>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</si>
  <si>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</si>
  <si>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</si>
  <si>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</si>
  <si>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</si>
  <si>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</si>
  <si>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</si>
  <si>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</si>
  <si>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</si>
  <si>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</si>
  <si>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</si>
  <si>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</si>
  <si>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</si>
  <si>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</si>
  <si>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</si>
  <si>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</si>
  <si>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</si>
  <si>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</si>
  <si>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OVAL EM LOUÇA BRANCA, 35 X 50CM OU EQUIVALENTE, INCLUSO VÁLVULA EM METAL CROMADO E SIFÃO FLEXÍVEL EM PVC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</si>
  <si>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</si>
  <si>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</si>
  <si>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</si>
  <si>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</si>
  <si>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</si>
  <si>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</si>
  <si>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</si>
  <si>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</si>
  <si>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</si>
  <si>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</si>
  <si>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</si>
  <si>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</si>
  <si>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</si>
  <si>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</si>
  <si>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</si>
  <si>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</si>
  <si>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</si>
  <si>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</si>
  <si>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</si>
  <si>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</si>
  <si>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</si>
  <si>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</si>
  <si>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</si>
  <si>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</si>
  <si>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</si>
  <si>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</si>
  <si>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</si>
  <si>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</si>
  <si>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</si>
  <si>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</si>
  <si>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</si>
  <si>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</si>
  <si>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</si>
  <si>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</si>
  <si>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</si>
  <si>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</si>
  <si>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</si>
  <si>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</si>
  <si>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</si>
  <si>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</si>
  <si>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</si>
  <si>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</si>
  <si>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</si>
  <si>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</si>
  <si>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</si>
  <si>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</si>
  <si>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</si>
  <si>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</si>
  <si>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</si>
  <si>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</si>
  <si>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</si>
  <si>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</si>
  <si>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</si>
  <si>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</si>
  <si>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</si>
  <si>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</si>
  <si>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</si>
  <si>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</si>
  <si>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</si>
  <si>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</si>
  <si>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</si>
  <si>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</si>
  <si>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</si>
  <si>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</si>
  <si>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</si>
  <si>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</si>
  <si>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</si>
  <si>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</si>
  <si>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</si>
  <si>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</si>
  <si>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</si>
  <si>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</si>
  <si>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</si>
  <si>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</si>
  <si>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</si>
  <si>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</si>
  <si>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</si>
  <si>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</si>
  <si>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</si>
  <si>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</si>
  <si>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</si>
  <si>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</si>
  <si>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</si>
  <si>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</si>
  <si>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</si>
  <si>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</si>
  <si>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</si>
  <si>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</si>
  <si>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</si>
  <si>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</si>
  <si>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</si>
  <si>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</si>
  <si>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</si>
  <si>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</si>
  <si>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</si>
  <si>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</si>
  <si>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</si>
  <si>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</si>
  <si>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</si>
  <si>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</si>
  <si>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</si>
  <si>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</si>
  <si>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</si>
  <si>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</si>
  <si>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</si>
  <si>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</si>
  <si>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</si>
  <si>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</si>
  <si>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</si>
  <si>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</si>
  <si>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</si>
  <si>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</si>
  <si>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</si>
  <si>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</si>
  <si>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</si>
  <si>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</si>
  <si>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</si>
  <si>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</si>
  <si>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</si>
  <si>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</si>
  <si>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</si>
  <si>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</si>
  <si>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</si>
  <si>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</si>
  <si>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</si>
  <si>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</si>
  <si>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</si>
  <si>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</si>
  <si>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</si>
  <si>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</si>
  <si>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</si>
  <si>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</si>
  <si>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</si>
  <si>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</si>
  <si>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</si>
  <si>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</si>
  <si>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</si>
  <si>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</si>
  <si>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</si>
  <si>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</si>
  <si>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</si>
  <si>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</si>
  <si>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</si>
  <si>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</si>
  <si>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</si>
  <si>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</si>
  <si>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</si>
  <si>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</si>
  <si>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</si>
  <si>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</si>
  <si>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</si>
  <si>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</si>
  <si>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</si>
  <si>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</si>
  <si>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</si>
  <si>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</si>
  <si>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</si>
  <si>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</si>
  <si>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</si>
  <si>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</si>
  <si>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</si>
  <si>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</si>
  <si>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</si>
  <si>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</si>
  <si>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</si>
  <si>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</si>
  <si>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</si>
  <si>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</si>
  <si>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</si>
  <si>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</si>
  <si>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</si>
  <si>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</si>
  <si>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</si>
  <si>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</si>
  <si>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</si>
  <si>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</si>
  <si>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</si>
  <si>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</si>
  <si>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</si>
  <si>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</si>
  <si>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</si>
  <si>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</si>
  <si>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</si>
  <si>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</si>
  <si>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</si>
  <si>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</si>
  <si>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</si>
  <si>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</si>
  <si>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</si>
  <si>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</si>
  <si>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</si>
  <si>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</si>
  <si>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</si>
  <si>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</si>
  <si>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</si>
  <si>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</si>
  <si>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</si>
  <si>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</si>
  <si>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</si>
  <si>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</si>
  <si>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</si>
  <si>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</si>
  <si>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</si>
  <si>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</si>
  <si>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</si>
  <si>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</si>
  <si>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</si>
  <si>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</si>
  <si>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</si>
  <si>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</si>
  <si>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</si>
  <si>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</si>
  <si>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</si>
  <si>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</si>
  <si>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</si>
  <si>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</si>
  <si>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</si>
  <si>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</si>
  <si>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</si>
  <si>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</si>
  <si>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</si>
  <si>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</si>
  <si>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</si>
  <si>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</si>
  <si>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</si>
  <si>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</si>
  <si>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</si>
  <si>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</si>
  <si>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</si>
  <si>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</si>
  <si>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</si>
  <si>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</si>
  <si>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</si>
  <si>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</si>
  <si>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</si>
  <si>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</si>
  <si>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</si>
  <si>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</si>
  <si>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</si>
  <si>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</si>
  <si>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</si>
  <si>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</si>
  <si>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</si>
  <si>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</si>
  <si>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</si>
  <si>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</si>
  <si>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</si>
  <si>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</si>
  <si>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</si>
  <si>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</si>
  <si>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</si>
  <si>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</si>
  <si>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</si>
  <si>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</si>
  <si>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</si>
  <si>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</si>
  <si>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</si>
  <si>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</si>
  <si>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</si>
  <si>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</si>
  <si>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</si>
  <si>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</si>
  <si>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</si>
  <si>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</si>
  <si>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</si>
  <si>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</si>
  <si>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</si>
  <si>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</si>
  <si>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</si>
  <si>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</si>
  <si>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</si>
  <si>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</si>
  <si>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</si>
  <si>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</si>
  <si>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</si>
  <si>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</si>
  <si>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</si>
  <si>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</si>
  <si>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</si>
  <si>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</si>
  <si>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</si>
  <si>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</si>
  <si>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</si>
  <si>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</si>
  <si>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</si>
  <si>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</si>
  <si>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</si>
  <si>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</si>
  <si>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</si>
  <si>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</si>
  <si>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</si>
  <si>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</si>
  <si>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</si>
  <si>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</si>
  <si>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</si>
  <si>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</si>
  <si>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</si>
  <si>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</si>
  <si>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</si>
  <si>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</si>
  <si>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</si>
  <si>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</si>
  <si>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</si>
  <si>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</si>
  <si>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</si>
  <si>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</si>
  <si>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</si>
  <si>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</si>
  <si>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</si>
  <si>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</si>
  <si>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</si>
  <si>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</si>
  <si>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</si>
  <si>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</si>
  <si>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</si>
  <si>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</si>
  <si>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</si>
  <si>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</si>
  <si>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</si>
  <si>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</si>
  <si>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</si>
  <si>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</si>
  <si>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</si>
  <si>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</si>
  <si>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</si>
  <si>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</si>
  <si>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</si>
  <si>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</si>
  <si>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</si>
  <si>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</si>
  <si>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</si>
  <si>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</si>
  <si>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</si>
  <si>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</si>
  <si>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</si>
  <si>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</si>
  <si>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</si>
  <si>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</si>
  <si>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</si>
  <si>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</si>
  <si>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</si>
  <si>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</si>
  <si>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</si>
  <si>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</si>
  <si>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</si>
  <si>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</si>
  <si>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</si>
  <si>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</si>
  <si>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</si>
  <si>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</si>
  <si>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</si>
  <si>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</si>
  <si>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</si>
  <si>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</si>
  <si>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</si>
  <si>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</si>
  <si>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</si>
  <si>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</si>
  <si>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</si>
  <si>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</si>
  <si>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</si>
  <si>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</si>
  <si>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</si>
  <si>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</si>
  <si>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</si>
  <si>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</si>
  <si>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</si>
  <si>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</si>
  <si>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</si>
  <si>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</si>
  <si>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</si>
  <si>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</si>
  <si>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</si>
  <si>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</si>
  <si>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</si>
  <si>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</si>
  <si>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</si>
  <si>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</si>
  <si>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</si>
  <si>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74005/2</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</si>
  <si>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</si>
  <si>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</si>
  <si>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</si>
  <si>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</si>
  <si>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</si>
  <si>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</si>
  <si>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</si>
  <si>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</si>
  <si>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</si>
  <si>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</si>
  <si>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</si>
  <si>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</si>
  <si>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</si>
  <si>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</si>
  <si>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</si>
  <si>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</si>
  <si>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</si>
  <si>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</si>
  <si>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</si>
  <si>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</si>
  <si>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</si>
  <si>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</si>
  <si>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</si>
  <si>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</si>
  <si>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</si>
  <si>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</si>
  <si>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</si>
  <si>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</si>
  <si>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</si>
  <si>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</si>
  <si>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</si>
  <si>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</si>
  <si>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</si>
  <si>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</si>
  <si>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</si>
  <si>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</si>
  <si>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</si>
  <si>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</si>
  <si>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</si>
  <si>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</si>
  <si>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</si>
  <si>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</si>
  <si>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</si>
  <si>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</si>
  <si>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</si>
  <si>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</si>
  <si>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</si>
  <si>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</si>
  <si>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</si>
  <si>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</si>
  <si>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</si>
  <si>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</si>
  <si>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</si>
  <si>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</si>
  <si>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</si>
  <si>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</si>
  <si>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</si>
  <si>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</si>
  <si>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</si>
  <si>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</si>
  <si>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</si>
  <si>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</si>
  <si>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</si>
  <si>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</si>
  <si>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</si>
  <si>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</si>
  <si>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</si>
  <si>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</si>
  <si>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</si>
  <si>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</si>
  <si>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</si>
  <si>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</si>
  <si>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</si>
  <si>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</si>
  <si>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</si>
  <si>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</si>
  <si>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</si>
  <si>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</si>
  <si>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</si>
  <si>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</si>
  <si>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</si>
  <si>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</si>
  <si>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</si>
  <si>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</si>
  <si>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</si>
  <si>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</si>
  <si>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</si>
  <si>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</si>
  <si>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</si>
  <si>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</si>
  <si>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</si>
  <si>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</si>
  <si>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</si>
  <si>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</si>
  <si>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</si>
  <si>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</si>
  <si>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</si>
  <si>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</si>
  <si>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</si>
  <si>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</si>
  <si>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</si>
  <si>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</si>
  <si>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</si>
  <si>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</si>
  <si>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</si>
  <si>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</si>
  <si>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</si>
  <si>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</si>
  <si>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</si>
  <si>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</si>
  <si>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</si>
  <si>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</si>
  <si>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</si>
  <si>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</si>
  <si>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</si>
  <si>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</si>
  <si>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</si>
  <si>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</si>
  <si>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</si>
  <si>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</si>
  <si>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</si>
  <si>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</si>
  <si>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</si>
  <si>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</si>
  <si>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</si>
  <si>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</si>
  <si>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</si>
  <si>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</si>
  <si>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</si>
  <si>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</si>
  <si>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</si>
  <si>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</si>
  <si>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</si>
  <si>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</si>
  <si>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</si>
  <si>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</si>
  <si>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</si>
  <si>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</si>
  <si>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</si>
  <si>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</si>
  <si>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</si>
  <si>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</si>
  <si>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</si>
  <si>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</si>
  <si>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</si>
  <si>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</si>
  <si>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</si>
  <si>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</si>
  <si>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</si>
  <si>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</si>
  <si>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</si>
  <si>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</si>
  <si>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</si>
  <si>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</si>
  <si>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</si>
  <si>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</si>
  <si>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</si>
  <si>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</si>
  <si>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</si>
  <si>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</si>
  <si>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</si>
  <si>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</si>
  <si>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</si>
  <si>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</si>
  <si>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</si>
  <si>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</si>
  <si>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</si>
  <si>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</si>
  <si>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</si>
  <si>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</si>
  <si>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</si>
  <si>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</si>
  <si>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</si>
  <si>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</si>
  <si>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</si>
  <si>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</si>
  <si>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</si>
  <si>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</si>
  <si>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</si>
  <si>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</si>
  <si>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</si>
  <si>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</si>
  <si>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</si>
  <si>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</si>
  <si>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</si>
  <si>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</si>
  <si>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</si>
  <si>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</si>
  <si>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</si>
  <si>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</si>
  <si>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</si>
  <si>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</si>
  <si>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</si>
  <si>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</si>
  <si>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</si>
  <si>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</si>
  <si>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</si>
  <si>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</si>
  <si>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</si>
  <si>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</si>
  <si>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</si>
  <si>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</si>
  <si>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</si>
  <si>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</si>
  <si>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</si>
  <si>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</si>
  <si>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</si>
  <si>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</si>
  <si>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</si>
  <si>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</si>
  <si>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</si>
  <si>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</si>
  <si>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</si>
  <si>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</si>
  <si>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</si>
  <si>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</si>
  <si>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</si>
  <si>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</si>
  <si>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</si>
  <si>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</si>
  <si>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</si>
  <si>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</si>
  <si>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</si>
  <si>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</si>
  <si>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</si>
  <si>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</si>
  <si>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</si>
  <si>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</si>
  <si>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</si>
  <si>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</si>
  <si>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</si>
  <si>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</si>
  <si>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</si>
  <si>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</si>
  <si>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</si>
  <si>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</si>
  <si>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</si>
  <si>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</si>
  <si>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</si>
  <si>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</si>
  <si>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</si>
  <si>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</si>
  <si>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</si>
  <si>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</si>
  <si>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</si>
  <si>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</si>
  <si>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</si>
  <si>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</si>
  <si>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</si>
  <si>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</si>
  <si>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</si>
  <si>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</si>
  <si>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</si>
  <si>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</si>
  <si>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</si>
  <si>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</si>
  <si>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</si>
  <si>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</si>
  <si>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</si>
  <si>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</si>
  <si>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</si>
  <si>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</si>
  <si>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</si>
  <si>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</si>
  <si>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</si>
  <si>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</si>
  <si>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</si>
  <si>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</si>
  <si>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</si>
  <si>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</si>
  <si>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</si>
  <si>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</si>
  <si>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</si>
  <si>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</si>
  <si>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</si>
  <si>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</si>
  <si>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</si>
  <si>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</si>
  <si>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</si>
  <si>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</si>
  <si>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</si>
  <si>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</si>
  <si>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</si>
  <si>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</si>
  <si>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</si>
  <si>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</si>
  <si>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</si>
  <si>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</si>
  <si>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</si>
  <si>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</si>
  <si>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</si>
  <si>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</si>
  <si>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MANUAL DE PINTURA COM TINTA LÁTEX PVA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</si>
  <si>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</si>
  <si>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</si>
  <si>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</si>
  <si>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</si>
  <si>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</si>
  <si>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</si>
  <si>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</si>
  <si>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</si>
  <si>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</si>
  <si>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</si>
  <si>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</si>
  <si>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</si>
  <si>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</si>
  <si>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</si>
  <si>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</si>
  <si>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</si>
  <si>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</si>
  <si>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</si>
  <si>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</si>
  <si>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</si>
  <si>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</si>
  <si>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</si>
  <si>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</si>
  <si>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</si>
  <si>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</si>
  <si>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</si>
  <si>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</si>
  <si>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</si>
  <si>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</si>
  <si>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</si>
  <si>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</si>
  <si>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</si>
  <si>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</si>
  <si>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</si>
  <si>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</si>
  <si>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</si>
  <si>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</si>
  <si>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</si>
  <si>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</si>
  <si>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</si>
  <si>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</si>
  <si>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</si>
  <si>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</si>
  <si>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</si>
  <si>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</si>
  <si>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</si>
  <si>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</si>
  <si>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</si>
  <si>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</si>
  <si>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73865/1</t>
  </si>
  <si>
    <t>FUNDO PREPARADOR PRIMER A BASE DE EPOXI, PARA ESTRUTURA METALICA, UMA DEMAO, ESPESSURA DE 25 MICRA.</t>
  </si>
  <si>
    <t>73924/1</t>
  </si>
  <si>
    <t>73924/2</t>
  </si>
  <si>
    <t>PINTURA ESMALTE ACETINADO, DUAS DEMAOS, SOBRE SUPERFICIE METALICA</t>
  </si>
  <si>
    <t>73924/3</t>
  </si>
  <si>
    <t>PINTURA ESMALTE FOSCO, DUAS DEMAOS, SOBRE SUPERFICIE METALICA</t>
  </si>
  <si>
    <t>74064/1</t>
  </si>
  <si>
    <t>74064/2</t>
  </si>
  <si>
    <t>FUNDO ANTICORROSIVO A BASE DE OXIDO DE FERRO (ZARCAO), UMA DEMAO</t>
  </si>
  <si>
    <t>74145/1</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</si>
  <si>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</si>
  <si>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</si>
  <si>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</si>
  <si>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</si>
  <si>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</si>
  <si>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</si>
  <si>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</si>
  <si>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</si>
  <si>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</si>
  <si>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</si>
  <si>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</si>
  <si>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</si>
  <si>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</si>
  <si>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</si>
  <si>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</si>
  <si>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</si>
  <si>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</si>
  <si>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APLICACAO DE VERNIZ POLIURETANO FOSCO SOBRE PISO DE PEDRAS DECORATIVAS, 3 DEMAOS</t>
  </si>
  <si>
    <t>POLIMENTO E ENCERAMENTO DE PISO EM MADEIRA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</si>
  <si>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</si>
  <si>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</si>
  <si>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</si>
  <si>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</si>
  <si>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</si>
  <si>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</si>
  <si>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</si>
  <si>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</si>
  <si>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</si>
  <si>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</si>
  <si>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</si>
  <si>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</si>
  <si>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</si>
  <si>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</si>
  <si>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</si>
  <si>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</si>
  <si>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</si>
  <si>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</si>
  <si>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</si>
  <si>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</si>
  <si>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</si>
  <si>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</si>
  <si>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</si>
  <si>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</si>
  <si>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</si>
  <si>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</si>
  <si>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</si>
  <si>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</si>
  <si>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</si>
  <si>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</si>
  <si>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</si>
  <si>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</si>
  <si>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</si>
  <si>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</si>
  <si>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</si>
  <si>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</si>
  <si>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</si>
  <si>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</si>
  <si>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</si>
  <si>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</si>
  <si>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</si>
  <si>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</si>
  <si>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</si>
  <si>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</si>
  <si>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</si>
  <si>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</si>
  <si>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</si>
  <si>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</si>
  <si>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</si>
  <si>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</si>
  <si>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</si>
  <si>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</si>
  <si>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</si>
  <si>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</si>
  <si>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</si>
  <si>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</si>
  <si>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</si>
  <si>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</si>
  <si>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</si>
  <si>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</si>
  <si>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</si>
  <si>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</si>
  <si>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</si>
  <si>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</si>
  <si>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</si>
  <si>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</si>
  <si>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</si>
  <si>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</si>
  <si>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</si>
  <si>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</si>
  <si>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</si>
  <si>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</si>
  <si>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</si>
  <si>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</si>
  <si>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</si>
  <si>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</si>
  <si>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</si>
  <si>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</si>
  <si>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</si>
  <si>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</si>
  <si>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</si>
  <si>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</si>
  <si>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</si>
  <si>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</si>
  <si>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</si>
  <si>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</si>
  <si>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</si>
  <si>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</si>
  <si>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</si>
  <si>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</si>
  <si>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</si>
  <si>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</si>
  <si>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</si>
  <si>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</si>
  <si>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</si>
  <si>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</si>
  <si>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</si>
  <si>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</si>
  <si>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</si>
  <si>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</si>
  <si>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</si>
  <si>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</si>
  <si>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</si>
  <si>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</si>
  <si>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</si>
  <si>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</si>
  <si>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</si>
  <si>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</si>
  <si>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</si>
  <si>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</si>
  <si>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</si>
  <si>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</si>
  <si>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</si>
  <si>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</si>
  <si>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</si>
  <si>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</si>
  <si>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</si>
  <si>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</si>
  <si>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</si>
  <si>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</si>
  <si>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</si>
  <si>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</si>
  <si>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</si>
  <si>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</si>
  <si>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</si>
  <si>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</si>
  <si>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</si>
  <si>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</si>
  <si>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</si>
  <si>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</si>
  <si>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</si>
  <si>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</si>
  <si>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</si>
  <si>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</si>
  <si>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</si>
  <si>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</si>
  <si>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</si>
  <si>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</si>
  <si>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</si>
  <si>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</si>
  <si>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</si>
  <si>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</si>
  <si>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</si>
  <si>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</si>
  <si>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</si>
  <si>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</si>
  <si>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</si>
  <si>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</si>
  <si>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</si>
  <si>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</si>
  <si>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</si>
  <si>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</si>
  <si>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</si>
  <si>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</si>
  <si>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</si>
  <si>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</si>
  <si>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</si>
  <si>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</si>
  <si>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</si>
  <si>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</si>
  <si>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</si>
  <si>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</si>
  <si>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</si>
  <si>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</si>
  <si>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</si>
  <si>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</si>
  <si>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</si>
  <si>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</si>
  <si>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</si>
  <si>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</si>
  <si>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</si>
  <si>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</si>
  <si>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</si>
  <si>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</si>
  <si>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</si>
  <si>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</si>
  <si>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</si>
  <si>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</si>
  <si>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</si>
  <si>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</si>
  <si>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</si>
  <si>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</si>
  <si>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</si>
  <si>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</si>
  <si>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</si>
  <si>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</si>
  <si>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</si>
  <si>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</si>
  <si>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</si>
  <si>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</si>
  <si>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</si>
  <si>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</si>
  <si>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</si>
  <si>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</si>
  <si>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</si>
  <si>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</si>
  <si>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</si>
  <si>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</si>
  <si>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</si>
  <si>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</si>
  <si>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</si>
  <si>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</si>
  <si>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</si>
  <si>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</si>
  <si>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</si>
  <si>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</si>
  <si>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</si>
  <si>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</si>
  <si>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</si>
  <si>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</si>
  <si>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</si>
  <si>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</si>
  <si>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</si>
  <si>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</si>
  <si>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</si>
  <si>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</si>
  <si>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</si>
  <si>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</si>
  <si>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</si>
  <si>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</si>
  <si>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</si>
  <si>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</si>
  <si>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</si>
  <si>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</si>
  <si>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</si>
  <si>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</si>
  <si>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</si>
  <si>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</si>
  <si>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</si>
  <si>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</si>
  <si>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</si>
  <si>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</si>
  <si>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</si>
  <si>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</si>
  <si>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</si>
  <si>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</si>
  <si>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</si>
  <si>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</si>
  <si>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</si>
  <si>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</si>
  <si>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</si>
  <si>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</si>
  <si>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</si>
  <si>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</si>
  <si>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</si>
  <si>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</si>
  <si>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</si>
  <si>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</si>
  <si>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</si>
  <si>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</si>
  <si>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</si>
  <si>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</si>
  <si>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</si>
  <si>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</si>
  <si>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</si>
  <si>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</si>
  <si>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</si>
  <si>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</si>
  <si>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</si>
  <si>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</si>
  <si>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</si>
  <si>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</si>
  <si>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</si>
  <si>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</si>
  <si>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</si>
  <si>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</si>
  <si>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</si>
  <si>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</si>
  <si>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</si>
  <si>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</si>
  <si>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</si>
  <si>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</si>
  <si>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</si>
  <si>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</si>
  <si>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</si>
  <si>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</si>
  <si>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</si>
  <si>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</si>
  <si>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</si>
  <si>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</si>
  <si>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</si>
  <si>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</si>
  <si>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</si>
  <si>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</si>
  <si>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</si>
  <si>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</si>
  <si>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</si>
  <si>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</si>
  <si>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</si>
  <si>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</si>
  <si>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</si>
  <si>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</si>
  <si>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</si>
  <si>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</si>
  <si>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</si>
  <si>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</si>
  <si>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</si>
  <si>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</si>
  <si>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</si>
  <si>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</si>
  <si>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</si>
  <si>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</si>
  <si>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</si>
  <si>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</si>
  <si>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</si>
  <si>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</si>
  <si>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</si>
  <si>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</si>
  <si>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</si>
  <si>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</si>
  <si>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</si>
  <si>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</si>
  <si>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</si>
  <si>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</si>
  <si>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</si>
  <si>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</si>
  <si>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</si>
  <si>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</si>
  <si>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</si>
  <si>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</si>
  <si>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</si>
  <si>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</si>
  <si>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</si>
  <si>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</si>
  <si>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</si>
  <si>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</si>
  <si>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</si>
  <si>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</si>
  <si>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</si>
  <si>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</si>
  <si>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</si>
  <si>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</si>
  <si>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</si>
  <si>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</si>
  <si>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</si>
  <si>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</si>
  <si>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</si>
  <si>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</si>
  <si>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</si>
  <si>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</si>
  <si>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</si>
  <si>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</si>
  <si>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</si>
  <si>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</si>
  <si>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</si>
  <si>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</si>
  <si>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</si>
  <si>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</si>
  <si>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</si>
  <si>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</si>
  <si>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</si>
  <si>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</si>
  <si>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</si>
  <si>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</si>
  <si>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</si>
  <si>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</si>
  <si>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</si>
  <si>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</si>
  <si>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</si>
  <si>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</si>
  <si>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</si>
  <si>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</si>
  <si>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</si>
  <si>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</si>
  <si>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</si>
  <si>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</si>
  <si>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</si>
  <si>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</si>
  <si>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</si>
  <si>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</si>
  <si>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</si>
  <si>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</si>
  <si>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</si>
  <si>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</si>
  <si>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</si>
  <si>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</si>
  <si>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</si>
  <si>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</si>
  <si>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</si>
  <si>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</si>
  <si>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</si>
  <si>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</si>
  <si>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</si>
  <si>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</si>
  <si>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</si>
  <si>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</si>
  <si>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</si>
  <si>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</si>
  <si>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</si>
  <si>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</si>
  <si>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</si>
  <si>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</si>
  <si>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</si>
  <si>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</si>
  <si>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</si>
  <si>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</si>
  <si>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</si>
  <si>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</si>
  <si>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</si>
  <si>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</si>
  <si>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</si>
  <si>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</si>
  <si>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</si>
  <si>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</si>
  <si>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</si>
  <si>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</si>
  <si>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</si>
  <si>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</si>
  <si>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</si>
  <si>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</si>
  <si>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</si>
  <si>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</si>
  <si>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</si>
  <si>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</si>
  <si>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</si>
  <si>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</si>
  <si>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</si>
  <si>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</si>
  <si>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</si>
  <si>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</si>
  <si>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</si>
  <si>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</si>
  <si>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</si>
  <si>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</si>
  <si>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</si>
  <si>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</si>
  <si>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</si>
  <si>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</si>
  <si>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</si>
  <si>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</si>
  <si>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</si>
  <si>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</si>
  <si>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</si>
  <si>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</si>
  <si>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</si>
  <si>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</si>
  <si>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</si>
  <si>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</si>
  <si>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</si>
  <si>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</si>
  <si>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</si>
  <si>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</si>
  <si>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</si>
  <si>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</si>
  <si>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</si>
  <si>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</si>
  <si>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</si>
  <si>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</si>
  <si>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</si>
  <si>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</si>
  <si>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</si>
  <si>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</si>
  <si>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</si>
  <si>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</si>
  <si>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</si>
  <si>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</si>
  <si>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</si>
  <si>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</si>
  <si>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</si>
  <si>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</si>
  <si>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</si>
  <si>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</si>
  <si>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</si>
  <si>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</si>
  <si>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</si>
  <si>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</si>
  <si>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</si>
  <si>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</si>
  <si>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</si>
  <si>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</si>
  <si>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</si>
  <si>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</si>
  <si>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</si>
  <si>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</si>
  <si>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</si>
  <si>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</si>
  <si>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</si>
  <si>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</si>
  <si>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</si>
  <si>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</si>
  <si>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</si>
  <si>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</si>
  <si>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</si>
  <si>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</si>
  <si>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</si>
  <si>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</si>
  <si>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</si>
  <si>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</si>
  <si>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</si>
  <si>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</si>
  <si>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</si>
  <si>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</si>
  <si>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</si>
  <si>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</si>
  <si>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</si>
  <si>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</si>
  <si>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</si>
  <si>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</si>
  <si>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</si>
  <si>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</si>
  <si>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</si>
  <si>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</si>
  <si>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</si>
  <si>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</si>
  <si>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</si>
  <si>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</si>
  <si>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</si>
  <si>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</si>
  <si>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</si>
  <si>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</si>
  <si>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</si>
  <si>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</si>
  <si>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</si>
  <si>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</si>
  <si>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</si>
  <si>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</si>
  <si>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</si>
  <si>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</si>
  <si>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</si>
  <si>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</si>
  <si>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</si>
  <si>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</si>
  <si>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</si>
  <si>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</si>
  <si>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</si>
  <si>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</si>
  <si>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</si>
  <si>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</si>
  <si>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</si>
  <si>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</si>
  <si>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</si>
  <si>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</si>
  <si>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</si>
  <si>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</si>
  <si>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</si>
  <si>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</si>
  <si>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</si>
  <si>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</si>
  <si>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</si>
  <si>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</si>
  <si>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</si>
  <si>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</si>
  <si>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</si>
  <si>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</si>
  <si>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</si>
  <si>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</si>
  <si>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</si>
  <si>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</si>
  <si>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</si>
  <si>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</si>
  <si>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</si>
  <si>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</si>
  <si>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</si>
  <si>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</si>
  <si>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</si>
  <si>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</si>
  <si>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</si>
  <si>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</si>
  <si>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</si>
  <si>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</si>
  <si>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</si>
  <si>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</si>
  <si>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</si>
  <si>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</si>
  <si>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</si>
  <si>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</si>
  <si>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</si>
  <si>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</si>
  <si>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</si>
  <si>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</si>
  <si>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</si>
  <si>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</si>
  <si>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</si>
  <si>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</si>
  <si>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</si>
  <si>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</si>
  <si>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</si>
  <si>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</si>
  <si>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</si>
  <si>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</si>
  <si>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</si>
  <si>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CAVOUQUEIRO OU OPERADOR PERFURATRIZ/ROMPEDOR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</si>
  <si>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</si>
  <si>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</si>
  <si>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</si>
  <si>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</si>
  <si>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</si>
  <si>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</si>
  <si>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</si>
  <si>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</si>
  <si>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</si>
  <si>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</si>
  <si>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</si>
  <si>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</si>
  <si>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</si>
  <si>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</si>
  <si>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</si>
  <si>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</si>
  <si>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</si>
  <si>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</si>
  <si>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</si>
  <si>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</si>
  <si>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</si>
  <si>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</si>
  <si>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</si>
  <si>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</si>
  <si>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</si>
  <si>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</si>
  <si>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</si>
  <si>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</si>
  <si>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</si>
  <si>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</si>
  <si>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</si>
  <si>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</si>
  <si>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</si>
  <si>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</si>
  <si>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</si>
  <si>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</si>
  <si>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</si>
  <si>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</si>
  <si>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</si>
  <si>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</si>
  <si>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</si>
  <si>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</si>
  <si>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</si>
  <si>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</si>
  <si>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</si>
  <si>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</si>
  <si>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</si>
  <si>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</si>
  <si>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</si>
  <si>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</si>
  <si>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</si>
  <si>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</si>
  <si>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</si>
  <si>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</si>
  <si>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</si>
  <si>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</si>
  <si>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</si>
  <si>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</si>
  <si>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</si>
  <si>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</si>
  <si>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</si>
  <si>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</si>
  <si>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</si>
  <si>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</si>
  <si>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</si>
  <si>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</si>
  <si>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</si>
  <si>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</si>
  <si>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</si>
  <si>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</si>
  <si>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</si>
  <si>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</si>
  <si>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</si>
  <si>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</si>
  <si>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</si>
  <si>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</si>
  <si>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</si>
  <si>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</si>
  <si>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</si>
  <si>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</si>
  <si>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</si>
  <si>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</si>
  <si>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</si>
  <si>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</si>
  <si>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</si>
  <si>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</si>
  <si>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</si>
  <si>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</si>
  <si>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</si>
  <si>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</si>
  <si>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</si>
  <si>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</si>
  <si>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</si>
  <si>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</si>
  <si>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</si>
  <si>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</si>
  <si>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</si>
  <si>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</si>
  <si>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</si>
  <si>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</si>
  <si>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</si>
  <si>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</si>
  <si>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</si>
  <si>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</si>
  <si>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</si>
  <si>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</si>
  <si>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</si>
  <si>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</si>
  <si>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</si>
  <si>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</si>
  <si>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</si>
  <si>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</si>
  <si>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</si>
  <si>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</si>
  <si>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</si>
  <si>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</si>
  <si>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</si>
  <si>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</si>
  <si>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</si>
  <si>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</si>
  <si>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</si>
  <si>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</si>
  <si>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</si>
  <si>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</si>
  <si>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</si>
  <si>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</si>
  <si>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</si>
  <si>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</si>
  <si>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</si>
  <si>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</si>
  <si>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</si>
  <si>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</si>
  <si>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</si>
  <si>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</si>
  <si>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</si>
  <si>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</si>
  <si>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</si>
  <si>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</si>
  <si>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</si>
  <si>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</si>
  <si>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</si>
  <si>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</si>
  <si>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</si>
  <si>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</si>
  <si>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</si>
  <si>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</si>
  <si>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</si>
  <si>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</si>
  <si>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</si>
  <si>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</si>
  <si>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</si>
  <si>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</si>
  <si>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</si>
  <si>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</si>
  <si>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</si>
  <si>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</si>
  <si>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</si>
  <si>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</si>
  <si>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</si>
  <si>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</si>
  <si>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</si>
  <si>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</si>
  <si>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</si>
  <si>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</si>
  <si>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</si>
  <si>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</si>
  <si>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</si>
  <si>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</si>
  <si>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</si>
  <si>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</si>
  <si>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</si>
  <si>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</si>
  <si>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</si>
  <si>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</si>
  <si>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</si>
  <si>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</si>
  <si>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</si>
  <si>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</si>
  <si>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</si>
  <si>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</si>
  <si>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LOCALIDADE: 4495 - BRASILIA</t>
  </si>
  <si>
    <t xml:space="preserve">CODIGO  </t>
  </si>
  <si>
    <t>DESCRICAO DO INSUMO</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</si>
  <si>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</si>
  <si>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</si>
  <si>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</si>
  <si>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</si>
  <si>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</si>
  <si>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</si>
  <si>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</si>
  <si>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</si>
  <si>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</si>
  <si>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</si>
  <si>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</si>
  <si>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</si>
  <si>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</si>
  <si>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</si>
  <si>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</si>
  <si>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</si>
  <si>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</si>
  <si>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</si>
  <si>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</si>
  <si>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</si>
  <si>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</si>
  <si>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</si>
  <si>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</si>
  <si>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SERVIÇO</t>
  </si>
  <si>
    <t>CCU</t>
  </si>
  <si>
    <t>INSUMO</t>
  </si>
  <si>
    <t>EQUIP.</t>
  </si>
  <si>
    <t>04.01.100.3</t>
  </si>
  <si>
    <t>04.01.100.4</t>
  </si>
  <si>
    <t>REVESTIMENTO DE PISOS</t>
  </si>
  <si>
    <t>04.01.554</t>
  </si>
  <si>
    <t>GESSO AUTOPORTANTE ACARTONADO</t>
  </si>
  <si>
    <t>04.01.554.1</t>
  </si>
  <si>
    <t>QUADROS DE FORÇA</t>
  </si>
  <si>
    <t>ELETROCALHA EM ACO GALV.100X50MM COM TAMPA - FORNECIMENTO E INSTALAÇÃO</t>
  </si>
  <si>
    <t>CURVA VERTICAL PARA ELETROCALHA EM ACO GALV. 100X50MM - FORNECIMENTO E INSTALAÇÃO</t>
  </si>
  <si>
    <t>TE HORIZONTAL PARA ELETROCALHA EM ACO GALV. 100X50MM - FORNECIMENTO E INSTALAÇÃO</t>
  </si>
  <si>
    <t>06.01.400</t>
  </si>
  <si>
    <t>ACESSÓRIOS</t>
  </si>
  <si>
    <t>CURVA HORIZONTAL PARA ELETROCALHA EM ACO GALV. 50X50MM - FORNECIMENTO E INSTALAÇÃO</t>
  </si>
  <si>
    <t>04.01.100.5</t>
  </si>
  <si>
    <t>04.01.100.6</t>
  </si>
  <si>
    <t xml:space="preserve">03.00.000 </t>
  </si>
  <si>
    <t>FUNDAÇÕES E ESTRUTURAS</t>
  </si>
  <si>
    <t>03.01.600</t>
  </si>
  <si>
    <t>IMPERMEABILIZAÇÃO</t>
  </si>
  <si>
    <t>03.03.100.1</t>
  </si>
  <si>
    <t>03.03.100.2</t>
  </si>
  <si>
    <t>03.03.100.3</t>
  </si>
  <si>
    <t>03.03.100.4</t>
  </si>
  <si>
    <t>03.03.100.5</t>
  </si>
  <si>
    <t>03.03.100.6</t>
  </si>
  <si>
    <t>00.002.329/0001-91</t>
  </si>
  <si>
    <t>ESTRUTURA METÁLICA</t>
  </si>
  <si>
    <t>04.01.554.2</t>
  </si>
  <si>
    <t>1,0000000</t>
  </si>
  <si>
    <t>EQUIPAMENTOS</t>
  </si>
  <si>
    <t>AR CONDICIONADO CENTRAL</t>
  </si>
  <si>
    <t>CONDICIONADORES</t>
  </si>
  <si>
    <t>07.02.200.1</t>
  </si>
  <si>
    <t>07.02.200.2</t>
  </si>
  <si>
    <t>07.02.200.3</t>
  </si>
  <si>
    <t>07.02.200.4</t>
  </si>
  <si>
    <t>07.02.200.5</t>
  </si>
  <si>
    <t>07.02.200.6</t>
  </si>
  <si>
    <t>07.02.200.7</t>
  </si>
  <si>
    <t>VENTILADORES</t>
  </si>
  <si>
    <t>07.04.100.1</t>
  </si>
  <si>
    <t>07.04.100.2</t>
  </si>
  <si>
    <t>0,5000000</t>
  </si>
  <si>
    <t>DETECÇÃO E ALARME DE INCÊNDIO</t>
  </si>
  <si>
    <t>EQUIPAMENTOS DE DETECÇÃO</t>
  </si>
  <si>
    <t>06.03.200.1</t>
  </si>
  <si>
    <t>06.03.200.2</t>
  </si>
  <si>
    <t>06.03.200.3</t>
  </si>
  <si>
    <t>06.03.300.1</t>
  </si>
  <si>
    <t>06.03.300.2</t>
  </si>
  <si>
    <t>06.03.300.3</t>
  </si>
  <si>
    <t>06.03.300.4</t>
  </si>
  <si>
    <t>06.03.300.5</t>
  </si>
  <si>
    <t>06.03.400.1</t>
  </si>
  <si>
    <t>06.03.300.6</t>
  </si>
  <si>
    <t>CURVA VERTICAL PARA ELETROCALHA EM ACO GALV. 50X50MM - FORNECIMENTO E INSTALAÇÃO</t>
  </si>
  <si>
    <t>TE HORIZONTAL PARA ELETROCALHA EM ACO GALV. 50X50MM - FORNECIMENTO E INSTALAÇÃO</t>
  </si>
  <si>
    <t>TALA PLANA PARA ELETROCALHA 50MM - FORNECIMENTO E INSTALAÇÃO</t>
  </si>
  <si>
    <t>08.01.200.1</t>
  </si>
  <si>
    <t>08.01.200.2</t>
  </si>
  <si>
    <t>08.01.200.4</t>
  </si>
  <si>
    <t>08.01.200.6</t>
  </si>
  <si>
    <t xml:space="preserve">08.01.510 </t>
  </si>
  <si>
    <t>CAIXAS DE INCÊNDIO</t>
  </si>
  <si>
    <t>08.01.510.1</t>
  </si>
  <si>
    <t xml:space="preserve">08.01.530 </t>
  </si>
  <si>
    <t>08.01.530.1</t>
  </si>
  <si>
    <t xml:space="preserve">08.01.550 </t>
  </si>
  <si>
    <t>PLACAS DE SINALIZAÇÃO</t>
  </si>
  <si>
    <t>08.01.550.1</t>
  </si>
  <si>
    <t>08.01.550.2</t>
  </si>
  <si>
    <t xml:space="preserve">07.02.300 </t>
  </si>
  <si>
    <t>REDE FRIGORÍGENA</t>
  </si>
  <si>
    <t>07.02.300.1</t>
  </si>
  <si>
    <t>07.02.300.2</t>
  </si>
  <si>
    <t>07.02.300.3</t>
  </si>
  <si>
    <t>07.02.300.4</t>
  </si>
  <si>
    <t>07.02.300.5</t>
  </si>
  <si>
    <t>07.02.300.6</t>
  </si>
  <si>
    <t xml:space="preserve">07.02.400 </t>
  </si>
  <si>
    <t>DRENAGEM</t>
  </si>
  <si>
    <t>07.02.400.1</t>
  </si>
  <si>
    <t>07.02.400.2</t>
  </si>
  <si>
    <t>07.02.400.3</t>
  </si>
  <si>
    <t>07.02.400.4</t>
  </si>
  <si>
    <t>07.02.400.5</t>
  </si>
  <si>
    <t xml:space="preserve">07.04.300 </t>
  </si>
  <si>
    <t>EQUIPAMENTOS AUXILIARES</t>
  </si>
  <si>
    <t>07.04.300.1</t>
  </si>
  <si>
    <t>07.04.300.2</t>
  </si>
  <si>
    <t>07.04.300.3</t>
  </si>
  <si>
    <t>07.04.300.4</t>
  </si>
  <si>
    <t>07.04.300.5</t>
  </si>
  <si>
    <t>07.04.300.6</t>
  </si>
  <si>
    <t>07.04.300.7</t>
  </si>
  <si>
    <t>07.04.300.8</t>
  </si>
  <si>
    <t>07.04.300.9</t>
  </si>
  <si>
    <t>07.04.300.10</t>
  </si>
  <si>
    <t>07.02.400.6</t>
  </si>
  <si>
    <t>07.02.400.7</t>
  </si>
  <si>
    <t>07.02.400.8</t>
  </si>
  <si>
    <t>07.02.400.9</t>
  </si>
  <si>
    <t>SOLEIRAS</t>
  </si>
  <si>
    <t>Mês 04</t>
  </si>
  <si>
    <t>Mês 05</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</si>
  <si>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</si>
  <si>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</si>
  <si>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</si>
  <si>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</si>
  <si>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</si>
  <si>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</si>
  <si>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</si>
  <si>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</si>
  <si>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</si>
  <si>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</si>
  <si>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</si>
  <si>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</si>
  <si>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</si>
  <si>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</si>
  <si>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</si>
  <si>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</si>
  <si>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</si>
  <si>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</si>
  <si>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</si>
  <si>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</si>
  <si>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</si>
  <si>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</si>
  <si>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</si>
  <si>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</si>
  <si>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</si>
  <si>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</si>
  <si>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</si>
  <si>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</si>
  <si>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</si>
  <si>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</si>
  <si>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</si>
  <si>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</si>
  <si>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</si>
  <si>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</si>
  <si>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</si>
  <si>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</si>
  <si>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</si>
  <si>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</si>
  <si>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</si>
  <si>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</si>
  <si>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</si>
  <si>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</si>
  <si>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</si>
  <si>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</si>
  <si>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</si>
  <si>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</si>
  <si>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</si>
  <si>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</si>
  <si>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</si>
  <si>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</si>
  <si>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</si>
  <si>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</si>
  <si>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</si>
  <si>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</si>
  <si>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</si>
  <si>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</si>
  <si>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</si>
  <si>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</si>
  <si>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</si>
  <si>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</si>
  <si>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</si>
  <si>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</si>
  <si>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</si>
  <si>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</si>
  <si>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</si>
  <si>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</si>
  <si>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</si>
  <si>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</si>
  <si>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</si>
  <si>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</si>
  <si>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</si>
  <si>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</si>
  <si>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</si>
  <si>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</si>
  <si>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</si>
  <si>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</si>
  <si>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</si>
  <si>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</si>
  <si>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</si>
  <si>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</si>
  <si>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</si>
  <si>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</si>
  <si>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</si>
  <si>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</si>
  <si>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</si>
  <si>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</si>
  <si>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</si>
  <si>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</si>
  <si>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</si>
  <si>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</si>
  <si>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</si>
  <si>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</si>
  <si>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</si>
  <si>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</si>
  <si>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</si>
  <si>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</si>
  <si>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</si>
  <si>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</si>
  <si>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</si>
  <si>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</si>
  <si>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</si>
  <si>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</si>
  <si>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</si>
  <si>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</si>
  <si>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</si>
  <si>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</si>
  <si>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</si>
  <si>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</si>
  <si>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</si>
  <si>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</si>
  <si>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</si>
  <si>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</si>
  <si>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</si>
  <si>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</si>
  <si>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</si>
  <si>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</si>
  <si>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</si>
  <si>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</si>
  <si>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</si>
  <si>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</si>
  <si>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</si>
  <si>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</si>
  <si>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</si>
  <si>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</si>
  <si>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</si>
  <si>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</si>
  <si>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</si>
  <si>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</si>
  <si>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</si>
  <si>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</si>
  <si>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</si>
  <si>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</si>
  <si>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</si>
  <si>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</si>
  <si>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</si>
  <si>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</si>
  <si>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</si>
  <si>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</si>
  <si>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</si>
  <si>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</si>
  <si>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</si>
  <si>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</si>
  <si>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</si>
  <si>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</si>
  <si>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</si>
  <si>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</si>
  <si>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</si>
  <si>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</si>
  <si>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</si>
  <si>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</si>
  <si>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</si>
  <si>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</si>
  <si>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</si>
  <si>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</si>
  <si>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</si>
  <si>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</si>
  <si>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</si>
  <si>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</si>
  <si>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</si>
  <si>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</si>
  <si>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</si>
  <si>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</si>
  <si>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</si>
  <si>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</si>
  <si>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</si>
  <si>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</si>
  <si>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</si>
  <si>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</si>
  <si>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</si>
  <si>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</si>
  <si>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</si>
  <si>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</si>
  <si>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</si>
  <si>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</si>
  <si>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</si>
  <si>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</si>
  <si>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</si>
  <si>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</si>
  <si>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</si>
  <si>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</si>
  <si>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</si>
  <si>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</si>
  <si>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</si>
  <si>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</si>
  <si>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</si>
  <si>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</si>
  <si>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</si>
  <si>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</si>
  <si>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</si>
  <si>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</si>
  <si>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</si>
  <si>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</si>
  <si>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</si>
  <si>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</si>
  <si>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</si>
  <si>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</si>
  <si>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</si>
  <si>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</si>
  <si>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</si>
  <si>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</si>
  <si>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</si>
  <si>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</si>
  <si>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</si>
  <si>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</si>
  <si>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</si>
  <si>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</si>
  <si>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</si>
  <si>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</si>
  <si>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</si>
  <si>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</si>
  <si>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</si>
  <si>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</si>
  <si>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</si>
  <si>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</si>
  <si>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</si>
  <si>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</si>
  <si>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</si>
  <si>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</si>
  <si>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</si>
  <si>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</si>
  <si>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</si>
  <si>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</si>
  <si>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</si>
  <si>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</si>
  <si>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</si>
  <si>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</si>
  <si>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</si>
  <si>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</si>
  <si>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</si>
  <si>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</si>
  <si>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</si>
  <si>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</si>
  <si>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</si>
  <si>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</si>
  <si>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</si>
  <si>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</si>
  <si>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</si>
  <si>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</si>
  <si>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</si>
  <si>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</si>
  <si>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</si>
  <si>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</si>
  <si>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</si>
  <si>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</si>
  <si>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</si>
  <si>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</si>
  <si>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</si>
  <si>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</si>
  <si>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</si>
  <si>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</si>
  <si>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</si>
  <si>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</si>
  <si>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</si>
  <si>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</si>
  <si>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</si>
  <si>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</si>
  <si>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</si>
  <si>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</si>
  <si>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</si>
  <si>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</si>
  <si>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</si>
  <si>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</si>
  <si>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</si>
  <si>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</si>
  <si>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</si>
  <si>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</si>
  <si>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</si>
  <si>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</si>
  <si>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</si>
  <si>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</si>
  <si>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</si>
  <si>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</si>
  <si>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</si>
  <si>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</si>
  <si>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</si>
  <si>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</si>
  <si>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</si>
  <si>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</si>
  <si>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</si>
  <si>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</si>
  <si>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</si>
  <si>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</si>
  <si>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</si>
  <si>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</si>
  <si>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</si>
  <si>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</si>
  <si>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</si>
  <si>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</si>
  <si>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</si>
  <si>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</si>
  <si>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</si>
  <si>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</si>
  <si>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</si>
  <si>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</si>
  <si>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</si>
  <si>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</si>
  <si>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</si>
  <si>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</si>
  <si>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</si>
  <si>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</si>
  <si>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</si>
  <si>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</si>
  <si>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</si>
  <si>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</si>
  <si>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</si>
  <si>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</si>
  <si>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</si>
  <si>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</si>
  <si>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</si>
  <si>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</si>
  <si>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</si>
  <si>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</si>
  <si>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</si>
  <si>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</si>
  <si>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</si>
  <si>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</si>
  <si>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</si>
  <si>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</si>
  <si>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</si>
  <si>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</si>
  <si>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</si>
  <si>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</si>
  <si>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</si>
  <si>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</si>
  <si>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</si>
  <si>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</si>
  <si>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</si>
  <si>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</si>
  <si>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</si>
  <si>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</si>
  <si>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</si>
  <si>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</si>
  <si>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</si>
  <si>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</si>
  <si>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</si>
  <si>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</si>
  <si>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</si>
  <si>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</si>
  <si>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</si>
  <si>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</si>
  <si>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</si>
  <si>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</si>
  <si>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</si>
  <si>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</si>
  <si>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</si>
  <si>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</si>
  <si>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</si>
  <si>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</si>
  <si>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</si>
  <si>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</si>
  <si>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</si>
  <si>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</si>
  <si>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</si>
  <si>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</si>
  <si>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</si>
  <si>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</si>
  <si>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</si>
  <si>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</si>
  <si>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</si>
  <si>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</si>
  <si>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</si>
  <si>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</si>
  <si>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</si>
  <si>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</si>
  <si>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</si>
  <si>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</si>
  <si>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</si>
  <si>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</si>
  <si>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</si>
  <si>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</si>
  <si>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</si>
  <si>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</si>
  <si>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</si>
  <si>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</si>
  <si>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</si>
  <si>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</si>
  <si>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</si>
  <si>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</si>
  <si>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</si>
  <si>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</si>
  <si>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</si>
  <si>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</si>
  <si>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</si>
  <si>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</si>
  <si>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</si>
  <si>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</si>
  <si>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</si>
  <si>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</si>
  <si>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</si>
  <si>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</si>
  <si>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</si>
  <si>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</si>
  <si>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</si>
  <si>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</si>
  <si>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</si>
  <si>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</si>
  <si>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</si>
  <si>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</si>
  <si>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</si>
  <si>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</si>
  <si>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</si>
  <si>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</si>
  <si>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</si>
  <si>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</si>
  <si>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</si>
  <si>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</si>
  <si>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</si>
  <si>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</si>
  <si>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</si>
  <si>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</si>
  <si>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</si>
  <si>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</si>
  <si>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</si>
  <si>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</si>
  <si>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</si>
  <si>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</si>
  <si>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</si>
  <si>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</si>
  <si>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</si>
  <si>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</si>
  <si>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</si>
  <si>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</si>
  <si>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</si>
  <si>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</si>
  <si>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</si>
  <si>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</si>
  <si>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</si>
  <si>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</si>
  <si>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</si>
  <si>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</si>
  <si>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</si>
  <si>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</si>
  <si>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</si>
  <si>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</si>
  <si>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</si>
  <si>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</si>
  <si>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</si>
  <si>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</si>
  <si>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</si>
  <si>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</si>
  <si>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</si>
  <si>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</si>
  <si>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</si>
  <si>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</si>
  <si>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</si>
  <si>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</si>
  <si>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</si>
  <si>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</si>
  <si>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</si>
  <si>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</si>
  <si>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</si>
  <si>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</si>
  <si>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</si>
  <si>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</si>
  <si>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</si>
  <si>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</si>
  <si>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</si>
  <si>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</si>
  <si>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</si>
  <si>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</si>
  <si>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</si>
  <si>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</si>
  <si>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</si>
  <si>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</si>
  <si>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</si>
  <si>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</si>
  <si>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</si>
  <si>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</si>
  <si>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</si>
  <si>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</si>
  <si>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</si>
  <si>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</si>
  <si>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</si>
  <si>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</si>
  <si>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</si>
  <si>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</si>
  <si>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</si>
  <si>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</si>
  <si>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</si>
  <si>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</si>
  <si>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</si>
  <si>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</si>
  <si>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</si>
  <si>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</si>
  <si>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</si>
  <si>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</si>
  <si>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</si>
  <si>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</si>
  <si>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</si>
  <si>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MASSA ÚNICA, PARA RECEBIMENTO DE PINTURA OU CERÂMICA, ARGAMASSA INDUSTRIALIZADA, PREPARO MECÂNICO, APLICADO COM EQUIPAMENTO DE MISTURA E PROJEÇÃO DE 1,5 M3/H EM FACES INTERNAS DE PAREDES, ESPESSURA DE 5MM, SEM EXECUÇÃO DE TALISCAS. AF_06/2014</t>
  </si>
  <si>
    <t>ARGAMASSA TRAÇO 1:3 (CIMENTO E AREIA), PREPARO MECANICO , INCLUSO ADITIVO IMPERMEABILIZANTE</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</si>
  <si>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</si>
  <si>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</si>
  <si>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</si>
  <si>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</si>
  <si>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</si>
  <si>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</si>
  <si>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</si>
  <si>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</si>
  <si>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</si>
  <si>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</si>
  <si>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</si>
  <si>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</si>
  <si>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</si>
  <si>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</si>
  <si>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</si>
  <si>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</si>
  <si>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</si>
  <si>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</si>
  <si>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</si>
  <si>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</si>
  <si>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</si>
  <si>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</si>
  <si>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</si>
  <si>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</si>
  <si>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</si>
  <si>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</si>
  <si>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</si>
  <si>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</si>
  <si>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</si>
  <si>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</si>
  <si>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</si>
  <si>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</si>
  <si>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</si>
  <si>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</si>
  <si>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</si>
  <si>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</si>
  <si>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</si>
  <si>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</si>
  <si>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</si>
  <si>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</si>
  <si>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</si>
  <si>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</si>
  <si>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</si>
  <si>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</si>
  <si>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</si>
  <si>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</si>
  <si>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</si>
  <si>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</si>
  <si>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</si>
  <si>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</si>
  <si>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</si>
  <si>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</si>
  <si>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</si>
  <si>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</si>
  <si>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</si>
  <si>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</si>
  <si>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</si>
  <si>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</si>
  <si>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</si>
  <si>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</si>
  <si>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</si>
  <si>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</si>
  <si>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</si>
  <si>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</si>
  <si>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</si>
  <si>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</si>
  <si>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</si>
  <si>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</si>
  <si>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</si>
  <si>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</si>
  <si>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</si>
  <si>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</si>
  <si>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</si>
  <si>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</si>
  <si>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02.02.000 </t>
  </si>
  <si>
    <t>DEMOLIÇÃO</t>
  </si>
  <si>
    <t xml:space="preserve">02.02.100 </t>
  </si>
  <si>
    <t>DEMOLIÇÃO CONVENCIONAL</t>
  </si>
  <si>
    <t>RESOLUÇÃO ADASA Nº 25 (10/2017)</t>
  </si>
  <si>
    <t>DISPOSIÇÃO FINAL DE RESÍDUOS DA CONSTRUÇÃO CIVIL NÃO SEGREGADOS</t>
  </si>
  <si>
    <t>COTAÇÃO-001</t>
  </si>
  <si>
    <t>COTAÇÃO-002</t>
  </si>
  <si>
    <t>COTAÇÃO-003</t>
  </si>
  <si>
    <t>COTAÇÃO-004</t>
  </si>
  <si>
    <t>M²</t>
  </si>
  <si>
    <t>COTAÇÃO-005</t>
  </si>
  <si>
    <t>COTAÇÃO-006</t>
  </si>
  <si>
    <t>COTAÇÃO-007</t>
  </si>
  <si>
    <t>COTAÇÃO-008</t>
  </si>
  <si>
    <t>COTAÇÃO-009</t>
  </si>
  <si>
    <t>COTAÇÃO-010</t>
  </si>
  <si>
    <t>COTAÇÃO-011</t>
  </si>
  <si>
    <t>COTAÇÃO-012</t>
  </si>
  <si>
    <t>COTAÇÃO-013</t>
  </si>
  <si>
    <t>COTAÇÃO-014</t>
  </si>
  <si>
    <t>COTAÇÃO-015</t>
  </si>
  <si>
    <t>COTAÇÃO-016</t>
  </si>
  <si>
    <t>COTAÇÃO-017</t>
  </si>
  <si>
    <t>COTAÇÃO-018</t>
  </si>
  <si>
    <t>COTAÇÃO-019</t>
  </si>
  <si>
    <t>COTAÇÃO-020</t>
  </si>
  <si>
    <t>COTAÇÃO-021</t>
  </si>
  <si>
    <t>COTAÇÃO-022</t>
  </si>
  <si>
    <t>COTAÇÃO-023</t>
  </si>
  <si>
    <t>COTAÇÃO-024</t>
  </si>
  <si>
    <t>COTAÇÃO-025</t>
  </si>
  <si>
    <t>COTAÇÃO-026</t>
  </si>
  <si>
    <t>COTAÇÃO-027</t>
  </si>
  <si>
    <t>COTAÇÃO-028</t>
  </si>
  <si>
    <t>COTAÇÃO-029</t>
  </si>
  <si>
    <t>COTAÇÃO-030</t>
  </si>
  <si>
    <t>COTAÇÃO-031</t>
  </si>
  <si>
    <t>COTAÇÃO-032</t>
  </si>
  <si>
    <t>COTAÇÃO-033</t>
  </si>
  <si>
    <t>COTAÇÃO-034</t>
  </si>
  <si>
    <t>COTAÇÃO-035</t>
  </si>
  <si>
    <t>COTAÇÃO-036</t>
  </si>
  <si>
    <t>COTAÇÃO-037</t>
  </si>
  <si>
    <t>COTAÇÃO-038</t>
  </si>
  <si>
    <t>COTAÇÃO-039</t>
  </si>
  <si>
    <t>COTAÇÃO-040</t>
  </si>
  <si>
    <t>COTAÇÃO-041</t>
  </si>
  <si>
    <t>COTAÇÃO-042</t>
  </si>
  <si>
    <t>COTAÇÃO-043</t>
  </si>
  <si>
    <t>COTAÇÃO-044</t>
  </si>
  <si>
    <t>COTAÇÃO-045</t>
  </si>
  <si>
    <t>COTAÇÃO-046</t>
  </si>
  <si>
    <t>COTAÇÃO-054</t>
  </si>
  <si>
    <t>COTAÇÃO-047</t>
  </si>
  <si>
    <t>COTAÇÃO-055</t>
  </si>
  <si>
    <t>COTAÇÃO-056</t>
  </si>
  <si>
    <t>COTAÇÃO-057</t>
  </si>
  <si>
    <t>COTAÇÃO-058</t>
  </si>
  <si>
    <t>COTAÇÃO-048</t>
  </si>
  <si>
    <t>COTAÇÃO-049</t>
  </si>
  <si>
    <t>COTAÇÃO-050</t>
  </si>
  <si>
    <t>COTAÇÃO-051</t>
  </si>
  <si>
    <t>COTAÇÃO-052</t>
  </si>
  <si>
    <t>COTAÇÃO-053</t>
  </si>
  <si>
    <t>COTAÇÃO-059</t>
  </si>
  <si>
    <t>COTAÇÃO-060</t>
  </si>
  <si>
    <t>COTAÇÃO-061</t>
  </si>
  <si>
    <t>COTAÇÃO-062</t>
  </si>
  <si>
    <t>COTAÇÃO-063</t>
  </si>
  <si>
    <t>COTAÇÃO-064</t>
  </si>
  <si>
    <t>COTAÇÃO-065</t>
  </si>
  <si>
    <t>COTAÇÃO-066</t>
  </si>
  <si>
    <t>COTAÇÃO-067</t>
  </si>
  <si>
    <t>COTAÇÃO-068</t>
  </si>
  <si>
    <t>COTAÇÃO-069</t>
  </si>
  <si>
    <t>COTAÇÃO-070</t>
  </si>
  <si>
    <t>COTAÇÃO-071</t>
  </si>
  <si>
    <t>COTAÇÃO-072</t>
  </si>
  <si>
    <t>COTAÇÃO-073</t>
  </si>
  <si>
    <t>COTAÇÃO-074</t>
  </si>
  <si>
    <t>COTAÇÃO-075</t>
  </si>
  <si>
    <t>COTAÇÃO-076</t>
  </si>
  <si>
    <t>COTAÇÃO-077</t>
  </si>
  <si>
    <t>COTAÇÃO-078</t>
  </si>
  <si>
    <t>COTAÇÃO-079</t>
  </si>
  <si>
    <t>COTAÇÃO-080</t>
  </si>
  <si>
    <t>COTAÇÃO-081</t>
  </si>
  <si>
    <t>COTAÇÃO-082</t>
  </si>
  <si>
    <t>COTAÇÃO-083</t>
  </si>
  <si>
    <t>COTAÇÃO-084</t>
  </si>
  <si>
    <t>COTAÇÃO-085</t>
  </si>
  <si>
    <t>COTAÇÃO-086</t>
  </si>
  <si>
    <t>COTAÇÃO-087</t>
  </si>
  <si>
    <t>COTAÇÃO-088</t>
  </si>
  <si>
    <t>COTAÇÃO-089</t>
  </si>
  <si>
    <t>COTAÇÃO-090</t>
  </si>
  <si>
    <t>COTAÇÃO-091</t>
  </si>
  <si>
    <t>COTAÇÃO-092</t>
  </si>
  <si>
    <t>COTAÇÃO-093</t>
  </si>
  <si>
    <t>COTAÇÃO-094</t>
  </si>
  <si>
    <t>COTAÇÃO-095</t>
  </si>
  <si>
    <t>COTAÇÃO-096</t>
  </si>
  <si>
    <t>COTAÇÃO-097</t>
  </si>
  <si>
    <t>COTAÇÃO-098</t>
  </si>
  <si>
    <t>CURVA HORIZONTAL PARA ELETROCALHA EM ACO GALV. 100X50MM - FORNECIMENTO E INSTALAÇÃO</t>
  </si>
  <si>
    <t>COTAÇÃO-099</t>
  </si>
  <si>
    <t>COTAÇÃO-100</t>
  </si>
  <si>
    <t>COTAÇÃO-101</t>
  </si>
  <si>
    <t>COTAÇÃO-102</t>
  </si>
  <si>
    <t>COTAÇÃO-103</t>
  </si>
  <si>
    <t>COTAÇÃO-104</t>
  </si>
  <si>
    <t>COTAÇÃO-105</t>
  </si>
  <si>
    <t>COTAÇÃO-106</t>
  </si>
  <si>
    <t>COTAÇÃO-107</t>
  </si>
  <si>
    <t>COTAÇÃO-108</t>
  </si>
  <si>
    <t>COTAÇÃO-109</t>
  </si>
  <si>
    <t>COTAÇÃO-110</t>
  </si>
  <si>
    <t>COTAÇÃO-111</t>
  </si>
  <si>
    <t>COTAÇÃO-112</t>
  </si>
  <si>
    <t>COTAÇÃO-113</t>
  </si>
  <si>
    <t>COTAÇÃO-114</t>
  </si>
  <si>
    <t>COTAÇÃO-115</t>
  </si>
  <si>
    <t>COTAÇÃO-116</t>
  </si>
  <si>
    <t>COTAÇÃO-117</t>
  </si>
  <si>
    <t>COTAÇÃO-118</t>
  </si>
  <si>
    <t>COTAÇÃO-119</t>
  </si>
  <si>
    <t>COTAÇÃO-120</t>
  </si>
  <si>
    <t>COTAÇÃO-121</t>
  </si>
  <si>
    <t>COTAÇÃO-122</t>
  </si>
  <si>
    <t>COTAÇÃO-123</t>
  </si>
  <si>
    <t>COTAÇÃO-124</t>
  </si>
  <si>
    <t>COTAÇÃO-125</t>
  </si>
  <si>
    <t>COTAÇÃO-126</t>
  </si>
  <si>
    <t>COTAÇÃO-127</t>
  </si>
  <si>
    <t>COTAÇÃO-128</t>
  </si>
  <si>
    <t>08.01.200.3</t>
  </si>
  <si>
    <t>08.01.200.5</t>
  </si>
  <si>
    <t>ARQ. WALID DE CASTRO HATEM</t>
  </si>
  <si>
    <t>PROJ-DE-022-17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</si>
  <si>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</si>
  <si>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</si>
  <si>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</si>
  <si>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</si>
  <si>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</si>
  <si>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</si>
  <si>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</si>
  <si>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</si>
  <si>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</si>
  <si>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</si>
  <si>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</si>
  <si>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</si>
  <si>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</si>
  <si>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</si>
  <si>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</si>
  <si>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</si>
  <si>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</si>
  <si>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</si>
  <si>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</si>
  <si>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</si>
  <si>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</si>
  <si>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</si>
  <si>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</si>
  <si>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</si>
  <si>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</si>
  <si>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</si>
  <si>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</si>
  <si>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</si>
  <si>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</si>
  <si>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</si>
  <si>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</si>
  <si>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</si>
  <si>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</si>
  <si>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</si>
  <si>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</si>
  <si>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</si>
  <si>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</si>
  <si>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</si>
  <si>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</si>
  <si>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</si>
  <si>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</si>
  <si>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</si>
  <si>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</si>
  <si>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</si>
  <si>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</si>
  <si>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</si>
  <si>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</si>
  <si>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</si>
  <si>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</si>
  <si>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</si>
  <si>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</si>
  <si>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</si>
  <si>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</si>
  <si>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</si>
  <si>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</si>
  <si>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</si>
  <si>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</si>
  <si>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</si>
  <si>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</si>
  <si>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</si>
  <si>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</si>
  <si>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</si>
  <si>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</si>
  <si>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</si>
  <si>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</si>
  <si>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</si>
  <si>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</si>
  <si>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</si>
  <si>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</si>
  <si>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</si>
  <si>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</si>
  <si>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</si>
  <si>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</si>
  <si>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</si>
  <si>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</si>
  <si>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</si>
  <si>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</si>
  <si>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</si>
  <si>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</si>
  <si>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</si>
  <si>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</si>
  <si>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</si>
  <si>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</si>
  <si>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</si>
  <si>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</si>
  <si>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</si>
  <si>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</si>
  <si>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</si>
  <si>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</si>
  <si>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</si>
  <si>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</si>
  <si>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</si>
  <si>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</si>
  <si>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</si>
  <si>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</si>
  <si>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</si>
  <si>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</si>
  <si>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</si>
  <si>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</si>
  <si>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</si>
  <si>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</si>
  <si>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</si>
  <si>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</si>
  <si>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</si>
  <si>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</si>
  <si>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</si>
  <si>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</si>
  <si>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</si>
  <si>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</si>
  <si>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</si>
  <si>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</si>
  <si>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</si>
  <si>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</si>
  <si>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</si>
  <si>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</si>
  <si>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</si>
  <si>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</si>
  <si>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</si>
  <si>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</si>
  <si>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</si>
  <si>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</si>
  <si>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</si>
  <si>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</si>
  <si>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</si>
  <si>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</si>
  <si>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</si>
  <si>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</si>
  <si>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</si>
  <si>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</si>
  <si>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</si>
  <si>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</si>
  <si>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</si>
  <si>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</si>
  <si>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</si>
  <si>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</si>
  <si>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</si>
  <si>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</si>
  <si>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</si>
  <si>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</si>
  <si>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</si>
  <si>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</si>
  <si>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</si>
  <si>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</si>
  <si>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</si>
  <si>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</si>
  <si>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</si>
  <si>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</si>
  <si>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</si>
  <si>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</si>
  <si>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</si>
  <si>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5,00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</si>
  <si>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</si>
  <si>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</si>
  <si>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</si>
  <si>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</si>
  <si>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</si>
  <si>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</si>
  <si>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</si>
  <si>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</si>
  <si>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</si>
  <si>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</si>
  <si>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</si>
  <si>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</si>
  <si>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</si>
  <si>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</si>
  <si>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</si>
  <si>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</si>
  <si>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</si>
  <si>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</si>
  <si>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</si>
  <si>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</si>
  <si>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</si>
  <si>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</si>
  <si>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</si>
  <si>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</si>
  <si>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</si>
  <si>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</si>
  <si>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</si>
  <si>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</si>
  <si>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</si>
  <si>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</si>
  <si>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</si>
  <si>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</si>
  <si>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</si>
  <si>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</si>
  <si>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</si>
  <si>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</si>
  <si>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</si>
  <si>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</si>
  <si>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</si>
  <si>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</si>
  <si>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</si>
  <si>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</si>
  <si>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</si>
  <si>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</si>
  <si>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</si>
  <si>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</si>
  <si>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</si>
  <si>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</si>
  <si>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</si>
  <si>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</si>
  <si>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</si>
  <si>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</si>
  <si>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</si>
  <si>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</si>
  <si>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</si>
  <si>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</si>
  <si>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</si>
  <si>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</si>
  <si>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</si>
  <si>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</si>
  <si>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</si>
  <si>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</si>
  <si>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</si>
  <si>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</si>
  <si>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</si>
  <si>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</si>
  <si>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</si>
  <si>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</si>
  <si>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</si>
  <si>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</si>
  <si>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</si>
  <si>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</si>
  <si>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DE AÇO PRETO SEM COSTURA, CONEXÃO SOLDADA, DN 40 (1 1/2"), INSTALADO EM REDE DE ALIMENTAÇÃO PARA HIDRANTE - FORNECIMENTO E INSTALAÇÃO. AF_12/2015</t>
  </si>
  <si>
    <t>8,12</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</si>
  <si>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</si>
  <si>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</si>
  <si>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</si>
  <si>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</si>
  <si>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</si>
  <si>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</si>
  <si>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</si>
  <si>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</si>
  <si>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</si>
  <si>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</si>
  <si>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</si>
  <si>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</si>
  <si>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</si>
  <si>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</si>
  <si>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</si>
  <si>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</si>
  <si>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</si>
  <si>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</si>
  <si>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</si>
  <si>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</si>
  <si>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</si>
  <si>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</si>
  <si>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</si>
  <si>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</si>
  <si>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</si>
  <si>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</si>
  <si>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</si>
  <si>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</si>
  <si>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</si>
  <si>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</si>
  <si>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</si>
  <si>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</si>
  <si>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</si>
  <si>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</si>
  <si>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</si>
  <si>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</si>
  <si>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</si>
  <si>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</si>
  <si>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</si>
  <si>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</si>
  <si>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</si>
  <si>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</si>
  <si>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</si>
  <si>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</si>
  <si>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</si>
  <si>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</si>
  <si>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</si>
  <si>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</si>
  <si>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</si>
  <si>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</si>
  <si>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</si>
  <si>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</si>
  <si>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</si>
  <si>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</si>
  <si>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</si>
  <si>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</si>
  <si>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</si>
  <si>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</si>
  <si>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</si>
  <si>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</si>
  <si>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</si>
  <si>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</si>
  <si>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</si>
  <si>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</si>
  <si>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</si>
  <si>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</si>
  <si>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</si>
  <si>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</si>
  <si>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</si>
  <si>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</si>
  <si>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</si>
  <si>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</si>
  <si>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</si>
  <si>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</si>
  <si>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</si>
  <si>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</si>
  <si>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</si>
  <si>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</si>
  <si>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</si>
  <si>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</si>
  <si>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</si>
  <si>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</si>
  <si>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</si>
  <si>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</si>
  <si>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</si>
  <si>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</si>
  <si>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</si>
  <si>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</si>
  <si>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</si>
  <si>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</si>
  <si>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</si>
  <si>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</si>
  <si>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</si>
  <si>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</si>
  <si>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</si>
  <si>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</si>
  <si>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</si>
  <si>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</si>
  <si>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</si>
  <si>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</si>
  <si>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</si>
  <si>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</si>
  <si>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</si>
  <si>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</si>
  <si>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</si>
  <si>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</si>
  <si>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</si>
  <si>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</si>
  <si>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</si>
  <si>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</si>
  <si>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</si>
  <si>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</si>
  <si>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</si>
  <si>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</si>
  <si>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</si>
  <si>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</si>
  <si>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</si>
  <si>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</si>
  <si>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</si>
  <si>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</si>
  <si>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</si>
  <si>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</si>
  <si>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</si>
  <si>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</si>
  <si>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</si>
  <si>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</si>
  <si>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</si>
  <si>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</si>
  <si>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</si>
  <si>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</si>
  <si>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</si>
  <si>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</si>
  <si>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</si>
  <si>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</si>
  <si>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</si>
  <si>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</si>
  <si>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</si>
  <si>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</si>
  <si>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</si>
  <si>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</si>
  <si>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</si>
  <si>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</si>
  <si>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</si>
  <si>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</si>
  <si>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</si>
  <si>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</si>
  <si>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</si>
  <si>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</si>
  <si>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</si>
  <si>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</si>
  <si>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</si>
  <si>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</si>
  <si>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</si>
  <si>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</si>
  <si>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</si>
  <si>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</si>
  <si>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</si>
  <si>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</si>
  <si>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</si>
  <si>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</si>
  <si>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</si>
  <si>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</si>
  <si>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</si>
  <si>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</si>
  <si>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</si>
  <si>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</si>
  <si>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</si>
  <si>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</si>
  <si>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</si>
  <si>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</si>
  <si>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</si>
  <si>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</si>
  <si>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</si>
  <si>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</si>
  <si>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</si>
  <si>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</si>
  <si>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</si>
  <si>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</si>
  <si>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</si>
  <si>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</si>
  <si>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</si>
  <si>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</si>
  <si>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</si>
  <si>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</si>
  <si>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</si>
  <si>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</si>
  <si>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</si>
  <si>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</si>
  <si>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</si>
  <si>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</si>
  <si>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</si>
  <si>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</si>
  <si>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</si>
  <si>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</si>
  <si>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</si>
  <si>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</si>
  <si>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</si>
  <si>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</si>
  <si>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</si>
  <si>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</si>
  <si>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</si>
  <si>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</si>
  <si>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</si>
  <si>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</si>
  <si>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</si>
  <si>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</si>
  <si>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</si>
  <si>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</si>
  <si>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</si>
  <si>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</si>
  <si>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</si>
  <si>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</si>
  <si>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</si>
  <si>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</si>
  <si>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</si>
  <si>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</si>
  <si>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</si>
  <si>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30,00</t>
  </si>
  <si>
    <t>25,00</t>
  </si>
  <si>
    <t>8,00</t>
  </si>
  <si>
    <t>GOVERNO DO DISTRITO FEDERAL</t>
  </si>
  <si>
    <t>SECRETARIA DE ESTADO DE INFRAESTRUTURA E SERVIÇOS PÚBLICOS</t>
  </si>
  <si>
    <t>COMPANHIA URBANIZADORA DA NOVA CAPITAL DO BRASIL</t>
  </si>
  <si>
    <t>030/2017-SEORÇA</t>
  </si>
  <si>
    <t>REFORMA DO RESTAURANTE DA CÂMARA LEGISLATIVA DO DF</t>
  </si>
  <si>
    <t>PRAÇA MUNICIPAL - PMU LOTE 5</t>
  </si>
  <si>
    <t>150 DIAS CORRIDOS</t>
  </si>
  <si>
    <t>ARQ. WALID DE CASTRO HATEM - CAU A 15954-9 - RRT: 0000006106105</t>
  </si>
  <si>
    <t>030.01/2017-SEORÇA:  Reforma geral .........................................................................................................</t>
  </si>
  <si>
    <r>
      <t>ESTIMATIVAS</t>
    </r>
    <r>
      <rPr>
        <b/>
        <i/>
        <sz val="13"/>
        <rFont val="Calibri"/>
        <family val="2"/>
      </rPr>
      <t>:</t>
    </r>
  </si>
  <si>
    <t>030.02/2017-SEORÇA:  Equipamentos .........................................................................................................</t>
  </si>
  <si>
    <r>
      <t xml:space="preserve">VALOR TOTAL ESTIMADO </t>
    </r>
    <r>
      <rPr>
        <sz val="12"/>
        <rFont val="Calibri"/>
        <family val="2"/>
      </rPr>
      <t>.........................................................................................................................</t>
    </r>
  </si>
  <si>
    <t>030.01/2017-SEORÇA</t>
  </si>
  <si>
    <t>REFORMA DO RESTAURANTE DA CÂMARA LEGISLATIVA DO DF - REFORMA</t>
  </si>
  <si>
    <t>270,00 m²</t>
  </si>
  <si>
    <t>REFORMA DO RESTAURANTE DA CÂMARA LEGISLATIVA DO DF - RELATÓRIO DE COMPOSIÇÕES</t>
  </si>
  <si>
    <t>24.934.739/0001-39</t>
  </si>
  <si>
    <t>MOBILIZAÇÃO E DESMOBILIZAÇÃO DE CONTAINER MARITIMO PARA O DF</t>
  </si>
  <si>
    <t>REFORMA DO RESTAURANTE DA CÂMARA LEGISLATIVA DO DF - COTAÇÕES</t>
  </si>
  <si>
    <t>02.01.500</t>
  </si>
  <si>
    <t>02.01.500.1</t>
  </si>
  <si>
    <t>CPU - 112</t>
  </si>
  <si>
    <t>02.01.500.2</t>
  </si>
  <si>
    <t>02.02.100.1</t>
  </si>
  <si>
    <t>CPU - 139</t>
  </si>
  <si>
    <t>REMOÇÃO MANUAL DE PISO EM PEDRA PORTUGUESA</t>
  </si>
  <si>
    <t xml:space="preserve">ARQ. WALID DE CASTRO HATEM
CAU A159549
ART: 0000006106105 
</t>
  </si>
  <si>
    <t>ARQ. WALID DE CASTRO HATEM
CAU A159549
ART: 0000006106105</t>
  </si>
  <si>
    <t>03.01.600.1</t>
  </si>
  <si>
    <t>03.01.600.2</t>
  </si>
  <si>
    <t>03.03.000</t>
  </si>
  <si>
    <t>03.03.100</t>
  </si>
  <si>
    <t>ESTRUTURA METÁLICA DAS RAMPAS</t>
  </si>
  <si>
    <t>CPU - 001</t>
  </si>
  <si>
    <t>CPU - 002</t>
  </si>
  <si>
    <t>CPU - 003</t>
  </si>
  <si>
    <t>CPU - 004</t>
  </si>
  <si>
    <t>CPU - 005</t>
  </si>
  <si>
    <t>CPU - 006</t>
  </si>
  <si>
    <t>ESTRUTURA METÁLICA EM TUBO QUADRADO 100x100x3,80mm</t>
  </si>
  <si>
    <t>ALADIM METAIS</t>
  </si>
  <si>
    <t>(11) 5613-5777</t>
  </si>
  <si>
    <t>TUBO QUADRADO 100x100x3,80mm</t>
  </si>
  <si>
    <t>FERRONOR</t>
  </si>
  <si>
    <t>PERFIL C  150x50x3,80mm</t>
  </si>
  <si>
    <t>PERFIL C  100x40x3,04mm</t>
  </si>
  <si>
    <t xml:space="preserve">CHUMBADOR DE ACO PARABOLT 16MM </t>
  </si>
  <si>
    <t>TUBO QUADRADO 200x200x3,04mm</t>
  </si>
  <si>
    <t>ESTRUTURA METÁLICA EM PERFIL C  150x50x3,80mm</t>
  </si>
  <si>
    <t>ESTRUTURA METÁLICA EM PERFIL C  100x40x3,04mm</t>
  </si>
  <si>
    <t>ESTRUTURA METÁLICA EM CHAPA DE FIXAÇÃO (300X300X10MM)</t>
  </si>
  <si>
    <t>UNID</t>
  </si>
  <si>
    <t>SER.MO</t>
  </si>
  <si>
    <t>CHAPA XADREZ PARA PISO - FORNECIMENTO E INSTALAÇÃO</t>
  </si>
  <si>
    <t>CPU - 007</t>
  </si>
  <si>
    <t>ESTRUTURA METÁLICA EM TUBO QUADRADO 200x200x3,04mm</t>
  </si>
  <si>
    <t>03.03.110</t>
  </si>
  <si>
    <t>03.03.110.1</t>
  </si>
  <si>
    <t>CPU - 124</t>
  </si>
  <si>
    <t>03.03.110.2</t>
  </si>
  <si>
    <t>03.03.110.3</t>
  </si>
  <si>
    <t>03.03.110.4</t>
  </si>
  <si>
    <t>ESTRUTURA METÁLICA DOS PERGOLADO  (AMBULÂNCIAS)</t>
  </si>
  <si>
    <t>03.03.120</t>
  </si>
  <si>
    <t>03.03.120.1</t>
  </si>
  <si>
    <t>03.03.120.2</t>
  </si>
  <si>
    <t>03.03.120.3</t>
  </si>
  <si>
    <t>03.03.120.4</t>
  </si>
  <si>
    <t>ESTRUTURA METÁLICA DOS PERGOLADO  (DECK)</t>
  </si>
  <si>
    <t>03.03.130</t>
  </si>
  <si>
    <t>ESTRUTURA METÁLICA DOS PERGOLADOS  (PRAÇA)</t>
  </si>
  <si>
    <t>03.03.130.1</t>
  </si>
  <si>
    <t>CPU - 125</t>
  </si>
  <si>
    <t>03.03.130.2</t>
  </si>
  <si>
    <t>03.03.130.3</t>
  </si>
  <si>
    <t>03.03.130.4</t>
  </si>
  <si>
    <t>ESTRUTURA METÁLICA EM TUBO QUADRADO 100x100x3,04mm</t>
  </si>
  <si>
    <t>TUBO QUADRADO 100x100x3,04mm</t>
  </si>
  <si>
    <t>TUBO QUADRADO 100x200x3,04mm</t>
  </si>
  <si>
    <t>CPU - 126</t>
  </si>
  <si>
    <t>ESTRUTURA METÁLICA EM TUBO RETANGULAR 100x200x3,04mm</t>
  </si>
  <si>
    <t>04.01.210</t>
  </si>
  <si>
    <t>ESQUADRIA DE ALUMÍNIO E VIDRO</t>
  </si>
  <si>
    <t>04.01.210.1</t>
  </si>
  <si>
    <t>CPU - 008</t>
  </si>
  <si>
    <t>04.01.210.2</t>
  </si>
  <si>
    <t>CPU - 009</t>
  </si>
  <si>
    <t>04.01.210.3</t>
  </si>
  <si>
    <t>CPU - 010</t>
  </si>
  <si>
    <t>04.01.210.4</t>
  </si>
  <si>
    <t>CPU - 011</t>
  </si>
  <si>
    <t>04.01.210.5</t>
  </si>
  <si>
    <t>CPU - 012</t>
  </si>
  <si>
    <t>04.01.210.6</t>
  </si>
  <si>
    <t>CPU - 013</t>
  </si>
  <si>
    <t>04.01.220</t>
  </si>
  <si>
    <t>04.01.220.1</t>
  </si>
  <si>
    <t>CPU - 014</t>
  </si>
  <si>
    <t>04.01.220.2</t>
  </si>
  <si>
    <t>CPU - 015</t>
  </si>
  <si>
    <t>04.01.220.3</t>
  </si>
  <si>
    <t>CPU - 118</t>
  </si>
  <si>
    <t>04.01.220.4</t>
  </si>
  <si>
    <t>CPU - 119</t>
  </si>
  <si>
    <t>ESQUADRIA DE MADEIRA</t>
  </si>
  <si>
    <t>PORTA DE ABRIR EM VIDRO FUMÊ E ALUMÍNIO COM PINTURA ELETROESTÁTICA PRETO FOSCO . 2 FOLHAS (2,40X2,10M) - P-03</t>
  </si>
  <si>
    <t>REF; 16.45.002 FDE</t>
  </si>
  <si>
    <t>REF; 09309/ORSE</t>
  </si>
  <si>
    <t>PUXADOR TUBULAR EM AÇO INOX DUPLO PARA PORTA DE VIDRO L=80CM</t>
  </si>
  <si>
    <t>REF; REF; MÃO DE OBRA CALCULADA DE ACORDO COM TEMPO DE EXECUÇÃO SOLICITADO POR PROFICIONAL HABILITATDO.</t>
  </si>
  <si>
    <t>JANELA DE VIDRO E ALUMÍNIO . 1 FOLHA FIXA . ACABAMENTO ANODIZADO COR BRANCO FOSCO (2,49X0,95M) - J-02</t>
  </si>
  <si>
    <t>JANELA DE VIDRO E ALUMÍNIO . 1 FOLHA FIXA E 1 FOLHA DE ABRIR . ACABAMENTO ANODIZADO COR BRANCO FOSCO (2,42X0,95M) - J-03</t>
  </si>
  <si>
    <t>JANELA DE VIDRO E ALUMÍNIO . 1 FOLHA FIXA E 1 FOLHA DE ABRIR . ACABAMENTO ANODIZADO COR BRANCO FOSCO (0,60X0,95M) - J-04</t>
  </si>
  <si>
    <t>ESQUADRIA EM VIDRO FUMÊ COM ALUMÍNIO EM PINTURA ELETROESTÁTICA PRETA. FIXA (14,98X3,40M) - J-05</t>
  </si>
  <si>
    <t>kg</t>
  </si>
  <si>
    <t>37.108.719/0001-50</t>
  </si>
  <si>
    <t>PERFIL EM ALUMÍNIO 50X25MM PRETO COM 6M (0,585 kg/m)</t>
  </si>
  <si>
    <t>CPA - 001</t>
  </si>
  <si>
    <t>ADUELA / MARCO / BATENTE EM CHAPA DOBRADA GALVANIZADA A FOGO PERIMETRO = 44CM</t>
  </si>
  <si>
    <t>REF: 73737/002 SINAPI</t>
  </si>
  <si>
    <t>REF: 73970/002 SINAPI - Os coeficientes foram adaptados por regra de tres simples transformando a unidade original de KG para M</t>
  </si>
  <si>
    <t>CPA - 002</t>
  </si>
  <si>
    <t>PROTEÇÃO INFERIOR EM AÇO INOX   - FORNECIMENTO E INSTALAÇÃO</t>
  </si>
  <si>
    <t>COMPOSIÇÃO CRIADA PARA ATENDER NECESSIDADE DA OBRA, POIS O ITEM NÃO FOI ENCONTRADO EM TABELAS DE REFERÊNCIA.</t>
  </si>
  <si>
    <t>PORTA MADEIRA (P-01) CONFORME PROJETO, 1 FOLHA DE ABRIR, 80X210X3,5CM COM LAMINADO MELAMÍNICO, INCLUSO PORTAL EM AÇO GALVANIZADO A FOGO, VISOR EM VIDRO TEMPERADO 100X20CM E PROTEÇÃO INFERIOR EM AÇO INOX 80X30CM E DOBRADICAS - FORNECIMENTO E INSTALAÇÃO</t>
  </si>
  <si>
    <t>PORTA MADEIRA (P-02) CONFORME PROJETO, 2 FOLHAs DE ABRIR, 110X210X3,5CM COM LAMINADO MELAMÍNICO, INCLUSO PORTAL EM AÇO GALVANIZADO A FOGO, VISOR EM VIDRO TEMPERADO 100X20CM E PROTEÇÃO INFERIOR EM AÇO INOX 55X30CM E DOBRADICAS - FORNECIMENTO E INSTALAÇÃO</t>
  </si>
  <si>
    <t>PORTA MADEIRA (P-04) CONFORME PROJETO, 1 FOLHA DE ABRIR, 90X210X3,5CM COM LAMINADO MELAMÍNICO, INCLUSO PORTAL EM AÇO GALVANIZADO A FOGO, VISOR EM VIDRO TEMPERADO 100X20CM E PROTEÇÃO INFERIOR EM AÇO INOX 90X30CM E DOBRADICAS - FORNECIMENTO E INSTALAÇÃO</t>
  </si>
  <si>
    <t>PORTA MADEIRA (P-05) CONFORME PROJETO, 1 FOLHA DE ABRIR, 70X210X3,5CM COM LAMINADO MELAMÍNICO, INCLUSO PORTAL EM AÇO GALVANIZADO A FOGO, VISOR EM VIDRO TEMPERADO 100X20CM E PROTEÇÃO INFERIOR EM AÇO INOX 70X30CM E DOBRADICAS - FORNECIMENTO E INSTALAÇÃO</t>
  </si>
  <si>
    <t>CPU - 016</t>
  </si>
  <si>
    <t>CPU - 122</t>
  </si>
  <si>
    <t>CPU - 120</t>
  </si>
  <si>
    <t>FECHADURA DE EMBUTIR COMPLETA, PARA PORTAS EXTERNAS 2 FOLHAS, PADRAO DE ACABAMENTO POPULAR E FECHO DE EMBUTIR TIPO UNHA COM ALAVANCA DE LATA O CROMADO 22CM</t>
  </si>
  <si>
    <t xml:space="preserve">REF: 74068/004U SINAPI </t>
  </si>
  <si>
    <t>MOLA HIDRÁULICA AÉREA PARA PORTA DE ABRIR - FORNECIMENTO E INSTALAÇÃO</t>
  </si>
  <si>
    <t>FECHADURA DE EMBUTIR COM CILINDRO GRÂ-MESTRE, EXTERNA, COMPLETA, ACABAMENTO PADRÃO MÉDIO, INCLUSO EXECUÇÃO DE FURO - FORNECIMENTO E INSTALAÇÃO. AF_08/2015</t>
  </si>
  <si>
    <t>REF: 90830 SINAPI</t>
  </si>
  <si>
    <t>REF: 01778 ORSE</t>
  </si>
  <si>
    <t>04.01.300.1</t>
  </si>
  <si>
    <t>VIDRO TEMPERADO FUMÊ, ESPESSURA 10MM, FORNECIMENTO E INSTALACAO</t>
  </si>
  <si>
    <t>1,5000000</t>
  </si>
  <si>
    <t>REF: 73970/2 SINAPI</t>
  </si>
  <si>
    <t>REF: 72120 SINAPI</t>
  </si>
  <si>
    <t>REF: 85384 SINAPI - JUNHO 2013</t>
  </si>
  <si>
    <t>CARLOS</t>
  </si>
  <si>
    <t>MARCOS</t>
  </si>
  <si>
    <t>VIDRO TEMPERADO FUMÊ 10MM</t>
  </si>
  <si>
    <t>04.01.530.1</t>
  </si>
  <si>
    <t>04.01.530.2</t>
  </si>
  <si>
    <t>04.01.530.3</t>
  </si>
  <si>
    <t>CPU - 017</t>
  </si>
  <si>
    <t>04.01.530.4</t>
  </si>
  <si>
    <t>CPU - 018</t>
  </si>
  <si>
    <t>04.01.530.5</t>
  </si>
  <si>
    <t>CPU - 019</t>
  </si>
  <si>
    <t>PISO CIMENTÍCIO DE ALTA RESISTÊNCIA 100 X 100CM - LINHA BASIC COR ASH - SOLARIUM OU EQUIVALENTE TÉCNICO - FORNECIMENTO E INSTALAÇÃO</t>
  </si>
  <si>
    <t>REF: 87263 SINAPI</t>
  </si>
  <si>
    <t>VALLORI</t>
  </si>
  <si>
    <t>06.923.347/0001-92</t>
  </si>
  <si>
    <t>3221-9010</t>
  </si>
  <si>
    <t>PISO CIMENTÍCIO DE ALTA RESISTÊNCIA 100 X 100CM - LINHA BASIC COR ASH - SOLARIUM OU EQUIVALENTE</t>
  </si>
  <si>
    <t>PLACA CERÂMICA . GAIL . IND 8032_COD 8032 . LINHA KERAFLOOR - 300 X 300 X 12MM . COR CINZA CLARO CÓD. 1015 OU EQUIVALENTE TÉCNICO - COM REJUNTE EPÓXI</t>
  </si>
  <si>
    <t>REF: 87260 SINAPI</t>
  </si>
  <si>
    <t>PLACA CERÂMICA . GAIL . IND 8032_COD 8032 . LINHA KERAFLOOR - 300 X 300 X 12MM . COR CINZA CLARO CÓD. 1015 OU EQUIVALENTE TÉCNICO</t>
  </si>
  <si>
    <t xml:space="preserve">REVESTIMENTO CIMENTÍCIO DE ALTA RESISTÊNCIA - 20 X 90CM . ACABAMENTO AMADEIRADO NATURAL - CIMENTARE </t>
  </si>
  <si>
    <t>REVESTIMENTO CIMENTÍCIO DE ALTA RESISTÊNCIA - 20 X 90CM . ACABAMENTO AMADEIRADO NATURAL - CIMENTARE - FORNECIMENTO E INSTALAÇÃO</t>
  </si>
  <si>
    <t>04.01.540</t>
  </si>
  <si>
    <t>04.01.540.1</t>
  </si>
  <si>
    <t>04.01.540.2</t>
  </si>
  <si>
    <t>04.01.540.3</t>
  </si>
  <si>
    <t>04.01.540.4</t>
  </si>
  <si>
    <t>04.01.540.5</t>
  </si>
  <si>
    <t>04.01.540.6</t>
  </si>
  <si>
    <t>04.01.540.7</t>
  </si>
  <si>
    <t>CPU - 020</t>
  </si>
  <si>
    <t>CPU - 021</t>
  </si>
  <si>
    <t>CPU - 022</t>
  </si>
  <si>
    <t>REVESTIMENTO CIMENTÍCIO DE ALTA RESISTÊNCIA - 20 X 90CM . ACABAMENTO AMADEIRADO NATURAL - CIMENTARE OU EQUIVALENTE TÉCNICO - FORNECIMENTO E INSTALAÇÃO</t>
  </si>
  <si>
    <t>REF: 87273 SINAPI</t>
  </si>
  <si>
    <t>REVESTIMENTO EM TIJOLO . BRICK STUDIO . LINHA MOROCCO - 4,8 X 6,2 X 1,4CM</t>
  </si>
  <si>
    <t>(11) 3866-7600</t>
  </si>
  <si>
    <t>CPU - 140</t>
  </si>
  <si>
    <t>0,0426000</t>
  </si>
  <si>
    <t>1,0966000</t>
  </si>
  <si>
    <t>3,8510000</t>
  </si>
  <si>
    <t>1,3265000</t>
  </si>
  <si>
    <t>1,4395000</t>
  </si>
  <si>
    <t>0,5202000</t>
  </si>
  <si>
    <t>7,9740000</t>
  </si>
  <si>
    <t>2,1912000</t>
  </si>
  <si>
    <t>0,0132000</t>
  </si>
  <si>
    <t>0,3628000</t>
  </si>
  <si>
    <t>FORRO DE GESSO ACARTONADO PLACA VERDE (RU) RESISTENTE A UMIDADE - FORNECIMENTO E INSTALAÇÃO</t>
  </si>
  <si>
    <t>REF: 96114 SINAPI - JUNHO 2018</t>
  </si>
  <si>
    <t>04.01.560.1</t>
  </si>
  <si>
    <t>04.01.560.2</t>
  </si>
  <si>
    <t>04.01.560.3</t>
  </si>
  <si>
    <t>04.01.560.4</t>
  </si>
  <si>
    <t>04.01.560.5</t>
  </si>
  <si>
    <t>04.01.560.6</t>
  </si>
  <si>
    <t>04.01.560.7</t>
  </si>
  <si>
    <t>04.01.560.8</t>
  </si>
  <si>
    <t>04.01.560.9</t>
  </si>
  <si>
    <t>04.01.560.10</t>
  </si>
  <si>
    <t>04.01.560.11</t>
  </si>
  <si>
    <t>CPU - 127</t>
  </si>
  <si>
    <t>04.01.560.12</t>
  </si>
  <si>
    <t>CPU - 123</t>
  </si>
  <si>
    <t>APLICAÇÃO DE RESINA EM POLIURETANO PARA PISO CIMENTÍCIO DE ALTA RESISTÊNCIA</t>
  </si>
  <si>
    <t>REF: 84678 SINAPI</t>
  </si>
  <si>
    <t>RESINA EM POLIURETANO PARA PISO CIMENTÍCIO</t>
  </si>
  <si>
    <t>PINTURA ELETROSTÁTICA A PÓ COM TINTA POLIESTER EM CHAPA DE AÇO</t>
  </si>
  <si>
    <t xml:space="preserve">E9076 </t>
  </si>
  <si>
    <t xml:space="preserve">E9066 </t>
  </si>
  <si>
    <t xml:space="preserve">M3153 </t>
  </si>
  <si>
    <t>REF: 5212552 CICRO 2 - SET/17</t>
  </si>
  <si>
    <t>Equipamento de pintura com cabine de 7,00 kW e estufa de 80.000 kCal para pintura eletrostática</t>
  </si>
  <si>
    <t>Grupo gerador - 13 / 14 kVA</t>
  </si>
  <si>
    <t>Tinta poliester em pó</t>
  </si>
  <si>
    <t xml:space="preserve">KG </t>
  </si>
  <si>
    <t>Tinta poliester em pó - Caminhão carroceria 15 t</t>
  </si>
  <si>
    <t>RAMPA</t>
  </si>
  <si>
    <t>PERGOLADO AMBULÂNCIAS</t>
  </si>
  <si>
    <t>PERGOLADO DO DECK</t>
  </si>
  <si>
    <t>PERGOLADOS PRAÇA</t>
  </si>
  <si>
    <t>04.01.710</t>
  </si>
  <si>
    <t>04.01.710.1</t>
  </si>
  <si>
    <t>CPU - 023</t>
  </si>
  <si>
    <t>04.01.710.2</t>
  </si>
  <si>
    <t>CPU - 024</t>
  </si>
  <si>
    <t>RODAPÉS E RODA MEIO</t>
  </si>
  <si>
    <t>RODAPÉ EM PISO CIMENTÍCIO DE ALTA RESISTÊNCIA 100 X 100CM - LINHA BASIC COR ASH - SOLARIUM OU EQUIVALENTE TÉCNICO - FORNECIMENTO E INSTALAÇÃO</t>
  </si>
  <si>
    <t>RODAPÉ EM PLACA CERÂMICA . GAIL . IND 8032_COD 8032 . LINHA KERAFLOOR - 300 X 300 X 12MM . COR CINZA CLARO CÓD. 1015 OU EQUIVALENTE TÉCNICO</t>
  </si>
  <si>
    <t>REF: 88650 SINAPI</t>
  </si>
  <si>
    <t>CPU - 025</t>
  </si>
  <si>
    <t>SOLEIRA DE GRANITO CINZA ANDORINHA, LARGURA 25CM, ASSENTADA SOBRE ARGAMASSA TRACO 1:0,25:3 (CIMENTO, CAL E AREIA)</t>
  </si>
  <si>
    <t>REF: 02273/ORSE</t>
  </si>
  <si>
    <t>-</t>
  </si>
  <si>
    <t>07.535.757/0001-29</t>
  </si>
  <si>
    <t>SOLEIRA EM GRANITO CINZA ANDORINHA L=25CM</t>
  </si>
  <si>
    <t>04.01.720</t>
  </si>
  <si>
    <t>04.01.720.1</t>
  </si>
  <si>
    <t>04.01.800.1</t>
  </si>
  <si>
    <t>04.01.800.2</t>
  </si>
  <si>
    <t>CPU - 026</t>
  </si>
  <si>
    <t>D01 - BANCADA "L" EM AÇO INOX COM 1 CUBA C854 . 80X55X40CM . ACABAMENTO ESCOVADO H=90CM. MACOM 2,35X1,77X0,65M</t>
  </si>
  <si>
    <t>REF: 08156/ORSE</t>
  </si>
  <si>
    <t>MACOM</t>
  </si>
  <si>
    <t>43.553.668/0001-79</t>
  </si>
  <si>
    <t>(61) 3377-1637</t>
  </si>
  <si>
    <t>(11) 2085-7000</t>
  </si>
  <si>
    <t>BANCADA "L" EM AÇO INOX COM 1 CUBA C854 . 80X55X40CM . ACABAMENTO ESCOVADO H=90CM. MACOM 2,35X1,77X0,65M</t>
  </si>
  <si>
    <t>BANCADA EM AÇO INOX COM 1 CUBA . C635 . 63X51X33CM . ACABAMENTO ESCOVADO H=90CM . MACOM 3,15X0,70M</t>
  </si>
  <si>
    <t>CPU - 027</t>
  </si>
  <si>
    <t>D02 - BANCADA EM AÇO INOX COM 1 CUBA . C635 . 63X51X33CM . ACABAMENTO ESCOVADO H=90CM . MACOM 3,15X0,70M</t>
  </si>
  <si>
    <t>REF: 08154/ORSE</t>
  </si>
  <si>
    <t>CPU - 028</t>
  </si>
  <si>
    <t>D02 - BANCADA EM AÇO INOX COM 1 CUBA . C635 . 63X51X33CM . ACABAMENTO ESCOVADO H=90CM . MACOM 1,51X0,70M</t>
  </si>
  <si>
    <t>BANCADA EM AÇO INOX COM 1 CUBA . C635 . 63X51X33CM . ACABAMENTO ESCOVADO H=90CM . MACOM 1,51X0,70M</t>
  </si>
  <si>
    <t>4003-5544</t>
  </si>
  <si>
    <t>BANCADA EM AÇO INOX COM 1 CUBA . C635 . 63X51X33CM . ACABAMENTO ESCOVADO H=90CM . MACOM 1,20X0,65M</t>
  </si>
  <si>
    <t>BANCADA "L" EM AÇO INOX COM 2 CUBAS C854 . 80X55X40CM . ACABAMENTO ESCOVADO H=90CM. MACOM 1,55X1,77X0,65M</t>
  </si>
  <si>
    <t>BANCADA EM AÇO INOX COM 2 CUBA . C635 . 63X51X33CM . ACABAMENTO ESCOVADO H=90CM . MACOM 2,45X0,70M</t>
  </si>
  <si>
    <t>TANQUE EMBUTIDO EM AÇO INOX . CÓD 11468 . DIM 55X45X25CM . FRANKE - 0,90X0,70M</t>
  </si>
  <si>
    <t>CPU - 029</t>
  </si>
  <si>
    <t>D02 - BANCADA EM AÇO INOX COM 1 CUBA . C635 . 63X51X33CM . ACABAMENTO ESCOVADO H=90CM . MACOM 1,40X0,65M</t>
  </si>
  <si>
    <t>REF: 08135/ORSE</t>
  </si>
  <si>
    <t>BANCADA EM AÇO INOX COM 1 CUBA . C635 . 63X51X33CM . ACABAMENTO ESCOVADO H=90CM . MACOM 1,40X0,65M</t>
  </si>
  <si>
    <t>CPU - 030</t>
  </si>
  <si>
    <t>D02 - BANCADA EM AÇO INOX COM 1 CUBA . C635 . 63X51X33CM . ACABAMENTO ESCOVADO H=90CM . MACOM 1,20X0,65M</t>
  </si>
  <si>
    <t>REF: 08136/ORSE</t>
  </si>
  <si>
    <t>CPU - 031</t>
  </si>
  <si>
    <t>D01 - BANCADA "L" EM AÇO INOX COM 2 CUBAS C854 . 80X55X40CM . ACABAMENTO ESCOVADO H=90CM. MACOM 1,55X1,77X0,65M</t>
  </si>
  <si>
    <t>REF: 08153/ORSE</t>
  </si>
  <si>
    <t>CPU - 032</t>
  </si>
  <si>
    <t>D02 - BANCADA EM AÇO INOX COM 2 CUBA . C635 . 63X51X33CM . ACABAMENTO ESCOVADO H=90CM . MACOM 2,45X0,70M</t>
  </si>
  <si>
    <t>CPU - 033</t>
  </si>
  <si>
    <t>L04 - TANQUE EMBUTIDO EM AÇO INOX . CÓD 11468 . DIM 55X45X25CM . FRANKE - 0,90X0,70M</t>
  </si>
  <si>
    <t>REF: 08121/ORSE</t>
  </si>
  <si>
    <t>CPU - 034</t>
  </si>
  <si>
    <t>REF: 01782/ORSE</t>
  </si>
  <si>
    <t>LAVATÓRIO VOGUE PLUS . CÓD L.51.17 . COR BRANCA . DECA OU EQUIVALENT</t>
  </si>
  <si>
    <t>KIT GRELHA METÁLICA (GRELHA + CESTO PERFURADO) . GAIL . 49,5 X 15,7CM</t>
  </si>
  <si>
    <t>JUNÇÃO 45º DE FERRO FUNDIDO COM REDUÇÃO Ø 4" X 3"</t>
  </si>
  <si>
    <t>JUNÇÃO 45º DE FERRO FUNDIDO COM REDUÇÃO Ø 4" X 2"</t>
  </si>
  <si>
    <t>4007-1380</t>
  </si>
  <si>
    <t>un</t>
  </si>
  <si>
    <t>CPU - 035</t>
  </si>
  <si>
    <t>L03 - LAVATÓRIO VOGUE PLUS . CÓD L.51.17 . COR BRANCA . DECA OU EQUIVALENT - FORNECIMENTO E INSTALAÇÃO</t>
  </si>
  <si>
    <t>REF: 86903 SINAPI</t>
  </si>
  <si>
    <t>CPU - 036</t>
  </si>
  <si>
    <t>L02 - LAVATÓRIO DE CANTO . CÓD L.101.17 . LINHA IZY . COR BRANCA . DECA OU EQUIVALENTE TÉCNICO</t>
  </si>
  <si>
    <t>CPU - 037</t>
  </si>
  <si>
    <t>VALVULA EM METAL CROMADO 1" PARA LAVATORIO - FORNECIMENTO E INSTALACAO</t>
  </si>
  <si>
    <t>REF: 86879 SINAPI</t>
  </si>
  <si>
    <t>CPU - 038</t>
  </si>
  <si>
    <t>M01 - TORNEIRA DE MESA . FECHAMENTO AUTOMÁTICO . DECAMATIC ECO 1173C . DECA OU EQUIVALENTE TÉCNICO  - FORNECIMEN TO E INSTALACAO</t>
  </si>
  <si>
    <t>REF: 86906 SINAPI</t>
  </si>
  <si>
    <t>CPU - 039</t>
  </si>
  <si>
    <t>M04 - KIT GRELHA METÁLICA (GRELHA + CESTO PERFURADO) . GAIL . 49,5 X 15,7CM  - FORNECIMEN TO E INSTALACAO</t>
  </si>
  <si>
    <t>CPU - 040</t>
  </si>
  <si>
    <t>DISPENSER PARA SABONETE LÍQUIDO COM RESERVATÓRIO DE 1000 ML - FORNECIMENTO E INSTALAÇÃO</t>
  </si>
  <si>
    <t>CPU - 041</t>
  </si>
  <si>
    <t>DISPENSER PARA PAPEL TOALHA INTERFOLHADO - FORNECIMENTO E INSTALAÇÃO</t>
  </si>
  <si>
    <t>CPU - 043</t>
  </si>
  <si>
    <t>CPU - 042</t>
  </si>
  <si>
    <t>TUBO EM FERRO FUNDIDO DN=100MM P/ ESGOTO JUNTA COM ANEL - FORNECIMENTO E INSTALACAO</t>
  </si>
  <si>
    <t>REF: 14.004.000008 PINI</t>
  </si>
  <si>
    <t>REF: 88571 SINAPI</t>
  </si>
  <si>
    <t>REF: 83716 SINAPI</t>
  </si>
  <si>
    <t>JOELHO 40MMX90º COM ANEL DE BORRACHA- FORNECIMENTO E INSTALACAO</t>
  </si>
  <si>
    <t>REF: 89724 SINAPI</t>
  </si>
  <si>
    <t>CPU - 044</t>
  </si>
  <si>
    <t>JUNÇÃO EM FERRO FUNDIDO DN=100MMX75MM P/ ESGOTO JUNTA COM ANEL - FORNECIMENTO E INSTALACAO</t>
  </si>
  <si>
    <t>REF: 14.002.000032 PINI</t>
  </si>
  <si>
    <t>CPU - 045</t>
  </si>
  <si>
    <t>JUNÇÃO EM FERRO FUNDIDO DN=100MMX50MM P/ ESGOTO JUNTA COM ANEL - FORNECIMENTO E INSTALACAO</t>
  </si>
  <si>
    <t>REF: 14.002.000031 PINI</t>
  </si>
  <si>
    <t>CPU - 046</t>
  </si>
  <si>
    <t>QUADRO DE COMANDO PADRÃO TTA, DENOMINADO QDL-01 CONFORME PROJETO - FORNECIMENTO E INSTALAÇÃO</t>
  </si>
  <si>
    <t>QUADRO DE COMANDO PADRÃO TTA, DENOMINADO QDL-01 CONFORME PROJETO</t>
  </si>
  <si>
    <t>WOLTEC</t>
  </si>
  <si>
    <t>04.634.511/0001-16</t>
  </si>
  <si>
    <t>(61) 3363-7117</t>
  </si>
  <si>
    <t>REF: 74131/008 SINAPI</t>
  </si>
  <si>
    <t>CPU - 047</t>
  </si>
  <si>
    <t>REF: 73953/006 SINAPI</t>
  </si>
  <si>
    <t>CPU - 048</t>
  </si>
  <si>
    <t>CPU - 049</t>
  </si>
  <si>
    <t>CPU - 050</t>
  </si>
  <si>
    <t>CPU - 051</t>
  </si>
  <si>
    <t>CPU - 052</t>
  </si>
  <si>
    <t>CPU - 053</t>
  </si>
  <si>
    <t>CPU - 054</t>
  </si>
  <si>
    <t>CPU - 055</t>
  </si>
  <si>
    <t>CPU - 056</t>
  </si>
  <si>
    <t>REF: 12090/ORSE - Os coeficientes originais da mão de obra foram multiplicados por 4, pois eram para 2 focos e o projeto indica 8 focos.</t>
  </si>
  <si>
    <t>CPU - 057</t>
  </si>
  <si>
    <t>CPU - 058</t>
  </si>
  <si>
    <t>REF: 72250 - SINAPI</t>
  </si>
  <si>
    <t>CPU - 059</t>
  </si>
  <si>
    <t>PLUG DE TOMADA MACHO 2P + T  PARA LUMINÁRIAS - FORNECIMENTO E INSTALAÇÃO</t>
  </si>
  <si>
    <t>REF: 91998 SINAPI</t>
  </si>
  <si>
    <t>PLUG DE TOMADA MACHO PADRÃO BRASILEIRO</t>
  </si>
  <si>
    <t>CPU - 060</t>
  </si>
  <si>
    <t>ELETRODUTO DE ACO GALVANIZADO ELETROLITICO DN 32MM (1 1/4"), TIPO SEMI-PESADO, INCLUSIVE CONEXOES - FORNECIMENTO E INSTALACAO</t>
  </si>
  <si>
    <t>REF: 72309 SINAPI</t>
  </si>
  <si>
    <t>CPU - 061</t>
  </si>
  <si>
    <t>ELETRODUTO METALICO FLEXIVEL DN 25MM FABRICADO COM FITA DE ACO ZINCADO, REVESTIDO EXTERNAMENTE COM PVC PRETO, INCLUSIVE CONEXOES, FORNECIME
NTO E INSTALACAO</t>
  </si>
  <si>
    <t>REF: 72925 SINAPI - JULHO 2016</t>
  </si>
  <si>
    <t>CPU - 062</t>
  </si>
  <si>
    <t>ELETRODUTO DE ACO GALVANIZADO ELETROLITICO DN 50MM (2 ), TIPO SEMI-PESADO - FORNECIMENTO E INSTALACAO</t>
  </si>
  <si>
    <t>REF: 72311 SINAPI - JULHO 2016</t>
  </si>
  <si>
    <t>CPU - 063</t>
  </si>
  <si>
    <t>GUIA DE ARAME GALVANIZADO  Nº16 - FORNECIMENTO E INSTALAÇÃO</t>
  </si>
  <si>
    <t>REF: 10572/ORSE</t>
  </si>
  <si>
    <t>05.01.000</t>
  </si>
  <si>
    <t>05.01.200</t>
  </si>
  <si>
    <t>TUBULAÇÕES E CONEXÕES, ACESSÓRIOS, ETC...</t>
  </si>
  <si>
    <t>05.01.200.1</t>
  </si>
  <si>
    <t>05.01.200.2</t>
  </si>
  <si>
    <t>05.01.200.3</t>
  </si>
  <si>
    <t>05.01.200.4</t>
  </si>
  <si>
    <t>05.01.200.5</t>
  </si>
  <si>
    <t>05.01.200.6</t>
  </si>
  <si>
    <t>05.01.200.7</t>
  </si>
  <si>
    <t>05.01.200.8</t>
  </si>
  <si>
    <t>05.01.200.9</t>
  </si>
  <si>
    <t>05.01.200.10</t>
  </si>
  <si>
    <t>05.01.200.11</t>
  </si>
  <si>
    <t>05.01.450</t>
  </si>
  <si>
    <t>05.01.450.1</t>
  </si>
  <si>
    <t>05.01.450.2</t>
  </si>
  <si>
    <t>05.01.450.3</t>
  </si>
  <si>
    <t>05.01.450.4</t>
  </si>
  <si>
    <t>05.01.500</t>
  </si>
  <si>
    <t>APARELHOS E ACESSORIOS SANITARIOS E COZINHA</t>
  </si>
  <si>
    <t>05.01.500.1</t>
  </si>
  <si>
    <t>05.01.500.2</t>
  </si>
  <si>
    <t>05.01.500.3</t>
  </si>
  <si>
    <t>05.01.500.4</t>
  </si>
  <si>
    <t>05.01.500.5</t>
  </si>
  <si>
    <t>05.01.500.6</t>
  </si>
  <si>
    <t>05.01.500.7</t>
  </si>
  <si>
    <t>05.01.500.8</t>
  </si>
  <si>
    <t>05.01.500.9</t>
  </si>
  <si>
    <t>05.01.500.10</t>
  </si>
  <si>
    <t>05.01.500.11</t>
  </si>
  <si>
    <t>05.01.500.12</t>
  </si>
  <si>
    <t>05.01.500.13</t>
  </si>
  <si>
    <t>05.01.500.14</t>
  </si>
  <si>
    <t>05.01.500.15</t>
  </si>
  <si>
    <t>05.01.500.16</t>
  </si>
  <si>
    <t>05.01.500.17</t>
  </si>
  <si>
    <t>05.01.500.18</t>
  </si>
  <si>
    <t>05.01.500.19</t>
  </si>
  <si>
    <t>05.01.500.20</t>
  </si>
  <si>
    <t>05.04.000</t>
  </si>
  <si>
    <t>05.04.200</t>
  </si>
  <si>
    <t>05.04.200.1</t>
  </si>
  <si>
    <t>05.04.200.2</t>
  </si>
  <si>
    <t>05.04.200.3</t>
  </si>
  <si>
    <t>05.04.200.4</t>
  </si>
  <si>
    <t>05.04.200.5</t>
  </si>
  <si>
    <t>05.04.200.6</t>
  </si>
  <si>
    <t>05.04.200.7</t>
  </si>
  <si>
    <t>05.04.200.8</t>
  </si>
  <si>
    <t>05.06.100</t>
  </si>
  <si>
    <t>05.06.100.1</t>
  </si>
  <si>
    <t>05.06.100.2</t>
  </si>
  <si>
    <t>05.06.100.3</t>
  </si>
  <si>
    <t>05.06.100.4</t>
  </si>
  <si>
    <t>05.06.100.5</t>
  </si>
  <si>
    <t>05.06.100.6</t>
  </si>
  <si>
    <t>06.00.000</t>
  </si>
  <si>
    <t>06.01.000</t>
  </si>
  <si>
    <t>06.01.200</t>
  </si>
  <si>
    <t>06.01.210</t>
  </si>
  <si>
    <t>06.01.210.1</t>
  </si>
  <si>
    <t>06.01.210.2</t>
  </si>
  <si>
    <t>CPU - 115</t>
  </si>
  <si>
    <t>06.01.210.3</t>
  </si>
  <si>
    <t>CPU - 116</t>
  </si>
  <si>
    <t>06.01.210.4</t>
  </si>
  <si>
    <t>CPU - 117</t>
  </si>
  <si>
    <t>REF: 407984 - CDHU</t>
  </si>
  <si>
    <t>REF: 83465 - SINAPI</t>
  </si>
  <si>
    <t>CONTATOR TRIPOLAR 40A 1NA+1NF 220VCA-50/60Hz  - FORNECIMENTO E INSTALAÇÃO</t>
  </si>
  <si>
    <t>REF: 72344 - SINAPI</t>
  </si>
  <si>
    <t>CONTATOR TRIPOLAR 40A 1NA+1NF 220VCA-50/60Hz</t>
  </si>
  <si>
    <t>(31) 3218-8000</t>
  </si>
  <si>
    <t>06.01.300</t>
  </si>
  <si>
    <t>06.01.300.1</t>
  </si>
  <si>
    <t>06.01.300.2</t>
  </si>
  <si>
    <t>06.01.300.3</t>
  </si>
  <si>
    <t>06.01.300.4</t>
  </si>
  <si>
    <t>06.01.300.5</t>
  </si>
  <si>
    <t>06.01.300.6</t>
  </si>
  <si>
    <t>06.01.300.7</t>
  </si>
  <si>
    <t>06.01.300.8</t>
  </si>
  <si>
    <t>06.01.300.9</t>
  </si>
  <si>
    <t>06.01.300.10</t>
  </si>
  <si>
    <t>06.01.300.11</t>
  </si>
  <si>
    <t>06.01.300.12</t>
  </si>
  <si>
    <t>06.01.300.13</t>
  </si>
  <si>
    <t>06.01.300.14</t>
  </si>
  <si>
    <t>06.01.300.15</t>
  </si>
  <si>
    <t>06.01.300.16</t>
  </si>
  <si>
    <t>06.01.300.17</t>
  </si>
  <si>
    <t>06.01.300.18</t>
  </si>
  <si>
    <t>06.01.300.19</t>
  </si>
  <si>
    <t>06.01.300.20</t>
  </si>
  <si>
    <t>06.01.350</t>
  </si>
  <si>
    <t>06.01.350.1</t>
  </si>
  <si>
    <t>TUBULAÇÃO E CONEXÕES</t>
  </si>
  <si>
    <t>CPU - 128</t>
  </si>
  <si>
    <t>CPU - 129</t>
  </si>
  <si>
    <t>CPU - 131</t>
  </si>
  <si>
    <t>CPU - 132</t>
  </si>
  <si>
    <t>CPU - 133</t>
  </si>
  <si>
    <t>CPU - 134</t>
  </si>
  <si>
    <t>CPU - 135</t>
  </si>
  <si>
    <t>CPU - 136</t>
  </si>
  <si>
    <t>CPU - 137</t>
  </si>
  <si>
    <t>CPU - 138</t>
  </si>
  <si>
    <t>06.01.350.2</t>
  </si>
  <si>
    <t>06.01.350.3</t>
  </si>
  <si>
    <t>06.01.350.4</t>
  </si>
  <si>
    <t>06.01.350.5</t>
  </si>
  <si>
    <t>06.01.350.6</t>
  </si>
  <si>
    <t>06.01.350.7</t>
  </si>
  <si>
    <t>06.01.350.8</t>
  </si>
  <si>
    <t>06.01.350.9</t>
  </si>
  <si>
    <t>06.01.350.10</t>
  </si>
  <si>
    <t>06.01.350.11</t>
  </si>
  <si>
    <t>06.01.350.12</t>
  </si>
  <si>
    <t>06.01.350.13</t>
  </si>
  <si>
    <t>06.01.350.14</t>
  </si>
  <si>
    <t>06.01.350.15</t>
  </si>
  <si>
    <t>06.01.350.16</t>
  </si>
  <si>
    <t>06.01.350.17</t>
  </si>
  <si>
    <t>06.01.350.18</t>
  </si>
  <si>
    <t>ELETROCALHA EM ACO GALV. 50X50MM PERFURADA COM TAMPA</t>
  </si>
  <si>
    <t>ELETROCALHA EM ACO GALV. 100X50MM PERFURADA COM TAMPA</t>
  </si>
  <si>
    <t>CURVA HORIZONTAL PARA ELETROCALHA EM ACO GALV. 100X50MM</t>
  </si>
  <si>
    <t>CURVA HORIZONTAL PARA ELETROCALHA EM ACO GALV. 50X50MM</t>
  </si>
  <si>
    <t>CURVA VERTICAL PARA ELETROCALHA EM ACO GALV. 100X50MM</t>
  </si>
  <si>
    <t>CURVA VERTICAL PARA ELETROCALHA EM ACO GALV. 50X50MM</t>
  </si>
  <si>
    <t>TE HORIZONTAL PARA ELETROCALHA EM ACO GALV. 100X50MM</t>
  </si>
  <si>
    <t>TE HORIZONTAL PARA ELETROCALHA EM ACO GALV. 50X50MM</t>
  </si>
  <si>
    <t>SAÍDA LATERAL ELETROCALHA P/ ELETRODUTO 3/4"</t>
  </si>
  <si>
    <t>TALA PLANA PARA ELETROCALHA 50MM</t>
  </si>
  <si>
    <t>ELECON</t>
  </si>
  <si>
    <t>0,400000000</t>
  </si>
  <si>
    <t>REF: 08359/ORSE</t>
  </si>
  <si>
    <t>CPU - 130</t>
  </si>
  <si>
    <t>CABO DE COBRE PP 2 x 1,5 MM2 - FORNECIMENTO E INSTALACAOO</t>
  </si>
  <si>
    <t>REF: 05023/ORSE</t>
  </si>
  <si>
    <t>0,200000000</t>
  </si>
  <si>
    <t>REF: 08443/ORSE</t>
  </si>
  <si>
    <t>REF: 08689/ORSE</t>
  </si>
  <si>
    <t>REF: 08113/ORSE</t>
  </si>
  <si>
    <t>REF: 09519/ORSE</t>
  </si>
  <si>
    <t>06.01.400.1</t>
  </si>
  <si>
    <t>06.01.400.2</t>
  </si>
  <si>
    <t>06.01.400.3</t>
  </si>
  <si>
    <t>06.01.400.4</t>
  </si>
  <si>
    <t>06.01.400.5</t>
  </si>
  <si>
    <t>06.01.400.6</t>
  </si>
  <si>
    <t>06.01.400.7</t>
  </si>
  <si>
    <t>06.01.450</t>
  </si>
  <si>
    <t>06.01.450.1</t>
  </si>
  <si>
    <t>06.01.450.2</t>
  </si>
  <si>
    <t>06.01.450.3</t>
  </si>
  <si>
    <t>06.01.450.4</t>
  </si>
  <si>
    <t>06.01.450.5</t>
  </si>
  <si>
    <t>06.01.450.6</t>
  </si>
  <si>
    <t>06.01.450.7</t>
  </si>
  <si>
    <t>06.01.450.8</t>
  </si>
  <si>
    <t>06.01.450.9</t>
  </si>
  <si>
    <t>06.01.450.10</t>
  </si>
  <si>
    <t>06.01.450.11</t>
  </si>
  <si>
    <t>06.01.450.12</t>
  </si>
  <si>
    <t>06.01.450.13</t>
  </si>
  <si>
    <t>06.01.450.14</t>
  </si>
  <si>
    <t>06.01.480</t>
  </si>
  <si>
    <t>06.01.480.1</t>
  </si>
  <si>
    <t>06.01.480.2</t>
  </si>
  <si>
    <t>06.01.480.3</t>
  </si>
  <si>
    <t>06.01.480.4</t>
  </si>
  <si>
    <t>06.01.480.5</t>
  </si>
  <si>
    <t>06.01.480.6</t>
  </si>
  <si>
    <t>06.01.480.7</t>
  </si>
  <si>
    <t>CPU - 064</t>
  </si>
  <si>
    <t>REF: 08058/ORSE</t>
  </si>
  <si>
    <t>CABO DE COBRE BLINDADO 2 X 2,5 mm²</t>
  </si>
  <si>
    <t>ZEUS DO BRASIL</t>
  </si>
  <si>
    <t>(47) 3231-1111</t>
  </si>
  <si>
    <t>BETTA</t>
  </si>
  <si>
    <t>CASA SHOW</t>
  </si>
  <si>
    <t>4020-9763</t>
  </si>
  <si>
    <t>CPU - 065</t>
  </si>
  <si>
    <t>REF: 07861/ORSE</t>
  </si>
  <si>
    <t>CPU - 066</t>
  </si>
  <si>
    <t>REF: 08503/ORSE</t>
  </si>
  <si>
    <t>CPU - 067</t>
  </si>
  <si>
    <t>REF: 11978/ORSE</t>
  </si>
  <si>
    <t>CPU - 068</t>
  </si>
  <si>
    <t>CABO DE COBRE ISOLAMENTO ANTI-CHAMA 450/750V 2X2,5MM2 - FORNECIMENTO E INSTALAÇÃO</t>
  </si>
  <si>
    <t>CPU - 069</t>
  </si>
  <si>
    <t>TOMADA RJ-45 CAT.6E, COM 1 CONECTOR FEMEA, GRADE E PLACA 4X2 - FORNECIMENTO E INSTALAÇÃO</t>
  </si>
  <si>
    <t>REF: 92000 SINAPI</t>
  </si>
  <si>
    <t>CPU - 070</t>
  </si>
  <si>
    <t>TOMADA RJ-45 CAT.6E, COM 1 CONECTOR FEMEA, PLACA 4X2 PARA PISO - FORNECIMENTO E INSTALAÇÃO</t>
  </si>
  <si>
    <t>ESPELHO EM LATÃO 4X2" PARA PISO</t>
  </si>
  <si>
    <t>CPU - 071</t>
  </si>
  <si>
    <t>TOMADA RJ-11, COM 2 CONECTORES FEMEA, GRADE E PLACA 4X2 - FORNECIMENTO E INSTALAÇÃO</t>
  </si>
  <si>
    <t>REF: 92008 SINAPI</t>
  </si>
  <si>
    <t>CPU - 072</t>
  </si>
  <si>
    <t>TOMADA RJ-11, COM 1 CONECTOR FEMEA, PLACA 4X2 PARA PISO - FORNECIMENTO E INSTALAÇÃO</t>
  </si>
  <si>
    <t>CPU - 073</t>
  </si>
  <si>
    <t>CABO DE TELECOMUNICACAO 4 UTP- CAT.6E - FORNECIMENTO E INSTALAÇÃO</t>
  </si>
  <si>
    <t>REF: 73768/012 SINAPI</t>
  </si>
  <si>
    <t>CPU - 074</t>
  </si>
  <si>
    <t>REF: 070001 - SBC</t>
  </si>
  <si>
    <t>CPU - 075</t>
  </si>
  <si>
    <t>CPU - 076</t>
  </si>
  <si>
    <t>REF: 070355 - SBC</t>
  </si>
  <si>
    <t>CPU - 077</t>
  </si>
  <si>
    <t>CPU - 078</t>
  </si>
  <si>
    <t>CPU - 079</t>
  </si>
  <si>
    <t>CPU - 080</t>
  </si>
  <si>
    <t>CPU - 081</t>
  </si>
  <si>
    <t>TUBO FLEXÍVEL DE COBRE ESP. Ø1/32'' DIÂM. EXT. Ø1/4'', INCLUSIVE ISOLAMENTO TÉRMICO - FORNECIMENTO E INSTALAÇÃO</t>
  </si>
  <si>
    <t>REF: 19.003.000018 - PINI</t>
  </si>
  <si>
    <t>TUBO ELASTOMERO ESPONJOSO POLIETILENO ESP. 9mm DIÂM. Ø1/4''</t>
  </si>
  <si>
    <t>TUBO ELASTOMERO ESPONJOSO POLIETILENO ESP. 13mm DIÂM. Ø3/8''</t>
  </si>
  <si>
    <t>TUBO ELASTOMERO ESPONJOSO POLIETILENO ESP. 13mm DIÂM. Ø1/2''</t>
  </si>
  <si>
    <t>TUBO ELASTOMERO ESPONJOSO POLIETILENO ESP. 13mm DIÂM. Ø3/4''</t>
  </si>
  <si>
    <t>TUBO ELASTOMERO ESPONJOSO POLIETILENO ESP. 13mm DIÂM. Ø5/8''</t>
  </si>
  <si>
    <t>46.085.486/0001-09</t>
  </si>
  <si>
    <t>CPU - 082</t>
  </si>
  <si>
    <t>TUBO FLEXÍVEL DE COBRE ESP. Ø1/32'' DIÂM. EXT. Ø3/8''', INCLUSIVE ISOLAMENTO TÉRMICO - FORNECIMENTO E INSTALAÇÃO</t>
  </si>
  <si>
    <t>REF: 19.003.000019 - PINI</t>
  </si>
  <si>
    <t>CPU - 083</t>
  </si>
  <si>
    <t>TUBO FLEXÍVEL DE COBRE ESP. Ø1/32'' DIÂM. EXT. Ø1/2''', INCLUSIVE ISOLAMENTO TÉRMICO - FORNECIMENTO E INSTALAÇÃO</t>
  </si>
  <si>
    <t>REF: 19.003.000020 - PINI</t>
  </si>
  <si>
    <t>CPU - 084</t>
  </si>
  <si>
    <t>TUBO FLEXÍVEL DE COBRE ESP. Ø1/32'' DIÂM. EXT. Ø3/4''', INCLUSIVE ISOLAMENTO TÉRMICO - FORNECIMENTO E INSTALAÇÃO</t>
  </si>
  <si>
    <t>REF: 19.003.000022 - PINI</t>
  </si>
  <si>
    <t>CPU - 085</t>
  </si>
  <si>
    <t>TUBO FLEXÍVEL DE COBRE ESP. Ø1/32'' DIÂM. EXT. Ø5/8''', INCLUSIVE ISOLAMENTO TÉRMICO - FORNECIMENTO E INSTALAÇÃO</t>
  </si>
  <si>
    <t>REF: 19.003.000021 - PINI</t>
  </si>
  <si>
    <t>CPU - 086</t>
  </si>
  <si>
    <t>CVAE-01 - VENTILADOR CENTRÍFIGO TDA 10/10, DUPLA ASPIRAÇÃO, PRESSÃO ESTÁTICA 45 mmCa, VAZÃO 3590 m³/h, POTÊNCIA 1,5CV, VOLTAGEM 3F/380V/60Hz, FABRICANTE OTAM OU EQUIVALENTE FILTRO G1-F5 - INSTALAÇÃO</t>
  </si>
  <si>
    <t>REF: 00819/ORSE</t>
  </si>
  <si>
    <t>CPU - 087</t>
  </si>
  <si>
    <t>CVAE-01 - VENTILADOR CENTRÍFIGO TSA SIMPLES ASPIRAÇÃO, PRESSÃO ESTÁTICA 80 mmCa, VAZÃO 12060 m³/h, POTÊNCIA 10,0 CV, VOLTAGEM 3F/380V/60Hz, FABRICANTE OTAM OU EQUIVALENTE - INSTALAÇÃO</t>
  </si>
  <si>
    <t>CPU - 088</t>
  </si>
  <si>
    <t>DUTO CHAPA AÇO PRETO NUM 24 P/ AR CONDICIONADO</t>
  </si>
  <si>
    <t>REF: 19.001.000019 - PINI</t>
  </si>
  <si>
    <t>CHAPA DE ACO INOX FINA E=0,60MM</t>
  </si>
  <si>
    <t>DUTO FLEXÍVEL 100MM P/ AR CONDICIONADO</t>
  </si>
  <si>
    <t>DUTO FLEXÍVEL 150MM P/ AR CONDICIONADO</t>
  </si>
  <si>
    <t>DUTO FLEXÍVEL 200MM P/ AR CONDICIONADO</t>
  </si>
  <si>
    <t>BARRA ROSCADA 1/4</t>
  </si>
  <si>
    <t>PORCA ZINCADA DE 1/4"</t>
  </si>
  <si>
    <t>ARRUELA ZINCADA DE 1/4"</t>
  </si>
  <si>
    <t>DIFUSOR DE INSUFLAMENTO COM CAIXA PLENUM E REGISTRO DE REGULAGEM TROX OU TECNICAMENTE EQUIVALENTE MODELO ADLK-AG, 468x468</t>
  </si>
  <si>
    <t>DIFUSOR DE INSUFLAMENTO COM CAIXA PLENUM E REGISTRO DE REGULAGEM TROX OU TECNICAMENTE EQUIVALENTE MODELO ADLK-AG, 244x244</t>
  </si>
  <si>
    <t>DIFUSOR DE INSUFLAMENTO COM CAIXA PLENUM E REGISTRO DE REGULAGEM TROX OU TECNICAMENTE EQUIVALENTE MODELO ADLK-AG, 356x356</t>
  </si>
  <si>
    <t>GRELHA DE PORTA TROX OU TECNICAMENTE EQUIVALENTE MODELO AGS-T, 325x325</t>
  </si>
  <si>
    <t>DAMPER CORTA FOGO TROX OU TECNICAMENTE EQUIVALENTE MODELO FK-A, 500x350</t>
  </si>
  <si>
    <t>VENEZIANA EXTERNA EM ALUMÍNIO ANODIZADO TROX OU TECNICAMENTE EQUIVALENTE MODELO AWG, 785x495</t>
  </si>
  <si>
    <t>TELA MOSQUITEIRA EM ARAME DE AÇO INOX</t>
  </si>
  <si>
    <t>TELA MOEDA DE AÇO INOX</t>
  </si>
  <si>
    <t>DOMINIK</t>
  </si>
  <si>
    <t>JACINOX</t>
  </si>
  <si>
    <t>www.dominik.com.br</t>
  </si>
  <si>
    <t>(48) 3381-3333</t>
  </si>
  <si>
    <t>CYCLONE</t>
  </si>
  <si>
    <t>(18) 3649-7878</t>
  </si>
  <si>
    <t>TUBO DE AÇO PRETO SEM COSTURA, CLASSE MÉDIA, DN 32 (1 1/4")</t>
  </si>
  <si>
    <t>CASA IRACEMA</t>
  </si>
  <si>
    <t>01.535.467/0001-07</t>
  </si>
  <si>
    <t>(61) 3233-6123</t>
  </si>
  <si>
    <t>CPU - 089</t>
  </si>
  <si>
    <t>DUTO CHAPA AÇO INOX NUM 24 P/ AR CONDICIONADO</t>
  </si>
  <si>
    <t>CPU - 090</t>
  </si>
  <si>
    <t>m2</t>
  </si>
  <si>
    <t>REF: 19.001.000025 - PINI</t>
  </si>
  <si>
    <t>CPU - 091</t>
  </si>
  <si>
    <t>CPU - 092</t>
  </si>
  <si>
    <t>CPU - 093</t>
  </si>
  <si>
    <t>SUPORTE DE FIXAÇÃO PARA DUTOS DE AR - FORNECIMENTO E INSTALAÇÃO</t>
  </si>
  <si>
    <t>REF: Serviço não encontrado em tebelas de referência, por tanto, adotou-se para o valor de mão de obra aproximadamente 35% do valor do material.</t>
  </si>
  <si>
    <t>CPU - 094</t>
  </si>
  <si>
    <t>DIFUSOR DE INSUFLAMENTO COM CAIXA PLENUM E REGISTRO DE REGULAGEM TROX OU TECNICAMENTE EQUIVALENTE MODELO ADLK-AG, 468x468 - FORNECIMENTO E INSTALAÇÃO</t>
  </si>
  <si>
    <t>REF: 09850/ORSE</t>
  </si>
  <si>
    <t>CPU - 095</t>
  </si>
  <si>
    <t>DIFUSOR DE INSUFLAMENTO COM CAIXA PLENUM E REGISTRO DE REGULAGEM TROX OU TECNICAMENTE EQUIVALENTE MODELO ADLK-AG, 244x244 - FORNECIMENTO E INSTALAÇÃO</t>
  </si>
  <si>
    <t>CPU - 096</t>
  </si>
  <si>
    <t>DIFUSOR DE INSUFLAMENTO COM CAIXA PLENUM E REGISTRO DE REGULAGEM TROX OU TECNICAMENTE EQUIVALENTE MODELO ADLK-AG, 356x356 - FORNECIMENTO E INSTALAÇÃO</t>
  </si>
  <si>
    <t>CPU - 097</t>
  </si>
  <si>
    <t>GRELHA DE PORTA TROX OU TECNICAMENTE EQUIVALENTE MODELO AGS-T, 325x325 - FORNECIMENTO E INSTALAÇÃO</t>
  </si>
  <si>
    <t>REF: 19.001.000010 - TCPO 14</t>
  </si>
  <si>
    <t>CPU - 098</t>
  </si>
  <si>
    <t>DAMPER CORTA FOGO TROX OU TECNICAMENTE EQUIVALENTE MODELO FK-A, 500x350 - FORNECIMENTO E INSTALAÇÃO</t>
  </si>
  <si>
    <t>CPU - 099</t>
  </si>
  <si>
    <t>VENEZIANA EXTERNA EM ALUMÍNIO ANODIZADO TROX OU TECNICAMENTE EQUIVALENTE MODELO AWG, 785x495 - FORNECIMENTO E INSTALAÇÃO</t>
  </si>
  <si>
    <t>CPU - 100</t>
  </si>
  <si>
    <t>TELA MOSQUITEIRA EM ARAME DE AÇO INOX 304 MONTADO EM QUADRO DE TELA DE AÇO INOXIDÁVEL 304 2400x1300 - FORNECIMENTO E INSTALAÇÃO</t>
  </si>
  <si>
    <t>REF: 11732/ORSE</t>
  </si>
  <si>
    <t>CPU - 101</t>
  </si>
  <si>
    <t>TELA MOSQUITEIRA EM ARAME DE AÇO INOX 304 MONTADO EM QUADRO DE TELA DE AÇO INOXIDÁVEL 304 4800x1300 - FORNECIMENTO E INSTALAÇÃO</t>
  </si>
  <si>
    <t>CPU - 102</t>
  </si>
  <si>
    <t>TELA MOSQUITEIRA EM ARAME DE AÇO INOX 304 MONTADO EM QUADRO DE TELA DE AÇO INOXIDÁVEL 304 3750x1300 - FORNECIMENTO E INSTALAÇÃO</t>
  </si>
  <si>
    <t>CPU - 103</t>
  </si>
  <si>
    <t>TELA MOSQUITEIRA EM ARAME DE AÇO INOX 304 MONTADO EM QUADRO DE TELA DE AÇO INOXIDÁVEL 304 3680x1300 - FORNECIMENTO E INSTALAÇÃO</t>
  </si>
  <si>
    <t>CPU - 104</t>
  </si>
  <si>
    <t>TUBO DE AÇO PRETO SEM COSTURA, CLASSE MÉDIA, CONEXÃO SOLDADA, DN 25 (1"), INSTALADO EM RAMAIS E SUB-RAMAIS DE GÁS - FORNECIMENTO E INSTALAÇÃO.</t>
  </si>
  <si>
    <t>REF: 92690 - SINAPI</t>
  </si>
  <si>
    <t>CPU - 105</t>
  </si>
  <si>
    <t>TUBO DE AÇO PRETO SEM COSTURA, CLASSE MÉDIA, CONEXÃO SOLDADA, DN 32 (1 1/4"), INSTALADO EM RAMAIS E SUB-RAMAIS DE GÁS - FORNECIMENTO E INSTALAÇÃO.</t>
  </si>
  <si>
    <t>REF: 92338 - SINAPI</t>
  </si>
  <si>
    <t>CPU - 106</t>
  </si>
  <si>
    <t>CAIXA DE DERIVAÇÃO COM TAMPA EM VENEZIANA 300X300X120 - FORNECIMENTO E INSTALAÇÃO.</t>
  </si>
  <si>
    <t>REF: 16.003.000012 - PINI</t>
  </si>
  <si>
    <t>CPU - 107</t>
  </si>
  <si>
    <t>REGULADOR DE PRESSÃO DE 2º ESTÁGIO  - FORNECIMENTO E INSTALAÇÃO.</t>
  </si>
  <si>
    <t>REF: 10881/ORSE</t>
  </si>
  <si>
    <t>CPU - 108</t>
  </si>
  <si>
    <t>VÁLVULA DE BLOQUEIO POR SOBREPRESSÃO  - FORNECIMENTO E INSTALAÇÃO.</t>
  </si>
  <si>
    <t>REF: 08438/ORSE</t>
  </si>
  <si>
    <t>CPU - 109</t>
  </si>
  <si>
    <t>ABRIGO PARA HIDRANTE, 90X60X17CM, COM REGISTRO GLOBO ANGULAR 45º 2.1/2", ADAPTADOR STORZ 2.1/2", MANGUEIRA DE INCÊNDIO COM DOIS LANCES DE 15M, REDUÇÃO 2.1/2X1.1/2" E ESGUICHO EM LATÃO 1.1/2" - FORNECIMENTO E INSTALAÇÃO</t>
  </si>
  <si>
    <t>REF: 72284 SINAPI</t>
  </si>
  <si>
    <t>CPU - 110</t>
  </si>
  <si>
    <t>BICO DE SPRINKLER 68°  - FORNECIMENTO E INSTALAÇÃO.</t>
  </si>
  <si>
    <t>REF: 01496/ORSE</t>
  </si>
  <si>
    <t>CPU - 111</t>
  </si>
  <si>
    <t>PLACA DE IDENTIFICAÇÃO E SINALIZAÇÃO EM PVC, COM PICTOGRAMAS FOTOLUMINESCENTES</t>
  </si>
  <si>
    <t>CPU - 113</t>
  </si>
  <si>
    <t>LIMPEZA PERMANENTE DE OBRA</t>
  </si>
  <si>
    <t>MÊS</t>
  </si>
  <si>
    <t>REF: Considerado 1 servente durante 4hs por dia em 22 dias</t>
  </si>
  <si>
    <t>CPU - 114</t>
  </si>
  <si>
    <t>VIGIA NOTURNO COM ENCARGOS COMPLEMENTARES (2)</t>
  </si>
  <si>
    <t>06.03.000</t>
  </si>
  <si>
    <t>06.03.100</t>
  </si>
  <si>
    <t>06.03.100.1</t>
  </si>
  <si>
    <t>PAINEIS DE SUPERVISÃO</t>
  </si>
  <si>
    <t>06.03.200</t>
  </si>
  <si>
    <t>06.03.300</t>
  </si>
  <si>
    <t>ELETRODUTOS E ACESSÓRIOS</t>
  </si>
  <si>
    <t>06.03.400</t>
  </si>
  <si>
    <t>CABOS</t>
  </si>
  <si>
    <t>06.03.600</t>
  </si>
  <si>
    <t>06.01.600.1</t>
  </si>
  <si>
    <t>06.01.600.2</t>
  </si>
  <si>
    <t>06.01.600.3</t>
  </si>
  <si>
    <t>06.09.000</t>
  </si>
  <si>
    <t>06.09.100</t>
  </si>
  <si>
    <t>06.09.100.1</t>
  </si>
  <si>
    <t>TELEFONIA E CABEAMENTO ESTRUTURADO</t>
  </si>
  <si>
    <t>QUADROS E PAINEIS</t>
  </si>
  <si>
    <t>06.09.200</t>
  </si>
  <si>
    <t xml:space="preserve">ELETRODUTO E CONEXOES </t>
  </si>
  <si>
    <t>06.09.200.1</t>
  </si>
  <si>
    <t>06.09.200.2</t>
  </si>
  <si>
    <t>06.09.200.3</t>
  </si>
  <si>
    <t>06.09.350</t>
  </si>
  <si>
    <t>06.09.350.1</t>
  </si>
  <si>
    <t>06.09.350.2</t>
  </si>
  <si>
    <t>06.09.350.3</t>
  </si>
  <si>
    <t>06.09.350.4</t>
  </si>
  <si>
    <t xml:space="preserve">TOMADAS  </t>
  </si>
  <si>
    <t>06.09.360</t>
  </si>
  <si>
    <t>06.09.360.1</t>
  </si>
  <si>
    <t>06.09.360.2</t>
  </si>
  <si>
    <t>06.09.360.3</t>
  </si>
  <si>
    <t>06.09.360.4</t>
  </si>
  <si>
    <t>CAIXAS DE PASSAGEM E CONEXÕES</t>
  </si>
  <si>
    <t>06.09.400</t>
  </si>
  <si>
    <t>06.09.400.1</t>
  </si>
  <si>
    <t>06.09.400.2</t>
  </si>
  <si>
    <t>06.10.100</t>
  </si>
  <si>
    <t>06.10.100.1</t>
  </si>
  <si>
    <t>06.10.100.2</t>
  </si>
  <si>
    <t>06.10.100.3</t>
  </si>
  <si>
    <t>06.10.100.4</t>
  </si>
  <si>
    <t>06.10.100.5</t>
  </si>
  <si>
    <t>06.10.100.7</t>
  </si>
  <si>
    <t>07.00.000</t>
  </si>
  <si>
    <t>07.02.000</t>
  </si>
  <si>
    <t>07.02.200</t>
  </si>
  <si>
    <t>07.02.400.10</t>
  </si>
  <si>
    <t>07.04.000</t>
  </si>
  <si>
    <t>VENTILAÇÃO MECÂNICA - EXAUSTÃO</t>
  </si>
  <si>
    <t>07.04.100</t>
  </si>
  <si>
    <t>07.04.200</t>
  </si>
  <si>
    <t>07.04.200.1</t>
  </si>
  <si>
    <t>07.04.200.2</t>
  </si>
  <si>
    <t>07.04.200.3</t>
  </si>
  <si>
    <t>07.04.200.4</t>
  </si>
  <si>
    <t>07.04.200.5</t>
  </si>
  <si>
    <t>07.04.200.6</t>
  </si>
  <si>
    <t>07.04.200.7</t>
  </si>
  <si>
    <t>REDE DE DUTOS</t>
  </si>
  <si>
    <t>CPU - 141</t>
  </si>
  <si>
    <t>REF: 83637 SINAPI</t>
  </si>
  <si>
    <t>8,4843000</t>
  </si>
  <si>
    <t>0,9000000</t>
  </si>
  <si>
    <t>0,6000000</t>
  </si>
  <si>
    <t>07.07.000</t>
  </si>
  <si>
    <t>07.07.100</t>
  </si>
  <si>
    <t>07.07.100.1</t>
  </si>
  <si>
    <t>07.07.100.2</t>
  </si>
  <si>
    <t>07.07.100.3</t>
  </si>
  <si>
    <t>07.07.100.4</t>
  </si>
  <si>
    <t>07.07.100.5</t>
  </si>
  <si>
    <t>07.07.100.6</t>
  </si>
  <si>
    <t>07.07.100.7</t>
  </si>
  <si>
    <t>07.07.100.8</t>
  </si>
  <si>
    <t>07.07.100.9</t>
  </si>
  <si>
    <t>07.07.100.10</t>
  </si>
  <si>
    <t>07.07.100.11</t>
  </si>
  <si>
    <t>07.07.100.12</t>
  </si>
  <si>
    <t>GÁS COMBUSTÍVEL</t>
  </si>
  <si>
    <t>TUBULAÇÕES E CONECÇÕES DE AÇO CARBONO</t>
  </si>
  <si>
    <t>07.07.200</t>
  </si>
  <si>
    <t>07.07.200.1</t>
  </si>
  <si>
    <t>07.07.200.2</t>
  </si>
  <si>
    <t>07.07.200.3</t>
  </si>
  <si>
    <t>07.07.200.4</t>
  </si>
  <si>
    <t>07.07.200.5</t>
  </si>
  <si>
    <t>CAIXAS, REGISTROS E ACESSÓRIOS</t>
  </si>
  <si>
    <t>07.07.600</t>
  </si>
  <si>
    <t>07.07.600.1</t>
  </si>
  <si>
    <t>07.07.600.2</t>
  </si>
  <si>
    <t>07.07.600.3</t>
  </si>
  <si>
    <t>SERVICOS DIVERSOS</t>
  </si>
  <si>
    <t>08.00.000</t>
  </si>
  <si>
    <t>INSTALAÇÕES DE PREVENÇÃO E COMBATE A INCENDIO</t>
  </si>
  <si>
    <t>08.01.000</t>
  </si>
  <si>
    <t>PREVENÇÃO E COMBATE A INCÊNDIO</t>
  </si>
  <si>
    <t>08.01.200</t>
  </si>
  <si>
    <t>TUBULAÇÕES E CONEXOES EM ACO GALVANIZADO</t>
  </si>
  <si>
    <t>08.01.530.12</t>
  </si>
  <si>
    <t>08.02.600</t>
  </si>
  <si>
    <t>08.02.600.1</t>
  </si>
  <si>
    <t>08.02.600.2</t>
  </si>
  <si>
    <t>08.02.600.3</t>
  </si>
  <si>
    <t>08.02.600.4</t>
  </si>
  <si>
    <t>09.00.000</t>
  </si>
  <si>
    <t>09.02.000</t>
  </si>
  <si>
    <t>09.02.000.1</t>
  </si>
  <si>
    <t>09.02.000.2</t>
  </si>
  <si>
    <t>09.02.000.3</t>
  </si>
  <si>
    <t>09.02.000.4</t>
  </si>
  <si>
    <t>NOVACAP</t>
  </si>
  <si>
    <t>MOBILIZAÇÃO/DESMOBILIZAÇÃO DO CANTEIRO (20% DOS ITENS DE LIMPEZA)</t>
  </si>
  <si>
    <t>CÓPIAS DE PROJETOS</t>
  </si>
  <si>
    <t>(61) 3234-4873</t>
  </si>
  <si>
    <t>10.01.000</t>
  </si>
  <si>
    <t>10.01.100</t>
  </si>
  <si>
    <t>10.01.100.1</t>
  </si>
  <si>
    <t>10.01.100.2</t>
  </si>
  <si>
    <t>10.01.100.3</t>
  </si>
  <si>
    <t>10.01.100.4</t>
  </si>
  <si>
    <t>10.02.000</t>
  </si>
  <si>
    <t>MATERIAIS</t>
  </si>
  <si>
    <t>10.02.000.1</t>
  </si>
  <si>
    <t>MATERIAL DE CONSUMO (1% dos itens de administração da obra)</t>
  </si>
  <si>
    <t>030.02/2017-SEORÇA</t>
  </si>
  <si>
    <t>REFORMA DO RESTAURANTE DA CÂMARA LEGISLATIVA DO DF - EQUIPAMENTOS</t>
  </si>
  <si>
    <t>CVAE-01 - VENTILADOR CENTRÍFIGO TDA 10/10, DUPLA ASPIRAÇÃO, PRESSÃO ESTÁTICA 45 mmCa, VAZÃO 3590 m³/h, POTÊNCIA 1,5CV, VOLTAGEM 3F/380V/60Hz, FABRICANTE OTAM OU EQUIVALENTE FILTRO G1-F5</t>
  </si>
  <si>
    <t>CVEX-01 - VENTILADOR CENTRÍFIGO TSA SIMPLES ASPIRAÇÃO, PRESSÃO ESTÁTICA 80 mmCa, VAZÃO 12060 m³/h, POTÊNCIA 10,0 CV, VOLTAGEM 3F/380V/60Hz, FABRICANTE OTAM OU EQUIVALENTE</t>
  </si>
  <si>
    <t>SIMONE</t>
  </si>
  <si>
    <t>D36 - BANCADA EM AÇO INOX . ACABAMENTO ESCOVADO . H=90CM 1,32X0,55M</t>
  </si>
  <si>
    <t xml:space="preserve">D05 - COIFA SIMPLES DE CENTRO SÉRIE 900 . CÓD CSC9-7M . 345X140X43CM . MACOM </t>
  </si>
  <si>
    <t>D57 - ESTANTE EM AÇO INOXIDÁVEL LISA 0,90X0,45X2,10M</t>
  </si>
  <si>
    <t>Palmetal Metalúrgica</t>
  </si>
  <si>
    <t>39.139.985/0001-76</t>
  </si>
  <si>
    <t>(21) 2481-6453</t>
  </si>
  <si>
    <t>MESA Nº1 DECK</t>
  </si>
  <si>
    <t>MESA Nº2 DECK</t>
  </si>
  <si>
    <t>BANCO DECK</t>
  </si>
  <si>
    <t>BALCÃO</t>
  </si>
  <si>
    <t>GAVETEIRO DO BALCÃO</t>
  </si>
  <si>
    <t xml:space="preserve">MESA GRANDE </t>
  </si>
  <si>
    <t xml:space="preserve">MESA PADRÃO </t>
  </si>
  <si>
    <t>MESA ALTA Nº 1</t>
  </si>
  <si>
    <t>MESA ALTA Nº 2</t>
  </si>
  <si>
    <t>04.01.800.3</t>
  </si>
  <si>
    <t>04.01.800.4</t>
  </si>
  <si>
    <t>04.01.800.5</t>
  </si>
  <si>
    <t>04.01.800.6</t>
  </si>
  <si>
    <t>04.01.800.7</t>
  </si>
  <si>
    <t>04.01.800.8</t>
  </si>
  <si>
    <t>04.01.800.9</t>
  </si>
  <si>
    <t>04.01.800.10</t>
  </si>
  <si>
    <t>04.01.800.11</t>
  </si>
  <si>
    <t>04.01.800.12</t>
  </si>
  <si>
    <t>04.01.800.13</t>
  </si>
  <si>
    <t>04.01.800.14</t>
  </si>
  <si>
    <t>04.01.800.15</t>
  </si>
  <si>
    <t>04.01.800.16</t>
  </si>
  <si>
    <t>04.01.800.17</t>
  </si>
  <si>
    <t>04.01.800.18</t>
  </si>
  <si>
    <t>04.01.800.19</t>
  </si>
  <si>
    <t>04.01.800.20</t>
  </si>
  <si>
    <t>D03 - BANCADA EM AÇO INOX COM REFRIGERADOR HORIZONTAL . CÓD RHV 355 2P . 143X70X85CM</t>
  </si>
  <si>
    <t>D44 - MÁQUINA DE LAVAR COPOS . CÓD UC-XL . DIM 85X60X64</t>
  </si>
  <si>
    <t>D14 - CHAR BROILER A GÁS . CÓD CBG9-90 . 90X96X90CM . MACOM</t>
  </si>
  <si>
    <t xml:space="preserve">D15 - BANHO MARIA A GÁS . CÓD BMG9-90 . 90X96X25CM . MACOM </t>
  </si>
  <si>
    <t xml:space="preserve">D18 - LIQUIDIFICADOR INDUSTRIAL 06 LITROS . SIEMSEN </t>
  </si>
  <si>
    <t xml:space="preserve">D21 - PICADOR DE CARNES . PSEE 22 . SIEMSEN </t>
  </si>
  <si>
    <t>D25 - MÁQUINA DE DESCASCAR LEGUMES . DB10 . SERVINOX</t>
  </si>
  <si>
    <t>D26 - PROCESSADOR DE ALIMENTOS . MOD. PA14 . SIEMSEN</t>
  </si>
  <si>
    <t>D27 - FRITADEIRA A GÁS INDUSTRIAL . SERVINOX</t>
  </si>
  <si>
    <t>D28 - FOGÃO DE CENTRO 06 BOCAS . CÓD FG9-135D . 135X102X25CM . MACOM</t>
  </si>
  <si>
    <t xml:space="preserve">D29 - CHAPA A GÁS INDUSTRIAL LISA . CÓD CHG9-90 . 90X96X90CM . MACOM </t>
  </si>
  <si>
    <t>D31 - FORNO COMBINADO CÓD CG6 . DIM 84X105X96CM . PRÁTICA</t>
  </si>
  <si>
    <t>D33 - MÁQUINA DE LAVAR LOUÇAS INDUSTRIAL . ECOMAX 612 . HOBART</t>
  </si>
  <si>
    <t>(62) 4008-7000</t>
  </si>
  <si>
    <t>81.406.746/0001-00</t>
  </si>
  <si>
    <t>(41) 3381-6400</t>
  </si>
  <si>
    <t>(11) 3508-9900</t>
  </si>
  <si>
    <t>13.027.327/0001-07</t>
  </si>
  <si>
    <t>(11) 2781-6619</t>
  </si>
  <si>
    <t>08.315.890/0001-32</t>
  </si>
  <si>
    <t>D58 - CARRINHO DE DETRITOS EM AÇO INOX . CÓD CAR-80PD . DIM D57X63CM . MACOM</t>
  </si>
  <si>
    <t>030.03/2017-SEORÇA:  Equip. de cozinha .........................................................................................................</t>
  </si>
  <si>
    <t>REFORMA DO RESTAURANTE DA CÂMARA LEGISLATIVA DO DF - CRONOGRAMA</t>
  </si>
  <si>
    <t>REFORMA DO RESTAURANTE DA CÂMARA LEGISLATIVA DO DF - CURVA ABC</t>
  </si>
  <si>
    <t xml:space="preserve">ARQ. WALID DE CASTRO HATEM
CAU A159549
ART: 0000006106105
</t>
  </si>
  <si>
    <t>CPU - 142</t>
  </si>
  <si>
    <t>REF: 12189/ORSE</t>
  </si>
  <si>
    <t>CPU - 143</t>
  </si>
  <si>
    <t>CORRIMÃO DUPLO E TUBO DE AÇO GALVANIZADO 1 1/2", COM CHUMBADORES PARA FIXAÇÃO NO PISO.</t>
  </si>
  <si>
    <t>GUARDA CORPO EM TUBO DE AÇO GALVANIZADO (H=1,10M), COM BARRAS SUPERIOR, INFERIOR E VERTICAIS A CADA 3,00M (1 1/2"), E BARRAS VERTICAIS DE (1") A CADA 12CM, COM CORRIMÃO DUPLO E TUBO DE FERRO GALVANIZADO (1 1/2"), COM CHUMBADORES PARA FIXAÇÃO NO PISO.</t>
  </si>
  <si>
    <t>8 PEÇAS DE 1,015M POR M DE GUARDA CORPO</t>
  </si>
  <si>
    <t>ACRECENTADO 2,07M DE TUBO PARA FIXAÇÃO DO CORRIMÃO DUPLO POR M DE GUARDA CORPO</t>
  </si>
  <si>
    <t xml:space="preserve">REF: 12244/ORSE - OS COEFICIENTES DO SERRALHEIRO, SOLDADOR E ELETRODO FORAM MODIFICADOS ATRAVÉS DE REGRA DE TRES PARA ATENDER A QUANTIDADE DE TUBOS DE AÇO DE 1 1/2" NECESSÁRIO A CONFECÇÃO DO GUARDA CORPO COM CORRIMÃO. </t>
  </si>
  <si>
    <t>MARCUS PEREIRA</t>
  </si>
  <si>
    <t>LUMINI SOLUÇÕES</t>
  </si>
  <si>
    <t>40.418,865/002</t>
  </si>
  <si>
    <t>3048-6800</t>
  </si>
  <si>
    <t>LUMINÁRIA EMBUTIR 2X28W T5 BRANCA  COMPLETA - FORNECIMENTO E INSTALACAO</t>
  </si>
  <si>
    <t>PENDENTE PERFIL LUZ INDIRETA 2X28W T5 PRETA COMPLETA - FORNECIMENTO E INSTALACAO</t>
  </si>
  <si>
    <t>ARANDELA. COR BRANCA 1XHALÓGENA 100W COMPLETA - FORNECIMENTO E INSTALACAO</t>
  </si>
  <si>
    <t>PENDENTE EDRO 1XMINI DIC PRETA COMPLETA - FORNECIMENTO E INSTALACAO</t>
  </si>
  <si>
    <t>PENDENTE EDRO 1XMINI DIC  PRETA COMPLETA - FORNECIMENTO E INSTALACAO</t>
  </si>
  <si>
    <t>LUMINÁRIA EMBUTIR 4X23W FLUOR TWIST BRANCA COMPLETA - FORNECIMENTO E INSTALACAO</t>
  </si>
  <si>
    <t>LUMINÁRIA EMBUTIR 1XDIC BRANCA 50W COMPLETA - FORNECIMENTO E INSTALACAO</t>
  </si>
  <si>
    <t>LUMINÁRIA EMBUTIR DIRECIONAVEL 1XDIC BRANCA COMPLETA - FORNECIMENTO E INSTALACAO</t>
  </si>
  <si>
    <t>TRILHO ELETRIFICADO COM 8 FOCOS 1XLED COMPLETA - FORNECIMENTO E INSTALACAO</t>
  </si>
  <si>
    <t>LUMINÁRIA PISO EM LED COM ESPETO 7XLED 3W 25° BRANCO QUENTE COMPLETA - FORNECIMENTO E INSTALACAO</t>
  </si>
  <si>
    <t xml:space="preserve">LUMINÁRIA EMBUTIR 2X28W T5 BRANCA COMPLETA </t>
  </si>
  <si>
    <t>PENDENTE PERFIL LUZ INDIRETA 2X28W T5 PRETA COMPLETA</t>
  </si>
  <si>
    <t>ARANDELA. COR BRANCA 1XHALÓGENA 100W COMPLETA</t>
  </si>
  <si>
    <t>PENDENTE EDRO 1XMINI DIC PRETA COMPLETA</t>
  </si>
  <si>
    <t>LUMINÁRIA EMBUTIR 4X23W FLUOR TWIST BRANCA COMPLETA</t>
  </si>
  <si>
    <t>LUMINÁRIA EMBUTIR 1XDIC BRANCA 50W - COMPLETA</t>
  </si>
  <si>
    <t>LUMINÁRIA EMBUTIR DIRECIONAVEL 1XDIC BRANCA COMPLETA</t>
  </si>
  <si>
    <t>TRILHO ELETRIFICADO COM 8 FOCOS 1XLED COMPLETA</t>
  </si>
  <si>
    <t>LUMINÁRIA PISO EM LED COM ESPETO 7XLED 3W 25° BRANCO QUENTE COMPLETA</t>
  </si>
  <si>
    <t>CECIN SARKIS</t>
  </si>
  <si>
    <t>ANDERSON</t>
  </si>
  <si>
    <t>FOCO ILUMINAÇÃO</t>
  </si>
  <si>
    <t>COTAÇÃO-129</t>
  </si>
  <si>
    <t>COTAÇÃO-130</t>
  </si>
  <si>
    <t>COTAÇÃO-131</t>
  </si>
  <si>
    <t>COTAÇÃO-132</t>
  </si>
  <si>
    <t>COTAÇÃO-133</t>
  </si>
  <si>
    <t>COTAÇÃO-134</t>
  </si>
  <si>
    <t>04.01.800.21</t>
  </si>
  <si>
    <t>04.01.800.22</t>
  </si>
  <si>
    <t>04.01.800.23</t>
  </si>
  <si>
    <t>04.01.800.24</t>
  </si>
  <si>
    <t>04.01.800.25</t>
  </si>
  <si>
    <t>04.01.800.26</t>
  </si>
  <si>
    <t>D55 - FREZZER FVV MAX837 - 100X74X206 CM - MACOM</t>
  </si>
  <si>
    <t>D56 - FREZZER FVV GN1331 - 140X81X206 CM - MACOM</t>
  </si>
  <si>
    <t>D38 - REFRIGERADOR RVV SLIM 428 - 57X75X206 CM - MACOM</t>
  </si>
  <si>
    <t>D45 - MÁQUINA DE GELO SÉRIE KM CUBER KM-230MAH - 56X70X77 + GABINETE DE ARMAZENAMENTO DE GELO COD. B-500PF - 76,2X82,5X116,8 CM - MACOM</t>
  </si>
  <si>
    <t>D39 - REFRIGERADOR RVV GN 1331 3P - 140X81X206 CM - MACOM</t>
  </si>
  <si>
    <t>D37 - FREZZER FVV MAX837 - 100X75X206 CM - MACOM</t>
  </si>
  <si>
    <t>CONTAINER PARA ENTULHO, INCLUINDO TAXA DE DEPOSIÇÃO FINAL</t>
  </si>
  <si>
    <t>11.138.106/0001-72</t>
  </si>
  <si>
    <t>D19 - EXTRATOR DE SUCOS EM AÇO INOX MOD. EXB . SIEMSEN OU SIMILAR</t>
  </si>
  <si>
    <t>NARCEL</t>
  </si>
  <si>
    <t>D20 - AMACIADOR DE CARNES EM AÇO INOX, MOD. SIEMSEN OU SIMILAR</t>
  </si>
  <si>
    <t>D22 - SERRA FITA DE MESA EM AÇO INOX, MOD. SIEMSEN OU SIMILAR</t>
  </si>
  <si>
    <t>D23 - PASS THROUGH AQUECIDO, PRATELEIRAS E ACABAMENTO EM AÇO INOX</t>
  </si>
  <si>
    <t>D24 - PASS THROUGH REFRIGERADO PRATELEIRAS E ACABAMENTO EM AÇO INOX</t>
  </si>
  <si>
    <t>FECHAMENTO EM PERFIL DE ALUMÍNIO 25X50MM PRETO - FORNECIMENTO E INSTALAÇÃO</t>
  </si>
  <si>
    <t>PRATELEIRA DE AÇO, SUPERIOR LISA. PROFUNDIDADE 35CM . MACOM</t>
  </si>
  <si>
    <t>FITA DE LED PARA ILUMINAÇÃO, COR BRANCO, A PROVA DÁGUA</t>
  </si>
  <si>
    <t>PAINEL DE ALARME DE INCÊNDIO PARA SUPERVISÃO DO SISTEMA ENDEREÇAVEL MODELO DE REFERÊNCIA: PAINEL CONTROLADOR BC-320, FAB.: AUTRONICA, REF.: AUTROSAFE, OU
TECNICAMENTE EQUIVALENTE</t>
  </si>
  <si>
    <t>ACIONADOR MANUAL TIPO QUEBRE O VIDRO, ANALÓGICO/ENDEREÇÁVEL, FAB.: AUTRONICA, REF.: AUTROSAFE OU
TECNICAMENTE EQUIVALENTE.</t>
  </si>
  <si>
    <t>SIRENE AUDIO VISUAL MODELO BBR-200, FAB.: AUTRONICA, REF.: AUTROSAFE OU TECNICAMENTE EQUIVALENTE.</t>
  </si>
  <si>
    <t>DETECTOR DE FUMAÇA ÓPTICO NO AMBIENTE, ANALÓGICO/ENDEREÇÁVEL, FAB.: AUTRONICA, REF.:
AUTROSAFE, OU TECNICAMENTE EQUIVALENTE</t>
  </si>
  <si>
    <t>MÓDULO CONTROLADOR DE AUTOMAÇÃO RESIDENCIAL (REFERÊNCIA:THOLZ EASY HOME OU EQUIVALENTE TÉCNICO)</t>
  </si>
  <si>
    <t>INTERRUPTOR HORÁRIO DIGITALCOM TEMPORIZADOR HORÁRIO SEMANAL PROGRAMAVEL 220VCA COM SAÍDA RELÉ NA E NF</t>
  </si>
  <si>
    <t>INTERRUPTOR HORÁRIO DIGITALCOM TEMPORIZADOR HORÁRIO SEMANAL PROGRAMAVEL 220VCA COM SAÍDA RELÉ NA E NF - FORNECIMENTO E INSTALAÇÃO</t>
  </si>
  <si>
    <t>MÓDULO CONTROLADOR DE AUTOMAÇÃO RESIDENCIAL (REFERÊNCIA:THOLZ EASY HOME OU EQUIVALENTE TÉCNICO) - FORNECIMENTO E INSTALAÇÃO</t>
  </si>
  <si>
    <t>D47 - PRATELEIRA DE AÇO, SUPERIOR LISA . PROFUNDIDADE 35CM . MACOM</t>
  </si>
  <si>
    <t>FITA DE LED PARA ILUMINAÇÃO, COR BRANCO, A PROVA DÁGUA - FORNECIMENTO E INSTALAÇÃO</t>
  </si>
  <si>
    <t>PAINEL DE ALARME DE INCÊNDIO PARA SUPERVISÃO DO SISTEMA ENDEREÇAVEL MODELO DE REFERÊNCIA: PAINEL CONTROLADOR BC-320, FAB.: AUTRONICA, REF.: AUTROSAFE, OU TECNICAMENTE EQUIVALENTE - FORNECIMENTO E INSTALAÇÃO</t>
  </si>
  <si>
    <t>ACIONADOR MANUAL TIPO QUEBRE O VIDRO, ANALÓGICO/ENDEREÇÁVEL, FAB.: AUTRONICA, REF.: AUTROSAFE OU TECNICAMENTE EQUIVALENTE. - FORNECIMENTO E INSTALAÇÃO</t>
  </si>
  <si>
    <t>SIRENE AUDIO VISUAL MODELO BBR-200, FAB.: AUTRONICA, REF.: AUTROSAFE OU TECNICAMENTE EQUIVALENTE. - FORNECIMENTO E INSTALAÇÃO</t>
  </si>
  <si>
    <t>DETECTOR DE FUMAÇA ÓPTICO NO AMBIENTE, ANALÓGICO/ENDEREÇÁVEL, FAB.: AUTRONICA, REF.:AUTROSAFE, OU TECNICAMENTE EQUIVALENTE - FORNECIMENTO E INSTALAÇÃO</t>
  </si>
  <si>
    <t xml:space="preserve">01-Para efeito de licitação, verificar todas as considerações a respeito dos serviços e fazer as alterações do projeto e do caderno de especificações de Arquitetura onde se fizer necessário, afim de compatibilizá-los com as estimativas.                                                                                                                                                                                                                                                                                                                                                                   </t>
  </si>
  <si>
    <t>D43 - CALDEIRAO MACOM 180 LITROS GAS - MEDINDO 900 X 960 X 900 . MACOM</t>
  </si>
  <si>
    <t>PCI.817.01 - CUSTO DE COMPOSIÇÕES - SINTÉTICO DATA DE EMISSÃO: 15/08/2019 23:21:23                       DATA DE RT: 10/08/2019</t>
  </si>
  <si>
    <t>ENCARGOS SOCIAIS SOBRE PREÇOS DA MÃO-DE-OBRA: 114,09%(HORA)   73,43%(MÊS)</t>
  </si>
  <si>
    <t>ABRANGÊNCIA: NACIONAL       LOCALIDADE: BRASILIA       DATA DE PREÇO: 07/2019     REFERÊNCIA COLETA:MEDIANO</t>
  </si>
  <si>
    <t>CLASS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</si>
  <si>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</si>
  <si>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</si>
  <si>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</si>
  <si>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</si>
  <si>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</si>
  <si>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</si>
  <si>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</si>
  <si>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</si>
  <si>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</si>
  <si>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</si>
  <si>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</si>
  <si>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</si>
  <si>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</si>
  <si>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</si>
  <si>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</si>
  <si>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</si>
  <si>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</si>
  <si>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</si>
  <si>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</si>
  <si>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</si>
  <si>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</si>
  <si>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</si>
  <si>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</si>
  <si>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</si>
  <si>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</si>
  <si>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</si>
  <si>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</si>
  <si>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</si>
  <si>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</si>
  <si>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</si>
  <si>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</si>
  <si>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</si>
  <si>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</si>
  <si>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</si>
  <si>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</si>
  <si>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</si>
  <si>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</si>
  <si>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</si>
  <si>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</si>
  <si>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</si>
  <si>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</si>
  <si>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</si>
  <si>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</si>
  <si>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</si>
  <si>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</si>
  <si>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</si>
  <si>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</si>
  <si>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</si>
  <si>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</si>
  <si>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</si>
  <si>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</si>
  <si>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</si>
  <si>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</si>
  <si>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</si>
  <si>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</si>
  <si>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</si>
  <si>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</si>
  <si>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</si>
  <si>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</si>
  <si>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</si>
  <si>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</si>
  <si>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</si>
  <si>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</si>
  <si>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</si>
  <si>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</si>
  <si>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</si>
  <si>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</si>
  <si>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</si>
  <si>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</si>
  <si>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</si>
  <si>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</si>
  <si>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</si>
  <si>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</si>
  <si>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</si>
  <si>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</si>
  <si>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</si>
  <si>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</si>
  <si>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</si>
  <si>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</si>
  <si>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</si>
  <si>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</si>
  <si>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</si>
  <si>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</si>
  <si>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</si>
  <si>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</si>
  <si>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</si>
  <si>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</si>
  <si>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</si>
  <si>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</si>
  <si>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</si>
  <si>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</si>
  <si>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</si>
  <si>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</si>
  <si>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</si>
  <si>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</si>
  <si>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</si>
  <si>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</si>
  <si>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</si>
  <si>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</si>
  <si>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</si>
  <si>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</si>
  <si>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</si>
  <si>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</si>
  <si>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</si>
  <si>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</si>
  <si>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</si>
  <si>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</si>
  <si>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</si>
  <si>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</si>
  <si>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</si>
  <si>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</si>
  <si>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</si>
  <si>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</si>
  <si>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</si>
  <si>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</si>
  <si>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</si>
  <si>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</si>
  <si>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</si>
  <si>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</si>
  <si>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</si>
  <si>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</si>
  <si>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</si>
  <si>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</si>
  <si>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</si>
  <si>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</si>
  <si>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</si>
  <si>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</si>
  <si>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</si>
  <si>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</si>
  <si>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</si>
  <si>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</si>
  <si>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</si>
  <si>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</si>
  <si>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</si>
  <si>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</si>
  <si>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</si>
  <si>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</si>
  <si>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</si>
  <si>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</si>
  <si>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</si>
  <si>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</si>
  <si>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</si>
  <si>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</si>
  <si>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</si>
  <si>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</si>
  <si>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</si>
  <si>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</si>
  <si>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</si>
  <si>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</si>
  <si>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</si>
  <si>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</si>
  <si>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</si>
  <si>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</si>
  <si>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</si>
  <si>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</si>
  <si>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</si>
  <si>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</si>
  <si>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</si>
  <si>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</si>
  <si>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</si>
  <si>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</si>
  <si>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</si>
  <si>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</si>
  <si>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</si>
  <si>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</si>
  <si>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</si>
  <si>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</si>
  <si>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</si>
  <si>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</si>
  <si>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</si>
  <si>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</si>
  <si>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</si>
  <si>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</si>
  <si>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</si>
  <si>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</si>
  <si>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</si>
  <si>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</si>
  <si>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</si>
  <si>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</si>
  <si>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</si>
  <si>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</si>
  <si>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</si>
  <si>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</si>
  <si>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</si>
  <si>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</si>
  <si>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</si>
  <si>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</si>
  <si>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</si>
  <si>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</si>
  <si>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</si>
  <si>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</si>
  <si>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</si>
  <si>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</si>
  <si>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</si>
  <si>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</si>
  <si>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</si>
  <si>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</si>
  <si>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</si>
  <si>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</si>
  <si>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</si>
  <si>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</si>
  <si>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</si>
  <si>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</si>
  <si>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</si>
  <si>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</si>
  <si>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</si>
  <si>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</si>
  <si>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</si>
  <si>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</si>
  <si>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</si>
  <si>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</si>
  <si>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</si>
  <si>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</si>
  <si>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</si>
  <si>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</si>
  <si>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</si>
  <si>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</si>
  <si>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</si>
  <si>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</si>
  <si>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</si>
  <si>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</si>
  <si>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</si>
  <si>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</si>
  <si>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</si>
  <si>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</si>
  <si>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</si>
  <si>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</si>
  <si>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</si>
  <si>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</si>
  <si>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</si>
  <si>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</si>
  <si>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</si>
  <si>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</si>
  <si>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</si>
  <si>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</si>
  <si>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</si>
  <si>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</si>
  <si>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</si>
  <si>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</si>
  <si>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</si>
  <si>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</si>
  <si>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</si>
  <si>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</si>
  <si>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</si>
  <si>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</si>
  <si>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</si>
  <si>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</si>
  <si>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</si>
  <si>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</si>
  <si>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</si>
  <si>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</si>
  <si>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</si>
  <si>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</si>
  <si>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</si>
  <si>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</si>
  <si>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</si>
  <si>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</si>
  <si>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</si>
  <si>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</si>
  <si>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</si>
  <si>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</si>
  <si>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</si>
  <si>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</si>
  <si>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</si>
  <si>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</si>
  <si>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</si>
  <si>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</si>
  <si>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</si>
  <si>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</si>
  <si>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</si>
  <si>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</si>
  <si>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</si>
  <si>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</si>
  <si>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</si>
  <si>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</si>
  <si>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</si>
  <si>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</si>
  <si>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</si>
  <si>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</si>
  <si>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</si>
  <si>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</si>
  <si>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</si>
  <si>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</si>
  <si>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</si>
  <si>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</si>
  <si>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</si>
  <si>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</si>
  <si>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</si>
  <si>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</si>
  <si>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</si>
  <si>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</si>
  <si>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</si>
  <si>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</si>
  <si>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</si>
  <si>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</si>
  <si>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</si>
  <si>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</si>
  <si>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</si>
  <si>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</si>
  <si>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</si>
  <si>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</si>
  <si>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</si>
  <si>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</si>
  <si>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</si>
  <si>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</si>
  <si>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</si>
  <si>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</si>
  <si>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</si>
  <si>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</si>
  <si>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</si>
  <si>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</si>
  <si>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</si>
  <si>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</si>
  <si>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</si>
  <si>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</si>
  <si>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</si>
  <si>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</si>
  <si>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</si>
  <si>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</si>
  <si>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</si>
  <si>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</si>
  <si>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</si>
  <si>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</si>
  <si>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</si>
  <si>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</si>
  <si>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</si>
  <si>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</si>
  <si>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</si>
  <si>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</si>
  <si>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</si>
  <si>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</si>
  <si>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</si>
  <si>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</si>
  <si>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</si>
  <si>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</si>
  <si>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</si>
  <si>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</si>
  <si>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</si>
  <si>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</si>
  <si>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</si>
  <si>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</si>
  <si>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</si>
  <si>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</si>
  <si>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</si>
  <si>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</si>
  <si>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</si>
  <si>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</si>
  <si>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</si>
  <si>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</si>
  <si>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</si>
  <si>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</si>
  <si>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</si>
  <si>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</si>
  <si>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</si>
  <si>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</si>
  <si>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</si>
  <si>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</si>
  <si>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</si>
  <si>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</si>
  <si>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</si>
  <si>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</si>
  <si>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</si>
  <si>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</si>
  <si>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</si>
  <si>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</si>
  <si>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</si>
  <si>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</si>
  <si>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</si>
  <si>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</si>
  <si>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</si>
  <si>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</si>
  <si>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</si>
  <si>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</si>
  <si>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</si>
  <si>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</si>
  <si>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</si>
  <si>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</si>
  <si>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</si>
  <si>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</si>
  <si>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</si>
  <si>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</si>
  <si>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</si>
  <si>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</si>
  <si>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</si>
  <si>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</si>
  <si>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</si>
  <si>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</si>
  <si>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</si>
  <si>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</si>
  <si>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</si>
  <si>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</si>
  <si>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</si>
  <si>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</si>
  <si>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</si>
  <si>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</si>
  <si>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</si>
  <si>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</si>
  <si>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</si>
  <si>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</si>
  <si>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</si>
  <si>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</si>
  <si>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</si>
  <si>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</si>
  <si>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</si>
  <si>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</si>
  <si>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</si>
  <si>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</si>
  <si>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</si>
  <si>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</si>
  <si>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</si>
  <si>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</si>
  <si>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</si>
  <si>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</si>
  <si>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</si>
  <si>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</si>
  <si>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</si>
  <si>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</si>
  <si>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</si>
  <si>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</si>
  <si>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</si>
  <si>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</si>
  <si>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</si>
  <si>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</si>
  <si>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</si>
  <si>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</si>
  <si>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</si>
  <si>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</si>
  <si>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</si>
  <si>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</si>
  <si>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</si>
  <si>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</si>
  <si>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</si>
  <si>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</si>
  <si>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</si>
  <si>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</si>
  <si>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</si>
  <si>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</si>
  <si>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</si>
  <si>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</si>
  <si>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</si>
  <si>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</si>
  <si>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</si>
  <si>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</si>
  <si>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</si>
  <si>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</si>
  <si>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</si>
  <si>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</si>
  <si>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</si>
  <si>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</si>
  <si>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</si>
  <si>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</si>
  <si>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</si>
  <si>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</si>
  <si>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</si>
  <si>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</si>
  <si>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</si>
  <si>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</si>
  <si>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</si>
  <si>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</si>
  <si>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</si>
  <si>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</si>
  <si>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</si>
  <si>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</si>
  <si>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</si>
  <si>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</si>
  <si>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</si>
  <si>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</si>
  <si>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</si>
  <si>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</si>
  <si>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</si>
  <si>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</si>
  <si>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</si>
  <si>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</si>
  <si>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</si>
  <si>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</si>
  <si>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</si>
  <si>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</si>
  <si>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</si>
  <si>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</si>
  <si>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</si>
  <si>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</si>
  <si>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</si>
  <si>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</si>
  <si>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</si>
  <si>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</si>
  <si>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</si>
  <si>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</si>
  <si>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</si>
  <si>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</si>
  <si>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</si>
  <si>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</si>
  <si>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</si>
  <si>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</si>
  <si>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</si>
  <si>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</si>
  <si>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</si>
  <si>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</si>
  <si>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</si>
  <si>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</si>
  <si>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</si>
  <si>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</si>
  <si>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</si>
  <si>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</si>
  <si>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</si>
  <si>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</si>
  <si>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</si>
  <si>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</si>
  <si>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</si>
  <si>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</si>
  <si>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</si>
  <si>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</si>
  <si>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</si>
  <si>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</si>
  <si>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</si>
  <si>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</si>
  <si>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</si>
  <si>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</si>
  <si>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</si>
  <si>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</si>
  <si>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</si>
  <si>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</si>
  <si>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</si>
  <si>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</si>
  <si>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</si>
  <si>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</si>
  <si>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</si>
  <si>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</si>
  <si>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</si>
  <si>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</si>
  <si>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</si>
  <si>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</si>
  <si>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</si>
  <si>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</si>
  <si>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</si>
  <si>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</si>
  <si>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</si>
  <si>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</si>
  <si>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</si>
  <si>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</si>
  <si>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</si>
  <si>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</si>
  <si>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</si>
  <si>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</si>
  <si>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</si>
  <si>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</si>
  <si>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</si>
  <si>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</si>
  <si>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</si>
  <si>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</si>
  <si>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</si>
  <si>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</si>
  <si>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</si>
  <si>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</si>
  <si>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</si>
  <si>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</si>
  <si>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</si>
  <si>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</si>
  <si>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</si>
  <si>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</si>
  <si>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</si>
  <si>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</si>
  <si>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</si>
  <si>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</si>
  <si>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</si>
  <si>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</si>
  <si>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</si>
  <si>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</si>
  <si>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</si>
  <si>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</si>
  <si>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</si>
  <si>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</si>
  <si>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</si>
  <si>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</si>
  <si>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</si>
  <si>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</si>
  <si>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</si>
  <si>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</si>
  <si>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</si>
  <si>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</si>
  <si>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</si>
  <si>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</si>
  <si>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</si>
  <si>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</si>
  <si>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</si>
  <si>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</si>
  <si>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</si>
  <si>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</si>
  <si>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</si>
  <si>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</si>
  <si>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</si>
  <si>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</si>
  <si>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</si>
  <si>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</si>
  <si>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</si>
  <si>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</si>
  <si>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</si>
  <si>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</si>
  <si>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</si>
  <si>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</si>
  <si>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</si>
  <si>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</si>
  <si>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</si>
  <si>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</si>
  <si>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</si>
  <si>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</si>
  <si>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</si>
  <si>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</si>
  <si>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</si>
  <si>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</si>
  <si>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FRESAGEM DE PAVIMENTO ASFÁLTICO (PROFUNDIDADE ATÉ 5,0 CM), EM LOCAIS COM NIVEL BAIXO DE INTERFERÊNCIA. AF_03/2017</t>
  </si>
  <si>
    <t>FRESAGEM DE PAVIMENTO ASFÁLTICO (PROFUNDIDADE ATÉ 5,0 CM), EM LOCAIS COM NIVEL ALTO DE INTERFERÊNCIA. AF_03/2017</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</si>
  <si>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</si>
  <si>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</si>
  <si>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</si>
  <si>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</si>
  <si>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</si>
  <si>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</si>
  <si>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</si>
  <si>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</si>
  <si>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</si>
  <si>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</si>
  <si>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</si>
  <si>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</si>
  <si>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</si>
  <si>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</si>
  <si>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</si>
  <si>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</si>
  <si>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</si>
  <si>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</si>
  <si>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</si>
  <si>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</si>
  <si>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</si>
  <si>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</si>
  <si>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</si>
  <si>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</si>
  <si>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</si>
  <si>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</si>
  <si>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</si>
  <si>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</si>
  <si>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</si>
  <si>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</si>
  <si>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</si>
  <si>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</si>
  <si>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</si>
  <si>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</si>
  <si>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</si>
  <si>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</si>
  <si>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</si>
  <si>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</si>
  <si>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</si>
  <si>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</si>
  <si>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</si>
  <si>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</si>
  <si>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</si>
  <si>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</si>
  <si>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</si>
  <si>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</si>
  <si>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</si>
  <si>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</si>
  <si>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</si>
  <si>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</si>
  <si>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</si>
  <si>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</si>
  <si>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</si>
  <si>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</si>
  <si>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</si>
  <si>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</si>
  <si>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</si>
  <si>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</si>
  <si>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</si>
  <si>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</si>
  <si>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</si>
  <si>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</si>
  <si>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</si>
  <si>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</si>
  <si>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</si>
  <si>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</si>
  <si>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</si>
  <si>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</si>
  <si>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</si>
  <si>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</si>
  <si>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</si>
  <si>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</si>
  <si>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</si>
  <si>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</si>
  <si>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</si>
  <si>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</si>
  <si>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</si>
  <si>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</si>
  <si>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</si>
  <si>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</si>
  <si>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</si>
  <si>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</si>
  <si>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</si>
  <si>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</si>
  <si>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</si>
  <si>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</si>
  <si>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</si>
  <si>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</si>
  <si>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</si>
  <si>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</si>
  <si>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</si>
  <si>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</si>
  <si>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</si>
  <si>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</si>
  <si>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</si>
  <si>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</si>
  <si>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</si>
  <si>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</si>
  <si>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</si>
  <si>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</si>
  <si>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</si>
  <si>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</si>
  <si>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</si>
  <si>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</si>
  <si>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</si>
  <si>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</si>
  <si>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</si>
  <si>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</si>
  <si>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</si>
  <si>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</si>
  <si>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</si>
  <si>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</si>
  <si>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</si>
  <si>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</si>
  <si>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</si>
  <si>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</si>
  <si>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</si>
  <si>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</si>
  <si>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</si>
  <si>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</si>
  <si>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</si>
  <si>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</si>
  <si>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</si>
  <si>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</si>
  <si>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</si>
  <si>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</si>
  <si>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</si>
  <si>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</si>
  <si>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</si>
  <si>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</si>
  <si>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</si>
  <si>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</si>
  <si>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</si>
  <si>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</si>
  <si>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</si>
  <si>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</si>
  <si>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</si>
  <si>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</si>
  <si>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</si>
  <si>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</si>
  <si>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</si>
  <si>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</si>
  <si>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</si>
  <si>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</si>
  <si>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</si>
  <si>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</si>
  <si>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</si>
  <si>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</si>
  <si>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</si>
  <si>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</si>
  <si>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</si>
  <si>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</si>
  <si>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</si>
  <si>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</si>
  <si>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</si>
  <si>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</si>
  <si>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</si>
  <si>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insumo</t>
  </si>
  <si>
    <t>horista=114,09% / mensalista=73,43%</t>
  </si>
  <si>
    <t>SINAPI JUL 2019</t>
  </si>
  <si>
    <t>BDI= 20,94%..................................................................................................................................................</t>
  </si>
  <si>
    <t>BDI= 10,89%..................................................................................................................................................</t>
  </si>
  <si>
    <t xml:space="preserve"> B.D.I. : 20,94% (obra)</t>
  </si>
  <si>
    <t xml:space="preserve"> B.D.I. : 10,89% (equipamentos)</t>
  </si>
  <si>
    <t>TAB. REF.: SINAPI Julho de 2019</t>
  </si>
  <si>
    <t>SINAPI JUL 2018</t>
  </si>
  <si>
    <t>20,94%
(obra)</t>
  </si>
  <si>
    <t>10,89%
(equipamentos)</t>
  </si>
  <si>
    <t>Edificações</t>
  </si>
  <si>
    <t>SEM Desoneração da Folha de Pagamento</t>
  </si>
  <si>
    <t>Médio</t>
  </si>
  <si>
    <t>Grupo</t>
  </si>
  <si>
    <t>Componentes</t>
  </si>
  <si>
    <t>Incidências</t>
  </si>
  <si>
    <t>Despesas Indiretas</t>
  </si>
  <si>
    <t>Subtotal A</t>
  </si>
  <si>
    <t>Tributos</t>
  </si>
  <si>
    <t>COFINS - Contribuição Para o Financiamento Seguridade Social</t>
  </si>
  <si>
    <t>ISS - Imposto Sobre Serviços de Qualquer Natureza</t>
  </si>
  <si>
    <t>CPRB - Contribuição Previdenciária Sobre Receita Bruta</t>
  </si>
  <si>
    <t>Subtotal B</t>
  </si>
  <si>
    <t>Bonificação</t>
  </si>
  <si>
    <t>Subtotal C</t>
  </si>
  <si>
    <t>FÓRMULA PARA CÁLCULO DO BDI</t>
  </si>
  <si>
    <t>(1 + (AC + S + R + G)) x ((1 + DF) X (1 + L))</t>
  </si>
  <si>
    <t>Taxa Representativa de Incidência de Impostos</t>
  </si>
  <si>
    <t>Taxa Representativa da Incidência de Impostos é aplicada sobre o preço de venda da prestação do serviço, enquanto que as demais taxas são aplicadas sobre o custo</t>
  </si>
  <si>
    <t>Referência:</t>
  </si>
  <si>
    <t>Relatório do Acordão n° 2.622/2013 - TCU/Plenário</t>
  </si>
  <si>
    <t>Vias Urbanas e Rodovias (incluindo obras de arte especiais)</t>
  </si>
  <si>
    <t>COM Desoneração da Folha de Pagamento</t>
  </si>
  <si>
    <t>1º Quartil</t>
  </si>
  <si>
    <t>3º Quartil</t>
  </si>
  <si>
    <t>Fornecimento de Materiais Betuminosos e Outros Materiais e Equipamentos de Grande Relevância de Natureza Específica</t>
  </si>
  <si>
    <t xml:space="preserve">        PRECOS DE INSUMOS</t>
  </si>
  <si>
    <t>MES DE COLETA: 07/2019</t>
  </si>
  <si>
    <t>ENCARGOS SOCIAIS (%) HORISTA 114,09  MENSALISTA  73,43</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</si>
  <si>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</si>
  <si>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</si>
  <si>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</si>
  <si>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</si>
  <si>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</si>
  <si>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</si>
  <si>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</si>
  <si>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</si>
  <si>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</si>
  <si>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</si>
  <si>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</si>
  <si>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</si>
  <si>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</si>
  <si>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</si>
  <si>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</si>
  <si>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</si>
  <si>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</si>
  <si>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</si>
  <si>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</si>
  <si>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</si>
  <si>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</si>
  <si>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</si>
  <si>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</si>
  <si>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</si>
  <si>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</si>
  <si>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</si>
  <si>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</si>
  <si>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</si>
  <si>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</si>
  <si>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</si>
  <si>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</si>
  <si>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</si>
  <si>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</si>
  <si>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</si>
  <si>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</si>
  <si>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</si>
  <si>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</si>
  <si>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</si>
  <si>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</si>
  <si>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</si>
  <si>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</si>
  <si>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</si>
  <si>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</si>
  <si>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</si>
  <si>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</si>
  <si>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</si>
  <si>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</si>
  <si>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</si>
  <si>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</si>
  <si>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</si>
  <si>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</si>
  <si>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</si>
  <si>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</si>
  <si>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</si>
  <si>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</si>
  <si>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</si>
  <si>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</si>
  <si>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</si>
  <si>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</si>
  <si>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</si>
  <si>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</si>
  <si>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</si>
  <si>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</si>
  <si>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</si>
  <si>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</si>
  <si>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</si>
  <si>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</si>
  <si>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</si>
  <si>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</si>
  <si>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</si>
  <si>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</si>
  <si>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</si>
  <si>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</si>
  <si>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</si>
  <si>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</si>
  <si>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</si>
  <si>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</si>
  <si>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</si>
  <si>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</si>
  <si>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</si>
  <si>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</si>
  <si>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</si>
  <si>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</si>
  <si>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</si>
  <si>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</si>
  <si>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</si>
  <si>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</si>
  <si>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</si>
  <si>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</si>
  <si>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</si>
  <si>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</si>
  <si>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</si>
  <si>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</si>
  <si>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</si>
  <si>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</si>
  <si>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</si>
  <si>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</si>
  <si>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</si>
  <si>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</si>
  <si>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</si>
  <si>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</si>
  <si>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</si>
  <si>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</si>
  <si>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</si>
  <si>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</si>
  <si>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</si>
  <si>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</si>
  <si>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</si>
  <si>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</si>
  <si>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</si>
  <si>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</si>
  <si>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</si>
  <si>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</si>
  <si>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</si>
  <si>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</si>
  <si>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</si>
  <si>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</si>
  <si>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</si>
  <si>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</si>
  <si>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</si>
  <si>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</si>
  <si>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</si>
  <si>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</si>
  <si>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</si>
  <si>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</si>
  <si>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</si>
  <si>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</si>
  <si>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</si>
  <si>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</si>
  <si>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</si>
  <si>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</si>
  <si>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</si>
  <si>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</si>
  <si>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</si>
  <si>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</si>
  <si>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</si>
  <si>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</si>
  <si>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</si>
  <si>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</si>
  <si>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</si>
  <si>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</si>
  <si>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</si>
  <si>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</si>
  <si>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</si>
  <si>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</si>
  <si>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</si>
  <si>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</si>
  <si>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</si>
  <si>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</si>
  <si>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</si>
  <si>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</si>
  <si>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</si>
  <si>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</si>
  <si>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</si>
  <si>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</si>
  <si>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</si>
  <si>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</si>
  <si>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</si>
  <si>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</si>
  <si>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</si>
  <si>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</si>
  <si>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</si>
  <si>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</si>
  <si>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</si>
  <si>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</si>
  <si>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</si>
  <si>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</si>
  <si>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</si>
  <si>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</si>
  <si>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</si>
  <si>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</si>
  <si>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</si>
  <si>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</si>
  <si>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</si>
  <si>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</si>
  <si>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</si>
  <si>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</si>
  <si>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</si>
  <si>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</si>
  <si>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</si>
  <si>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</si>
  <si>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</si>
  <si>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</si>
  <si>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</si>
  <si>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</si>
  <si>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</si>
  <si>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</si>
  <si>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</si>
  <si>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</si>
  <si>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</si>
  <si>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</si>
  <si>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</si>
  <si>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</si>
  <si>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</si>
  <si>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</si>
  <si>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</si>
  <si>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</si>
  <si>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</si>
  <si>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</si>
  <si>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</si>
  <si>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</si>
  <si>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</si>
  <si>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</si>
  <si>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</si>
  <si>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</si>
  <si>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</si>
  <si>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</si>
  <si>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</si>
  <si>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</si>
  <si>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</si>
  <si>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</si>
  <si>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</si>
  <si>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</si>
  <si>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</si>
  <si>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</si>
  <si>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</si>
  <si>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</si>
  <si>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</si>
  <si>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</si>
  <si>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</si>
  <si>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</si>
  <si>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</si>
  <si>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</si>
  <si>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</si>
  <si>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</si>
  <si>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</si>
  <si>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</si>
  <si>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</si>
  <si>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</si>
  <si>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</si>
  <si>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</si>
  <si>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</si>
  <si>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</si>
  <si>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</si>
  <si>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</si>
  <si>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</si>
  <si>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</si>
  <si>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</si>
  <si>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</si>
  <si>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</si>
  <si>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</si>
  <si>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</si>
  <si>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</si>
  <si>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</si>
  <si>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</si>
  <si>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</si>
  <si>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</si>
  <si>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</si>
  <si>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</si>
  <si>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</si>
  <si>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</si>
  <si>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</si>
  <si>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</si>
  <si>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</si>
  <si>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</si>
  <si>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</si>
  <si>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</si>
  <si>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</si>
  <si>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</si>
  <si>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</si>
  <si>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</si>
  <si>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</si>
  <si>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</si>
  <si>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</si>
  <si>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</si>
  <si>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</si>
  <si>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</si>
  <si>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</si>
  <si>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</si>
  <si>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</si>
  <si>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</si>
  <si>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</si>
  <si>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</si>
  <si>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</si>
  <si>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</si>
  <si>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</si>
  <si>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</si>
  <si>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</si>
  <si>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</si>
  <si>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</si>
  <si>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</si>
  <si>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</si>
  <si>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</si>
  <si>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</si>
  <si>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</si>
  <si>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</si>
  <si>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</si>
  <si>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</si>
  <si>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</si>
  <si>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</si>
  <si>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</si>
  <si>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</si>
  <si>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</si>
  <si>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</si>
  <si>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</si>
  <si>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</si>
  <si>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</si>
  <si>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</si>
  <si>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</si>
  <si>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</si>
  <si>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</si>
  <si>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</si>
  <si>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</si>
  <si>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</si>
  <si>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</si>
  <si>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</si>
  <si>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</si>
  <si>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</si>
  <si>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</si>
  <si>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</si>
  <si>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</si>
  <si>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</si>
  <si>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</si>
  <si>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</si>
  <si>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</si>
  <si>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</si>
  <si>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</si>
  <si>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</si>
  <si>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</si>
  <si>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</si>
  <si>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</si>
  <si>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</si>
  <si>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</si>
  <si>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</si>
  <si>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</si>
  <si>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</si>
  <si>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</si>
  <si>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</si>
  <si>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</si>
  <si>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</si>
  <si>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</si>
  <si>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</si>
  <si>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</si>
  <si>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</si>
  <si>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</si>
  <si>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</si>
  <si>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</si>
  <si>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</si>
  <si>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</si>
  <si>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</si>
  <si>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</si>
  <si>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</si>
  <si>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</si>
  <si>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</si>
  <si>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</si>
  <si>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</si>
  <si>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</si>
  <si>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</si>
  <si>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</si>
  <si>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</si>
  <si>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</si>
  <si>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</si>
  <si>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</si>
  <si>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</si>
  <si>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</si>
  <si>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</si>
  <si>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</si>
  <si>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</si>
  <si>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</si>
  <si>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</si>
  <si>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</si>
  <si>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</si>
  <si>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</si>
  <si>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</si>
  <si>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</si>
  <si>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</si>
  <si>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</si>
  <si>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</si>
  <si>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</si>
  <si>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</si>
  <si>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</si>
  <si>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</si>
  <si>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</si>
  <si>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</si>
  <si>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</si>
  <si>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</si>
  <si>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</si>
  <si>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</si>
  <si>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</si>
  <si>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</si>
  <si>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</si>
  <si>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</si>
  <si>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</si>
  <si>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</si>
  <si>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</si>
  <si>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</si>
  <si>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</si>
  <si>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</si>
  <si>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</si>
  <si>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</si>
  <si>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</si>
  <si>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</si>
  <si>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</si>
  <si>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</si>
  <si>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</si>
  <si>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</si>
  <si>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</si>
  <si>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</si>
  <si>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</si>
  <si>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</si>
  <si>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</si>
  <si>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</si>
  <si>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</si>
  <si>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</si>
  <si>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</si>
  <si>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</si>
  <si>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</si>
  <si>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</si>
  <si>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</si>
  <si>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</si>
  <si>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</si>
  <si>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</si>
  <si>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</si>
  <si>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</si>
  <si>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</si>
  <si>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</si>
  <si>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</si>
  <si>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</si>
  <si>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</si>
  <si>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</si>
  <si>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</si>
  <si>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</si>
  <si>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</si>
  <si>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</si>
  <si>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</si>
  <si>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</si>
  <si>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</si>
  <si>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</si>
  <si>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</si>
  <si>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</si>
  <si>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</si>
  <si>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</si>
  <si>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</si>
  <si>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</si>
  <si>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</si>
  <si>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</si>
  <si>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</si>
  <si>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</si>
  <si>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</si>
  <si>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</si>
  <si>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</si>
  <si>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</si>
  <si>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</si>
  <si>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</si>
  <si>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</si>
  <si>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</si>
  <si>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</si>
  <si>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</si>
  <si>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</si>
  <si>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</si>
  <si>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</si>
  <si>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</si>
  <si>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</si>
  <si>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</si>
  <si>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</si>
  <si>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</si>
  <si>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</si>
  <si>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</si>
  <si>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</si>
  <si>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</si>
  <si>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</si>
  <si>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</si>
  <si>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</si>
  <si>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</si>
  <si>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</si>
  <si>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</si>
  <si>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</si>
  <si>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</si>
  <si>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</si>
  <si>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</si>
  <si>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</si>
  <si>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</si>
  <si>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</si>
  <si>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</si>
  <si>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</si>
  <si>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</si>
  <si>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</si>
  <si>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</si>
  <si>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</si>
  <si>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</si>
  <si>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</si>
  <si>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</si>
  <si>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</si>
  <si>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</si>
  <si>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</si>
  <si>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</si>
  <si>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</si>
  <si>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</si>
  <si>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</si>
  <si>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</si>
  <si>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</si>
  <si>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</si>
  <si>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</si>
  <si>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</si>
  <si>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</si>
  <si>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</si>
  <si>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</si>
  <si>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</si>
  <si>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</si>
  <si>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</si>
  <si>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</si>
  <si>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</si>
  <si>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</si>
  <si>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</si>
  <si>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</si>
  <si>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</si>
  <si>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</si>
  <si>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</si>
  <si>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</si>
  <si>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</si>
  <si>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</si>
  <si>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</si>
  <si>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</si>
  <si>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</si>
  <si>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</si>
  <si>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</si>
  <si>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</si>
  <si>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</si>
  <si>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</si>
  <si>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</si>
  <si>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</si>
  <si>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</si>
  <si>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</si>
  <si>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</si>
  <si>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</si>
  <si>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</si>
  <si>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</si>
  <si>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</si>
  <si>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</si>
  <si>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</si>
  <si>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</si>
  <si>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</si>
  <si>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</si>
  <si>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</si>
  <si>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</si>
  <si>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</si>
  <si>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</si>
  <si>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</si>
  <si>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</si>
  <si>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</si>
  <si>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</si>
  <si>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</si>
  <si>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</si>
  <si>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</si>
  <si>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</si>
  <si>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</si>
  <si>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</si>
  <si>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</si>
  <si>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</si>
  <si>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</si>
  <si>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</si>
  <si>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</si>
  <si>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</si>
  <si>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</si>
  <si>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</si>
  <si>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</si>
  <si>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</si>
  <si>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</si>
  <si>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</si>
  <si>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</si>
  <si>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</si>
  <si>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</si>
  <si>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</si>
  <si>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</si>
  <si>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</si>
  <si>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</si>
  <si>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</si>
  <si>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</si>
  <si>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</si>
  <si>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</si>
  <si>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</si>
  <si>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</si>
  <si>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</si>
  <si>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</si>
  <si>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</si>
  <si>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</si>
  <si>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</si>
  <si>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</si>
  <si>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</si>
  <si>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</si>
  <si>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</si>
  <si>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</si>
  <si>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</si>
  <si>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</si>
  <si>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</si>
  <si>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</si>
  <si>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</si>
  <si>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</si>
  <si>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</si>
  <si>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</si>
  <si>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</si>
  <si>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</si>
  <si>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</si>
  <si>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</si>
  <si>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</si>
  <si>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</si>
  <si>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</si>
  <si>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</si>
  <si>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</si>
  <si>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</si>
  <si>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</si>
  <si>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</si>
  <si>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</si>
  <si>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</si>
  <si>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</si>
  <si>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</si>
  <si>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</si>
  <si>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</si>
  <si>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</si>
  <si>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</si>
  <si>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</si>
  <si>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</si>
  <si>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</si>
  <si>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</si>
  <si>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</si>
  <si>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</si>
  <si>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</si>
  <si>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</si>
  <si>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</si>
  <si>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</si>
  <si>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</si>
  <si>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</si>
  <si>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</si>
  <si>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</si>
  <si>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</si>
  <si>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</si>
  <si>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</si>
  <si>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</si>
  <si>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</si>
  <si>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</si>
  <si>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</si>
  <si>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</si>
  <si>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</si>
  <si>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</si>
  <si>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</si>
  <si>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</si>
  <si>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</si>
  <si>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</si>
  <si>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</si>
  <si>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</si>
  <si>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</si>
  <si>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</si>
  <si>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</si>
  <si>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</si>
  <si>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</si>
  <si>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</si>
  <si>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</si>
  <si>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</si>
  <si>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</si>
  <si>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</si>
  <si>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</si>
  <si>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</si>
  <si>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</si>
  <si>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</si>
  <si>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</si>
  <si>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</si>
  <si>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</si>
  <si>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</si>
  <si>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</si>
  <si>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</si>
  <si>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</si>
  <si>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</si>
  <si>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</si>
  <si>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</si>
  <si>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</si>
  <si>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</si>
  <si>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</si>
  <si>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</si>
  <si>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</si>
  <si>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</si>
  <si>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</si>
  <si>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</si>
  <si>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</si>
  <si>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</si>
  <si>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</si>
  <si>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</si>
  <si>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</si>
  <si>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</si>
  <si>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</si>
  <si>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</si>
  <si>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</si>
  <si>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</si>
  <si>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</si>
  <si>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</si>
  <si>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</si>
  <si>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</si>
  <si>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</si>
  <si>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</si>
  <si>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</si>
  <si>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</si>
  <si>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</si>
  <si>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</si>
  <si>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</si>
  <si>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</si>
  <si>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</si>
  <si>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</si>
  <si>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</si>
  <si>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</si>
  <si>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</si>
  <si>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</si>
  <si>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</si>
  <si>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</si>
  <si>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</si>
  <si>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</si>
  <si>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</si>
  <si>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</si>
  <si>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</si>
  <si>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</si>
  <si>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</si>
  <si>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</si>
  <si>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</si>
  <si>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</si>
  <si>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</si>
  <si>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</si>
  <si>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</si>
  <si>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</si>
  <si>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</si>
  <si>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</si>
  <si>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</si>
  <si>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</si>
  <si>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</si>
  <si>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</si>
  <si>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</si>
  <si>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</si>
  <si>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</si>
  <si>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</si>
  <si>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</si>
  <si>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</si>
  <si>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</si>
  <si>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</si>
  <si>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</si>
  <si>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</si>
  <si>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</si>
  <si>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</si>
  <si>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</si>
  <si>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</si>
  <si>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</si>
  <si>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</si>
  <si>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</si>
  <si>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</si>
  <si>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</si>
  <si>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</si>
  <si>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</si>
  <si>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</si>
  <si>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</si>
  <si>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</si>
  <si>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</si>
  <si>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</si>
  <si>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</si>
  <si>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</si>
  <si>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</si>
  <si>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</si>
  <si>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</si>
  <si>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</si>
  <si>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</si>
  <si>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</si>
  <si>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</si>
  <si>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</si>
  <si>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</si>
  <si>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</si>
  <si>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</si>
  <si>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</si>
  <si>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</si>
  <si>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</si>
  <si>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</si>
  <si>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</si>
  <si>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</si>
  <si>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</si>
  <si>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</si>
  <si>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</si>
  <si>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</si>
  <si>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</si>
  <si>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</si>
  <si>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</si>
  <si>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</si>
  <si>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</si>
  <si>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</si>
  <si>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</si>
  <si>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</si>
  <si>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</si>
  <si>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</si>
  <si>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</si>
  <si>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</si>
  <si>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</si>
  <si>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</si>
  <si>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</si>
  <si>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</si>
  <si>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</si>
  <si>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</si>
  <si>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</si>
  <si>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</si>
  <si>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</si>
  <si>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</si>
  <si>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</si>
  <si>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</si>
  <si>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</si>
  <si>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</si>
  <si>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</si>
  <si>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</si>
  <si>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</si>
  <si>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</si>
  <si>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</si>
  <si>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</si>
  <si>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</si>
  <si>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</si>
  <si>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</si>
  <si>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</si>
  <si>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</si>
  <si>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</si>
  <si>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</si>
  <si>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</si>
  <si>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</si>
  <si>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</si>
  <si>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</si>
  <si>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</si>
  <si>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</si>
  <si>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</si>
  <si>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</si>
  <si>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</si>
  <si>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</si>
  <si>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</si>
  <si>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</si>
  <si>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</si>
  <si>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</si>
  <si>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</si>
  <si>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</si>
  <si>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</si>
  <si>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</si>
  <si>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</si>
  <si>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</si>
  <si>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</si>
  <si>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</si>
  <si>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</si>
  <si>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</si>
  <si>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</si>
  <si>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</si>
  <si>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</si>
  <si>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</si>
  <si>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</si>
  <si>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</si>
  <si>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</si>
  <si>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</si>
  <si>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</si>
  <si>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</si>
  <si>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</si>
  <si>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</si>
  <si>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</si>
  <si>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</si>
  <si>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</si>
  <si>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</si>
  <si>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</si>
  <si>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</si>
  <si>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</si>
  <si>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</si>
  <si>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</si>
  <si>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</si>
  <si>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</si>
  <si>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</si>
  <si>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</si>
  <si>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</si>
  <si>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</si>
  <si>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</si>
  <si>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</si>
  <si>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</si>
  <si>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</si>
  <si>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</si>
  <si>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</si>
  <si>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</si>
  <si>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</si>
  <si>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</si>
  <si>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</si>
  <si>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</si>
  <si>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</si>
  <si>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</si>
  <si>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</si>
  <si>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</si>
  <si>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</si>
  <si>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</si>
  <si>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</si>
  <si>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</si>
  <si>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</si>
  <si>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</si>
  <si>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</si>
  <si>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</si>
  <si>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</si>
  <si>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</si>
  <si>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</si>
  <si>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</si>
  <si>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</si>
  <si>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</si>
  <si>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</si>
  <si>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</si>
  <si>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</si>
  <si>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</si>
  <si>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</si>
  <si>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</si>
  <si>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</si>
  <si>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</si>
  <si>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</si>
  <si>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</si>
  <si>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</si>
  <si>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</si>
  <si>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</si>
  <si>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</si>
  <si>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</si>
  <si>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</si>
  <si>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</si>
  <si>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</si>
  <si>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</si>
  <si>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</si>
  <si>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</si>
  <si>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</si>
  <si>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</si>
  <si>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</si>
  <si>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</si>
  <si>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</si>
  <si>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</si>
  <si>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</si>
  <si>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</si>
  <si>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</si>
  <si>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</si>
  <si>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</si>
  <si>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</si>
  <si>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</si>
  <si>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</si>
  <si>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</si>
  <si>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</si>
  <si>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</si>
  <si>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</si>
  <si>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</si>
  <si>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</si>
  <si>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</si>
  <si>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</si>
  <si>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</si>
  <si>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</si>
  <si>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</si>
  <si>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</si>
  <si>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</si>
  <si>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</si>
  <si>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</si>
  <si>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</si>
  <si>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</si>
  <si>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</si>
  <si>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</si>
  <si>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</si>
  <si>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</si>
  <si>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</si>
  <si>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</si>
  <si>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</si>
  <si>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</si>
  <si>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</si>
  <si>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</si>
  <si>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</si>
  <si>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</si>
  <si>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</si>
  <si>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</si>
  <si>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</si>
  <si>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</si>
  <si>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</si>
  <si>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</si>
  <si>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</si>
  <si>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</si>
  <si>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</si>
  <si>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</si>
  <si>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</si>
  <si>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</si>
  <si>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</si>
  <si>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</si>
  <si>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</si>
  <si>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</si>
  <si>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</si>
  <si>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</si>
  <si>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</si>
  <si>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</si>
  <si>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</si>
  <si>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</si>
  <si>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</si>
  <si>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</si>
  <si>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</si>
  <si>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</si>
  <si>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</si>
  <si>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</si>
  <si>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</si>
  <si>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</si>
  <si>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</si>
  <si>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</si>
  <si>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</si>
  <si>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</si>
  <si>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</si>
  <si>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</si>
  <si>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</si>
  <si>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</si>
  <si>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</si>
  <si>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</si>
  <si>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</si>
  <si>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</si>
  <si>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</si>
  <si>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</si>
  <si>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</si>
  <si>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</si>
  <si>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</si>
  <si>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</si>
  <si>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</si>
  <si>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</si>
  <si>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</si>
  <si>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</si>
  <si>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</si>
  <si>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</si>
  <si>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</si>
  <si>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</si>
  <si>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</si>
  <si>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</si>
  <si>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</si>
  <si>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</si>
  <si>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</si>
  <si>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</si>
  <si>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</si>
  <si>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</si>
  <si>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</si>
  <si>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</si>
  <si>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</si>
  <si>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</si>
  <si>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</si>
  <si>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</si>
  <si>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</si>
  <si>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</si>
  <si>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</si>
  <si>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</si>
  <si>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</si>
  <si>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</si>
  <si>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</si>
  <si>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</si>
  <si>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</si>
  <si>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</si>
  <si>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</si>
  <si>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</si>
  <si>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</si>
  <si>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</si>
  <si>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</si>
  <si>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</si>
  <si>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</si>
  <si>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</si>
  <si>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</si>
  <si>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</si>
  <si>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</si>
  <si>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</si>
  <si>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</si>
  <si>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</si>
  <si>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</si>
  <si>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</si>
  <si>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</si>
  <si>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</si>
  <si>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</si>
  <si>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</si>
  <si>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</si>
  <si>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</si>
  <si>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</si>
  <si>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</si>
  <si>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</si>
  <si>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</si>
  <si>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</si>
  <si>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</si>
  <si>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</si>
  <si>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</si>
  <si>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</si>
  <si>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</si>
  <si>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</si>
  <si>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</si>
  <si>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</si>
  <si>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</si>
  <si>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</si>
  <si>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</si>
  <si>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</si>
  <si>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</si>
  <si>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</si>
  <si>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</si>
  <si>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</si>
  <si>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</si>
  <si>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</si>
  <si>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</si>
  <si>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</si>
  <si>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</si>
  <si>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</si>
  <si>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</si>
  <si>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</si>
  <si>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</si>
  <si>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</si>
  <si>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</si>
  <si>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</si>
  <si>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</si>
  <si>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</si>
  <si>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</si>
  <si>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</si>
  <si>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</si>
  <si>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</si>
  <si>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</si>
  <si>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</si>
  <si>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</si>
  <si>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</si>
  <si>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</si>
  <si>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</si>
  <si>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</si>
  <si>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</si>
  <si>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</si>
  <si>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</si>
  <si>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</si>
  <si>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</si>
  <si>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</si>
  <si>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</si>
  <si>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</si>
  <si>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</si>
  <si>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</si>
  <si>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</si>
  <si>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</si>
  <si>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</si>
  <si>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</si>
  <si>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</si>
  <si>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</si>
  <si>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</si>
  <si>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</si>
  <si>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</si>
  <si>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</si>
  <si>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</si>
  <si>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</si>
  <si>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</si>
  <si>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</si>
  <si>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</si>
  <si>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</si>
  <si>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</si>
  <si>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</si>
  <si>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</si>
  <si>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</si>
  <si>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</si>
  <si>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</si>
  <si>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</si>
  <si>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</si>
  <si>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</si>
  <si>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</si>
  <si>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</si>
  <si>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</si>
  <si>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</si>
  <si>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</si>
  <si>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</si>
  <si>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</si>
  <si>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</si>
  <si>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</si>
  <si>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</si>
  <si>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</si>
  <si>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</si>
  <si>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</si>
  <si>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</si>
  <si>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</si>
  <si>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</si>
  <si>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</si>
  <si>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</si>
  <si>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</si>
  <si>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</si>
  <si>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</si>
  <si>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</si>
  <si>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</si>
  <si>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</si>
  <si>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</si>
  <si>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</si>
  <si>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</si>
  <si>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</si>
  <si>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</si>
  <si>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</si>
  <si>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</si>
  <si>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</si>
  <si>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</si>
  <si>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</si>
  <si>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</si>
  <si>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</si>
  <si>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</si>
  <si>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</si>
  <si>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</si>
  <si>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</si>
  <si>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</si>
  <si>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</si>
  <si>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</si>
  <si>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</si>
  <si>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</si>
  <si>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</si>
  <si>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</si>
  <si>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</si>
  <si>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</si>
  <si>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</si>
  <si>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</si>
  <si>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</si>
  <si>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</si>
  <si>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</si>
  <si>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</si>
  <si>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</si>
  <si>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</si>
  <si>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</si>
  <si>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</si>
  <si>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</si>
  <si>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</si>
  <si>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</si>
  <si>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</si>
  <si>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</si>
  <si>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</si>
  <si>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</si>
  <si>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</si>
  <si>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</si>
  <si>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</si>
  <si>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</si>
  <si>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</si>
  <si>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</si>
  <si>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</si>
  <si>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</si>
  <si>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</si>
  <si>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</si>
  <si>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</si>
  <si>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</si>
  <si>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</si>
  <si>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</si>
  <si>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</si>
  <si>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</si>
  <si>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</si>
  <si>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</si>
  <si>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</si>
  <si>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</si>
  <si>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</si>
  <si>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</si>
  <si>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</si>
  <si>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</si>
  <si>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</si>
  <si>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</si>
  <si>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</si>
  <si>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</si>
  <si>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</si>
  <si>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</si>
  <si>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</si>
  <si>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</si>
  <si>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</si>
  <si>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</si>
  <si>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</si>
  <si>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</si>
  <si>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</si>
  <si>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</si>
  <si>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</si>
  <si>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</si>
  <si>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</si>
  <si>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</si>
  <si>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</si>
  <si>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</si>
  <si>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</si>
  <si>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</si>
  <si>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</si>
  <si>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</si>
  <si>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</si>
  <si>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</si>
  <si>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</si>
  <si>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</si>
  <si>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</si>
  <si>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</si>
  <si>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</si>
  <si>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</si>
  <si>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</si>
  <si>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</si>
  <si>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</si>
  <si>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</si>
  <si>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</si>
  <si>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</si>
  <si>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</si>
  <si>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</si>
  <si>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</si>
  <si>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</si>
  <si>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</si>
  <si>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</si>
  <si>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</si>
  <si>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</si>
  <si>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</si>
  <si>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</si>
  <si>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</si>
  <si>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</si>
  <si>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</si>
  <si>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</si>
  <si>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</si>
  <si>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</si>
  <si>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</si>
  <si>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</si>
  <si>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</si>
  <si>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</si>
  <si>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</si>
  <si>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</si>
  <si>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</si>
  <si>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</si>
  <si>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</si>
  <si>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</si>
  <si>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</si>
  <si>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</si>
  <si>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</si>
  <si>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</si>
  <si>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</si>
  <si>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</si>
  <si>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</si>
  <si>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</si>
  <si>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</si>
  <si>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</si>
  <si>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</si>
  <si>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</si>
  <si>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</si>
  <si>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</si>
  <si>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</si>
  <si>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</si>
  <si>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</si>
  <si>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</si>
  <si>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</si>
  <si>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</si>
  <si>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</si>
  <si>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</si>
  <si>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</si>
  <si>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</si>
  <si>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</si>
  <si>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</si>
  <si>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</si>
  <si>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</si>
  <si>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</si>
  <si>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</si>
  <si>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</si>
  <si>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</si>
  <si>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</si>
  <si>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</si>
  <si>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</si>
  <si>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</si>
  <si>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</si>
  <si>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</si>
  <si>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</si>
  <si>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</si>
  <si>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</si>
  <si>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</si>
  <si>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</si>
  <si>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</si>
  <si>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</si>
  <si>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</si>
  <si>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</si>
  <si>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</si>
  <si>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</si>
  <si>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</si>
  <si>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</si>
  <si>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</si>
  <si>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</si>
  <si>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</si>
  <si>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</si>
  <si>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</si>
  <si>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</si>
  <si>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</si>
  <si>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</si>
  <si>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</si>
  <si>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</si>
  <si>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</si>
  <si>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</si>
  <si>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</si>
  <si>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</si>
  <si>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</si>
  <si>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</si>
  <si>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</si>
  <si>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</si>
  <si>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</si>
  <si>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</si>
  <si>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</si>
  <si>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</si>
  <si>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</si>
  <si>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</si>
  <si>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</si>
  <si>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</si>
  <si>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</si>
  <si>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</si>
  <si>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</si>
  <si>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</si>
  <si>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</si>
  <si>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</si>
  <si>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</si>
  <si>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</si>
  <si>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</si>
  <si>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</si>
  <si>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</si>
  <si>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</si>
  <si>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</si>
  <si>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</si>
  <si>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</si>
  <si>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</si>
  <si>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</si>
  <si>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</si>
  <si>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</si>
  <si>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</si>
  <si>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</si>
  <si>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</si>
  <si>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</si>
  <si>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</si>
  <si>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</si>
  <si>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</si>
  <si>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</si>
  <si>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</si>
  <si>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</si>
  <si>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</si>
  <si>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</si>
  <si>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</si>
  <si>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</si>
  <si>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</si>
  <si>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</si>
  <si>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</si>
  <si>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</si>
  <si>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</si>
  <si>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</si>
  <si>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</si>
  <si>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</si>
  <si>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</si>
  <si>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</si>
  <si>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</si>
  <si>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</si>
  <si>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</si>
  <si>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</si>
  <si>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</si>
  <si>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</si>
  <si>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</si>
  <si>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</si>
  <si>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</si>
  <si>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</si>
  <si>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</si>
  <si>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</si>
  <si>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</si>
  <si>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</si>
  <si>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</si>
  <si>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</si>
  <si>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</si>
  <si>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</si>
  <si>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</si>
  <si>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</si>
  <si>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</si>
  <si>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</si>
  <si>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</si>
  <si>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</si>
  <si>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</si>
  <si>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</si>
  <si>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</si>
  <si>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</si>
  <si>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</si>
  <si>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</si>
  <si>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</si>
  <si>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</si>
  <si>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</si>
  <si>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</si>
  <si>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</si>
  <si>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</si>
  <si>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</si>
  <si>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</si>
  <si>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</si>
  <si>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</si>
  <si>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</si>
  <si>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</si>
  <si>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</si>
  <si>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</si>
  <si>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</si>
  <si>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</si>
  <si>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</si>
  <si>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</si>
  <si>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</si>
  <si>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</si>
  <si>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</si>
  <si>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</si>
  <si>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</si>
  <si>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</si>
  <si>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</si>
  <si>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</si>
  <si>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</si>
  <si>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</si>
  <si>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</si>
  <si>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</si>
  <si>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</si>
  <si>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</si>
  <si>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</si>
  <si>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</si>
  <si>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</si>
  <si>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</si>
  <si>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</si>
  <si>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</si>
  <si>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</si>
  <si>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</si>
  <si>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</si>
  <si>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</si>
  <si>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</si>
  <si>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</si>
  <si>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</si>
  <si>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</si>
  <si>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</si>
  <si>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</si>
  <si>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</si>
  <si>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</si>
  <si>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</si>
  <si>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</si>
  <si>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</si>
  <si>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</si>
  <si>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</si>
  <si>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</si>
  <si>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</si>
  <si>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</si>
  <si>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</si>
  <si>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</si>
  <si>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</si>
  <si>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</si>
  <si>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</si>
  <si>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</si>
  <si>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</si>
  <si>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</si>
  <si>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</si>
  <si>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</si>
  <si>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</si>
  <si>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</si>
  <si>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</si>
  <si>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</si>
  <si>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</si>
  <si>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</si>
  <si>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</si>
  <si>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</si>
  <si>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</si>
  <si>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</si>
  <si>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</si>
  <si>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</si>
  <si>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</si>
  <si>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</si>
  <si>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</si>
  <si>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</si>
  <si>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</si>
  <si>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</si>
  <si>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</si>
  <si>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</si>
  <si>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</si>
  <si>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</si>
  <si>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</si>
  <si>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</si>
  <si>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</si>
  <si>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</si>
  <si>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</si>
  <si>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</si>
  <si>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</si>
  <si>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</si>
  <si>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</si>
  <si>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</si>
  <si>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</si>
  <si>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</si>
  <si>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</si>
  <si>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</si>
  <si>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</si>
  <si>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</si>
  <si>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</si>
  <si>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</si>
  <si>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</si>
  <si>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</si>
  <si>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</si>
  <si>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</si>
  <si>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</si>
  <si>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</si>
  <si>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</si>
  <si>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</si>
  <si>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</si>
  <si>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</si>
  <si>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</si>
  <si>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</si>
  <si>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</si>
  <si>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</si>
  <si>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</si>
  <si>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</si>
  <si>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</si>
  <si>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</si>
  <si>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</si>
  <si>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</si>
  <si>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</si>
  <si>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</si>
  <si>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</si>
  <si>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</si>
  <si>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</si>
  <si>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</si>
  <si>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</si>
  <si>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</si>
  <si>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</si>
  <si>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</si>
  <si>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</si>
  <si>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</si>
  <si>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</si>
  <si>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</si>
  <si>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</si>
  <si>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</si>
  <si>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</si>
  <si>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</si>
  <si>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</si>
  <si>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</si>
  <si>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</si>
  <si>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</si>
  <si>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</si>
  <si>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</si>
  <si>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</si>
  <si>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</si>
  <si>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</si>
  <si>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</si>
  <si>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</si>
  <si>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</si>
  <si>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</si>
  <si>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</si>
  <si>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</si>
  <si>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</si>
  <si>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</si>
  <si>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</si>
  <si>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</si>
  <si>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</si>
  <si>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</si>
  <si>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</si>
  <si>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</si>
  <si>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</si>
  <si>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</si>
  <si>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</si>
  <si>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</si>
  <si>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</si>
  <si>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</si>
  <si>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</si>
  <si>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</si>
  <si>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</si>
  <si>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</si>
  <si>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</si>
  <si>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</si>
  <si>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</si>
  <si>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</si>
  <si>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</si>
  <si>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</si>
  <si>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</si>
  <si>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</si>
  <si>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</si>
  <si>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</si>
  <si>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</si>
  <si>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</si>
  <si>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</si>
  <si>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</si>
  <si>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</si>
  <si>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</si>
  <si>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</si>
  <si>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</si>
  <si>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</si>
  <si>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</si>
  <si>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</si>
  <si>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</si>
  <si>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</si>
  <si>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</si>
  <si>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</si>
  <si>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</si>
  <si>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</si>
  <si>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</si>
  <si>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</si>
  <si>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</si>
  <si>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</si>
  <si>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</si>
  <si>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</si>
  <si>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</si>
  <si>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</si>
  <si>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</si>
  <si>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</si>
  <si>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</si>
  <si>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</si>
  <si>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</si>
  <si>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</si>
  <si>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</si>
  <si>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</si>
  <si>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</si>
  <si>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</si>
  <si>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</si>
  <si>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</si>
  <si>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</si>
  <si>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</si>
  <si>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</si>
  <si>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</si>
  <si>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</si>
  <si>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</si>
  <si>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</si>
  <si>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</si>
  <si>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</si>
  <si>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</si>
  <si>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</si>
  <si>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</si>
  <si>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</si>
  <si>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</si>
  <si>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</si>
  <si>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</si>
  <si>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</si>
  <si>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</si>
  <si>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</si>
  <si>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</si>
  <si>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</si>
  <si>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</si>
  <si>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</si>
  <si>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</si>
  <si>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</si>
  <si>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</si>
  <si>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</si>
  <si>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</si>
  <si>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</si>
  <si>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</si>
  <si>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</si>
  <si>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</si>
  <si>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</si>
  <si>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</si>
  <si>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</si>
  <si>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</si>
  <si>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</si>
  <si>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</si>
  <si>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</si>
  <si>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</si>
  <si>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</si>
  <si>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</si>
  <si>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</si>
  <si>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</si>
  <si>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</si>
  <si>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</si>
  <si>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</si>
  <si>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</si>
  <si>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</si>
  <si>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</si>
  <si>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</si>
  <si>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</si>
  <si>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</si>
  <si>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</si>
  <si>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</si>
  <si>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</si>
  <si>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</si>
  <si>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</si>
  <si>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</si>
  <si>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</si>
  <si>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</si>
  <si>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</si>
  <si>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</si>
  <si>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</si>
  <si>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</si>
  <si>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</si>
  <si>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</si>
  <si>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</si>
  <si>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</si>
  <si>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</si>
  <si>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</si>
  <si>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</si>
  <si>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</si>
  <si>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</si>
  <si>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</si>
  <si>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</si>
  <si>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</si>
  <si>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</si>
  <si>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</si>
  <si>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</si>
  <si>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</si>
  <si>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</si>
  <si>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</si>
  <si>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</si>
  <si>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</si>
  <si>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</si>
  <si>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</si>
  <si>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</si>
  <si>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</si>
  <si>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</si>
  <si>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</si>
  <si>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</si>
  <si>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</si>
  <si>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</si>
  <si>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</si>
  <si>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</si>
  <si>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</si>
  <si>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</si>
  <si>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</si>
  <si>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</si>
  <si>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</si>
  <si>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</si>
  <si>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</si>
  <si>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</si>
  <si>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</si>
  <si>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</si>
  <si>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</si>
  <si>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</si>
  <si>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</si>
  <si>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</si>
  <si>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</si>
  <si>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</si>
  <si>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</si>
  <si>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</si>
  <si>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</si>
  <si>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</si>
  <si>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</si>
  <si>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</si>
  <si>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</si>
  <si>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</si>
  <si>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</si>
  <si>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</si>
  <si>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</si>
  <si>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</si>
  <si>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</si>
  <si>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</si>
  <si>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</si>
  <si>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</si>
  <si>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</si>
  <si>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</si>
  <si>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</si>
  <si>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</si>
  <si>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</si>
  <si>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</si>
  <si>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</si>
  <si>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</si>
  <si>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</si>
  <si>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</si>
  <si>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</si>
  <si>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</si>
  <si>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</si>
  <si>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</si>
  <si>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</si>
  <si>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</si>
  <si>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</si>
  <si>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</si>
  <si>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</si>
  <si>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</si>
  <si>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</si>
  <si>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</si>
  <si>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</si>
  <si>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</si>
  <si>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</si>
  <si>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</si>
  <si>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</si>
  <si>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</si>
  <si>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</si>
  <si>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</si>
  <si>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</si>
  <si>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</si>
  <si>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</si>
  <si>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</si>
  <si>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</si>
  <si>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</si>
  <si>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</si>
  <si>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</si>
  <si>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</si>
  <si>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</si>
  <si>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</si>
  <si>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</si>
  <si>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</si>
  <si>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</si>
  <si>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</si>
  <si>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</si>
  <si>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</si>
  <si>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</si>
  <si>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</si>
  <si>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</si>
  <si>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</si>
  <si>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</si>
  <si>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</si>
  <si>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</si>
  <si>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</si>
  <si>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</si>
  <si>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</si>
  <si>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</si>
  <si>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</si>
  <si>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</si>
  <si>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</si>
  <si>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</si>
  <si>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</si>
  <si>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</si>
  <si>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</si>
  <si>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</si>
  <si>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</si>
  <si>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</si>
  <si>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</si>
  <si>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</si>
  <si>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</si>
  <si>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</si>
  <si>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</si>
  <si>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</si>
  <si>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</si>
  <si>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</si>
  <si>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</si>
  <si>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</si>
  <si>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</si>
  <si>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</si>
  <si>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</si>
  <si>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</si>
  <si>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</si>
  <si>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</si>
  <si>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</si>
  <si>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</si>
  <si>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</si>
  <si>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</si>
  <si>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</si>
  <si>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</si>
  <si>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</si>
  <si>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</si>
  <si>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</si>
  <si>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</si>
  <si>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</si>
  <si>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</si>
  <si>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</si>
  <si>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</si>
  <si>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</si>
  <si>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</si>
  <si>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</si>
  <si>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</si>
  <si>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</si>
  <si>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</si>
  <si>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</si>
  <si>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</si>
  <si>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</si>
  <si>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</si>
  <si>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</si>
  <si>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</si>
  <si>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</si>
  <si>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</si>
  <si>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</si>
  <si>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</si>
  <si>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</si>
  <si>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</si>
  <si>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</si>
  <si>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</si>
  <si>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</si>
  <si>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</si>
  <si>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</si>
  <si>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</si>
  <si>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</si>
  <si>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</si>
  <si>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</si>
  <si>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</si>
  <si>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</si>
  <si>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</si>
  <si>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</si>
  <si>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</si>
  <si>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</si>
  <si>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</si>
  <si>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</si>
  <si>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</si>
  <si>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</si>
  <si>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</si>
  <si>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</si>
  <si>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</si>
  <si>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</si>
  <si>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</si>
  <si>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</si>
  <si>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</si>
  <si>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</si>
  <si>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</si>
  <si>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</si>
  <si>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</si>
  <si>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</si>
  <si>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</si>
  <si>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</si>
  <si>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</si>
  <si>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</si>
  <si>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</si>
  <si>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</si>
  <si>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</si>
  <si>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</si>
  <si>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</si>
  <si>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</si>
  <si>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</si>
  <si>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</si>
  <si>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</si>
  <si>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</si>
  <si>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</si>
  <si>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</si>
  <si>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</si>
  <si>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</si>
  <si>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</si>
  <si>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</si>
  <si>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</si>
  <si>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</si>
  <si>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</si>
  <si>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</si>
  <si>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</si>
  <si>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</si>
  <si>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</si>
  <si>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</si>
  <si>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</si>
  <si>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</si>
  <si>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</si>
  <si>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</si>
  <si>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</si>
  <si>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</si>
  <si>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</si>
  <si>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</si>
  <si>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</si>
  <si>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</si>
  <si>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</si>
  <si>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</si>
  <si>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</si>
  <si>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</si>
  <si>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</si>
  <si>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</si>
  <si>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</si>
  <si>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</si>
  <si>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</si>
  <si>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</si>
  <si>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</si>
  <si>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</si>
  <si>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</si>
  <si>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</si>
  <si>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</si>
  <si>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</si>
  <si>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</si>
  <si>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</si>
  <si>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</si>
  <si>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</si>
  <si>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</si>
  <si>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</si>
  <si>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</si>
  <si>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</si>
  <si>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</si>
  <si>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</si>
  <si>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</si>
  <si>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</si>
  <si>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</si>
  <si>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</si>
  <si>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</si>
  <si>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</si>
  <si>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</si>
  <si>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</si>
  <si>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</si>
  <si>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</si>
  <si>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</si>
  <si>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</si>
  <si>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</si>
  <si>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</si>
  <si>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</si>
  <si>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</si>
  <si>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</si>
  <si>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</si>
  <si>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</si>
  <si>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</si>
  <si>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</si>
  <si>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</si>
  <si>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</si>
  <si>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</si>
  <si>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</si>
  <si>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</si>
  <si>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</si>
  <si>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</si>
  <si>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</si>
  <si>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</si>
  <si>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</si>
  <si>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</si>
  <si>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</si>
  <si>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</si>
  <si>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</si>
  <si>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</si>
  <si>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</si>
  <si>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</si>
  <si>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</si>
  <si>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</si>
  <si>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</si>
  <si>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</si>
  <si>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</si>
  <si>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</si>
  <si>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</si>
  <si>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</si>
  <si>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</si>
  <si>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</si>
  <si>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</si>
  <si>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</si>
  <si>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</si>
  <si>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</si>
  <si>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</si>
  <si>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</si>
  <si>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</si>
  <si>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</si>
  <si>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</si>
  <si>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</si>
  <si>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</si>
  <si>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</si>
  <si>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</si>
  <si>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</si>
  <si>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</si>
  <si>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</si>
  <si>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</si>
  <si>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</si>
  <si>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</si>
  <si>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</si>
  <si>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</si>
  <si>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</si>
  <si>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</si>
  <si>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</si>
  <si>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</si>
  <si>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</si>
  <si>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</si>
  <si>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</si>
  <si>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</si>
  <si>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</si>
  <si>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</si>
  <si>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</si>
  <si>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</si>
  <si>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</si>
  <si>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</si>
  <si>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</si>
  <si>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</si>
  <si>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</si>
  <si>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</si>
  <si>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</si>
  <si>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</si>
  <si>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</si>
  <si>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</si>
  <si>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</si>
  <si>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</si>
  <si>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</si>
  <si>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</si>
  <si>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</si>
  <si>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</si>
  <si>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</si>
  <si>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</si>
  <si>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</si>
  <si>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</si>
  <si>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</si>
  <si>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</si>
  <si>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</si>
  <si>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</si>
  <si>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</si>
  <si>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</si>
  <si>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</si>
  <si>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</si>
  <si>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</si>
  <si>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</si>
  <si>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</si>
  <si>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</si>
  <si>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</si>
  <si>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</si>
  <si>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</si>
  <si>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</si>
  <si>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</si>
  <si>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</si>
  <si>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</si>
  <si>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</si>
  <si>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</si>
  <si>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</si>
  <si>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</si>
  <si>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</si>
  <si>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</si>
  <si>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</si>
  <si>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</si>
  <si>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</si>
  <si>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</si>
  <si>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</si>
  <si>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</si>
  <si>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</si>
  <si>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</si>
  <si>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</si>
  <si>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</si>
  <si>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</si>
  <si>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</si>
  <si>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</si>
  <si>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</si>
  <si>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</si>
  <si>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</si>
  <si>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</si>
  <si>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</si>
  <si>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</si>
  <si>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</si>
  <si>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</si>
  <si>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</si>
  <si>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</si>
  <si>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</si>
  <si>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</si>
  <si>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</si>
  <si>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</si>
  <si>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</si>
  <si>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</si>
  <si>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</si>
  <si>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</si>
  <si>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</si>
  <si>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</si>
  <si>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</si>
  <si>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</si>
  <si>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</si>
  <si>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</si>
  <si>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</si>
  <si>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</si>
  <si>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</si>
  <si>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</si>
  <si>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</si>
  <si>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</si>
  <si>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</si>
  <si>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</si>
  <si>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</si>
  <si>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</si>
  <si>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</si>
  <si>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</si>
  <si>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</si>
  <si>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</si>
  <si>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</si>
  <si>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</si>
  <si>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</si>
  <si>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</si>
  <si>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</si>
  <si>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</si>
  <si>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</si>
  <si>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</si>
  <si>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</si>
  <si>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</si>
  <si>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</si>
  <si>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</si>
  <si>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</si>
  <si>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</si>
  <si>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</si>
  <si>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</si>
  <si>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</si>
  <si>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</si>
  <si>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</si>
  <si>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</si>
  <si>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</si>
  <si>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</si>
  <si>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</si>
  <si>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</si>
  <si>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</si>
  <si>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</si>
  <si>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</si>
  <si>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</si>
  <si>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</si>
  <si>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</si>
  <si>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</si>
  <si>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</si>
  <si>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</si>
  <si>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</si>
  <si>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</si>
  <si>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</si>
  <si>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</si>
  <si>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</si>
  <si>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</si>
  <si>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</si>
  <si>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</si>
  <si>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</si>
  <si>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</si>
  <si>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</si>
  <si>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</si>
  <si>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</si>
  <si>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</si>
  <si>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</si>
  <si>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</si>
  <si>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</si>
  <si>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</si>
  <si>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</si>
  <si>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</si>
  <si>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</si>
  <si>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</si>
  <si>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</si>
  <si>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</si>
  <si>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</si>
  <si>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</si>
  <si>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</si>
  <si>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</si>
  <si>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</si>
  <si>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</si>
  <si>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</si>
  <si>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</si>
  <si>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</si>
  <si>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</si>
  <si>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</si>
  <si>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</si>
  <si>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</si>
  <si>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</si>
  <si>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</si>
  <si>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</si>
  <si>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</si>
  <si>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</si>
  <si>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</si>
  <si>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</si>
  <si>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</si>
  <si>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</si>
  <si>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</si>
  <si>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</si>
  <si>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</si>
  <si>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</si>
  <si>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</si>
  <si>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</si>
  <si>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</si>
  <si>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</si>
  <si>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</si>
  <si>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</si>
  <si>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</si>
  <si>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</si>
  <si>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</si>
  <si>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</si>
  <si>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</si>
  <si>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</si>
  <si>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</si>
  <si>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</si>
  <si>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</si>
  <si>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</si>
  <si>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</si>
  <si>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</si>
  <si>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</si>
  <si>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</si>
  <si>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</si>
  <si>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</si>
  <si>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</si>
  <si>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</si>
  <si>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</si>
  <si>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</si>
  <si>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</si>
  <si>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</si>
  <si>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</si>
  <si>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</si>
  <si>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</si>
  <si>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</si>
  <si>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</si>
  <si>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</si>
  <si>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</si>
  <si>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</si>
  <si>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</si>
  <si>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</si>
  <si>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</si>
  <si>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</si>
  <si>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</si>
  <si>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</si>
  <si>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</si>
  <si>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</si>
  <si>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</si>
  <si>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</si>
  <si>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</si>
  <si>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</si>
  <si>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</si>
  <si>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</si>
  <si>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</si>
  <si>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</si>
  <si>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</si>
  <si>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</si>
  <si>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</si>
  <si>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</si>
  <si>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</si>
  <si>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</si>
  <si>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</si>
  <si>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</si>
  <si>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</si>
  <si>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</si>
  <si>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</si>
  <si>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</si>
  <si>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</si>
  <si>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</si>
  <si>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</si>
  <si>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</si>
  <si>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</si>
  <si>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</si>
  <si>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</si>
  <si>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</si>
  <si>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</si>
  <si>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</si>
  <si>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</si>
  <si>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</si>
  <si>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</si>
  <si>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</si>
  <si>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</si>
  <si>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</si>
  <si>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</si>
  <si>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</si>
  <si>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</si>
  <si>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</si>
  <si>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</si>
  <si>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</si>
  <si>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</si>
  <si>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</si>
  <si>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</si>
  <si>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</si>
  <si>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</si>
  <si>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</si>
  <si>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</si>
  <si>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</si>
  <si>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</si>
  <si>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</si>
  <si>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</si>
  <si>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</si>
  <si>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</si>
  <si>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</si>
  <si>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</si>
  <si>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</si>
  <si>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</si>
  <si>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</si>
  <si>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</si>
  <si>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</si>
  <si>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</si>
  <si>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</si>
  <si>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</si>
  <si>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</si>
  <si>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</si>
  <si>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</si>
  <si>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</si>
  <si>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</si>
  <si>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</si>
  <si>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</si>
  <si>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</si>
  <si>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</si>
  <si>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</si>
  <si>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</si>
  <si>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</si>
  <si>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</si>
  <si>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</si>
  <si>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</si>
  <si>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</si>
  <si>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</si>
  <si>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</si>
  <si>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</si>
  <si>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</si>
  <si>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</si>
  <si>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</si>
  <si>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</si>
  <si>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</si>
  <si>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</si>
  <si>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</si>
  <si>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</si>
  <si>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</si>
  <si>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</si>
  <si>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</si>
  <si>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</si>
  <si>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</si>
  <si>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</si>
  <si>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</si>
  <si>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</si>
  <si>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</si>
  <si>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</si>
  <si>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</si>
  <si>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</si>
  <si>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</si>
  <si>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</si>
  <si>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</si>
  <si>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</si>
  <si>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</si>
  <si>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</si>
  <si>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</si>
  <si>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</si>
  <si>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</si>
  <si>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</si>
  <si>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</si>
  <si>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</si>
  <si>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</si>
  <si>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</si>
  <si>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</si>
  <si>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</si>
  <si>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</si>
  <si>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</si>
  <si>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</si>
  <si>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</si>
  <si>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</si>
  <si>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</si>
  <si>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</si>
  <si>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</si>
  <si>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</si>
  <si>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</si>
  <si>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</si>
  <si>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</si>
  <si>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</si>
  <si>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</si>
  <si>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</si>
  <si>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</si>
  <si>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</si>
  <si>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</si>
  <si>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</si>
  <si>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</si>
  <si>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</si>
  <si>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</si>
  <si>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</si>
  <si>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</si>
  <si>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</si>
  <si>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</si>
  <si>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</si>
  <si>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</si>
  <si>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</si>
  <si>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</si>
  <si>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</si>
  <si>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</si>
  <si>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</si>
  <si>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</si>
  <si>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</si>
  <si>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</si>
  <si>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</si>
  <si>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</si>
  <si>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</si>
  <si>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</si>
  <si>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</si>
  <si>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</si>
  <si>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</si>
  <si>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</si>
  <si>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</si>
  <si>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</si>
  <si>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</si>
  <si>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</si>
  <si>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</si>
  <si>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</si>
  <si>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</si>
  <si>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</si>
  <si>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</si>
  <si>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</si>
  <si>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</si>
  <si>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</si>
  <si>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</si>
  <si>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</si>
  <si>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</si>
  <si>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</si>
  <si>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</si>
  <si>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</si>
  <si>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</si>
  <si>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</si>
  <si>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</si>
  <si>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</si>
  <si>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</si>
  <si>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</si>
  <si>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</si>
  <si>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</si>
  <si>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</si>
  <si>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</si>
  <si>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</si>
  <si>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</si>
  <si>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</si>
  <si>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</si>
  <si>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</si>
  <si>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</si>
  <si>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</si>
  <si>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</si>
  <si>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</si>
  <si>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</si>
  <si>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</si>
  <si>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</si>
  <si>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</si>
  <si>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</si>
  <si>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</si>
  <si>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</si>
  <si>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</si>
  <si>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</si>
  <si>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</si>
  <si>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</si>
  <si>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</si>
  <si>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</si>
  <si>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</si>
  <si>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</si>
  <si>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</si>
  <si>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</si>
  <si>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</si>
  <si>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</si>
  <si>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</si>
  <si>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</si>
  <si>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</si>
  <si>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</si>
  <si>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</si>
  <si>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</si>
  <si>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</si>
  <si>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</si>
  <si>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</si>
  <si>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</si>
  <si>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</si>
  <si>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</si>
  <si>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</si>
  <si>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</si>
  <si>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</si>
  <si>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</si>
  <si>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</si>
  <si>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</si>
  <si>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</si>
  <si>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</si>
  <si>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</si>
  <si>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</si>
  <si>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</si>
  <si>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</si>
  <si>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</si>
  <si>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</si>
  <si>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</si>
  <si>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</si>
  <si>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</si>
  <si>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</si>
  <si>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</si>
  <si>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</si>
  <si>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</si>
  <si>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</si>
  <si>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</si>
  <si>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</si>
  <si>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</si>
  <si>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</si>
  <si>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</si>
  <si>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</si>
  <si>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</si>
  <si>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</si>
  <si>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</si>
  <si>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</si>
  <si>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</si>
  <si>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</si>
  <si>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</si>
  <si>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</si>
  <si>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</si>
  <si>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</si>
  <si>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</si>
  <si>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</si>
  <si>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</si>
  <si>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</si>
  <si>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</si>
  <si>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</si>
  <si>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</si>
  <si>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</si>
  <si>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</si>
  <si>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</si>
  <si>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</si>
  <si>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</si>
  <si>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</si>
  <si>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</si>
  <si>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</si>
  <si>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</si>
  <si>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</si>
  <si>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</si>
  <si>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</si>
  <si>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</si>
  <si>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</si>
  <si>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</si>
  <si>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</si>
  <si>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</si>
  <si>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</si>
  <si>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</si>
  <si>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</si>
  <si>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</si>
  <si>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</si>
  <si>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</si>
  <si>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</si>
  <si>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</si>
  <si>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</si>
  <si>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</si>
  <si>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</si>
  <si>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</si>
  <si>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</si>
  <si>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</si>
  <si>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</si>
  <si>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</si>
  <si>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</si>
  <si>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</si>
  <si>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</si>
  <si>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</si>
  <si>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</si>
  <si>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</si>
  <si>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</si>
  <si>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</si>
  <si>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</si>
  <si>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</si>
  <si>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</si>
  <si>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</si>
  <si>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</si>
  <si>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</si>
  <si>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</si>
  <si>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</si>
  <si>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</si>
  <si>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</si>
  <si>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</si>
  <si>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</si>
  <si>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</si>
  <si>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</si>
  <si>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</si>
  <si>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</si>
  <si>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</si>
  <si>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</si>
  <si>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</si>
  <si>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</si>
  <si>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</si>
  <si>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</si>
  <si>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</si>
  <si>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</si>
  <si>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</si>
  <si>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</si>
  <si>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</si>
  <si>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</si>
  <si>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</si>
  <si>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</si>
  <si>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</si>
  <si>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</si>
  <si>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</si>
  <si>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</si>
  <si>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</si>
  <si>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</si>
  <si>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</si>
  <si>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</si>
  <si>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</si>
  <si>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</si>
  <si>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</si>
  <si>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</si>
  <si>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</si>
  <si>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</si>
  <si>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</si>
  <si>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</si>
  <si>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</si>
  <si>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</si>
  <si>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</si>
  <si>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</si>
  <si>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</si>
  <si>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</si>
  <si>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</si>
  <si>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</si>
  <si>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</si>
  <si>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</si>
  <si>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</si>
  <si>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</si>
  <si>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</si>
  <si>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</si>
  <si>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</si>
  <si>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</si>
  <si>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</si>
  <si>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</si>
  <si>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</si>
  <si>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</si>
  <si>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</si>
  <si>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</si>
  <si>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</si>
  <si>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</si>
  <si>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</si>
  <si>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</si>
  <si>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</si>
  <si>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</si>
  <si>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</si>
  <si>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</si>
  <si>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</si>
  <si>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</si>
  <si>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</si>
  <si>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</si>
  <si>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</si>
  <si>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</si>
  <si>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</si>
  <si>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</si>
  <si>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</si>
  <si>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</si>
  <si>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</si>
  <si>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</si>
  <si>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</si>
  <si>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</si>
  <si>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</si>
  <si>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</si>
  <si>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</si>
  <si>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</si>
  <si>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</si>
  <si>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</si>
  <si>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</si>
  <si>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</si>
  <si>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</si>
  <si>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</si>
  <si>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</si>
  <si>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</si>
  <si>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</si>
  <si>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</si>
  <si>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</si>
  <si>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</si>
  <si>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</si>
  <si>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</si>
  <si>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</si>
  <si>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</si>
  <si>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</si>
  <si>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</si>
  <si>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</si>
  <si>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</si>
  <si>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</si>
  <si>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</si>
  <si>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</si>
  <si>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</si>
  <si>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</si>
  <si>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</si>
  <si>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</si>
  <si>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</si>
  <si>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</si>
  <si>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</si>
  <si>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</si>
  <si>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</si>
  <si>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</si>
  <si>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</si>
  <si>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</si>
  <si>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</si>
  <si>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</si>
  <si>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</si>
  <si>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</si>
  <si>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</si>
  <si>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</si>
  <si>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</si>
  <si>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</si>
  <si>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</si>
  <si>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</si>
  <si>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</si>
  <si>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</si>
  <si>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</si>
  <si>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</si>
  <si>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</si>
  <si>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</si>
  <si>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</si>
  <si>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</si>
  <si>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</si>
  <si>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</si>
  <si>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</si>
  <si>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</si>
  <si>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</si>
  <si>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</si>
  <si>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</si>
  <si>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</si>
  <si>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</si>
  <si>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</si>
  <si>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</si>
  <si>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</si>
  <si>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</si>
  <si>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</si>
  <si>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</si>
  <si>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</si>
  <si>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</si>
  <si>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</si>
  <si>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</si>
  <si>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</si>
  <si>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</si>
  <si>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</si>
  <si>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</si>
  <si>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</si>
  <si>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</si>
  <si>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</si>
  <si>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</si>
  <si>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</si>
  <si>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</si>
  <si>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</si>
  <si>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</si>
  <si>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</si>
  <si>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</si>
  <si>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</si>
  <si>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</si>
  <si>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</si>
  <si>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</si>
  <si>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</si>
  <si>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</si>
  <si>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</si>
  <si>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</si>
  <si>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</si>
  <si>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</si>
  <si>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</si>
  <si>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</si>
  <si>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</si>
  <si>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</si>
  <si>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</si>
  <si>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</si>
  <si>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</si>
  <si>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</si>
  <si>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</si>
  <si>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</si>
  <si>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</si>
  <si>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</si>
  <si>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</si>
  <si>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</si>
  <si>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</si>
  <si>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</si>
  <si>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</si>
  <si>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</si>
  <si>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</si>
  <si>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</si>
  <si>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</si>
  <si>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</si>
  <si>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</si>
  <si>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</si>
  <si>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</si>
  <si>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</si>
  <si>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</si>
  <si>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</si>
  <si>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</si>
  <si>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</si>
  <si>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</si>
  <si>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</si>
  <si>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</si>
  <si>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</si>
  <si>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</si>
  <si>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</si>
  <si>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</si>
  <si>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</si>
  <si>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</si>
  <si>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</si>
  <si>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</si>
  <si>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</si>
  <si>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</si>
  <si>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</si>
  <si>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</si>
  <si>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</si>
  <si>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</si>
  <si>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</si>
  <si>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</si>
  <si>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</si>
  <si>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</si>
  <si>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</si>
  <si>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</si>
  <si>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</si>
  <si>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</si>
  <si>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</si>
  <si>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</si>
  <si>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</si>
  <si>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</si>
  <si>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</si>
  <si>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</si>
  <si>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</si>
  <si>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</si>
  <si>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</si>
  <si>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</si>
  <si>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</si>
  <si>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</si>
  <si>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</si>
  <si>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</si>
  <si>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</si>
  <si>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</si>
  <si>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</si>
  <si>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</si>
  <si>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</si>
  <si>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</si>
  <si>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</si>
  <si>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</si>
  <si>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</si>
  <si>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</si>
  <si>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</si>
  <si>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</si>
  <si>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</si>
  <si>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</si>
  <si>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</si>
  <si>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</si>
  <si>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</si>
  <si>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</si>
  <si>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</si>
  <si>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</si>
  <si>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</si>
  <si>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</si>
  <si>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</si>
  <si>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</si>
  <si>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</si>
  <si>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</si>
  <si>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</si>
  <si>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</si>
  <si>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</si>
  <si>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</si>
  <si>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</si>
  <si>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</si>
  <si>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</si>
  <si>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</si>
  <si>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</si>
  <si>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</si>
  <si>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</si>
  <si>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</si>
  <si>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</si>
  <si>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</si>
  <si>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</si>
  <si>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</si>
  <si>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</si>
  <si>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</si>
  <si>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</si>
  <si>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</si>
  <si>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</si>
  <si>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</si>
  <si>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</si>
  <si>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</si>
  <si>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</si>
  <si>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</si>
  <si>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</si>
  <si>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</si>
  <si>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</si>
  <si>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</si>
  <si>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</si>
  <si>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</si>
  <si>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</si>
  <si>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</si>
  <si>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</si>
  <si>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</si>
  <si>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</si>
  <si>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</si>
  <si>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</si>
  <si>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</si>
  <si>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</si>
  <si>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</si>
  <si>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</si>
  <si>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</si>
  <si>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</si>
  <si>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</si>
  <si>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</si>
  <si>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</si>
  <si>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</si>
  <si>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</si>
  <si>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</si>
  <si>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</si>
  <si>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</si>
  <si>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</si>
  <si>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</si>
  <si>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</si>
  <si>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</si>
  <si>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</si>
  <si>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</si>
  <si>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</si>
  <si>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</si>
  <si>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</si>
  <si>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</si>
  <si>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</si>
  <si>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</si>
  <si>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</si>
  <si>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</si>
  <si>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</si>
  <si>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</si>
  <si>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</si>
  <si>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</si>
  <si>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</si>
  <si>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</si>
  <si>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</si>
  <si>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</si>
  <si>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</si>
  <si>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</si>
  <si>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</si>
  <si>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</si>
  <si>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</si>
  <si>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</si>
  <si>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</si>
  <si>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</si>
  <si>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</si>
  <si>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</si>
  <si>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</si>
  <si>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</si>
  <si>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</si>
  <si>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</si>
  <si>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</si>
  <si>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</si>
  <si>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</si>
  <si>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</si>
  <si>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</si>
  <si>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</si>
  <si>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</si>
  <si>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</si>
  <si>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</si>
  <si>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</si>
  <si>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</si>
  <si>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</si>
  <si>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</si>
  <si>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</si>
  <si>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</si>
  <si>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</si>
  <si>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</si>
  <si>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</si>
  <si>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</si>
  <si>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</si>
  <si>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</si>
  <si>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</si>
  <si>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</si>
  <si>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</si>
  <si>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</si>
  <si>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</si>
  <si>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</si>
  <si>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</si>
  <si>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</si>
  <si>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</si>
  <si>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</si>
  <si>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</si>
  <si>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</si>
  <si>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</si>
  <si>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</si>
  <si>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</si>
  <si>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</si>
  <si>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</si>
  <si>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</si>
  <si>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</si>
  <si>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</si>
  <si>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</si>
  <si>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</si>
  <si>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</si>
  <si>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</si>
  <si>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</si>
  <si>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</si>
  <si>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</si>
  <si>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</si>
  <si>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</si>
  <si>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</si>
  <si>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</si>
  <si>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</si>
  <si>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</si>
  <si>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</si>
  <si>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</si>
  <si>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</si>
  <si>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</si>
  <si>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</si>
  <si>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</si>
  <si>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</si>
  <si>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</si>
  <si>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</si>
  <si>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</si>
  <si>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</si>
  <si>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</si>
  <si>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</si>
  <si>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</si>
  <si>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</si>
  <si>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</si>
  <si>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</si>
  <si>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</si>
  <si>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</si>
  <si>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</si>
  <si>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</si>
  <si>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</si>
  <si>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</si>
  <si>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</si>
  <si>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</si>
  <si>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</si>
  <si>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</si>
  <si>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</si>
  <si>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</si>
  <si>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</si>
  <si>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</si>
  <si>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</si>
  <si>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</si>
  <si>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</si>
  <si>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</si>
  <si>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</si>
  <si>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</si>
  <si>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</si>
  <si>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</si>
  <si>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</si>
  <si>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</si>
  <si>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</si>
  <si>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</si>
  <si>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</si>
  <si>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</si>
  <si>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</si>
  <si>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</si>
  <si>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</si>
  <si>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</si>
  <si>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</si>
  <si>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</si>
  <si>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</si>
  <si>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</si>
  <si>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</si>
  <si>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</si>
  <si>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</si>
  <si>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</si>
  <si>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</si>
  <si>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</si>
  <si>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</si>
  <si>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</si>
  <si>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</si>
  <si>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</si>
  <si>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</si>
  <si>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</si>
  <si>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</si>
  <si>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</si>
  <si>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</si>
  <si>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</si>
  <si>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</si>
  <si>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</si>
  <si>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</si>
  <si>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</si>
  <si>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</si>
  <si>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</si>
  <si>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</si>
  <si>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</si>
  <si>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</si>
  <si>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</si>
  <si>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</si>
  <si>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</si>
  <si>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</si>
  <si>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</si>
  <si>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</si>
  <si>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</si>
  <si>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</si>
  <si>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</si>
  <si>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</si>
  <si>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</si>
  <si>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</si>
  <si>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</si>
  <si>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</si>
  <si>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</si>
  <si>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</si>
  <si>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</si>
  <si>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</si>
  <si>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</si>
  <si>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</si>
  <si>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</si>
  <si>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</si>
  <si>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</si>
  <si>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</si>
  <si>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</si>
  <si>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</si>
  <si>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</si>
  <si>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</si>
  <si>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</si>
  <si>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</si>
  <si>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</si>
  <si>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</si>
  <si>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</si>
  <si>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</si>
  <si>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</si>
  <si>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</si>
  <si>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</si>
  <si>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</si>
  <si>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</si>
  <si>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</si>
  <si>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</si>
  <si>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</si>
  <si>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</si>
  <si>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</si>
  <si>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</si>
  <si>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</si>
  <si>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</si>
  <si>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</si>
  <si>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</si>
  <si>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</si>
  <si>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</si>
  <si>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</si>
  <si>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</si>
  <si>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</si>
  <si>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</si>
  <si>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</si>
  <si>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</si>
  <si>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</si>
  <si>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</si>
  <si>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</si>
  <si>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</si>
  <si>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</si>
  <si>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</si>
  <si>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</si>
  <si>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</si>
  <si>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</si>
  <si>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</si>
  <si>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</si>
  <si>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</si>
  <si>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</si>
  <si>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</si>
  <si>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</si>
  <si>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</si>
  <si>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</si>
  <si>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</si>
  <si>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</si>
  <si>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</si>
  <si>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</si>
  <si>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</si>
  <si>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</si>
  <si>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</si>
  <si>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</si>
  <si>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</si>
  <si>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</si>
  <si>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</si>
  <si>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</si>
  <si>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</si>
  <si>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</si>
  <si>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</si>
  <si>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</si>
  <si>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</si>
  <si>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</si>
  <si>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</si>
  <si>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</si>
  <si>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</si>
  <si>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</si>
  <si>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</si>
  <si>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</si>
  <si>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</si>
  <si>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</si>
  <si>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</si>
  <si>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</si>
  <si>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</si>
  <si>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</si>
  <si>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</si>
  <si>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</si>
  <si>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</si>
  <si>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</si>
  <si>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</si>
  <si>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</si>
  <si>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</si>
  <si>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</si>
  <si>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</si>
  <si>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</si>
  <si>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</si>
  <si>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</si>
  <si>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</si>
  <si>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</si>
  <si>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</si>
  <si>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</si>
  <si>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</si>
  <si>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</si>
  <si>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</si>
  <si>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</si>
  <si>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</si>
  <si>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</si>
  <si>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</si>
  <si>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</si>
  <si>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</si>
  <si>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</si>
  <si>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</si>
  <si>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</si>
  <si>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</si>
  <si>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</si>
  <si>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</si>
  <si>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</si>
  <si>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</si>
  <si>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</si>
  <si>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</si>
  <si>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</si>
  <si>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</si>
  <si>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</si>
  <si>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</si>
  <si>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</si>
  <si>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</si>
  <si>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</si>
  <si>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</si>
  <si>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</si>
  <si>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</si>
  <si>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</si>
  <si>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</si>
  <si>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</si>
  <si>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</si>
  <si>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</si>
  <si>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</si>
  <si>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</si>
  <si>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</si>
  <si>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</si>
  <si>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</si>
  <si>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</si>
  <si>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</si>
  <si>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</si>
  <si>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</si>
  <si>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</si>
  <si>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</si>
  <si>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</si>
  <si>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</si>
  <si>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</si>
  <si>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</si>
  <si>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</si>
  <si>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</si>
  <si>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</si>
  <si>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</si>
  <si>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</si>
  <si>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</si>
  <si>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</si>
  <si>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</si>
  <si>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</si>
  <si>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</si>
  <si>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</si>
  <si>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</si>
  <si>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</si>
  <si>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</si>
  <si>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</si>
  <si>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</si>
  <si>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</si>
  <si>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</si>
  <si>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</si>
  <si>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</si>
  <si>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</si>
  <si>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</si>
  <si>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</si>
  <si>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</si>
  <si>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</si>
  <si>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</si>
  <si>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</si>
  <si>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</si>
  <si>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</si>
  <si>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</si>
  <si>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</si>
  <si>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</si>
  <si>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</si>
  <si>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</si>
  <si>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</si>
  <si>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</si>
  <si>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</si>
  <si>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</si>
  <si>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</si>
  <si>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</si>
  <si>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</si>
  <si>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</si>
  <si>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</si>
  <si>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</si>
  <si>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</si>
  <si>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</si>
  <si>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</si>
  <si>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</si>
  <si>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</si>
  <si>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</si>
  <si>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</si>
  <si>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</si>
  <si>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</si>
  <si>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</si>
  <si>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</si>
  <si>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</si>
  <si>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</si>
  <si>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</si>
  <si>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</si>
  <si>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</si>
  <si>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</si>
  <si>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</si>
  <si>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</si>
  <si>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</si>
  <si>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</si>
  <si>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</si>
  <si>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</si>
  <si>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</si>
  <si>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</si>
  <si>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</si>
  <si>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</si>
  <si>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</si>
  <si>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</si>
  <si>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</si>
  <si>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</si>
  <si>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</si>
  <si>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</si>
  <si>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</si>
  <si>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</si>
  <si>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</si>
  <si>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</si>
  <si>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</si>
  <si>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</si>
  <si>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</si>
  <si>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</si>
  <si>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</si>
  <si>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</si>
  <si>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</si>
  <si>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</si>
  <si>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</si>
  <si>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</si>
  <si>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</si>
  <si>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</si>
  <si>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</si>
  <si>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</si>
  <si>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</si>
  <si>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</si>
  <si>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</si>
  <si>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</si>
  <si>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</si>
  <si>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</si>
  <si>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</si>
  <si>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</si>
  <si>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</si>
  <si>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</si>
  <si>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</si>
  <si>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</si>
  <si>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</si>
  <si>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</si>
  <si>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</si>
  <si>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</si>
  <si>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</si>
  <si>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</si>
  <si>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</si>
  <si>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</si>
  <si>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</si>
  <si>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</si>
  <si>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</si>
  <si>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</si>
  <si>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</si>
  <si>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</si>
  <si>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</si>
  <si>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</si>
  <si>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</si>
  <si>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</si>
  <si>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</si>
  <si>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</si>
  <si>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</si>
  <si>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</si>
  <si>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</si>
  <si>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</si>
  <si>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</si>
  <si>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</si>
  <si>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</si>
  <si>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</si>
  <si>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</si>
  <si>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</si>
  <si>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</si>
  <si>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</si>
  <si>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</si>
  <si>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</si>
  <si>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</si>
  <si>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</si>
  <si>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</si>
  <si>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</si>
  <si>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</si>
  <si>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</si>
  <si>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</si>
  <si>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</si>
  <si>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</si>
  <si>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</si>
  <si>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</si>
  <si>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</si>
  <si>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</si>
  <si>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</si>
  <si>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</si>
  <si>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</si>
  <si>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</si>
  <si>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</si>
  <si>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</si>
  <si>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</si>
  <si>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</si>
  <si>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</si>
  <si>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</si>
  <si>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</si>
  <si>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</si>
  <si>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</si>
  <si>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</si>
  <si>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</si>
  <si>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</si>
  <si>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</si>
  <si>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</si>
  <si>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</si>
  <si>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</si>
  <si>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</si>
  <si>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</si>
  <si>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</si>
  <si>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</si>
  <si>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</si>
  <si>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</si>
  <si>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</si>
  <si>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</si>
  <si>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</si>
  <si>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</si>
  <si>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</si>
  <si>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</si>
  <si>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</si>
  <si>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</si>
  <si>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</si>
  <si>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</si>
  <si>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</si>
  <si>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</si>
  <si>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</si>
  <si>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</si>
  <si>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</si>
  <si>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</si>
  <si>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</si>
  <si>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</si>
  <si>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</si>
  <si>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</si>
  <si>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</si>
  <si>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</si>
  <si>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</si>
  <si>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</si>
  <si>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</si>
  <si>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</si>
  <si>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</si>
  <si>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</si>
  <si>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</si>
  <si>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</si>
  <si>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</si>
  <si>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</si>
  <si>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</si>
  <si>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</si>
  <si>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</si>
  <si>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</si>
  <si>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</si>
  <si>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</si>
  <si>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</si>
  <si>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</si>
  <si>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</si>
  <si>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</si>
  <si>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</si>
  <si>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</si>
  <si>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</si>
  <si>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</si>
  <si>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</si>
  <si>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</si>
  <si>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</si>
  <si>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</si>
  <si>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</si>
  <si>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</si>
  <si>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</si>
  <si>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</si>
  <si>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</si>
  <si>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</si>
  <si>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</si>
  <si>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</si>
  <si>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</si>
  <si>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</si>
  <si>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</si>
  <si>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</si>
  <si>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</si>
  <si>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</si>
  <si>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</si>
  <si>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</si>
  <si>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</si>
  <si>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</si>
  <si>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</si>
  <si>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</si>
  <si>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</si>
  <si>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</si>
  <si>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</si>
  <si>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</si>
  <si>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</si>
  <si>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</si>
  <si>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</si>
  <si>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</si>
  <si>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</si>
  <si>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</si>
  <si>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</si>
  <si>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</si>
  <si>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</si>
  <si>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</si>
  <si>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</si>
  <si>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</si>
  <si>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</si>
  <si>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</si>
  <si>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</si>
  <si>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</si>
  <si>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</si>
  <si>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</si>
  <si>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</si>
  <si>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</si>
  <si>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</si>
  <si>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</si>
  <si>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</si>
  <si>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</si>
  <si>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</si>
  <si>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</si>
  <si>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</si>
  <si>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</si>
  <si>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</si>
  <si>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</si>
  <si>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</si>
  <si>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</si>
  <si>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</si>
  <si>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</si>
  <si>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</si>
  <si>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</si>
  <si>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</si>
  <si>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</si>
  <si>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</si>
  <si>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</si>
  <si>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</si>
  <si>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</si>
  <si>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</si>
  <si>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</si>
  <si>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</si>
  <si>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</si>
  <si>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</si>
  <si>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</si>
  <si>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</si>
  <si>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</si>
  <si>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</si>
  <si>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</si>
  <si>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</si>
  <si>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</si>
  <si>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</si>
  <si>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</si>
  <si>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</si>
  <si>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</si>
  <si>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</si>
  <si>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</si>
  <si>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</si>
  <si>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</si>
  <si>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</si>
  <si>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</si>
  <si>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</si>
  <si>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</si>
  <si>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</si>
  <si>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</si>
  <si>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</si>
  <si>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</si>
  <si>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</si>
  <si>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</si>
  <si>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</si>
  <si>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</si>
  <si>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</si>
  <si>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</si>
  <si>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</si>
  <si>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</si>
  <si>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</si>
  <si>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</si>
  <si>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</si>
  <si>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</si>
  <si>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</si>
  <si>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</si>
  <si>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</si>
  <si>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</si>
  <si>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</si>
  <si>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</si>
  <si>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</si>
  <si>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</si>
  <si>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</si>
  <si>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</si>
  <si>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</si>
  <si>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</si>
  <si>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</si>
  <si>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</si>
  <si>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</si>
  <si>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</si>
  <si>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</si>
  <si>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</si>
  <si>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</si>
  <si>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</si>
  <si>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</si>
  <si>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</si>
  <si>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</si>
  <si>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</si>
  <si>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</si>
  <si>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</si>
  <si>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</si>
  <si>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</si>
  <si>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</si>
  <si>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</si>
  <si>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</si>
  <si>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</si>
  <si>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</si>
  <si>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</si>
  <si>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</si>
  <si>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</si>
  <si>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</si>
  <si>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</si>
  <si>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</si>
  <si>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</si>
  <si>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</si>
  <si>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</si>
  <si>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</si>
  <si>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</si>
  <si>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</si>
  <si>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</si>
  <si>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</si>
  <si>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</si>
  <si>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</si>
  <si>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</si>
  <si>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</si>
  <si>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</si>
  <si>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</si>
  <si>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</si>
  <si>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</si>
  <si>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</si>
  <si>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</si>
  <si>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</si>
  <si>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</si>
  <si>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</si>
  <si>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</si>
  <si>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</si>
  <si>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</si>
  <si>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</si>
  <si>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</si>
  <si>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</si>
  <si>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</si>
  <si>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</si>
  <si>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</si>
  <si>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</si>
  <si>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</si>
  <si>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</si>
  <si>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</si>
  <si>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</si>
  <si>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</si>
  <si>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</si>
  <si>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</si>
  <si>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</si>
  <si>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</si>
  <si>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</si>
  <si>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</si>
  <si>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</si>
  <si>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</si>
  <si>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</si>
  <si>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</si>
  <si>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</si>
  <si>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</si>
  <si>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</si>
  <si>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</si>
  <si>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</si>
  <si>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</si>
  <si>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</si>
  <si>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</si>
  <si>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</si>
  <si>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</si>
  <si>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</si>
  <si>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</si>
  <si>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</si>
  <si>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</si>
  <si>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</si>
  <si>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</si>
  <si>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</si>
  <si>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</si>
  <si>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</si>
  <si>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</si>
  <si>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</si>
  <si>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</si>
  <si>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</si>
  <si>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</si>
  <si>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</si>
  <si>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</si>
  <si>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</si>
  <si>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</si>
  <si>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</si>
  <si>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</si>
  <si>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</si>
  <si>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</si>
  <si>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</si>
  <si>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</si>
  <si>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</si>
  <si>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</si>
  <si>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</si>
  <si>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</si>
  <si>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</si>
  <si>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</si>
  <si>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</si>
  <si>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</si>
  <si>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</si>
  <si>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</si>
  <si>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</si>
  <si>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</si>
  <si>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</si>
  <si>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</si>
  <si>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</si>
  <si>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</si>
  <si>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</si>
  <si>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</si>
  <si>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</si>
  <si>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</si>
  <si>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</si>
  <si>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</si>
  <si>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</si>
  <si>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</si>
  <si>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</si>
  <si>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</si>
  <si>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</si>
  <si>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</si>
  <si>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</si>
  <si>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</si>
  <si>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</si>
  <si>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</si>
  <si>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</si>
  <si>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</si>
  <si>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</si>
  <si>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</si>
  <si>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</si>
  <si>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</si>
  <si>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</si>
  <si>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</si>
  <si>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</si>
  <si>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</si>
  <si>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</si>
  <si>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</si>
  <si>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</si>
  <si>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</si>
  <si>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</si>
  <si>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</si>
  <si>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</si>
  <si>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</si>
  <si>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</si>
  <si>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</si>
  <si>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</si>
  <si>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</si>
  <si>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</si>
  <si>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</si>
  <si>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</si>
  <si>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</si>
  <si>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</si>
  <si>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</si>
  <si>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</si>
  <si>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</si>
  <si>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</si>
  <si>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</si>
  <si>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</si>
  <si>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</si>
  <si>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</si>
  <si>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</si>
  <si>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</si>
  <si>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</si>
  <si>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</si>
  <si>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</si>
  <si>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</si>
  <si>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</si>
  <si>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</si>
  <si>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</si>
  <si>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</si>
  <si>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</si>
  <si>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</si>
  <si>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</si>
  <si>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</si>
  <si>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</si>
  <si>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</si>
  <si>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</si>
  <si>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</si>
  <si>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</si>
  <si>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</si>
  <si>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</si>
  <si>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</si>
  <si>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</si>
  <si>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</si>
  <si>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</si>
  <si>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</si>
  <si>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</si>
  <si>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</si>
  <si>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</si>
  <si>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</si>
  <si>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</si>
  <si>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</si>
  <si>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</si>
  <si>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</si>
  <si>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</si>
  <si>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</si>
  <si>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</si>
  <si>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</si>
  <si>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</si>
  <si>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</si>
  <si>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</si>
  <si>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</si>
  <si>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</si>
  <si>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</si>
  <si>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</si>
  <si>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</si>
  <si>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</si>
  <si>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</si>
  <si>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</si>
  <si>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</si>
  <si>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</si>
  <si>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</si>
  <si>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</si>
  <si>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</si>
  <si>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</si>
  <si>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</si>
  <si>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</si>
  <si>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</si>
  <si>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</si>
  <si>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</si>
  <si>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</si>
  <si>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</si>
  <si>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</si>
  <si>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</si>
  <si>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</si>
  <si>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</si>
  <si>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</si>
  <si>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</si>
  <si>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</si>
  <si>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</si>
  <si>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</si>
  <si>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</si>
  <si>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</si>
  <si>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</si>
  <si>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</si>
  <si>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</si>
  <si>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</si>
  <si>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</si>
  <si>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</si>
  <si>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</si>
  <si>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</si>
  <si>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</si>
  <si>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</si>
  <si>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</si>
  <si>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</si>
  <si>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</si>
  <si>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</si>
  <si>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</si>
  <si>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</si>
  <si>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</si>
  <si>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</si>
  <si>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</si>
  <si>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</si>
  <si>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</si>
  <si>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</si>
  <si>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</si>
  <si>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</si>
  <si>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</si>
  <si>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</si>
  <si>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</si>
  <si>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</si>
  <si>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</si>
  <si>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</si>
  <si>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</si>
  <si>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</si>
  <si>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</si>
  <si>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</si>
  <si>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</si>
  <si>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</si>
  <si>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</si>
  <si>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</si>
  <si>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</si>
  <si>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</si>
  <si>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</si>
  <si>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</si>
  <si>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</si>
  <si>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</si>
  <si>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</si>
  <si>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</si>
  <si>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</si>
  <si>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</si>
  <si>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</si>
  <si>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</si>
  <si>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</si>
  <si>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</si>
  <si>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</si>
  <si>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</si>
  <si>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</si>
  <si>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</si>
  <si>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</si>
  <si>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</si>
  <si>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</si>
  <si>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</si>
  <si>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</si>
  <si>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</si>
  <si>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</si>
  <si>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</si>
  <si>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</si>
  <si>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</si>
  <si>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</si>
  <si>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</si>
  <si>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</si>
  <si>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</si>
  <si>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</si>
  <si>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</si>
  <si>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</si>
  <si>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</si>
  <si>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</si>
  <si>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</si>
  <si>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</si>
  <si>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</si>
  <si>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</si>
  <si>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</si>
  <si>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</si>
  <si>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</si>
  <si>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</si>
  <si>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</si>
  <si>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</si>
  <si>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</si>
  <si>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</si>
  <si>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</si>
  <si>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</si>
  <si>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</si>
  <si>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</si>
  <si>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</si>
  <si>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</si>
  <si>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</si>
  <si>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</si>
  <si>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</si>
  <si>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</si>
  <si>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</si>
  <si>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</si>
  <si>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</si>
  <si>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</si>
  <si>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</si>
  <si>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</si>
  <si>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</si>
  <si>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</si>
  <si>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</si>
  <si>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</si>
  <si>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</si>
  <si>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</si>
  <si>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</si>
  <si>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</si>
  <si>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</si>
  <si>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</si>
  <si>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</si>
  <si>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</si>
  <si>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</si>
  <si>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</si>
  <si>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</si>
  <si>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</si>
  <si>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</si>
  <si>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</si>
  <si>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</si>
  <si>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</si>
  <si>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</si>
  <si>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</si>
  <si>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</si>
  <si>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</si>
  <si>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</si>
  <si>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</si>
  <si>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</si>
  <si>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</si>
  <si>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</si>
  <si>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</si>
  <si>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</si>
  <si>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</si>
  <si>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</si>
  <si>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</si>
  <si>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</si>
  <si>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</si>
  <si>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</si>
  <si>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</si>
  <si>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</si>
  <si>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</si>
  <si>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</si>
  <si>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</si>
  <si>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</si>
  <si>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</si>
  <si>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</si>
  <si>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</si>
  <si>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</si>
  <si>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</si>
  <si>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</si>
  <si>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</si>
  <si>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</si>
  <si>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</si>
  <si>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</si>
  <si>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</si>
  <si>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</si>
  <si>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</si>
  <si>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</si>
  <si>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</si>
  <si>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</si>
  <si>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</si>
  <si>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</si>
  <si>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</si>
  <si>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</si>
  <si>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</si>
  <si>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</si>
  <si>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</si>
  <si>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</si>
  <si>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</si>
  <si>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</si>
  <si>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</si>
  <si>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</si>
  <si>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</si>
  <si>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</si>
  <si>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</si>
  <si>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</si>
  <si>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</si>
  <si>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</si>
  <si>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</si>
  <si>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</si>
  <si>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</si>
  <si>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</si>
  <si>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</si>
  <si>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</si>
  <si>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</si>
  <si>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</si>
  <si>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</si>
  <si>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</si>
  <si>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</si>
  <si>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</si>
  <si>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</si>
  <si>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</si>
  <si>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</si>
  <si>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</si>
  <si>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</si>
  <si>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</si>
  <si>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</si>
  <si>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</si>
  <si>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</si>
  <si>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</si>
  <si>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</si>
  <si>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</si>
  <si>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</si>
  <si>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</si>
  <si>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</si>
  <si>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</si>
  <si>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</si>
  <si>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</si>
  <si>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</si>
  <si>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</si>
  <si>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</si>
  <si>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</si>
  <si>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</si>
  <si>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</si>
  <si>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</si>
  <si>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</si>
  <si>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</si>
  <si>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</si>
  <si>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</si>
  <si>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</si>
  <si>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</si>
  <si>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</si>
  <si>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</si>
  <si>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</si>
  <si>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</si>
  <si>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</si>
  <si>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</si>
  <si>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</si>
  <si>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</si>
  <si>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</si>
  <si>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</si>
  <si>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</si>
  <si>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</si>
  <si>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</si>
  <si>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</si>
  <si>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</si>
  <si>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</si>
  <si>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</si>
  <si>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</si>
  <si>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</si>
  <si>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</si>
  <si>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</si>
  <si>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</si>
  <si>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</si>
  <si>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</si>
  <si>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</si>
  <si>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</si>
  <si>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</si>
  <si>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</si>
  <si>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</si>
  <si>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</si>
  <si>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</si>
  <si>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</si>
  <si>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</si>
  <si>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</si>
  <si>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</si>
  <si>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</si>
  <si>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</si>
  <si>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</si>
  <si>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</si>
  <si>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</si>
  <si>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</si>
  <si>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</si>
  <si>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</si>
  <si>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</si>
  <si>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</si>
  <si>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</si>
  <si>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</si>
  <si>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</si>
  <si>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</si>
  <si>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</si>
  <si>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</si>
  <si>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</si>
  <si>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</si>
  <si>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</si>
  <si>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</si>
  <si>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</si>
  <si>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</si>
  <si>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</si>
  <si>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</si>
  <si>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</si>
  <si>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</si>
  <si>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</si>
  <si>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</si>
  <si>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</si>
  <si>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</si>
  <si>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</si>
  <si>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</si>
  <si>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</si>
  <si>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</si>
  <si>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</si>
  <si>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</si>
  <si>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</si>
  <si>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</si>
  <si>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</si>
  <si>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</si>
  <si>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</si>
  <si>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</si>
  <si>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</si>
  <si>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</si>
  <si>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</si>
  <si>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</si>
  <si>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</si>
  <si>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</si>
  <si>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</si>
  <si>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</si>
  <si>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</si>
  <si>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</si>
  <si>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</si>
  <si>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</si>
  <si>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</si>
  <si>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</si>
  <si>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</si>
  <si>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</si>
  <si>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</si>
  <si>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</si>
  <si>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</si>
  <si>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</si>
  <si>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</si>
  <si>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</si>
  <si>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</si>
  <si>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</si>
  <si>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</si>
  <si>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</si>
  <si>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</si>
  <si>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</si>
  <si>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</si>
  <si>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</si>
  <si>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</si>
  <si>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</si>
  <si>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</si>
  <si>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</si>
  <si>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</si>
  <si>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</si>
  <si>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</si>
  <si>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</si>
  <si>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</si>
  <si>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</si>
  <si>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</si>
  <si>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</si>
  <si>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</si>
  <si>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</si>
  <si>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</si>
  <si>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</si>
  <si>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</si>
  <si>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</si>
  <si>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</si>
  <si>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</si>
  <si>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</si>
  <si>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</si>
  <si>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</si>
  <si>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</si>
  <si>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</si>
  <si>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</si>
  <si>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</si>
  <si>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</si>
  <si>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</si>
  <si>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</si>
  <si>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</si>
  <si>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</si>
  <si>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</si>
  <si>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</si>
  <si>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</si>
  <si>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</si>
  <si>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</si>
  <si>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</si>
  <si>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</si>
  <si>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</si>
  <si>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</si>
  <si>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</si>
  <si>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</si>
  <si>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</si>
  <si>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</si>
  <si>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</si>
  <si>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</si>
  <si>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</si>
  <si>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</si>
  <si>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</si>
  <si>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</si>
  <si>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</si>
  <si>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</si>
  <si>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</si>
  <si>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</si>
  <si>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</si>
  <si>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</si>
  <si>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</si>
  <si>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</si>
  <si>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</si>
  <si>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</si>
  <si>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</si>
  <si>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</si>
  <si>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</si>
  <si>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</si>
  <si>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</si>
  <si>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</si>
  <si>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</si>
  <si>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</si>
  <si>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</si>
  <si>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</si>
  <si>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</si>
  <si>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</si>
  <si>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</si>
  <si>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</si>
  <si>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</si>
  <si>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</si>
  <si>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</si>
  <si>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</si>
  <si>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</si>
  <si>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</si>
  <si>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</si>
  <si>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</si>
  <si>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</si>
  <si>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</si>
  <si>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</si>
  <si>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</si>
  <si>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</si>
  <si>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</si>
  <si>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</si>
  <si>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</si>
  <si>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</si>
  <si>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</si>
  <si>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</si>
  <si>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</si>
  <si>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</si>
  <si>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</si>
  <si>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</si>
  <si>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</si>
  <si>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</si>
  <si>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</si>
  <si>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</si>
  <si>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</si>
  <si>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</si>
  <si>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</si>
  <si>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</si>
  <si>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</si>
  <si>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</si>
  <si>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</si>
  <si>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</si>
  <si>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</si>
  <si>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</si>
  <si>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</si>
  <si>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</si>
  <si>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</si>
  <si>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</si>
  <si>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</si>
  <si>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</si>
  <si>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</si>
  <si>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</si>
  <si>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</si>
  <si>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</si>
  <si>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</si>
  <si>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</si>
  <si>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</si>
  <si>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</si>
  <si>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</si>
  <si>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</si>
  <si>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</si>
  <si>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</si>
  <si>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</si>
  <si>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</si>
  <si>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</si>
  <si>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</si>
  <si>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</si>
  <si>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</si>
  <si>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</si>
  <si>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</si>
  <si>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</si>
  <si>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</si>
  <si>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</si>
  <si>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</si>
  <si>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</si>
  <si>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</si>
  <si>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</si>
  <si>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</si>
  <si>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</si>
  <si>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</si>
  <si>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</si>
  <si>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</si>
  <si>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</si>
  <si>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</si>
  <si>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</si>
  <si>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</si>
  <si>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</si>
  <si>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</si>
  <si>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</si>
  <si>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</si>
  <si>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</si>
  <si>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</si>
  <si>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</si>
  <si>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</si>
  <si>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</si>
  <si>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</si>
  <si>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</si>
  <si>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</si>
  <si>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</si>
  <si>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</si>
  <si>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</si>
  <si>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</si>
  <si>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</si>
  <si>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</si>
  <si>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</si>
  <si>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</si>
  <si>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</si>
  <si>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</si>
  <si>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</si>
  <si>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</si>
  <si>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</si>
  <si>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</si>
  <si>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</si>
  <si>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</si>
  <si>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</si>
  <si>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</si>
  <si>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</si>
  <si>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</si>
  <si>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</si>
  <si>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</si>
  <si>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</si>
  <si>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</si>
  <si>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</si>
  <si>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</si>
  <si>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</si>
  <si>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</si>
  <si>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</si>
  <si>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</si>
  <si>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</si>
  <si>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</si>
  <si>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</si>
  <si>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</si>
  <si>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</si>
  <si>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</si>
  <si>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</si>
  <si>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</si>
  <si>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</si>
  <si>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</si>
  <si>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</si>
  <si>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</si>
  <si>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</si>
  <si>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</si>
  <si>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</si>
  <si>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</si>
  <si>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</si>
  <si>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</si>
  <si>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</si>
  <si>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</si>
  <si>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</si>
  <si>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</si>
  <si>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</si>
  <si>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</si>
  <si>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</si>
  <si>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</si>
  <si>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</si>
  <si>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</si>
  <si>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</si>
  <si>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</si>
  <si>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</si>
  <si>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</si>
  <si>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</si>
  <si>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</si>
  <si>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</si>
  <si>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</si>
  <si>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</si>
  <si>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</si>
  <si>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</si>
  <si>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</si>
  <si>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</si>
  <si>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</si>
  <si>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</si>
  <si>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</si>
  <si>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</si>
  <si>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</si>
  <si>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</si>
  <si>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</si>
  <si>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</si>
  <si>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</si>
  <si>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</si>
  <si>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</si>
  <si>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</si>
  <si>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</si>
  <si>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</si>
  <si>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</si>
  <si>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</si>
  <si>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</si>
  <si>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</si>
  <si>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</si>
  <si>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</si>
  <si>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</si>
  <si>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</si>
  <si>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</si>
  <si>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</si>
  <si>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</si>
  <si>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</si>
  <si>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</si>
  <si>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</si>
  <si>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</si>
  <si>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</si>
  <si>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</si>
  <si>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</si>
  <si>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</si>
  <si>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</si>
  <si>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</si>
  <si>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</si>
  <si>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</si>
  <si>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</si>
  <si>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</si>
  <si>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</si>
  <si>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</si>
  <si>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</si>
  <si>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</si>
  <si>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</si>
  <si>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</si>
  <si>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</si>
  <si>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</si>
  <si>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</si>
  <si>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</si>
  <si>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</si>
  <si>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</si>
  <si>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</si>
  <si>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</si>
  <si>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</si>
  <si>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</si>
  <si>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</si>
  <si>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</si>
  <si>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</si>
  <si>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</si>
  <si>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</si>
  <si>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</si>
  <si>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</si>
  <si>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</si>
  <si>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</si>
  <si>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</si>
  <si>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</si>
  <si>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</si>
  <si>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</si>
  <si>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</si>
  <si>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</si>
  <si>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</si>
  <si>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</si>
  <si>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</si>
  <si>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</si>
  <si>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</si>
  <si>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</si>
  <si>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</si>
  <si>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</si>
  <si>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</si>
  <si>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</si>
  <si>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</si>
  <si>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</si>
  <si>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</si>
  <si>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</si>
  <si>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</si>
  <si>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</si>
  <si>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</si>
  <si>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</si>
  <si>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</si>
  <si>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</si>
  <si>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</si>
  <si>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</si>
  <si>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</si>
  <si>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</si>
  <si>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</si>
  <si>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</si>
  <si>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</si>
  <si>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</si>
  <si>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</si>
  <si>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</si>
  <si>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</si>
  <si>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</si>
  <si>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</si>
  <si>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</si>
  <si>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</si>
  <si>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</si>
  <si>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</si>
  <si>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</si>
  <si>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</si>
  <si>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</si>
  <si>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</si>
  <si>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</si>
  <si>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</si>
  <si>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</si>
  <si>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</si>
  <si>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</si>
  <si>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</si>
  <si>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</si>
  <si>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</si>
  <si>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</si>
  <si>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</si>
  <si>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</si>
  <si>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</si>
  <si>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</si>
  <si>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</si>
  <si>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</si>
  <si>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</si>
  <si>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</si>
  <si>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</si>
  <si>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</si>
  <si>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</si>
  <si>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</si>
  <si>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</si>
  <si>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</si>
  <si>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</si>
  <si>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</si>
  <si>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</si>
  <si>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</si>
  <si>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</si>
  <si>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</si>
  <si>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</si>
  <si>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</si>
  <si>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</si>
  <si>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</si>
  <si>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</si>
  <si>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</si>
  <si>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</si>
  <si>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</si>
  <si>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</si>
  <si>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</si>
  <si>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</si>
  <si>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</si>
  <si>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</si>
  <si>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</si>
  <si>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</si>
  <si>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</si>
  <si>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</si>
  <si>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</si>
  <si>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</si>
  <si>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</si>
  <si>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</si>
  <si>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</si>
  <si>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</si>
  <si>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</si>
  <si>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</si>
  <si>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</si>
  <si>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</si>
  <si>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</si>
  <si>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</si>
  <si>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</si>
  <si>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</si>
  <si>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</si>
  <si>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</si>
  <si>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</si>
  <si>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</si>
  <si>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</si>
  <si>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</si>
  <si>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</si>
  <si>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</si>
  <si>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</si>
  <si>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</si>
  <si>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</si>
  <si>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</si>
  <si>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</si>
  <si>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</si>
  <si>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</si>
  <si>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</si>
  <si>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</si>
  <si>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</si>
  <si>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</si>
  <si>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</si>
  <si>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</si>
  <si>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</si>
  <si>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</si>
  <si>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</si>
  <si>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</si>
  <si>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</si>
  <si>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</si>
  <si>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</si>
  <si>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</si>
  <si>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</si>
  <si>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</si>
  <si>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</si>
  <si>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</si>
  <si>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</si>
  <si>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</si>
  <si>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</si>
  <si>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</si>
  <si>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</si>
  <si>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</si>
  <si>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</si>
  <si>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</si>
  <si>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</si>
  <si>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</si>
  <si>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</si>
  <si>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</si>
  <si>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</si>
  <si>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</si>
  <si>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</si>
  <si>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</si>
  <si>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</si>
  <si>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</si>
  <si>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</si>
  <si>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</si>
  <si>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</si>
  <si>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</si>
  <si>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</si>
  <si>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</si>
  <si>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</si>
  <si>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</si>
  <si>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</si>
  <si>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</si>
  <si>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</si>
  <si>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</si>
  <si>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</si>
  <si>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</si>
  <si>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</si>
  <si>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</si>
  <si>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</si>
  <si>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</si>
  <si>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</si>
  <si>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</si>
  <si>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</si>
  <si>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</si>
  <si>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</si>
  <si>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</si>
  <si>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</si>
  <si>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</si>
  <si>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</si>
  <si>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</si>
  <si>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</si>
  <si>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</si>
  <si>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</si>
  <si>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</si>
  <si>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</si>
  <si>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</si>
  <si>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</si>
  <si>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</si>
  <si>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</si>
  <si>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</si>
  <si>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</si>
  <si>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</si>
  <si>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</si>
  <si>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</si>
  <si>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</si>
  <si>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</si>
  <si>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</si>
  <si>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</si>
  <si>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</si>
  <si>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</si>
  <si>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</si>
  <si>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</si>
  <si>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</si>
  <si>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</si>
  <si>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</si>
  <si>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</si>
  <si>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</si>
  <si>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</si>
  <si>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</si>
  <si>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</si>
  <si>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</si>
  <si>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</si>
  <si>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</si>
  <si>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</si>
  <si>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</si>
  <si>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</si>
  <si>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</si>
  <si>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</si>
  <si>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</si>
  <si>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</si>
  <si>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</si>
  <si>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</si>
  <si>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</si>
  <si>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</si>
  <si>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</si>
  <si>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</si>
  <si>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</si>
  <si>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</si>
  <si>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</si>
  <si>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</si>
  <si>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</si>
  <si>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</si>
  <si>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</si>
  <si>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</si>
  <si>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</si>
  <si>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</si>
  <si>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</si>
  <si>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</si>
  <si>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</si>
  <si>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</si>
  <si>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</si>
  <si>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</si>
  <si>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</si>
  <si>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</si>
  <si>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</si>
  <si>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</si>
  <si>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</si>
  <si>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</si>
  <si>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</si>
  <si>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</si>
  <si>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</si>
  <si>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</si>
  <si>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</si>
  <si>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</si>
  <si>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</si>
  <si>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</si>
  <si>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</si>
  <si>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</si>
  <si>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</si>
  <si>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</si>
  <si>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</si>
  <si>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</si>
  <si>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</si>
  <si>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</si>
  <si>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</si>
  <si>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</si>
  <si>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</si>
  <si>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</si>
  <si>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</si>
  <si>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</si>
  <si>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</si>
  <si>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</si>
  <si>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</si>
  <si>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</si>
  <si>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</si>
  <si>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</si>
  <si>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</si>
  <si>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</si>
  <si>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</si>
  <si>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</si>
  <si>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</si>
  <si>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</si>
  <si>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</si>
  <si>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</si>
  <si>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</si>
  <si>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</si>
  <si>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</si>
  <si>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</si>
  <si>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</si>
  <si>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</si>
  <si>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</si>
  <si>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</si>
  <si>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</si>
  <si>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</si>
  <si>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</si>
  <si>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</si>
  <si>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</si>
  <si>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</si>
  <si>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</si>
  <si>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</si>
  <si>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</si>
  <si>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</si>
  <si>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</si>
  <si>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</si>
  <si>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</si>
  <si>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</si>
  <si>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</si>
  <si>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</si>
  <si>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</si>
  <si>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</si>
  <si>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</si>
  <si>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</si>
  <si>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</si>
  <si>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</si>
  <si>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</si>
  <si>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</si>
  <si>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</si>
  <si>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</si>
  <si>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</si>
  <si>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</si>
  <si>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</si>
  <si>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</si>
  <si>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</si>
  <si>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</si>
  <si>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</si>
  <si>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</si>
  <si>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</si>
  <si>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</si>
  <si>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</si>
  <si>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</si>
  <si>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</si>
  <si>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</si>
  <si>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</si>
  <si>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</si>
  <si>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</si>
  <si>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</si>
  <si>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</si>
  <si>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</si>
  <si>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</si>
  <si>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</si>
  <si>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</si>
  <si>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</si>
  <si>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</si>
  <si>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</si>
  <si>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</si>
  <si>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</si>
  <si>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</si>
  <si>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</si>
  <si>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</si>
  <si>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</si>
  <si>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</si>
  <si>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</si>
  <si>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</si>
  <si>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</si>
  <si>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</si>
  <si>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</si>
  <si>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</si>
  <si>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</si>
  <si>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</si>
  <si>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</si>
  <si>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</si>
  <si>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</si>
  <si>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</si>
  <si>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</si>
  <si>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</si>
  <si>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</si>
  <si>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</si>
  <si>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</si>
  <si>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</si>
  <si>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</si>
  <si>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</si>
  <si>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</si>
  <si>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</si>
  <si>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</si>
  <si>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</si>
  <si>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</si>
  <si>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</si>
  <si>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</si>
  <si>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</si>
  <si>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</si>
  <si>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</si>
  <si>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</si>
  <si>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</si>
  <si>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</si>
  <si>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</si>
  <si>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</si>
  <si>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</si>
  <si>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</si>
  <si>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</si>
  <si>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</si>
  <si>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</si>
  <si>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</si>
  <si>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</si>
  <si>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</si>
  <si>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</si>
  <si>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</si>
  <si>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</si>
  <si>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</si>
  <si>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</si>
  <si>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</si>
  <si>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</si>
  <si>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</si>
  <si>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</si>
  <si>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</si>
  <si>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</si>
  <si>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</si>
  <si>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</si>
  <si>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</si>
  <si>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</si>
  <si>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</si>
  <si>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</si>
  <si>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</si>
  <si>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</si>
  <si>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</si>
  <si>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</si>
  <si>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</si>
  <si>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</si>
  <si>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</si>
  <si>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</si>
  <si>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</si>
  <si>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</si>
  <si>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</si>
  <si>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</si>
  <si>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</si>
  <si>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</si>
  <si>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</si>
  <si>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</si>
  <si>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</si>
  <si>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</si>
  <si>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</si>
  <si>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</si>
  <si>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</si>
  <si>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</si>
  <si>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</si>
  <si>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</si>
  <si>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</si>
  <si>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</si>
  <si>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</si>
  <si>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</si>
  <si>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</si>
  <si>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</si>
  <si>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</si>
  <si>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</si>
  <si>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</si>
  <si>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</si>
  <si>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</si>
  <si>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</si>
  <si>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</si>
  <si>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</si>
  <si>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</si>
  <si>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</si>
  <si>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</si>
  <si>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</si>
  <si>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</si>
  <si>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</si>
  <si>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</si>
  <si>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</si>
  <si>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</si>
  <si>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</si>
  <si>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</si>
  <si>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</si>
  <si>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</si>
  <si>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</si>
  <si>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</si>
  <si>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</si>
  <si>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</si>
  <si>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</si>
  <si>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</si>
  <si>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</si>
  <si>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</si>
  <si>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</si>
  <si>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</si>
  <si>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</si>
  <si>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</si>
  <si>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</si>
  <si>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</si>
  <si>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</si>
  <si>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</si>
  <si>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</si>
  <si>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</si>
  <si>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</si>
  <si>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</si>
  <si>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</si>
  <si>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</si>
  <si>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</si>
  <si>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</si>
  <si>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</si>
  <si>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</si>
  <si>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</si>
  <si>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</si>
  <si>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</si>
  <si>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</si>
  <si>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</si>
  <si>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</si>
  <si>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</si>
  <si>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</si>
  <si>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</si>
  <si>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</si>
  <si>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</si>
  <si>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</si>
  <si>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</si>
  <si>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</si>
  <si>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</si>
  <si>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</si>
  <si>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</si>
  <si>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</si>
  <si>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</si>
  <si>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</si>
  <si>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</si>
  <si>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</si>
  <si>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</si>
  <si>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</si>
  <si>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</si>
  <si>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</si>
  <si>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</si>
  <si>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</si>
  <si>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</si>
  <si>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</si>
  <si>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</si>
  <si>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</si>
  <si>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</si>
  <si>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</si>
  <si>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</si>
  <si>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</si>
  <si>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</si>
  <si>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</si>
  <si>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</si>
  <si>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</si>
  <si>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</si>
  <si>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</si>
  <si>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</si>
  <si>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</si>
  <si>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</si>
  <si>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</si>
  <si>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</si>
  <si>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</si>
  <si>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</si>
  <si>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</si>
  <si>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</si>
  <si>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</si>
  <si>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</si>
  <si>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</si>
  <si>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</si>
  <si>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</si>
  <si>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</si>
  <si>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</si>
  <si>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</si>
  <si>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</si>
  <si>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</si>
  <si>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</si>
  <si>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</si>
  <si>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</si>
  <si>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</si>
  <si>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</si>
  <si>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</si>
  <si>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</si>
  <si>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</si>
  <si>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</si>
  <si>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</si>
  <si>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</si>
  <si>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</si>
  <si>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</si>
  <si>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</si>
  <si>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</si>
  <si>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</si>
  <si>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</si>
  <si>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</si>
  <si>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</si>
  <si>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</si>
  <si>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</si>
  <si>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</si>
  <si>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</si>
  <si>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</si>
  <si>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</si>
  <si>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</si>
  <si>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</si>
  <si>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</si>
  <si>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</si>
  <si>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</si>
  <si>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</si>
  <si>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</si>
  <si>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</si>
  <si>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</si>
  <si>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</si>
  <si>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</si>
  <si>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</si>
  <si>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</si>
  <si>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</si>
  <si>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</si>
  <si>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</si>
  <si>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</si>
  <si>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</si>
  <si>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</si>
  <si>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</si>
  <si>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</si>
  <si>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</si>
  <si>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</si>
  <si>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</si>
  <si>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</si>
  <si>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</si>
  <si>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</si>
  <si>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</si>
  <si>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</si>
  <si>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</si>
  <si>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</si>
  <si>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</si>
  <si>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</si>
  <si>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</si>
  <si>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</si>
  <si>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</si>
  <si>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</si>
  <si>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</si>
  <si>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</si>
  <si>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</si>
  <si>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</si>
  <si>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</si>
  <si>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</si>
  <si>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</si>
  <si>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</si>
  <si>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</si>
  <si>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</si>
  <si>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</si>
  <si>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</si>
  <si>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</si>
  <si>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</si>
  <si>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</si>
  <si>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</si>
  <si>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</si>
  <si>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</si>
  <si>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</si>
  <si>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</si>
  <si>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</si>
  <si>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</si>
  <si>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</si>
  <si>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</si>
  <si>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</si>
  <si>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</si>
  <si>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</si>
  <si>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</si>
  <si>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</si>
  <si>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</si>
  <si>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</si>
  <si>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</si>
  <si>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</si>
  <si>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</si>
  <si>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</si>
  <si>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</si>
  <si>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</si>
  <si>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</si>
  <si>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</si>
  <si>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</si>
  <si>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</si>
  <si>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</si>
  <si>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</si>
  <si>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</si>
  <si>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</si>
  <si>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</si>
  <si>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</si>
  <si>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</si>
  <si>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</si>
  <si>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</si>
  <si>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</si>
  <si>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</si>
  <si>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</si>
  <si>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</si>
  <si>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</si>
  <si>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</si>
  <si>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</si>
  <si>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</si>
  <si>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</si>
  <si>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</si>
  <si>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</si>
  <si>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</si>
  <si>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</si>
  <si>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</si>
  <si>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</si>
  <si>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</si>
  <si>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</si>
  <si>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</si>
  <si>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</si>
  <si>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</si>
  <si>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</si>
  <si>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</si>
  <si>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</si>
  <si>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</si>
  <si>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</si>
  <si>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</si>
  <si>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</si>
  <si>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</si>
  <si>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</si>
  <si>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</si>
  <si>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</si>
  <si>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</si>
  <si>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</si>
  <si>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</si>
  <si>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</si>
  <si>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</si>
  <si>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</si>
  <si>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</si>
  <si>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</si>
  <si>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</si>
  <si>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</si>
  <si>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</si>
  <si>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</si>
  <si>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</si>
  <si>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</si>
  <si>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</si>
  <si>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</si>
  <si>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</si>
  <si>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</si>
  <si>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</si>
  <si>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</si>
  <si>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</si>
  <si>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</si>
  <si>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</si>
  <si>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</si>
  <si>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</si>
  <si>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</si>
  <si>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</si>
  <si>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</si>
  <si>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</si>
  <si>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</si>
  <si>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</si>
  <si>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</si>
  <si>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</si>
  <si>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</si>
  <si>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</si>
  <si>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</si>
  <si>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</si>
  <si>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</si>
  <si>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</si>
  <si>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</si>
  <si>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</si>
  <si>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</si>
  <si>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</si>
  <si>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</si>
  <si>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</si>
  <si>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</si>
  <si>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</si>
  <si>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</si>
  <si>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</si>
  <si>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</si>
  <si>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</si>
  <si>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</si>
  <si>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</si>
  <si>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</si>
  <si>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</si>
  <si>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</si>
  <si>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</si>
  <si>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</si>
  <si>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</si>
  <si>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</si>
  <si>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</si>
  <si>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</si>
  <si>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</si>
  <si>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</si>
  <si>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</si>
  <si>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</si>
  <si>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</si>
  <si>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</si>
  <si>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</si>
  <si>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</si>
  <si>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</si>
  <si>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</si>
  <si>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</si>
  <si>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</si>
  <si>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</si>
  <si>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</si>
  <si>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</si>
  <si>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</si>
  <si>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</si>
  <si>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</si>
  <si>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</si>
  <si>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</si>
  <si>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</si>
  <si>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</si>
  <si>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</si>
  <si>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</si>
  <si>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</si>
  <si>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</si>
  <si>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</si>
  <si>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REF; 73970/2 SINAPI JUL 2019</t>
  </si>
  <si>
    <t>SETOP</t>
  </si>
  <si>
    <t>MEHTA</t>
  </si>
  <si>
    <t>LOCATEC</t>
  </si>
  <si>
    <t>ED-50137</t>
  </si>
  <si>
    <t>FLÁVIA</t>
  </si>
  <si>
    <t>contato@locatecdf.com.br</t>
  </si>
  <si>
    <t>15.227.831/0001-78</t>
  </si>
  <si>
    <t>(31) 3915-8309</t>
  </si>
  <si>
    <t>(61) 3262-1111</t>
  </si>
  <si>
    <t>(61) 3963-2359</t>
  </si>
  <si>
    <t>GRAVIA</t>
  </si>
  <si>
    <t>PINHEIRO</t>
  </si>
  <si>
    <t>DIMAÇO</t>
  </si>
  <si>
    <t>SORAYA</t>
  </si>
  <si>
    <t>FAUSTO</t>
  </si>
  <si>
    <t>LUIZ</t>
  </si>
  <si>
    <t>THIAGO</t>
  </si>
  <si>
    <t>43.991.892/001-42</t>
  </si>
  <si>
    <t>00.695.742/0001-89</t>
  </si>
  <si>
    <t>(61) 3348-8590</t>
  </si>
  <si>
    <t>(61) 3354-8181</t>
  </si>
  <si>
    <t>(11) 2223-3900</t>
  </si>
  <si>
    <t>(61) 3354-0162</t>
  </si>
  <si>
    <t>26.487.744/0009-23</t>
  </si>
  <si>
    <t xml:space="preserve">  </t>
  </si>
  <si>
    <t>CCP PARAFUSOS E FERRAMENTAS</t>
  </si>
  <si>
    <t>A MEGA LOJA</t>
  </si>
  <si>
    <t>PIRES MARTINS</t>
  </si>
  <si>
    <t>WALSYWA</t>
  </si>
  <si>
    <t>www.ccpvirtual.com.br</t>
  </si>
  <si>
    <t>https://www.amegaloja.com.br/chumbador-pba-com-porca-e-arruela-5-8-x-4-1-2</t>
  </si>
  <si>
    <t>https://www.piresmartins.com.br/chumbador-pba-bolt-com-porca-e-arruela-5-8-x-4-1-2-pol-ancora/p</t>
  </si>
  <si>
    <t>VIVIANE</t>
  </si>
  <si>
    <t>30.000.593/0001-57</t>
  </si>
  <si>
    <t>65.640.591/0001-07</t>
  </si>
  <si>
    <t>58.512.658/0001-62</t>
  </si>
  <si>
    <t>05.896.435/0005-03</t>
  </si>
  <si>
    <t>(11) 2026-6736</t>
  </si>
  <si>
    <t>(16) 99271-3683</t>
  </si>
  <si>
    <t>(16) 2133-0853</t>
  </si>
  <si>
    <t>(19) 3948-5230</t>
  </si>
  <si>
    <t>MADEIRAMADEIRA</t>
  </si>
  <si>
    <t xml:space="preserve">PUXADORES ONLINE </t>
  </si>
  <si>
    <t>EVOLUÇÃO EM INOX (ENTREGUE POR AMERICANAS)</t>
  </si>
  <si>
    <t>www.madeiramadeira.com.br</t>
  </si>
  <si>
    <t>www.puxadoresonline.com.br</t>
  </si>
  <si>
    <t>www.americanas.com.br</t>
  </si>
  <si>
    <t>10.490.181/0001-35</t>
  </si>
  <si>
    <t xml:space="preserve"> 30.497.972/0001-02</t>
  </si>
  <si>
    <t>(16.541.749/0001-86 - EVOLUÇÃO EM INOX) (00.776.574/0006-60 - AMERICANAS)</t>
  </si>
  <si>
    <t>(11) 99633-8844</t>
  </si>
  <si>
    <t>4003-2399</t>
  </si>
  <si>
    <t>ALBRA</t>
  </si>
  <si>
    <t>PRONTO</t>
  </si>
  <si>
    <t>ALUMICHAPAS</t>
  </si>
  <si>
    <t>EB ALUMINIO</t>
  </si>
  <si>
    <t>PRISCILA</t>
  </si>
  <si>
    <t>ALMIR</t>
  </si>
  <si>
    <t>Denilson</t>
  </si>
  <si>
    <t>Alessandra Carvalho</t>
  </si>
  <si>
    <t>22.377.882/0001-41</t>
  </si>
  <si>
    <t xml:space="preserve">95.375.184/0001-80 </t>
  </si>
  <si>
    <t>79.383.378/0001-71</t>
  </si>
  <si>
    <t>(61) 3462-8500</t>
  </si>
  <si>
    <t>(11) 2602-4244</t>
  </si>
  <si>
    <t>(44) 99157-8576</t>
  </si>
  <si>
    <t>(11) 5667-6880</t>
  </si>
  <si>
    <t xml:space="preserve">COMERCIAL MAIS VIDROS LTDA ME </t>
  </si>
  <si>
    <t>NºPREGÃO:72019 UASG:160209</t>
  </si>
  <si>
    <t>NºPREGÃO:112019 UASG:70008</t>
  </si>
  <si>
    <t xml:space="preserve">Sheila E. de Araujo </t>
  </si>
  <si>
    <t>ferreiracomercio@gmail.com</t>
  </si>
  <si>
    <t>edinaldocs37@hotmail.com</t>
  </si>
  <si>
    <t>27.742.183/0001-77</t>
  </si>
  <si>
    <t>08.800.784/0001-44</t>
  </si>
  <si>
    <t>04.932.503/0001-56</t>
  </si>
  <si>
    <t>(61) 3388-3637</t>
  </si>
  <si>
    <t>(61)3042-4670</t>
  </si>
  <si>
    <t>(84)8895-1442</t>
  </si>
  <si>
    <t>REVESTO</t>
  </si>
  <si>
    <t>DOM GABRIEL</t>
  </si>
  <si>
    <t>CASTELATTO</t>
  </si>
  <si>
    <t>Jose Angelino</t>
  </si>
  <si>
    <t xml:space="preserve">Alline Alves </t>
  </si>
  <si>
    <t>TIAGO</t>
  </si>
  <si>
    <t>17.653.952/0001-07</t>
  </si>
  <si>
    <t>06.111.493/0001-13</t>
  </si>
  <si>
    <t>03.879.543/0001-19</t>
  </si>
  <si>
    <t>(19) 3935-0363</t>
  </si>
  <si>
    <t>(35) 3822-5560</t>
  </si>
  <si>
    <t>RM. REPRESENTAÇÕES</t>
  </si>
  <si>
    <t>ZARO REVESTIMENTOS</t>
  </si>
  <si>
    <t xml:space="preserve">RENOVAR C&amp;C </t>
  </si>
  <si>
    <t>rm.rep@terra.com.br</t>
  </si>
  <si>
    <t>HUMBERTO</t>
  </si>
  <si>
    <t>DENIS</t>
  </si>
  <si>
    <t>00.275.117/0001-88</t>
  </si>
  <si>
    <t>08.871.357/0001-57</t>
  </si>
  <si>
    <t>(61)  99965-5692</t>
  </si>
  <si>
    <t>(11) 3884-0260</t>
  </si>
  <si>
    <t xml:space="preserve">CIMENTARE </t>
  </si>
  <si>
    <t>adm.cimentare@gmail.com</t>
  </si>
  <si>
    <t>15.827.55/0001-89</t>
  </si>
  <si>
    <t>(61) 3525-3000</t>
  </si>
  <si>
    <t>ARQPLACE</t>
  </si>
  <si>
    <t xml:space="preserve">BRICK STUDIO </t>
  </si>
  <si>
    <t>www.arqplace.com.br</t>
  </si>
  <si>
    <t>26.039.148/0001-23</t>
  </si>
  <si>
    <t>18.502.566/0001-87</t>
  </si>
  <si>
    <t>(19) 97423-4955</t>
  </si>
  <si>
    <t>(11) 4529-5190</t>
  </si>
  <si>
    <t>3221-3477</t>
  </si>
  <si>
    <t>PLACA DE GESSO ACÚSTICA PHONIQUE PLACO 1200X1800 MM- FORNECIMENTO</t>
  </si>
  <si>
    <t>GRAVIA INDUSTRIA DE PERFILADOS DE AÇO LT</t>
  </si>
  <si>
    <t xml:space="preserve">INVENTTUS EIRELI ME </t>
  </si>
  <si>
    <t xml:space="preserve">HOMETECK - VAREJO </t>
  </si>
  <si>
    <t>GYP CENTER</t>
  </si>
  <si>
    <t>Soraya Santos</t>
  </si>
  <si>
    <t xml:space="preserve">Albertino </t>
  </si>
  <si>
    <t>ALEANDRO</t>
  </si>
  <si>
    <t>https://www.gypcenter.com.br/drywall-gesso-acartonado-phonik-placa-120-x-180-m/</t>
  </si>
  <si>
    <t>07.356.784/0001-34</t>
  </si>
  <si>
    <t>14.959.979/0001-34</t>
  </si>
  <si>
    <t xml:space="preserve">27.260.730/0001-88 </t>
  </si>
  <si>
    <t>61 3458-9402</t>
  </si>
  <si>
    <t>62 3282-1909</t>
  </si>
  <si>
    <t>(61) 3548-1530</t>
  </si>
  <si>
    <t>(21) 2202-2950</t>
  </si>
  <si>
    <t>CPU - 144</t>
  </si>
  <si>
    <t>FORRO EM DRYWALL (PLAVA ACUSTICA FHONIQUE), PARA AMBIENTES RESIDENCIAIS, INCLUSIVE ESTRUTURA DE FIXAÇÃO. AF_05/2017_P</t>
  </si>
  <si>
    <t>0,0711000</t>
  </si>
  <si>
    <t>1,0665000</t>
  </si>
  <si>
    <t>2,4000000</t>
  </si>
  <si>
    <t>2,2122000</t>
  </si>
  <si>
    <t>1,4404000</t>
  </si>
  <si>
    <t>0,0221000</t>
  </si>
  <si>
    <t>0,4566000</t>
  </si>
  <si>
    <t>REF: 96110 SINAPI - JUNHO 2019</t>
  </si>
  <si>
    <t>CIA DO EPOXI</t>
  </si>
  <si>
    <t>DOM GRABRIEL</t>
  </si>
  <si>
    <t>www.ciadoepoxi.com</t>
  </si>
  <si>
    <t>IZAQUIEL</t>
  </si>
  <si>
    <t>RENATA</t>
  </si>
  <si>
    <t>28.035.096/0001-42</t>
  </si>
  <si>
    <t>(31)3564-2550</t>
  </si>
  <si>
    <t>(61) 9618-6669</t>
  </si>
  <si>
    <t>(61) 3544-3477</t>
  </si>
  <si>
    <t>PLANETA PEDRA</t>
  </si>
  <si>
    <t>MULTI PEDRAS</t>
  </si>
  <si>
    <t>MARMOLUZ</t>
  </si>
  <si>
    <t>MARCUS</t>
  </si>
  <si>
    <t>BRUNA</t>
  </si>
  <si>
    <t>00.904.036/0001-08</t>
  </si>
  <si>
    <t>72.600.182/0001-42</t>
  </si>
  <si>
    <t>(61) 99149-3006</t>
  </si>
  <si>
    <t>(61) 3234-5703</t>
  </si>
  <si>
    <t>(61) 3962-9200</t>
  </si>
  <si>
    <t>ERINOX</t>
  </si>
  <si>
    <t>LÍDER INOX</t>
  </si>
  <si>
    <t>FRIOINOX</t>
  </si>
  <si>
    <t>ERISVALDO</t>
  </si>
  <si>
    <t xml:space="preserve">BRANDÃO </t>
  </si>
  <si>
    <t>24.898.437/0001-52</t>
  </si>
  <si>
    <t>26.795.472/0001-71</t>
  </si>
  <si>
    <t>08.961.338/0001-11</t>
  </si>
  <si>
    <t>3027-2001</t>
  </si>
  <si>
    <t>(61) 3484-3235</t>
  </si>
  <si>
    <t>LEROY MERLIN</t>
  </si>
  <si>
    <t>CONDEC</t>
  </si>
  <si>
    <t>FRANKE</t>
  </si>
  <si>
    <t>www.leroymerlin.com.br</t>
  </si>
  <si>
    <t>www.casashow.com.br</t>
  </si>
  <si>
    <t>www.condec.com.br</t>
  </si>
  <si>
    <t>loja.franke.com.br</t>
  </si>
  <si>
    <t>01.438.784/0048-60</t>
  </si>
  <si>
    <t>04.520.163/0001-56</t>
  </si>
  <si>
    <t>02.314.099/0001-21</t>
  </si>
  <si>
    <t>(14) 3623-3338</t>
  </si>
  <si>
    <t>0800 47 7300</t>
  </si>
  <si>
    <t>VENDA ARTEINOXX (ENTREGUE POR SUBMARINO)</t>
  </si>
  <si>
    <t>LOJA BRAZIL</t>
  </si>
  <si>
    <t>www.submarino.com.br</t>
  </si>
  <si>
    <t>https://www.lojabrazil.com.br/</t>
  </si>
  <si>
    <t>www.narcel.com.br</t>
  </si>
  <si>
    <t>(SUBMARINO 00.776.574/0006-60)(87.178.210/001-55 - ARTEINOXX)</t>
  </si>
  <si>
    <t>12.501.214/0001-20</t>
  </si>
  <si>
    <t xml:space="preserve"> (47) 3389-0920</t>
  </si>
  <si>
    <t xml:space="preserve">LOJA OBRA FACIL </t>
  </si>
  <si>
    <t>COPAFER</t>
  </si>
  <si>
    <t>lojaobrafacil.com.br</t>
  </si>
  <si>
    <t>www.copafer.com.br</t>
  </si>
  <si>
    <t>55.728.224/0001-06</t>
  </si>
  <si>
    <t>(11) 3045-1095</t>
  </si>
  <si>
    <t>(11) 4996-6000</t>
  </si>
  <si>
    <t>ESTRELA 10</t>
  </si>
  <si>
    <t>CONTINENTAL CENTER</t>
  </si>
  <si>
    <t>SHOP HOUSE</t>
  </si>
  <si>
    <t>WP CONNECT</t>
  </si>
  <si>
    <t>https://www.estrela10.com.br/grelha-cesta-para-corao-de-galinha-ao-inox-malta-182956-p13277209</t>
  </si>
  <si>
    <t>https://www.continentalcenter.com.br/grelha-cesta-coraasa-o-aaso-inox-malta</t>
  </si>
  <si>
    <t>https://www.shophousepresentes.com.br/grelha-de-coracao</t>
  </si>
  <si>
    <t>https://www.wpconnect.com.br/churrasco-e-lazer/grelhas/grelha-cesta-coracao-de-frango-e-aperitivos-aco-inox</t>
  </si>
  <si>
    <t>368.118/0003-92</t>
  </si>
  <si>
    <t>08.584.116/0001-27</t>
  </si>
  <si>
    <t>05.782.256/0001-11</t>
  </si>
  <si>
    <t>19.778.210/0001-33</t>
  </si>
  <si>
    <t>(45) 3254-5388</t>
  </si>
  <si>
    <t>(51) 3103-5602</t>
  </si>
  <si>
    <t>(11) 96400-0333</t>
  </si>
  <si>
    <t>(54) 3019-4928</t>
  </si>
  <si>
    <t>PASQUETTI</t>
  </si>
  <si>
    <t>STRUTUBOS</t>
  </si>
  <si>
    <t>MULT HIDRO</t>
  </si>
  <si>
    <t>MARCELO</t>
  </si>
  <si>
    <t>DANIEL</t>
  </si>
  <si>
    <t>DANTE</t>
  </si>
  <si>
    <t>48.509.178/0001-99</t>
  </si>
  <si>
    <t>62.941.965/0001-63</t>
  </si>
  <si>
    <t>00.639.844/0001-87</t>
  </si>
  <si>
    <t>(11) 98562-0246</t>
  </si>
  <si>
    <t>(11) 94726-3781</t>
  </si>
  <si>
    <t>(11) 2082-9800</t>
  </si>
  <si>
    <t>MAK PAINEIS ELETRICOS</t>
  </si>
  <si>
    <t>CELESTIN</t>
  </si>
  <si>
    <t>DOUGLAS</t>
  </si>
  <si>
    <t>VICTOR</t>
  </si>
  <si>
    <t>60.965.340/0001-89</t>
  </si>
  <si>
    <t>32.223.041/0001-33</t>
  </si>
  <si>
    <t>(11) 2198-3700</t>
  </si>
  <si>
    <t>(61) 99944-8224</t>
  </si>
  <si>
    <t>SO REPAROS</t>
  </si>
  <si>
    <t xml:space="preserve">ELETRICA CAPITAL </t>
  </si>
  <si>
    <t xml:space="preserve">MARCIO DIAS </t>
  </si>
  <si>
    <t>EDUARDO</t>
  </si>
  <si>
    <t>26.443.804/0001-59</t>
  </si>
  <si>
    <t>05.029.705/0001-55</t>
  </si>
  <si>
    <t>(61) 3403-7000</t>
  </si>
  <si>
    <t>(61 ) 3242-3334</t>
  </si>
  <si>
    <t>MARILÚCIA</t>
  </si>
  <si>
    <t>(61) 3548-7732</t>
  </si>
  <si>
    <t xml:space="preserve">CECIN SARKIS </t>
  </si>
  <si>
    <t xml:space="preserve">ANDERSON SILVA </t>
  </si>
  <si>
    <t>00.533.018/0003-10</t>
  </si>
  <si>
    <t>(61) 3443-2929</t>
  </si>
  <si>
    <t>COTAÇÃO-044b</t>
  </si>
  <si>
    <t xml:space="preserve">DRIVER PARA FITA LED - 30W </t>
  </si>
  <si>
    <t>SANTIL</t>
  </si>
  <si>
    <t>LOJAS GUAPORE</t>
  </si>
  <si>
    <t>VIEWTECH</t>
  </si>
  <si>
    <t>www.santil.com.br</t>
  </si>
  <si>
    <t>www.lojasguapore.com.br</t>
  </si>
  <si>
    <t>www.viewtech.ind.br</t>
  </si>
  <si>
    <t>49.474.398/0008-63</t>
  </si>
  <si>
    <t>30.940.642/0001-31</t>
  </si>
  <si>
    <t> 07.327.325/0001-22</t>
  </si>
  <si>
    <t>(11) 4933-7351</t>
  </si>
  <si>
    <t>(19) 3500-8408</t>
  </si>
  <si>
    <t>14) 3301-8412</t>
  </si>
  <si>
    <t>LOJA ELÉTRICA LTDA</t>
  </si>
  <si>
    <t>https://www.leroymerlin.com.br/plugue-macho-2-terra-10a-preto-alumbra_89245051</t>
  </si>
  <si>
    <t>https://www.cecinsarkis.com.br/index.php?route=product/product&amp;product_id=7227&amp;search=PLUG+MACHO</t>
  </si>
  <si>
    <t>http://www.lojaeletrica.com.br/plug-macho-2-pinos--terra-10a-250v-preto-in20212-lumibras,product,2321813120142,dept,16002.aspx</t>
  </si>
  <si>
    <t>01.438.784/0014-11</t>
  </si>
  <si>
    <t>00.533.018/0001-59</t>
  </si>
  <si>
    <t>17.155.342/0011-55</t>
  </si>
  <si>
    <t>(61) 3361-8900</t>
  </si>
  <si>
    <t>AQUALINEPISCINAS</t>
  </si>
  <si>
    <t>CARRAPETA</t>
  </si>
  <si>
    <t>OLIST (ENTREGUE POR EXTRA)</t>
  </si>
  <si>
    <t>www.aqualinepiscinas.com.br</t>
  </si>
  <si>
    <t>www.carrapeta.com.br</t>
  </si>
  <si>
    <t>www.extra.com.br</t>
  </si>
  <si>
    <t>81.069.197/0001-17</t>
  </si>
  <si>
    <t>05.466.732/0001-95</t>
  </si>
  <si>
    <t>(18.552.346/0001-68 - OLIST) (07.170.938/0001-07 - EXTRA)</t>
  </si>
  <si>
    <t>(41) 3286-2029</t>
  </si>
  <si>
    <t>(21) 2641-9001</t>
  </si>
  <si>
    <t>(11) 4003-3383</t>
  </si>
  <si>
    <t>ELETRORASTRO</t>
  </si>
  <si>
    <t>JUME'S</t>
  </si>
  <si>
    <t>https://www.eletrorastro.com.br/produto/programador-de-horario-digital-para-trilho-din-7pv0300-0an00-bivolt-siemens-82229?utm_source=GoogleShopping&amp;utm_medium=&amp;utm_campaign=GoogleShopping&amp;gclid=CjwKCAjwscDpBRBnEiwAnQ0HQO3NUl9nM5B3VIp_ytww1rbgvTdwmSlKt9Kwpp5AHXlPr2yTHZxYuRoCVXIQAvD_BwE</t>
  </si>
  <si>
    <t>http://www.jumes.com.br/automacao/timer/programador-horario-timer-ahc15a-bivolt-110220v-15a-programacao-semanal-20-on-20-off</t>
  </si>
  <si>
    <t>https://www.santil.com.br/produto/programador-de-horario-para-trilho-din-100-240vac-40-programas-2-saidas-a-rele-coel/470187/</t>
  </si>
  <si>
    <t>85.014.793/0001-50</t>
  </si>
  <si>
    <t>19.225.144/0001-74</t>
  </si>
  <si>
    <t>(41) 3661 3100</t>
  </si>
  <si>
    <t>(11) 3932-1604</t>
  </si>
  <si>
    <t>ELETROFRIGOR</t>
  </si>
  <si>
    <t>LOJA ELETRICA LTDA</t>
  </si>
  <si>
    <t>VIEW TECH</t>
  </si>
  <si>
    <t>https://www.eletrofrigor.com.br/contactora-tripolar-soprano-cst40-40a-220v-rtt93.html</t>
  </si>
  <si>
    <t>http://www.lojaeletrica.com.br/contator-40a-1na1nf-220v-cwm40-11-weg,product,2200303750130,dept,1003.aspx</t>
  </si>
  <si>
    <t>https://www.viewtech.ind.br/contator-tripolar-cwm40-00-30v26-40a-220vca-weg</t>
  </si>
  <si>
    <t>07.885.198/0001-87</t>
  </si>
  <si>
    <t>07.327.325/0001-22</t>
  </si>
  <si>
    <t>(21) 3803-1428</t>
  </si>
  <si>
    <t xml:space="preserve"> 
(14) 3301-8411</t>
  </si>
  <si>
    <t>INFRA ELETROCALHAS</t>
  </si>
  <si>
    <t>WL OLIVEIRA</t>
  </si>
  <si>
    <t>http://www.infraeletrocalhas.com.br/eletrocalhas.asp?produtos=Eletrocalha-Galvanizada</t>
  </si>
  <si>
    <t>SEBASTIÃO</t>
  </si>
  <si>
    <t>LEVI</t>
  </si>
  <si>
    <t>14.684.296/0001-11</t>
  </si>
  <si>
    <t>21.997.241/0001-27</t>
  </si>
  <si>
    <t>43.486.604/0001-00</t>
  </si>
  <si>
    <t>(21) 3148-2253</t>
  </si>
  <si>
    <t>(61) 3465-9800</t>
  </si>
  <si>
    <t>(11) 2066-4100</t>
  </si>
  <si>
    <t>BAZAR 339</t>
  </si>
  <si>
    <t>www.bazar339.com.br</t>
  </si>
  <si>
    <t>02.738.139/0001-62</t>
  </si>
  <si>
    <t>(21) 3988-2801</t>
  </si>
  <si>
    <t>NºPregão:312019 UASG:153164</t>
  </si>
  <si>
    <t>UPPERSEG</t>
  </si>
  <si>
    <t>GITEL TELECOMUNICAÇÕES</t>
  </si>
  <si>
    <t>www.upperseg.com.br </t>
  </si>
  <si>
    <t>LUAN</t>
  </si>
  <si>
    <t>91.755.843/0001-53</t>
  </si>
  <si>
    <t>17.354.683/0001-88</t>
  </si>
  <si>
    <t>82.699.588/0001-88</t>
  </si>
  <si>
    <t>(51) 3349-5050</t>
  </si>
  <si>
    <t>(43) 3024-5144</t>
  </si>
  <si>
    <t>JBFIRE</t>
  </si>
  <si>
    <t>ALMO</t>
  </si>
  <si>
    <t>27.233.695/0001-08</t>
  </si>
  <si>
    <t>46.995.494/0001-92</t>
  </si>
  <si>
    <t>(16) 3630-0681</t>
  </si>
  <si>
    <t>(11) 5058-6066</t>
  </si>
  <si>
    <t>ELETRONICA SANTANA</t>
  </si>
  <si>
    <t>ELETRO GUIMARAES</t>
  </si>
  <si>
    <t>www.eletronicasantana.com.br</t>
  </si>
  <si>
    <t>www.egvirtual.com.br</t>
  </si>
  <si>
    <t>60.717.899/0001-90</t>
  </si>
  <si>
    <t>21.576.749/0001-51</t>
  </si>
  <si>
    <t>(11) 2823-7066</t>
  </si>
  <si>
    <t>(32) 3257-8700</t>
  </si>
  <si>
    <t>MADEIRA MADEIRA</t>
  </si>
  <si>
    <t>ELETRÔNICA CASTRO</t>
  </si>
  <si>
    <t>DEMABI</t>
  </si>
  <si>
    <t>ELETROMAC</t>
  </si>
  <si>
    <t>https://www.madeiramadeira.com.br/cabo-pp-3x2-50mm2-100m-preto-1667402.html</t>
  </si>
  <si>
    <t>https://www.eletronicacastro.com.br/cabos/10051-cabo-pp-2-vias-25mm-0000000100519.html</t>
  </si>
  <si>
    <t>https://demabimateriais.com.br/produto/cabo-pp-2x25mm2-500v/</t>
  </si>
  <si>
    <t>https://www.eletromac.com.br/cabo-pp-preto-2x2,5mm-(-preco-por-metro-)-cor/meg/br-/889/produto/</t>
  </si>
  <si>
    <t>04.145.166/0001-57</t>
  </si>
  <si>
    <t>78.761.020/0001-72</t>
  </si>
  <si>
    <t>21.770.011/0001-20</t>
  </si>
  <si>
    <t>contato@madeiramadeira.com.br</t>
  </si>
  <si>
    <t>(16) 37247100</t>
  </si>
  <si>
    <t>(41) 3246-8488</t>
  </si>
  <si>
    <t>(34) 3292-4400</t>
  </si>
  <si>
    <t>GIMAWA</t>
  </si>
  <si>
    <t>MERKATHO</t>
  </si>
  <si>
    <t>https://www.santil.com.br/produto/placa-para-piso-4x2-cega-latao-stamplac/394652/?gclid=Cj0KCQjw1MXpBRDjARIsAHtdN-3EdsFwGifk5xXXOi39GW7rJgPWYrtKt--LKoW4SVLaYvJf3bUzuqIaAjlWEALw_wcB</t>
  </si>
  <si>
    <t>https://www.gimawa.com/produto/placa-piso-latao-escovado-4x2-cega-013299-stamplac-pl42-00</t>
  </si>
  <si>
    <t>https://www.merkatho.com.br/produto/777/placa-cega-4x2-(latao)</t>
  </si>
  <si>
    <t>56.840.051/0001-86</t>
  </si>
  <si>
    <t>14.762.237/0001-14</t>
  </si>
  <si>
    <t>(11) 2898-9333</t>
  </si>
  <si>
    <t>(51) 3276-7635</t>
  </si>
  <si>
    <t>ISAR</t>
  </si>
  <si>
    <t>RETEC</t>
  </si>
  <si>
    <t>ISOVEG</t>
  </si>
  <si>
    <t>ISOPUR</t>
  </si>
  <si>
    <t>CELSO</t>
  </si>
  <si>
    <t>MARIANA</t>
  </si>
  <si>
    <t>00.706.432/0001-12</t>
  </si>
  <si>
    <t xml:space="preserve">12.004.384/0001-08 </t>
  </si>
  <si>
    <t>21.960.973/0001-29</t>
  </si>
  <si>
    <t>(11) 2107-0482</t>
  </si>
  <si>
    <t>(61) 3363-7310</t>
  </si>
  <si>
    <t>(11) 5611-0266</t>
  </si>
  <si>
    <t>(11) 5696-8888</t>
  </si>
  <si>
    <t>26/082019</t>
  </si>
  <si>
    <t>JATINOX</t>
  </si>
  <si>
    <t>CM AÇO INOX</t>
  </si>
  <si>
    <t>PAULO</t>
  </si>
  <si>
    <t>PEDRO</t>
  </si>
  <si>
    <t>60.463.973/0001-99</t>
  </si>
  <si>
    <t>25.403.542/0001-36</t>
  </si>
  <si>
    <t>05.846.469/0001-60</t>
  </si>
  <si>
    <t>(11) 2172-0405</t>
  </si>
  <si>
    <t>(62) 3549 6948</t>
  </si>
  <si>
    <t>(61) 3355-7200</t>
  </si>
  <si>
    <t>NOVA EXAUSTORES</t>
  </si>
  <si>
    <t>AIRFAN</t>
  </si>
  <si>
    <t>https://www.novaexaustores.com.br/acessorios-pventilacao-e-exaustao/duto-flexivel-aluminizado-rl-c10-mts</t>
  </si>
  <si>
    <t>www.airfan.com.br</t>
  </si>
  <si>
    <t>08.022.764/0001-90</t>
  </si>
  <si>
    <t>61.297.321/0001-94</t>
  </si>
  <si>
    <t>(11) 2943-4499</t>
  </si>
  <si>
    <t>AC COELHO</t>
  </si>
  <si>
    <t>JUNIOR</t>
  </si>
  <si>
    <t>56.331.671/0001-90</t>
  </si>
  <si>
    <t>37.083.474/0004-05</t>
  </si>
  <si>
    <t xml:space="preserve">4007-1380 </t>
  </si>
  <si>
    <t>(61) 3348-1052</t>
  </si>
  <si>
    <t xml:space="preserve">(16) 3516-1462
</t>
  </si>
  <si>
    <t>FERRAMENTAS KENNEDY</t>
  </si>
  <si>
    <t>www.ferramentaskennedy.com.br</t>
  </si>
  <si>
    <t>0.15</t>
  </si>
  <si>
    <t>00.915.086/0001-82</t>
  </si>
  <si>
    <t>(41) 3314-1880</t>
  </si>
  <si>
    <t>FRIOSHOPPING</t>
  </si>
  <si>
    <t>MULTIVAC</t>
  </si>
  <si>
    <t>www.frioshopping.com</t>
  </si>
  <si>
    <t>https://loja.multivac.com.br/</t>
  </si>
  <si>
    <t>10.631.556/0001-30</t>
  </si>
  <si>
    <t>03.287.370/0003-01</t>
  </si>
  <si>
    <t>(12) 3204-5257</t>
  </si>
  <si>
    <t>(19) 4042-6414</t>
  </si>
  <si>
    <t>OCTAVIO / TATIANA</t>
  </si>
  <si>
    <t>23.734.059/0001-09</t>
  </si>
  <si>
    <t>(11) 99846-2054</t>
  </si>
  <si>
    <t>DISFOIL</t>
  </si>
  <si>
    <t>CENTRAL MESH</t>
  </si>
  <si>
    <t>PIETROFORT</t>
  </si>
  <si>
    <t>PAULINO</t>
  </si>
  <si>
    <t>www.pietrofort.com.br</t>
  </si>
  <si>
    <t>18.293.374/0001-08</t>
  </si>
  <si>
    <t>07.141.537/0001-10</t>
  </si>
  <si>
    <t>28.936.247/0001-33</t>
  </si>
  <si>
    <t>(19) 3585-4466</t>
  </si>
  <si>
    <t>(11) 3123-3888</t>
  </si>
  <si>
    <t>(11) 95225-8656</t>
  </si>
  <si>
    <t>ROYALMAQUINAS</t>
  </si>
  <si>
    <t>CASA CHIARIELLO</t>
  </si>
  <si>
    <t>www.royalmaquinas.com.br</t>
  </si>
  <si>
    <t>www.casachiariello.com.br</t>
  </si>
  <si>
    <t>04.234.082/0001-90</t>
  </si>
  <si>
    <t>12.992.188/0001-80</t>
  </si>
  <si>
    <t>72.332.794/0001-00</t>
  </si>
  <si>
    <t>(16) 3625-0809</t>
  </si>
  <si>
    <t>FEITAL</t>
  </si>
  <si>
    <t>www.aladimmetais.com.br</t>
  </si>
  <si>
    <t>creis@feital.com.br</t>
  </si>
  <si>
    <t>51.225.522/0001-22</t>
  </si>
  <si>
    <t xml:space="preserve"> 49.934.250/0013-21</t>
  </si>
  <si>
    <t>(11) 4827-1413</t>
  </si>
  <si>
    <t>LAPEL</t>
  </si>
  <si>
    <t xml:space="preserve">MILÊNIO </t>
  </si>
  <si>
    <t>LM COPIADORA</t>
  </si>
  <si>
    <t>www.lapel.com.br/v2/home</t>
  </si>
  <si>
    <t>46.320.677/0001-08</t>
  </si>
  <si>
    <t>10.726.155/0001-63</t>
  </si>
  <si>
    <t>01.608.702/0001-15</t>
  </si>
  <si>
    <t>(11) 2464-0886</t>
  </si>
  <si>
    <t>(61) 3038-1212</t>
  </si>
  <si>
    <t>CERRADO</t>
  </si>
  <si>
    <t>VITORIA</t>
  </si>
  <si>
    <t>PREGÃO 132019</t>
  </si>
  <si>
    <t xml:space="preserve"> </t>
  </si>
  <si>
    <t>James Castro.</t>
  </si>
  <si>
    <t>Raiane cunha</t>
  </si>
  <si>
    <t>UASG:60001</t>
  </si>
  <si>
    <t>17.704.939/0001-30</t>
  </si>
  <si>
    <t>27.361.820/0001-65</t>
  </si>
  <si>
    <t>(61) 3964-3300</t>
  </si>
  <si>
    <t>(61) 3358-5967</t>
  </si>
  <si>
    <t xml:space="preserve">MIDEA CARRIER </t>
  </si>
  <si>
    <t>NEW WORLD</t>
  </si>
  <si>
    <t>rmcosta@mideacarrier.com</t>
  </si>
  <si>
    <t>JUNIOR LEÃO</t>
  </si>
  <si>
    <t>72.626.187/0001-44</t>
  </si>
  <si>
    <t>(61) 9323-1935</t>
  </si>
  <si>
    <t>(61) 99666-3560</t>
  </si>
  <si>
    <t>(62) 3604-7177</t>
  </si>
  <si>
    <t>LUFTMAXI</t>
  </si>
  <si>
    <t>CERE</t>
  </si>
  <si>
    <t>ROSA</t>
  </si>
  <si>
    <t xml:space="preserve">MÔNICA </t>
  </si>
  <si>
    <t>03.078.312/0001-06</t>
  </si>
  <si>
    <t>07.170.968/0001-05</t>
  </si>
  <si>
    <t>(47) 3145-7108</t>
  </si>
  <si>
    <t>(11) 3663-6189</t>
  </si>
  <si>
    <t>(18) 3652-6009</t>
  </si>
  <si>
    <t>COZIL</t>
  </si>
  <si>
    <t>MACOM - CINNANTI ARQUITETURA E ENGENHARIA LTDA</t>
  </si>
  <si>
    <t>ANA PAULA</t>
  </si>
  <si>
    <t>PAULA MARCOZZI</t>
  </si>
  <si>
    <t>54.177.886/0001-72</t>
  </si>
  <si>
    <t>03.777.362/0001-81</t>
  </si>
  <si>
    <t>(11) 2832-8080</t>
  </si>
  <si>
    <t>(61) 3253-6105</t>
  </si>
  <si>
    <t>(61) 993213372</t>
  </si>
  <si>
    <t>LOJABRAZIL</t>
  </si>
  <si>
    <t>EUROFORMA</t>
  </si>
  <si>
    <t>www.palmetal.com.br/</t>
  </si>
  <si>
    <t>www.lojabrazil.com.br</t>
  </si>
  <si>
    <t>THAYANE</t>
  </si>
  <si>
    <t>00.611.901/0001-10</t>
  </si>
  <si>
    <t>(47) 3389-0920</t>
  </si>
  <si>
    <t>(11) 2341-4402</t>
  </si>
  <si>
    <t xml:space="preserve">TERRAPARK SOLUÇOES </t>
  </si>
  <si>
    <t xml:space="preserve">NEW HOUSE </t>
  </si>
  <si>
    <t>CELMAR/PREDILECTA</t>
  </si>
  <si>
    <t xml:space="preserve">Islana Kevilyn </t>
  </si>
  <si>
    <t>atendimento@bartzendecor.com.br</t>
  </si>
  <si>
    <t>STEPFANE</t>
  </si>
  <si>
    <t>11.360.293/0001-34</t>
  </si>
  <si>
    <t>(61) 3363-1050</t>
  </si>
  <si>
    <t>(61) 98573-7966</t>
  </si>
  <si>
    <t>(61) 3233-3332</t>
  </si>
  <si>
    <t>TERRAPARK</t>
  </si>
  <si>
    <t xml:space="preserve">RB - RAYMAN BRASIL </t>
  </si>
  <si>
    <t>AQUAMAX BEBEDOUROS</t>
  </si>
  <si>
    <t>ECROMO</t>
  </si>
  <si>
    <t>vendas2@raymanbrasil.com.br</t>
  </si>
  <si>
    <t>www.aquamaxbebedouros.com.br</t>
  </si>
  <si>
    <t>www.ecromo.com.br</t>
  </si>
  <si>
    <t>05.832.347/0001-14</t>
  </si>
  <si>
    <t>20.461.817/0001-74</t>
  </si>
  <si>
    <t>(11) 4425-1618</t>
  </si>
  <si>
    <t>(44) 3030-2700</t>
  </si>
  <si>
    <t>(47) 3028-2007</t>
  </si>
  <si>
    <t>FRIONOX</t>
  </si>
  <si>
    <t>RAIMUNDO</t>
  </si>
  <si>
    <t>Anderson - (61) 993213372</t>
  </si>
  <si>
    <t>CASTELL MAQ</t>
  </si>
  <si>
    <t>DALEN SHOP</t>
  </si>
  <si>
    <t>CATRAL</t>
  </si>
  <si>
    <t>www.castellmaq.com.br</t>
  </si>
  <si>
    <t>www.dalenshop.com.br</t>
  </si>
  <si>
    <t>www.catral.com.br</t>
  </si>
  <si>
    <t>24.031.912/0001-99</t>
  </si>
  <si>
    <t>20.542.723/0001-20</t>
  </si>
  <si>
    <t>02.375.921/0001-64</t>
  </si>
  <si>
    <t>(19) 3500-8949</t>
  </si>
  <si>
    <t>(47) 99781-5102</t>
  </si>
  <si>
    <t>LOJA BELGRADO</t>
  </si>
  <si>
    <t>ZIP AUTOMAÇÃO</t>
  </si>
  <si>
    <t>www.lojabelgrado.com.Br</t>
  </si>
  <si>
    <t>www.zipautomacao.com.br</t>
  </si>
  <si>
    <t>27.173.989/0001-91</t>
  </si>
  <si>
    <t>22.440.263/0001-54</t>
  </si>
  <si>
    <t>(11) 4224-6525</t>
  </si>
  <si>
    <t>(11) 3504-0300</t>
  </si>
  <si>
    <t>BONSUCESSO EQUIPAMENTOS (ENTREGUE POR MAGAZINE LUIZA)</t>
  </si>
  <si>
    <t>SHOPFACIL</t>
  </si>
  <si>
    <t>www.magazineluiza.com.br</t>
  </si>
  <si>
    <t>www.shopfacil.com.br</t>
  </si>
  <si>
    <t>(03.834.117/0001-69 - BONSUCESSO) (47.960.950/0449-27 - MAGAZINE LUIZA)</t>
  </si>
  <si>
    <t>14.370.342/0001-08</t>
  </si>
  <si>
    <t>3003-6850</t>
  </si>
  <si>
    <t xml:space="preserve">BALANÇAS FILIZOLA </t>
  </si>
  <si>
    <t>ATAU EQUIPAMENTOS</t>
  </si>
  <si>
    <t>www.balancasfilizola.com.br</t>
  </si>
  <si>
    <t>www.atau.com.br</t>
  </si>
  <si>
    <t>43.225.192/0006-51</t>
  </si>
  <si>
    <t>07.962.082/0001-02</t>
  </si>
  <si>
    <t>(47) 3211-6000</t>
  </si>
  <si>
    <t>(11) 3229-1796</t>
  </si>
  <si>
    <t>VARIMAQ</t>
  </si>
  <si>
    <t>TEMPARE</t>
  </si>
  <si>
    <t>www.varimaq.com.br</t>
  </si>
  <si>
    <t>lojastempare.com.br</t>
  </si>
  <si>
    <t>20.917.331/0001-06</t>
  </si>
  <si>
    <t>27.042.473/0001-08</t>
  </si>
  <si>
    <t>(11) 4371-8799</t>
  </si>
  <si>
    <t>(21) 96773-5289</t>
  </si>
  <si>
    <t>ULTRAFEU</t>
  </si>
  <si>
    <t>www.ultrafeu.com.br</t>
  </si>
  <si>
    <t>02.485.014/0001-78</t>
  </si>
  <si>
    <t>(16) 3014-6952</t>
  </si>
  <si>
    <t xml:space="preserve">ZIP AUTOMAÇÃO </t>
  </si>
  <si>
    <t>www.zipautomação.com.br</t>
  </si>
  <si>
    <t>www.lojabelgrado.com.br</t>
  </si>
  <si>
    <t>0800-001-2030</t>
  </si>
  <si>
    <t>ATUAL STORE</t>
  </si>
  <si>
    <t>PLATINOX</t>
  </si>
  <si>
    <t>www.atualstore.com</t>
  </si>
  <si>
    <t>www.estrela10.com.br</t>
  </si>
  <si>
    <t>30.987.008/0001-54</t>
  </si>
  <si>
    <t>10.368.118/0003-92</t>
  </si>
  <si>
    <t xml:space="preserve">08.327.985/0001-76 </t>
  </si>
  <si>
    <t>(44) 3029-7082</t>
  </si>
  <si>
    <t>(41) 3349-1600</t>
  </si>
  <si>
    <t>GUADAIM</t>
  </si>
  <si>
    <t>CENTERMAQ</t>
  </si>
  <si>
    <t>www.guadaim.com.br</t>
  </si>
  <si>
    <t>www.centermaqequipa.com.br</t>
  </si>
  <si>
    <t>07.335.996/0001-35</t>
  </si>
  <si>
    <t>800 721 5600</t>
  </si>
  <si>
    <t>(19)  3272-2607</t>
  </si>
  <si>
    <t>LIDER</t>
  </si>
  <si>
    <t>BRUSTOLIN</t>
  </si>
  <si>
    <t>DSN COMERCIAL (ENTREGUE POR AMERICANAS)</t>
  </si>
  <si>
    <t>www.brustolinequipamentos.com.br</t>
  </si>
  <si>
    <t>13.571.532/0001-20</t>
  </si>
  <si>
    <t>(17.682.346/0001-10 - DSN) (33.014.556/0001-96 - AMERICANAS)</t>
  </si>
  <si>
    <t>(42) 3624-7588</t>
  </si>
  <si>
    <t>(11) 3003-1084</t>
  </si>
  <si>
    <t>PUCCI</t>
  </si>
  <si>
    <t>BETANIA</t>
  </si>
  <si>
    <t>19.152.968/0001-61</t>
  </si>
  <si>
    <t>(11) 98382-9882</t>
  </si>
  <si>
    <t>SENTAX</t>
  </si>
  <si>
    <t>IMPÉRIO REFRIGERAÇÃO</t>
  </si>
  <si>
    <t>sentax.com.br</t>
  </si>
  <si>
    <t>LUCIANA</t>
  </si>
  <si>
    <t>08.532.602/0001-00</t>
  </si>
  <si>
    <t>21.876.734/0001-09</t>
  </si>
  <si>
    <t>0800 006 5566</t>
  </si>
  <si>
    <t>(61) 3242-3935</t>
  </si>
  <si>
    <t>https://www.novaexaustores.com.br</t>
  </si>
  <si>
    <t>https://www.disfoil.com.br</t>
  </si>
  <si>
    <t>https://www.leroymerlin.com.br</t>
  </si>
  <si>
    <t>https://www.ccpvirtual.com.br</t>
  </si>
  <si>
    <t>https://www.amegaloja.com.br</t>
  </si>
  <si>
    <t>EVAPORADORA EV-MS-01/01, MODELO GMV-N56 G/A3A-D, DE PAREDE, CAPACIDADE DE RESFRIAMENTO 19.100 BTU/h, PESO DO EQUIPAMENTO 15KG, CONTROLE REMOTO SEM FIO, REFRIGERANTE R410A ECOLÓGICO, FILTRO PP HONEYCOMB, FABRICANTE GREE OU EQUIVALENTE, DIMENSÕES LXPXH (MM) 1000X221X319, CONSUMO 70W/1F/220V.</t>
  </si>
  <si>
    <t>INSTALAÇÃO DE EVAPORADORA EV-MS-01/01, MODELO GMV-N56 G/A3A-D, DE PAREDE, CAPACIDADE DE RESFRIAMENTO 19.100 BTU/h, PESO DO EQUIPAMENTO 15KG, CONTROLE REMOTO SEM FIO, REFRIGERANTE R410A ECOLÓGICO, FILTRO PP HONEYCOMB, FABRICANTE GREE OU EQUIVALENTE, DIMENSÕES LXPXH (MM) 1000X221X319, CONSUMO 70W/1F/220V.</t>
  </si>
  <si>
    <t>EVAPORADORA EV-MS-01/02 E 05/01, MODELO GMV-N36 G/A3A-D, DE PAREDE, CAPACIDADE DE RESFRIAMENTO 12.300 BTU/h, PESO DO EQUIPAMENTO 12,5KG, CONTROLE REMOTO SEM FIO, REFRIGERANTE R410A ECOLÓGICO, FILTRO PP HONEYCOMB, FABRICANTE GREE OU EQUIVALENTE, DIMENSÕES LXPXH (MM) 940X240X298, CONSUMO 60W/1F/220V.</t>
  </si>
  <si>
    <t>INSTALAÇÃO DE EVAPORADORA EV-MS-01/02 E 05/01, MODELO GMV-N36 G/A3A-D, DE PAREDE, CAPACIDADE DE RESFRIAMENTO 12.300 BTU/h, PESO DO EQUIPAMENTO 12,5KG, CONTROLE REMOTO SEM FIO, REFRIGERANTE R410A ECOLÓGICO, FILTRO PP HONEYCOMB, FABRICANTE GREE OU EQUIVALENTE, DIMENSÕES LXPXH (MM) 940X240X298, CONSUMO 60W/1F/220V.</t>
  </si>
  <si>
    <t>EVAPORADORA EV-MS-02/01, 02/02, 03/01, 03/02, 04/01, 04/02 e 05/02,  MODELO GMV-ND90 T/A/T, CASSETE, CAPACIDADE DE RESFRIAMENTO 30.800 BTU/h, PESO DO EQUIPAMENTO 44KG, CONTROLE REMOTO SEM FIO, REFRIGERANTE R410A ECOLÓGICO, FILTRO G3, FABRICANTE GREE OU EQUIVALENTE, DIMENSÕES LXPXH (MM) 840X840X320, CONSUMO 98KW/1F/220V.</t>
  </si>
  <si>
    <t>INSTALAÇÃO DE EVAPORADORA EV-MS-02/01, 02/02, 03/01, 03/02, 04/01, 04/02 e 05/02,  MODELO GMV-ND90 T/A/T, CASSETE, CAPACIDADE DE RESFRIAMENTO 30.800 BTU/h, PESO DO EQUIPAMENTO 44KG, CONTROLE REMOTO SEM FIO, REFRIGERANTE R410A ECOLÓGICO, FILTRO G3, FABRICANTE GREE OU EQUIVALENTE, DIMENSÕES LXPXH (MM) 840X840X320, CONSUMO 98KW/1F/220V.</t>
  </si>
  <si>
    <t>EVAPORADORA EV-MS-01/05, MODELO GMV-N22 G/A3A-D, DE PAREDE, CAPACIDADE DE RESFRIAMENTO 7.500 BTU/h, PESO DO EQUIPAMENTO 10KG, CONTROLE REMOTO SEM FIO, REFRIGERANTE R410A ECOLÓGICO, FILTRO PP HONEYCOMB, FABRICANTE GREE OU EQUIVALENTE, DIMENSÕES LXPXH (MM) 843X180X273, CONSUMO 50W/1F/220V.</t>
  </si>
  <si>
    <t>INSTALAÇÃO DE EVAPORADORA EV-MS-01/05, MODELO GMV-N22 G/A3A-D, DE PAREDE, CAPACIDADE DE RESFRIAMENTO 7.500 BTU/h, PESO DO EQUIPAMENTO 10KG, CONTROLE REMOTO SEM FIO, REFRIGERANTE R410A ECOLÓGICO, FILTRO PP HONEYCOMB, FABRICANTE GREE OU EQUIVALENTE, DIMENSÕES LXPXH (MM) 843X180X273, CONSUMO 50W/1F/220V.</t>
  </si>
  <si>
    <t>EVAPORADORA EV-MS-01/03 E 01/04, MODELO GMV-N28 G/A3A-D, DE PAREDE, CAPACIDADE DE RESFRIAMENTO 9.600 BTU/h, PESO DO EQUIPAMENTO 10KG, CONTROLE REMOTO SEM FIO, REFRIGERANTE R410A ECOLÓGICO, FILTRO PP HONEYCOMB, FABRICANTE GREE OU EQUIVALENTE, DIMENSÕES LXPXH (MM) 843X800X275, CONSUMO 50W/1F/220V.</t>
  </si>
  <si>
    <t>INSTALAÇÃO DE EVAPORADORA EV-MS-01/03 E 01/04, MODELO GMV-N28 G/A3A-D, DE PAREDE, CAPACIDADE DE RESFRIAMENTO 9.600 BTU/h, PESO DO EQUIPAMENTO 10KG, CONTROLE REMOTO SEM FIO, REFRIGERANTE R410A ECOLÓGICO, FILTRO PP HONEYCOMB, FABRICANTE GREE OU EQUIVALENTE, DIMENSÕES LXPXH (MM) 843X800X275, CONSUMO 50W/1F/220V.</t>
  </si>
  <si>
    <t>INSTALAÇÃO DE CONDENSADORA - VRF - SISTEMA 05 - UNIDADES COMBINADAS GMV-140 W/LC-T, EVAPORADORAS NO SISTEMA EV-MS-01 E 02, TIPO DE COMPRESSOR  SCROLL / INVERTER, CAPACIDADE NOMINAL 14,0 KW, FLUIDO REFRIGERANTE R410A, FLUXO HORIZONTAL, PESO 110KG, TENSÃO ELÉTRICA / FREQUÊNCIA 220V/1F/60hz, POTÊNCIA ELÉTRICA (NOMINAL) 3,58Kw, DIMENSÕES LXPXH (MM) 940X320X1345  FABRICANTE GREE OU EQUIVALENTE</t>
  </si>
  <si>
    <t>CONDENSADORA - VRF - SISTEMA 05 - UNIDADES COMBINADAS GMV-140 W/LC-T, EVAPORADORAS NO SISTEMA EV-MS-01 E 02, TIPO DE COMPRESSOR  SCROLL / INVERTER, CAPACIDADE NOMINAL 14,0 KW, FLUIDO REFRIGERANTE R410A, FLUXO HORIZONTAL, PESO 110KG, TENSÃO ELÉTRICA / FREQUÊNCIA 220V/1F/60hz, POTÊNCIA ELÉTRICA (NOMINAL) 3,58Kw, DIMENSÕES LXPXH (MM) 940X320X1345  FABRICANTE GREE OU EQUIVALENTE</t>
  </si>
  <si>
    <t>CONDENSADORA - VRF - SISTEMA 01-02-03-04 - UNIDADES COMBINADAS GMV-H224 WL/A-X, EVAPORADORAS NO SISTEMA EV-MS-01-02-03-04-05, TIPO DE COMPRESSOR  SCROLL / INVERTER, CAPACIDADE NOMINAL 22,4 KW, FLUIDO REFRIGERANTE R410A, FLUXO HORIZONTAL, PESO 133KG, TENSÃO ELÉTRICA / FREQUÊNCIA 380V/3F/60hz, POTÊNCIA ELÉTRICA (NOMINAL) 7,2Kw, DIMENSÕES LXPXH (MM) 940X320X1430  FABRICANTE GREE OU EQUIVALENTE</t>
  </si>
  <si>
    <t>INSTALAÇÃO DE CONDENSADORA - VRF - SISTEMA 01-02-03-04 - UNIDADES COMBINADAS GMV-H224 WL/A-X, EVAPORADORAS NO SISTEMA EV-MS-01-02-03-04-05, TIPO DE COMPRESSOR  SCROLL / INVERTER, CAPACIDADE NOMINAL 22,4 KW, FLUIDO REFRIGERANTE R410A, FLUXO HORIZONTAL, PESO 133KG, TENSÃO ELÉTRICA / FREQUÊNCIA 380V/3F/60hz, POTÊNCIA ELÉTRICA (NOMINAL) 7,2Kw, DIMENSÕES LXPXH (MM) 940X320X1430  FABRICANTE GREE OU EQUIVALENTE</t>
  </si>
  <si>
    <t>REF; 88326 - SINAPI OS ENCARGOS SOCIAIS DA MÃO DE OBRA DE HORISTA FOI MODIFICADO PARA ENCARGOS DE MENSALISTA.</t>
  </si>
  <si>
    <t>SINAPI - JULHO 2019 SEM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</si>
</sst>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R$&quot;\ * #,##0.00_-;\-&quot;R$&quot;\ * #,##0.00_-;_-&quot;R$&quot;\ * &quot;-&quot;??_-;_-@_-"/>
    <numFmt numFmtId="43" formatCode="_-* #,##0.00_-;\-* #,##0.00_-;_-* &quot;-&quot;??_-;_-@_-"/>
    <numFmt numFmtId="164" formatCode="_(* #,##0.00_);_(* \(#,##0.00\);_(* &quot;-&quot;??_);_(@_)"/>
    <numFmt numFmtId="165" formatCode="_(&quot;R$&quot;* #,##0.00_);_(&quot;R$&quot;* \(#,##0.00\);_(&quot;R$&quot;* &quot;-&quot;??_);_(@_)"/>
    <numFmt numFmtId="166" formatCode="_(&quot;R$ &quot;* #,##0.00_);_(&quot;R$ &quot;* \(#,##0.00\);_(&quot;R$ &quot;* &quot;-&quot;??_);_(@_)"/>
    <numFmt numFmtId="167" formatCode="\$#,##0.00\ ;\(\$#,##0.00\)"/>
    <numFmt numFmtId="168" formatCode="\$#,##0\ ;\(\$#,##0\)"/>
    <numFmt numFmtId="169" formatCode="#,##0.00;[Red]#,##0.00"/>
    <numFmt numFmtId="170" formatCode="#,##0.000000000"/>
    <numFmt numFmtId="171" formatCode="0.0000%"/>
    <numFmt numFmtId="172" formatCode="#,##0.000"/>
    <numFmt numFmtId="173" formatCode="#,##0.000000;\-#,##0.000000"/>
    <numFmt numFmtId="174" formatCode="#,##0.00000"/>
    <numFmt numFmtId="175" formatCode="#,##0.000000"/>
    <numFmt numFmtId="176" formatCode="0.00000"/>
    <numFmt numFmtId="177" formatCode="_-* #,##0.00000_-;\-* #,##0.00000_-;_-* &quot;-&quot;??_-;_-@_-"/>
    <numFmt numFmtId="178" formatCode="_(* #,##0.00000_);_(* \(#,##0.00000\);_(* &quot;-&quot;??_);_(@_)"/>
    <numFmt numFmtId="179" formatCode="#,##0.0000"/>
    <numFmt numFmtId="180" formatCode="###,###,##0.00"/>
  </numFmts>
  <fonts count="106"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color theme="1"/>
      <name val="Arial"/>
      <family val="2"/>
    </font>
    <font>
      <sz val="10"/>
      <color theme="1"/>
      <name val="Arial"/>
      <family val="2"/>
    </font>
    <font>
      <sz val="12"/>
      <color indexed="24"/>
      <name val="Arial"/>
      <family val="2"/>
    </font>
    <font>
      <sz val="10"/>
      <name val="Arial"/>
      <family val="2"/>
    </font>
    <font>
      <b/>
      <sz val="8"/>
      <name val="Arial"/>
      <family val="2"/>
    </font>
    <font>
      <sz val="8"/>
      <name val="Arial"/>
      <family val="2"/>
    </font>
    <font>
      <sz val="10"/>
      <name val="Arial"/>
      <family val="2"/>
    </font>
    <font>
      <b/>
      <sz val="10"/>
      <name val="Arial"/>
      <family val="2"/>
    </font>
    <font>
      <sz val="11"/>
      <color indexed="8"/>
      <name val="Calibri"/>
      <family val="2"/>
    </font>
    <font>
      <sz val="11"/>
      <color indexed="9"/>
      <name val="Calibri"/>
      <family val="2"/>
    </font>
    <font>
      <sz val="11"/>
      <color indexed="17"/>
      <name val="Calibri"/>
      <family val="2"/>
    </font>
    <font>
      <sz val="18"/>
      <color indexed="24"/>
      <name val="Arial"/>
      <family val="2"/>
    </font>
    <font>
      <sz val="8"/>
      <color indexed="24"/>
      <name val="Arial"/>
      <family val="2"/>
    </font>
    <font>
      <b/>
      <sz val="11"/>
      <color indexed="52"/>
      <name val="Calibri"/>
      <family val="2"/>
    </font>
    <font>
      <b/>
      <sz val="11"/>
      <color indexed="9"/>
      <name val="Calibri"/>
      <family val="2"/>
    </font>
    <font>
      <sz val="11"/>
      <color indexed="52"/>
      <name val="Calibri"/>
      <family val="2"/>
    </font>
    <font>
      <sz val="12"/>
      <name val="Times New Roman"/>
      <family val="1"/>
    </font>
    <font>
      <sz val="11"/>
      <color indexed="62"/>
      <name val="Calibri"/>
      <family val="2"/>
    </font>
    <font>
      <sz val="11"/>
      <color indexed="20"/>
      <name val="Calibri"/>
      <family val="2"/>
    </font>
    <font>
      <sz val="11"/>
      <color indexed="60"/>
      <name val="Calibri"/>
      <family val="2"/>
    </font>
    <font>
      <sz val="10"/>
      <color rgb="FF000000"/>
      <name val="Arial"/>
      <family val="2"/>
    </font>
    <font>
      <sz val="11"/>
      <color rgb="FF000000"/>
      <name val="Calibri"/>
      <family val="2"/>
      <scheme val="minor"/>
    </font>
    <font>
      <sz val="10"/>
      <name val="Lucida Sans Unicode"/>
      <family val="2"/>
    </font>
    <font>
      <sz val="7.5"/>
      <name val="MS Sans Serif"/>
      <family val="2"/>
    </font>
    <font>
      <sz val="10"/>
      <color indexed="8"/>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b/>
      <sz val="11"/>
      <color indexed="8"/>
      <name val="Calibri"/>
      <family val="2"/>
    </font>
    <font>
      <b/>
      <sz val="16"/>
      <color rgb="FF92D050"/>
      <name val="Calibri"/>
      <family val="2"/>
      <scheme val="minor"/>
    </font>
    <font>
      <b/>
      <sz val="16"/>
      <color indexed="10"/>
      <name val="Calibri"/>
      <family val="2"/>
    </font>
    <font>
      <b/>
      <sz val="16"/>
      <color indexed="50"/>
      <name val="Calibri"/>
      <family val="2"/>
    </font>
    <font>
      <sz val="8"/>
      <name val="Times New Roman"/>
      <family val="1"/>
    </font>
    <font>
      <b/>
      <sz val="12"/>
      <name val="Calibri"/>
      <family val="2"/>
      <scheme val="minor"/>
    </font>
    <font>
      <b/>
      <u/>
      <sz val="15"/>
      <name val="Calibri"/>
      <family val="2"/>
      <scheme val="minor"/>
    </font>
    <font>
      <b/>
      <u/>
      <sz val="15"/>
      <name val="Calibri"/>
      <family val="2"/>
    </font>
    <font>
      <b/>
      <sz val="14"/>
      <name val="Times New Roman"/>
      <family val="1"/>
    </font>
    <font>
      <b/>
      <sz val="12"/>
      <name val="Times New Roman"/>
      <family val="1"/>
    </font>
    <font>
      <b/>
      <sz val="10"/>
      <name val="Calibri"/>
      <family val="2"/>
      <scheme val="minor"/>
    </font>
    <font>
      <sz val="10"/>
      <name val="Calibri"/>
      <family val="2"/>
      <scheme val="minor"/>
    </font>
    <font>
      <b/>
      <sz val="10"/>
      <name val="Times New Roman"/>
      <family val="1"/>
    </font>
    <font>
      <sz val="13"/>
      <name val="Arial"/>
      <family val="2"/>
    </font>
    <font>
      <b/>
      <i/>
      <sz val="13"/>
      <name val="Calibri"/>
      <family val="2"/>
      <scheme val="minor"/>
    </font>
    <font>
      <b/>
      <i/>
      <sz val="13"/>
      <name val="Calibri"/>
      <family val="2"/>
    </font>
    <font>
      <sz val="11"/>
      <name val="Calibri"/>
      <family val="2"/>
      <scheme val="minor"/>
    </font>
    <font>
      <sz val="12"/>
      <name val="Calibri"/>
      <family val="2"/>
    </font>
    <font>
      <b/>
      <sz val="11"/>
      <color rgb="FFFF0000"/>
      <name val="Calibri"/>
      <family val="2"/>
      <scheme val="minor"/>
    </font>
    <font>
      <sz val="9"/>
      <color indexed="81"/>
      <name val="Tahoma"/>
      <family val="2"/>
    </font>
    <font>
      <b/>
      <u/>
      <sz val="9"/>
      <color indexed="81"/>
      <name val="Tahoma"/>
      <family val="2"/>
    </font>
    <font>
      <sz val="9"/>
      <color indexed="10"/>
      <name val="Tahoma"/>
      <family val="2"/>
    </font>
    <font>
      <b/>
      <sz val="9"/>
      <color indexed="81"/>
      <name val="Tahoma"/>
      <family val="2"/>
    </font>
    <font>
      <i/>
      <sz val="9"/>
      <color indexed="81"/>
      <name val="Tahoma"/>
      <family val="2"/>
    </font>
    <font>
      <b/>
      <sz val="15"/>
      <color rgb="FF92D050"/>
      <name val="Calibri"/>
      <family val="2"/>
      <scheme val="minor"/>
    </font>
    <font>
      <sz val="12"/>
      <name val="Calibri"/>
      <family val="2"/>
      <scheme val="minor"/>
    </font>
    <font>
      <sz val="8"/>
      <color indexed="8"/>
      <name val="Calibri"/>
      <family val="2"/>
    </font>
    <font>
      <i/>
      <sz val="10"/>
      <name val="Arial"/>
      <family val="2"/>
    </font>
    <font>
      <b/>
      <sz val="14"/>
      <name val="Calibri"/>
      <family val="2"/>
      <scheme val="minor"/>
    </font>
    <font>
      <sz val="8"/>
      <name val="Calibri"/>
      <family val="2"/>
      <scheme val="minor"/>
    </font>
    <font>
      <b/>
      <sz val="10"/>
      <name val="Calibri"/>
      <family val="2"/>
    </font>
    <font>
      <b/>
      <sz val="10"/>
      <color rgb="FF000000"/>
      <name val="Arial"/>
      <family val="2"/>
    </font>
    <font>
      <sz val="12"/>
      <name val="Arial"/>
      <family val="2"/>
    </font>
    <font>
      <b/>
      <sz val="8"/>
      <name val="Calibri"/>
      <family val="2"/>
      <scheme val="minor"/>
    </font>
    <font>
      <sz val="10"/>
      <color rgb="FFFF0000"/>
      <name val="Arial"/>
      <family val="2"/>
    </font>
    <font>
      <sz val="9"/>
      <name val="Arial"/>
      <family val="2"/>
    </font>
    <font>
      <b/>
      <sz val="8"/>
      <color indexed="8"/>
      <name val="Arial"/>
      <family val="2"/>
    </font>
    <font>
      <b/>
      <sz val="9"/>
      <name val="Arial"/>
      <family val="2"/>
    </font>
    <font>
      <sz val="8"/>
      <color indexed="10"/>
      <name val="Arial"/>
      <family val="2"/>
    </font>
    <font>
      <u/>
      <sz val="11"/>
      <color theme="10"/>
      <name val="Calibri"/>
      <family val="2"/>
    </font>
    <font>
      <sz val="10"/>
      <name val="Arial"/>
      <family val="2"/>
    </font>
    <font>
      <b/>
      <sz val="12"/>
      <name val="Arial"/>
      <family val="2"/>
    </font>
    <font>
      <sz val="10"/>
      <name val="Arial"/>
    </font>
    <font>
      <sz val="10"/>
      <name val="Courier New"/>
    </font>
    <font>
      <sz val="11"/>
      <color theme="1"/>
      <name val="Arial"/>
      <family val="2"/>
    </font>
    <font>
      <sz val="8"/>
      <color theme="1"/>
      <name val="Arial"/>
      <family val="2"/>
    </font>
    <font>
      <b/>
      <sz val="10"/>
      <name val="Courier New"/>
      <family val="3"/>
    </font>
    <font>
      <sz val="10"/>
      <name val="Courier New"/>
      <family val="3"/>
    </font>
    <font>
      <b/>
      <sz val="11"/>
      <color theme="1"/>
      <name val="Arial"/>
      <family val="2"/>
    </font>
    <font>
      <sz val="11"/>
      <name val="Arial"/>
      <family val="2"/>
    </font>
    <font>
      <sz val="9"/>
      <color theme="0"/>
      <name val="Arial"/>
      <family val="2"/>
    </font>
    <font>
      <sz val="28"/>
      <color theme="1"/>
      <name val="Arial"/>
      <family val="2"/>
    </font>
    <font>
      <u/>
      <sz val="9"/>
      <color theme="1"/>
      <name val="Arial"/>
      <family val="2"/>
    </font>
    <font>
      <sz val="9"/>
      <color theme="1"/>
      <name val="Arial"/>
      <family val="2"/>
    </font>
    <font>
      <b/>
      <sz val="9"/>
      <color theme="1"/>
      <name val="Arial"/>
      <family val="2"/>
    </font>
    <font>
      <sz val="10"/>
      <color theme="1"/>
      <name val="Calibri"/>
      <family val="2"/>
      <scheme val="minor"/>
    </font>
  </fonts>
  <fills count="62">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s>
  <borders count="98">
    <border>
      <left/>
      <right/>
      <top/>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bottom/>
      <diagonal/>
    </border>
    <border>
      <left style="hair">
        <color indexed="64"/>
      </left>
      <right style="hair">
        <color rgb="FF000000"/>
      </right>
      <top style="hair">
        <color indexed="64"/>
      </top>
      <bottom style="hair">
        <color rgb="FF000000"/>
      </bottom>
      <diagonal/>
    </border>
    <border>
      <left style="hair">
        <color rgb="FF000000"/>
      </left>
      <right/>
      <top style="hair">
        <color indexed="64"/>
      </top>
      <bottom style="hair">
        <color rgb="FF000000"/>
      </bottom>
      <diagonal/>
    </border>
    <border>
      <left/>
      <right/>
      <top style="hair">
        <color indexed="64"/>
      </top>
      <bottom style="hair">
        <color rgb="FF000000"/>
      </bottom>
      <diagonal/>
    </border>
    <border>
      <left/>
      <right style="hair">
        <color rgb="FF000000"/>
      </right>
      <top style="hair">
        <color indexed="64"/>
      </top>
      <bottom style="hair">
        <color rgb="FF000000"/>
      </bottom>
      <diagonal/>
    </border>
    <border>
      <left style="hair">
        <color indexed="64"/>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style="hair">
        <color rgb="FF000000"/>
      </bottom>
      <diagonal/>
    </border>
    <border>
      <left/>
      <right style="hair">
        <color indexed="64"/>
      </right>
      <top/>
      <bottom style="hair">
        <color rgb="FF000000"/>
      </bottom>
      <diagonal/>
    </border>
    <border>
      <left style="hair">
        <color indexed="64"/>
      </left>
      <right/>
      <top style="hair">
        <color rgb="FF000000"/>
      </top>
      <bottom style="hair">
        <color rgb="FF00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hair">
        <color rgb="FF000000"/>
      </right>
      <top/>
      <bottom/>
      <diagonal/>
    </border>
    <border>
      <left/>
      <right/>
      <top/>
      <bottom style="hair">
        <color rgb="FF000000"/>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rgb="FF000000"/>
      </right>
      <top/>
      <bottom/>
      <diagonal/>
    </border>
    <border>
      <left style="hair">
        <color indexed="64"/>
      </left>
      <right/>
      <top/>
      <bottom style="hair">
        <color rgb="FF000000"/>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style="hair">
        <color indexed="64"/>
      </right>
      <top/>
      <bottom style="hair">
        <color indexed="64"/>
      </bottom>
      <diagonal/>
    </border>
    <border>
      <left/>
      <right style="hair">
        <color rgb="FF000000"/>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hair">
        <color rgb="FF000000"/>
      </left>
      <right style="hair">
        <color rgb="FF000000"/>
      </right>
      <top style="hair">
        <color rgb="FF000000"/>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medium">
        <color indexed="64"/>
      </bottom>
      <diagonal/>
    </border>
    <border>
      <left/>
      <right/>
      <top/>
      <bottom style="hair">
        <color indexed="64"/>
      </bottom>
      <diagonal/>
    </border>
    <border>
      <left style="hair">
        <color indexed="8"/>
      </left>
      <right style="hair">
        <color indexed="8"/>
      </right>
      <top style="hair">
        <color indexed="8"/>
      </top>
      <bottom style="hair">
        <color indexed="8"/>
      </bottom>
      <diagonal/>
    </border>
    <border>
      <left/>
      <right style="hair">
        <color indexed="8"/>
      </right>
      <top/>
      <bottom style="hair">
        <color indexed="8"/>
      </bottom>
      <diagonal/>
    </border>
    <border>
      <left style="hair">
        <color indexed="64"/>
      </left>
      <right style="hair">
        <color indexed="8"/>
      </right>
      <top style="hair">
        <color indexed="8"/>
      </top>
      <bottom style="hair">
        <color indexed="8"/>
      </bottom>
      <diagonal/>
    </border>
    <border>
      <left style="hair">
        <color indexed="64"/>
      </left>
      <right style="hair">
        <color indexed="8"/>
      </right>
      <top/>
      <bottom style="hair">
        <color indexed="8"/>
      </bottom>
      <diagonal/>
    </border>
    <border>
      <left style="hair">
        <color indexed="8"/>
      </left>
      <right style="hair">
        <color indexed="8"/>
      </right>
      <top/>
      <bottom style="hair">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s>
  <cellStyleXfs count="225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4" applyNumberFormat="0" applyAlignment="0" applyProtection="0"/>
    <xf numFmtId="0" fontId="5" fillId="22" borderId="5" applyNumberFormat="0" applyAlignment="0" applyProtection="0"/>
    <xf numFmtId="0" fontId="6" fillId="0" borderId="6" applyNumberFormat="0" applyFill="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7" fillId="29" borderId="4" applyNumberFormat="0" applyAlignment="0" applyProtection="0"/>
    <xf numFmtId="0" fontId="8" fillId="30" borderId="0" applyNumberFormat="0" applyBorder="0" applyAlignment="0" applyProtection="0"/>
    <xf numFmtId="0" fontId="9" fillId="31" borderId="0" applyNumberFormat="0" applyBorder="0" applyAlignment="0" applyProtection="0"/>
    <xf numFmtId="0" fontId="1" fillId="32" borderId="7" applyNumberFormat="0" applyFont="0" applyAlignment="0" applyProtection="0"/>
    <xf numFmtId="0" fontId="10" fillId="21" borderId="8"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9" applyNumberFormat="0" applyFill="0" applyAlignment="0" applyProtection="0"/>
    <xf numFmtId="0" fontId="15" fillId="0" borderId="10" applyNumberFormat="0" applyFill="0" applyAlignment="0" applyProtection="0"/>
    <xf numFmtId="0" fontId="16" fillId="0" borderId="11" applyNumberFormat="0" applyFill="0" applyAlignment="0" applyProtection="0"/>
    <xf numFmtId="0" fontId="16" fillId="0" borderId="0" applyNumberFormat="0" applyFill="0" applyBorder="0" applyAlignment="0" applyProtection="0"/>
    <xf numFmtId="0" fontId="17" fillId="0" borderId="12" applyNumberFormat="0" applyFill="0" applyAlignment="0" applyProtection="0"/>
    <xf numFmtId="4" fontId="20" fillId="0" borderId="0">
      <alignment vertical="center" wrapText="1"/>
      <protection locked="0"/>
    </xf>
    <xf numFmtId="0" fontId="21" fillId="0" borderId="0"/>
    <xf numFmtId="0" fontId="21" fillId="0" borderId="0"/>
    <xf numFmtId="164" fontId="21" fillId="0" borderId="0" applyFont="0" applyFill="0" applyBorder="0" applyAlignment="0" applyProtection="0"/>
    <xf numFmtId="0" fontId="24" fillId="0" borderId="0"/>
    <xf numFmtId="0" fontId="1" fillId="2" borderId="0" applyNumberFormat="0" applyBorder="0" applyAlignment="0" applyProtection="0"/>
    <xf numFmtId="0" fontId="26" fillId="34" borderId="0" applyNumberFormat="0" applyBorder="0" applyAlignment="0" applyProtection="0"/>
    <xf numFmtId="0" fontId="1" fillId="2" borderId="0" applyNumberFormat="0" applyBorder="0" applyAlignment="0" applyProtection="0"/>
    <xf numFmtId="0" fontId="26" fillId="34" borderId="0" applyNumberFormat="0" applyBorder="0" applyAlignment="0" applyProtection="0"/>
    <xf numFmtId="0" fontId="1" fillId="2" borderId="0" applyNumberFormat="0" applyBorder="0" applyAlignment="0" applyProtection="0"/>
    <xf numFmtId="0" fontId="26" fillId="34" borderId="0" applyNumberFormat="0" applyBorder="0" applyAlignment="0" applyProtection="0"/>
    <xf numFmtId="0" fontId="1" fillId="2"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19" fillId="2" borderId="0" applyNumberFormat="0" applyBorder="0" applyAlignment="0" applyProtection="0"/>
    <xf numFmtId="0" fontId="26" fillId="34" borderId="0" applyNumberFormat="0" applyBorder="0" applyAlignment="0" applyProtection="0"/>
    <xf numFmtId="0" fontId="19" fillId="2" borderId="0" applyNumberFormat="0" applyBorder="0" applyAlignment="0" applyProtection="0"/>
    <xf numFmtId="0" fontId="26" fillId="34" borderId="0" applyNumberFormat="0" applyBorder="0" applyAlignment="0" applyProtection="0"/>
    <xf numFmtId="0" fontId="19" fillId="2" borderId="0" applyNumberFormat="0" applyBorder="0" applyAlignment="0" applyProtection="0"/>
    <xf numFmtId="0" fontId="26" fillId="34" borderId="0" applyNumberFormat="0" applyBorder="0" applyAlignment="0" applyProtection="0"/>
    <xf numFmtId="0" fontId="19" fillId="2" borderId="0" applyNumberFormat="0" applyBorder="0" applyAlignment="0" applyProtection="0"/>
    <xf numFmtId="0" fontId="26" fillId="34" borderId="0" applyNumberFormat="0" applyBorder="0" applyAlignment="0" applyProtection="0"/>
    <xf numFmtId="0" fontId="19" fillId="2" borderId="0" applyNumberFormat="0" applyBorder="0" applyAlignment="0" applyProtection="0"/>
    <xf numFmtId="0" fontId="26" fillId="34" borderId="0" applyNumberFormat="0" applyBorder="0" applyAlignment="0" applyProtection="0"/>
    <xf numFmtId="0" fontId="19" fillId="2" borderId="0" applyNumberFormat="0" applyBorder="0" applyAlignment="0" applyProtection="0"/>
    <xf numFmtId="0" fontId="26" fillId="34" borderId="0" applyNumberFormat="0" applyBorder="0" applyAlignment="0" applyProtection="0"/>
    <xf numFmtId="0" fontId="19" fillId="2" borderId="0" applyNumberFormat="0" applyBorder="0" applyAlignment="0" applyProtection="0"/>
    <xf numFmtId="0" fontId="26" fillId="34" borderId="0" applyNumberFormat="0" applyBorder="0" applyAlignment="0" applyProtection="0"/>
    <xf numFmtId="0" fontId="19" fillId="2" borderId="0" applyNumberFormat="0" applyBorder="0" applyAlignment="0" applyProtection="0"/>
    <xf numFmtId="0" fontId="26" fillId="34" borderId="0" applyNumberFormat="0" applyBorder="0" applyAlignment="0" applyProtection="0"/>
    <xf numFmtId="0" fontId="1" fillId="3" borderId="0" applyNumberFormat="0" applyBorder="0" applyAlignment="0" applyProtection="0"/>
    <xf numFmtId="0" fontId="26" fillId="35" borderId="0" applyNumberFormat="0" applyBorder="0" applyAlignment="0" applyProtection="0"/>
    <xf numFmtId="0" fontId="1" fillId="3" borderId="0" applyNumberFormat="0" applyBorder="0" applyAlignment="0" applyProtection="0"/>
    <xf numFmtId="0" fontId="26" fillId="35" borderId="0" applyNumberFormat="0" applyBorder="0" applyAlignment="0" applyProtection="0"/>
    <xf numFmtId="0" fontId="1" fillId="3" borderId="0" applyNumberFormat="0" applyBorder="0" applyAlignment="0" applyProtection="0"/>
    <xf numFmtId="0" fontId="26" fillId="35" borderId="0" applyNumberFormat="0" applyBorder="0" applyAlignment="0" applyProtection="0"/>
    <xf numFmtId="0" fontId="1" fillId="3"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19" fillId="3" borderId="0" applyNumberFormat="0" applyBorder="0" applyAlignment="0" applyProtection="0"/>
    <xf numFmtId="0" fontId="26" fillId="35" borderId="0" applyNumberFormat="0" applyBorder="0" applyAlignment="0" applyProtection="0"/>
    <xf numFmtId="0" fontId="19" fillId="3" borderId="0" applyNumberFormat="0" applyBorder="0" applyAlignment="0" applyProtection="0"/>
    <xf numFmtId="0" fontId="26" fillId="35" borderId="0" applyNumberFormat="0" applyBorder="0" applyAlignment="0" applyProtection="0"/>
    <xf numFmtId="0" fontId="19" fillId="3" borderId="0" applyNumberFormat="0" applyBorder="0" applyAlignment="0" applyProtection="0"/>
    <xf numFmtId="0" fontId="26" fillId="35" borderId="0" applyNumberFormat="0" applyBorder="0" applyAlignment="0" applyProtection="0"/>
    <xf numFmtId="0" fontId="19" fillId="3" borderId="0" applyNumberFormat="0" applyBorder="0" applyAlignment="0" applyProtection="0"/>
    <xf numFmtId="0" fontId="26" fillId="35" borderId="0" applyNumberFormat="0" applyBorder="0" applyAlignment="0" applyProtection="0"/>
    <xf numFmtId="0" fontId="19" fillId="3" borderId="0" applyNumberFormat="0" applyBorder="0" applyAlignment="0" applyProtection="0"/>
    <xf numFmtId="0" fontId="26" fillId="35" borderId="0" applyNumberFormat="0" applyBorder="0" applyAlignment="0" applyProtection="0"/>
    <xf numFmtId="0" fontId="19" fillId="3" borderId="0" applyNumberFormat="0" applyBorder="0" applyAlignment="0" applyProtection="0"/>
    <xf numFmtId="0" fontId="26" fillId="35" borderId="0" applyNumberFormat="0" applyBorder="0" applyAlignment="0" applyProtection="0"/>
    <xf numFmtId="0" fontId="19" fillId="3" borderId="0" applyNumberFormat="0" applyBorder="0" applyAlignment="0" applyProtection="0"/>
    <xf numFmtId="0" fontId="26" fillId="35" borderId="0" applyNumberFormat="0" applyBorder="0" applyAlignment="0" applyProtection="0"/>
    <xf numFmtId="0" fontId="19" fillId="3" borderId="0" applyNumberFormat="0" applyBorder="0" applyAlignment="0" applyProtection="0"/>
    <xf numFmtId="0" fontId="26" fillId="35" borderId="0" applyNumberFormat="0" applyBorder="0" applyAlignment="0" applyProtection="0"/>
    <xf numFmtId="0" fontId="1" fillId="4" borderId="0" applyNumberFormat="0" applyBorder="0" applyAlignment="0" applyProtection="0"/>
    <xf numFmtId="0" fontId="26" fillId="36" borderId="0" applyNumberFormat="0" applyBorder="0" applyAlignment="0" applyProtection="0"/>
    <xf numFmtId="0" fontId="1" fillId="4" borderId="0" applyNumberFormat="0" applyBorder="0" applyAlignment="0" applyProtection="0"/>
    <xf numFmtId="0" fontId="26" fillId="36" borderId="0" applyNumberFormat="0" applyBorder="0" applyAlignment="0" applyProtection="0"/>
    <xf numFmtId="0" fontId="1" fillId="4" borderId="0" applyNumberFormat="0" applyBorder="0" applyAlignment="0" applyProtection="0"/>
    <xf numFmtId="0" fontId="26" fillId="36" borderId="0" applyNumberFormat="0" applyBorder="0" applyAlignment="0" applyProtection="0"/>
    <xf numFmtId="0" fontId="1" fillId="4"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9" fillId="4" borderId="0" applyNumberFormat="0" applyBorder="0" applyAlignment="0" applyProtection="0"/>
    <xf numFmtId="0" fontId="26" fillId="36" borderId="0" applyNumberFormat="0" applyBorder="0" applyAlignment="0" applyProtection="0"/>
    <xf numFmtId="0" fontId="19" fillId="4" borderId="0" applyNumberFormat="0" applyBorder="0" applyAlignment="0" applyProtection="0"/>
    <xf numFmtId="0" fontId="26" fillId="36" borderId="0" applyNumberFormat="0" applyBorder="0" applyAlignment="0" applyProtection="0"/>
    <xf numFmtId="0" fontId="19" fillId="4" borderId="0" applyNumberFormat="0" applyBorder="0" applyAlignment="0" applyProtection="0"/>
    <xf numFmtId="0" fontId="26" fillId="36" borderId="0" applyNumberFormat="0" applyBorder="0" applyAlignment="0" applyProtection="0"/>
    <xf numFmtId="0" fontId="19" fillId="4" borderId="0" applyNumberFormat="0" applyBorder="0" applyAlignment="0" applyProtection="0"/>
    <xf numFmtId="0" fontId="26" fillId="36" borderId="0" applyNumberFormat="0" applyBorder="0" applyAlignment="0" applyProtection="0"/>
    <xf numFmtId="0" fontId="19" fillId="4" borderId="0" applyNumberFormat="0" applyBorder="0" applyAlignment="0" applyProtection="0"/>
    <xf numFmtId="0" fontId="26" fillId="36" borderId="0" applyNumberFormat="0" applyBorder="0" applyAlignment="0" applyProtection="0"/>
    <xf numFmtId="0" fontId="19" fillId="4" borderId="0" applyNumberFormat="0" applyBorder="0" applyAlignment="0" applyProtection="0"/>
    <xf numFmtId="0" fontId="26" fillId="36" borderId="0" applyNumberFormat="0" applyBorder="0" applyAlignment="0" applyProtection="0"/>
    <xf numFmtId="0" fontId="19" fillId="4" borderId="0" applyNumberFormat="0" applyBorder="0" applyAlignment="0" applyProtection="0"/>
    <xf numFmtId="0" fontId="26" fillId="36" borderId="0" applyNumberFormat="0" applyBorder="0" applyAlignment="0" applyProtection="0"/>
    <xf numFmtId="0" fontId="19" fillId="4" borderId="0" applyNumberFormat="0" applyBorder="0" applyAlignment="0" applyProtection="0"/>
    <xf numFmtId="0" fontId="26" fillId="36" borderId="0" applyNumberFormat="0" applyBorder="0" applyAlignment="0" applyProtection="0"/>
    <xf numFmtId="0" fontId="1" fillId="5" borderId="0" applyNumberFormat="0" applyBorder="0" applyAlignment="0" applyProtection="0"/>
    <xf numFmtId="0" fontId="26" fillId="37" borderId="0" applyNumberFormat="0" applyBorder="0" applyAlignment="0" applyProtection="0"/>
    <xf numFmtId="0" fontId="1" fillId="5" borderId="0" applyNumberFormat="0" applyBorder="0" applyAlignment="0" applyProtection="0"/>
    <xf numFmtId="0" fontId="26" fillId="37" borderId="0" applyNumberFormat="0" applyBorder="0" applyAlignment="0" applyProtection="0"/>
    <xf numFmtId="0" fontId="1" fillId="5" borderId="0" applyNumberFormat="0" applyBorder="0" applyAlignment="0" applyProtection="0"/>
    <xf numFmtId="0" fontId="26" fillId="37" borderId="0" applyNumberFormat="0" applyBorder="0" applyAlignment="0" applyProtection="0"/>
    <xf numFmtId="0" fontId="1" fillId="5"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9" fillId="5" borderId="0" applyNumberFormat="0" applyBorder="0" applyAlignment="0" applyProtection="0"/>
    <xf numFmtId="0" fontId="26" fillId="37" borderId="0" applyNumberFormat="0" applyBorder="0" applyAlignment="0" applyProtection="0"/>
    <xf numFmtId="0" fontId="19" fillId="5" borderId="0" applyNumberFormat="0" applyBorder="0" applyAlignment="0" applyProtection="0"/>
    <xf numFmtId="0" fontId="26" fillId="37" borderId="0" applyNumberFormat="0" applyBorder="0" applyAlignment="0" applyProtection="0"/>
    <xf numFmtId="0" fontId="19" fillId="5" borderId="0" applyNumberFormat="0" applyBorder="0" applyAlignment="0" applyProtection="0"/>
    <xf numFmtId="0" fontId="26" fillId="37" borderId="0" applyNumberFormat="0" applyBorder="0" applyAlignment="0" applyProtection="0"/>
    <xf numFmtId="0" fontId="19" fillId="5" borderId="0" applyNumberFormat="0" applyBorder="0" applyAlignment="0" applyProtection="0"/>
    <xf numFmtId="0" fontId="26" fillId="37" borderId="0" applyNumberFormat="0" applyBorder="0" applyAlignment="0" applyProtection="0"/>
    <xf numFmtId="0" fontId="19" fillId="5" borderId="0" applyNumberFormat="0" applyBorder="0" applyAlignment="0" applyProtection="0"/>
    <xf numFmtId="0" fontId="26" fillId="37" borderId="0" applyNumberFormat="0" applyBorder="0" applyAlignment="0" applyProtection="0"/>
    <xf numFmtId="0" fontId="19" fillId="5" borderId="0" applyNumberFormat="0" applyBorder="0" applyAlignment="0" applyProtection="0"/>
    <xf numFmtId="0" fontId="26" fillId="37" borderId="0" applyNumberFormat="0" applyBorder="0" applyAlignment="0" applyProtection="0"/>
    <xf numFmtId="0" fontId="19" fillId="5" borderId="0" applyNumberFormat="0" applyBorder="0" applyAlignment="0" applyProtection="0"/>
    <xf numFmtId="0" fontId="26" fillId="37" borderId="0" applyNumberFormat="0" applyBorder="0" applyAlignment="0" applyProtection="0"/>
    <xf numFmtId="0" fontId="19" fillId="5" borderId="0" applyNumberFormat="0" applyBorder="0" applyAlignment="0" applyProtection="0"/>
    <xf numFmtId="0" fontId="26" fillId="37" borderId="0" applyNumberFormat="0" applyBorder="0" applyAlignment="0" applyProtection="0"/>
    <xf numFmtId="0" fontId="1" fillId="6" borderId="0" applyNumberFormat="0" applyBorder="0" applyAlignment="0" applyProtection="0"/>
    <xf numFmtId="0" fontId="26" fillId="38" borderId="0" applyNumberFormat="0" applyBorder="0" applyAlignment="0" applyProtection="0"/>
    <xf numFmtId="0" fontId="1" fillId="6" borderId="0" applyNumberFormat="0" applyBorder="0" applyAlignment="0" applyProtection="0"/>
    <xf numFmtId="0" fontId="26" fillId="38" borderId="0" applyNumberFormat="0" applyBorder="0" applyAlignment="0" applyProtection="0"/>
    <xf numFmtId="0" fontId="1" fillId="6" borderId="0" applyNumberFormat="0" applyBorder="0" applyAlignment="0" applyProtection="0"/>
    <xf numFmtId="0" fontId="26" fillId="38" borderId="0" applyNumberFormat="0" applyBorder="0" applyAlignment="0" applyProtection="0"/>
    <xf numFmtId="0" fontId="1" fillId="6"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9" fillId="6" borderId="0" applyNumberFormat="0" applyBorder="0" applyAlignment="0" applyProtection="0"/>
    <xf numFmtId="0" fontId="26" fillId="38" borderId="0" applyNumberFormat="0" applyBorder="0" applyAlignment="0" applyProtection="0"/>
    <xf numFmtId="0" fontId="19" fillId="6" borderId="0" applyNumberFormat="0" applyBorder="0" applyAlignment="0" applyProtection="0"/>
    <xf numFmtId="0" fontId="26" fillId="38" borderId="0" applyNumberFormat="0" applyBorder="0" applyAlignment="0" applyProtection="0"/>
    <xf numFmtId="0" fontId="19" fillId="6" borderId="0" applyNumberFormat="0" applyBorder="0" applyAlignment="0" applyProtection="0"/>
    <xf numFmtId="0" fontId="26" fillId="38" borderId="0" applyNumberFormat="0" applyBorder="0" applyAlignment="0" applyProtection="0"/>
    <xf numFmtId="0" fontId="19" fillId="6" borderId="0" applyNumberFormat="0" applyBorder="0" applyAlignment="0" applyProtection="0"/>
    <xf numFmtId="0" fontId="26" fillId="38" borderId="0" applyNumberFormat="0" applyBorder="0" applyAlignment="0" applyProtection="0"/>
    <xf numFmtId="0" fontId="19" fillId="6" borderId="0" applyNumberFormat="0" applyBorder="0" applyAlignment="0" applyProtection="0"/>
    <xf numFmtId="0" fontId="26" fillId="38" borderId="0" applyNumberFormat="0" applyBorder="0" applyAlignment="0" applyProtection="0"/>
    <xf numFmtId="0" fontId="19" fillId="6" borderId="0" applyNumberFormat="0" applyBorder="0" applyAlignment="0" applyProtection="0"/>
    <xf numFmtId="0" fontId="26" fillId="38" borderId="0" applyNumberFormat="0" applyBorder="0" applyAlignment="0" applyProtection="0"/>
    <xf numFmtId="0" fontId="19" fillId="6" borderId="0" applyNumberFormat="0" applyBorder="0" applyAlignment="0" applyProtection="0"/>
    <xf numFmtId="0" fontId="26" fillId="38" borderId="0" applyNumberFormat="0" applyBorder="0" applyAlignment="0" applyProtection="0"/>
    <xf numFmtId="0" fontId="19" fillId="6" borderId="0" applyNumberFormat="0" applyBorder="0" applyAlignment="0" applyProtection="0"/>
    <xf numFmtId="0" fontId="26" fillId="38" borderId="0" applyNumberFormat="0" applyBorder="0" applyAlignment="0" applyProtection="0"/>
    <xf numFmtId="0" fontId="1" fillId="7" borderId="0" applyNumberFormat="0" applyBorder="0" applyAlignment="0" applyProtection="0"/>
    <xf numFmtId="0" fontId="26" fillId="39" borderId="0" applyNumberFormat="0" applyBorder="0" applyAlignment="0" applyProtection="0"/>
    <xf numFmtId="0" fontId="1" fillId="7" borderId="0" applyNumberFormat="0" applyBorder="0" applyAlignment="0" applyProtection="0"/>
    <xf numFmtId="0" fontId="26" fillId="39" borderId="0" applyNumberFormat="0" applyBorder="0" applyAlignment="0" applyProtection="0"/>
    <xf numFmtId="0" fontId="1" fillId="7" borderId="0" applyNumberFormat="0" applyBorder="0" applyAlignment="0" applyProtection="0"/>
    <xf numFmtId="0" fontId="26" fillId="39" borderId="0" applyNumberFormat="0" applyBorder="0" applyAlignment="0" applyProtection="0"/>
    <xf numFmtId="0" fontId="1" fillId="7"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9" fillId="7" borderId="0" applyNumberFormat="0" applyBorder="0" applyAlignment="0" applyProtection="0"/>
    <xf numFmtId="0" fontId="26" fillId="39" borderId="0" applyNumberFormat="0" applyBorder="0" applyAlignment="0" applyProtection="0"/>
    <xf numFmtId="0" fontId="19" fillId="7" borderId="0" applyNumberFormat="0" applyBorder="0" applyAlignment="0" applyProtection="0"/>
    <xf numFmtId="0" fontId="26" fillId="39" borderId="0" applyNumberFormat="0" applyBorder="0" applyAlignment="0" applyProtection="0"/>
    <xf numFmtId="0" fontId="19" fillId="7" borderId="0" applyNumberFormat="0" applyBorder="0" applyAlignment="0" applyProtection="0"/>
    <xf numFmtId="0" fontId="26" fillId="39" borderId="0" applyNumberFormat="0" applyBorder="0" applyAlignment="0" applyProtection="0"/>
    <xf numFmtId="0" fontId="19" fillId="7" borderId="0" applyNumberFormat="0" applyBorder="0" applyAlignment="0" applyProtection="0"/>
    <xf numFmtId="0" fontId="26" fillId="39" borderId="0" applyNumberFormat="0" applyBorder="0" applyAlignment="0" applyProtection="0"/>
    <xf numFmtId="0" fontId="19" fillId="7" borderId="0" applyNumberFormat="0" applyBorder="0" applyAlignment="0" applyProtection="0"/>
    <xf numFmtId="0" fontId="26" fillId="39" borderId="0" applyNumberFormat="0" applyBorder="0" applyAlignment="0" applyProtection="0"/>
    <xf numFmtId="0" fontId="19" fillId="7" borderId="0" applyNumberFormat="0" applyBorder="0" applyAlignment="0" applyProtection="0"/>
    <xf numFmtId="0" fontId="26" fillId="39" borderId="0" applyNumberFormat="0" applyBorder="0" applyAlignment="0" applyProtection="0"/>
    <xf numFmtId="0" fontId="19" fillId="7" borderId="0" applyNumberFormat="0" applyBorder="0" applyAlignment="0" applyProtection="0"/>
    <xf numFmtId="0" fontId="26" fillId="39" borderId="0" applyNumberFormat="0" applyBorder="0" applyAlignment="0" applyProtection="0"/>
    <xf numFmtId="0" fontId="19" fillId="7" borderId="0" applyNumberFormat="0" applyBorder="0" applyAlignment="0" applyProtection="0"/>
    <xf numFmtId="0" fontId="26" fillId="39" borderId="0" applyNumberFormat="0" applyBorder="0" applyAlignment="0" applyProtection="0"/>
    <xf numFmtId="0" fontId="1" fillId="8" borderId="0" applyNumberFormat="0" applyBorder="0" applyAlignment="0" applyProtection="0"/>
    <xf numFmtId="0" fontId="26" fillId="40" borderId="0" applyNumberFormat="0" applyBorder="0" applyAlignment="0" applyProtection="0"/>
    <xf numFmtId="0" fontId="1" fillId="8" borderId="0" applyNumberFormat="0" applyBorder="0" applyAlignment="0" applyProtection="0"/>
    <xf numFmtId="0" fontId="26" fillId="40" borderId="0" applyNumberFormat="0" applyBorder="0" applyAlignment="0" applyProtection="0"/>
    <xf numFmtId="0" fontId="1" fillId="8" borderId="0" applyNumberFormat="0" applyBorder="0" applyAlignment="0" applyProtection="0"/>
    <xf numFmtId="0" fontId="26" fillId="40" borderId="0" applyNumberFormat="0" applyBorder="0" applyAlignment="0" applyProtection="0"/>
    <xf numFmtId="0" fontId="1" fillId="8"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9" fillId="8" borderId="0" applyNumberFormat="0" applyBorder="0" applyAlignment="0" applyProtection="0"/>
    <xf numFmtId="0" fontId="26" fillId="40" borderId="0" applyNumberFormat="0" applyBorder="0" applyAlignment="0" applyProtection="0"/>
    <xf numFmtId="0" fontId="19" fillId="8" borderId="0" applyNumberFormat="0" applyBorder="0" applyAlignment="0" applyProtection="0"/>
    <xf numFmtId="0" fontId="26" fillId="40" borderId="0" applyNumberFormat="0" applyBorder="0" applyAlignment="0" applyProtection="0"/>
    <xf numFmtId="0" fontId="19" fillId="8" borderId="0" applyNumberFormat="0" applyBorder="0" applyAlignment="0" applyProtection="0"/>
    <xf numFmtId="0" fontId="26" fillId="40" borderId="0" applyNumberFormat="0" applyBorder="0" applyAlignment="0" applyProtection="0"/>
    <xf numFmtId="0" fontId="19" fillId="8" borderId="0" applyNumberFormat="0" applyBorder="0" applyAlignment="0" applyProtection="0"/>
    <xf numFmtId="0" fontId="26" fillId="40" borderId="0" applyNumberFormat="0" applyBorder="0" applyAlignment="0" applyProtection="0"/>
    <xf numFmtId="0" fontId="19" fillId="8" borderId="0" applyNumberFormat="0" applyBorder="0" applyAlignment="0" applyProtection="0"/>
    <xf numFmtId="0" fontId="26" fillId="40" borderId="0" applyNumberFormat="0" applyBorder="0" applyAlignment="0" applyProtection="0"/>
    <xf numFmtId="0" fontId="19" fillId="8" borderId="0" applyNumberFormat="0" applyBorder="0" applyAlignment="0" applyProtection="0"/>
    <xf numFmtId="0" fontId="26" fillId="40" borderId="0" applyNumberFormat="0" applyBorder="0" applyAlignment="0" applyProtection="0"/>
    <xf numFmtId="0" fontId="19" fillId="8" borderId="0" applyNumberFormat="0" applyBorder="0" applyAlignment="0" applyProtection="0"/>
    <xf numFmtId="0" fontId="26" fillId="40" borderId="0" applyNumberFormat="0" applyBorder="0" applyAlignment="0" applyProtection="0"/>
    <xf numFmtId="0" fontId="19" fillId="8" borderId="0" applyNumberFormat="0" applyBorder="0" applyAlignment="0" applyProtection="0"/>
    <xf numFmtId="0" fontId="26" fillId="40" borderId="0" applyNumberFormat="0" applyBorder="0" applyAlignment="0" applyProtection="0"/>
    <xf numFmtId="0" fontId="1" fillId="9" borderId="0" applyNumberFormat="0" applyBorder="0" applyAlignment="0" applyProtection="0"/>
    <xf numFmtId="0" fontId="26" fillId="41" borderId="0" applyNumberFormat="0" applyBorder="0" applyAlignment="0" applyProtection="0"/>
    <xf numFmtId="0" fontId="1" fillId="9" borderId="0" applyNumberFormat="0" applyBorder="0" applyAlignment="0" applyProtection="0"/>
    <xf numFmtId="0" fontId="26" fillId="41" borderId="0" applyNumberFormat="0" applyBorder="0" applyAlignment="0" applyProtection="0"/>
    <xf numFmtId="0" fontId="1" fillId="9" borderId="0" applyNumberFormat="0" applyBorder="0" applyAlignment="0" applyProtection="0"/>
    <xf numFmtId="0" fontId="26" fillId="41" borderId="0" applyNumberFormat="0" applyBorder="0" applyAlignment="0" applyProtection="0"/>
    <xf numFmtId="0" fontId="1" fillId="9"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19" fillId="9" borderId="0" applyNumberFormat="0" applyBorder="0" applyAlignment="0" applyProtection="0"/>
    <xf numFmtId="0" fontId="26" fillId="41" borderId="0" applyNumberFormat="0" applyBorder="0" applyAlignment="0" applyProtection="0"/>
    <xf numFmtId="0" fontId="19" fillId="9" borderId="0" applyNumberFormat="0" applyBorder="0" applyAlignment="0" applyProtection="0"/>
    <xf numFmtId="0" fontId="26" fillId="41" borderId="0" applyNumberFormat="0" applyBorder="0" applyAlignment="0" applyProtection="0"/>
    <xf numFmtId="0" fontId="19" fillId="9" borderId="0" applyNumberFormat="0" applyBorder="0" applyAlignment="0" applyProtection="0"/>
    <xf numFmtId="0" fontId="26" fillId="41" borderId="0" applyNumberFormat="0" applyBorder="0" applyAlignment="0" applyProtection="0"/>
    <xf numFmtId="0" fontId="19" fillId="9" borderId="0" applyNumberFormat="0" applyBorder="0" applyAlignment="0" applyProtection="0"/>
    <xf numFmtId="0" fontId="26" fillId="41" borderId="0" applyNumberFormat="0" applyBorder="0" applyAlignment="0" applyProtection="0"/>
    <xf numFmtId="0" fontId="19" fillId="9" borderId="0" applyNumberFormat="0" applyBorder="0" applyAlignment="0" applyProtection="0"/>
    <xf numFmtId="0" fontId="26" fillId="41" borderId="0" applyNumberFormat="0" applyBorder="0" applyAlignment="0" applyProtection="0"/>
    <xf numFmtId="0" fontId="19" fillId="9" borderId="0" applyNumberFormat="0" applyBorder="0" applyAlignment="0" applyProtection="0"/>
    <xf numFmtId="0" fontId="26" fillId="41" borderId="0" applyNumberFormat="0" applyBorder="0" applyAlignment="0" applyProtection="0"/>
    <xf numFmtId="0" fontId="19" fillId="9" borderId="0" applyNumberFormat="0" applyBorder="0" applyAlignment="0" applyProtection="0"/>
    <xf numFmtId="0" fontId="26" fillId="41" borderId="0" applyNumberFormat="0" applyBorder="0" applyAlignment="0" applyProtection="0"/>
    <xf numFmtId="0" fontId="19" fillId="9" borderId="0" applyNumberFormat="0" applyBorder="0" applyAlignment="0" applyProtection="0"/>
    <xf numFmtId="0" fontId="26" fillId="41" borderId="0" applyNumberFormat="0" applyBorder="0" applyAlignment="0" applyProtection="0"/>
    <xf numFmtId="0" fontId="1" fillId="10" borderId="0" applyNumberFormat="0" applyBorder="0" applyAlignment="0" applyProtection="0"/>
    <xf numFmtId="0" fontId="26" fillId="42" borderId="0" applyNumberFormat="0" applyBorder="0" applyAlignment="0" applyProtection="0"/>
    <xf numFmtId="0" fontId="1" fillId="10" borderId="0" applyNumberFormat="0" applyBorder="0" applyAlignment="0" applyProtection="0"/>
    <xf numFmtId="0" fontId="26" fillId="42" borderId="0" applyNumberFormat="0" applyBorder="0" applyAlignment="0" applyProtection="0"/>
    <xf numFmtId="0" fontId="1" fillId="10" borderId="0" applyNumberFormat="0" applyBorder="0" applyAlignment="0" applyProtection="0"/>
    <xf numFmtId="0" fontId="26" fillId="42" borderId="0" applyNumberFormat="0" applyBorder="0" applyAlignment="0" applyProtection="0"/>
    <xf numFmtId="0" fontId="1" fillId="10"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9" fillId="10" borderId="0" applyNumberFormat="0" applyBorder="0" applyAlignment="0" applyProtection="0"/>
    <xf numFmtId="0" fontId="26" fillId="42" borderId="0" applyNumberFormat="0" applyBorder="0" applyAlignment="0" applyProtection="0"/>
    <xf numFmtId="0" fontId="19" fillId="10" borderId="0" applyNumberFormat="0" applyBorder="0" applyAlignment="0" applyProtection="0"/>
    <xf numFmtId="0" fontId="26" fillId="42" borderId="0" applyNumberFormat="0" applyBorder="0" applyAlignment="0" applyProtection="0"/>
    <xf numFmtId="0" fontId="19" fillId="10" borderId="0" applyNumberFormat="0" applyBorder="0" applyAlignment="0" applyProtection="0"/>
    <xf numFmtId="0" fontId="26" fillId="42" borderId="0" applyNumberFormat="0" applyBorder="0" applyAlignment="0" applyProtection="0"/>
    <xf numFmtId="0" fontId="19" fillId="10" borderId="0" applyNumberFormat="0" applyBorder="0" applyAlignment="0" applyProtection="0"/>
    <xf numFmtId="0" fontId="26" fillId="42" borderId="0" applyNumberFormat="0" applyBorder="0" applyAlignment="0" applyProtection="0"/>
    <xf numFmtId="0" fontId="19" fillId="10" borderId="0" applyNumberFormat="0" applyBorder="0" applyAlignment="0" applyProtection="0"/>
    <xf numFmtId="0" fontId="26" fillId="42" borderId="0" applyNumberFormat="0" applyBorder="0" applyAlignment="0" applyProtection="0"/>
    <xf numFmtId="0" fontId="19" fillId="10" borderId="0" applyNumberFormat="0" applyBorder="0" applyAlignment="0" applyProtection="0"/>
    <xf numFmtId="0" fontId="26" fillId="42" borderId="0" applyNumberFormat="0" applyBorder="0" applyAlignment="0" applyProtection="0"/>
    <xf numFmtId="0" fontId="19" fillId="10" borderId="0" applyNumberFormat="0" applyBorder="0" applyAlignment="0" applyProtection="0"/>
    <xf numFmtId="0" fontId="26" fillId="42" borderId="0" applyNumberFormat="0" applyBorder="0" applyAlignment="0" applyProtection="0"/>
    <xf numFmtId="0" fontId="19" fillId="10" borderId="0" applyNumberFormat="0" applyBorder="0" applyAlignment="0" applyProtection="0"/>
    <xf numFmtId="0" fontId="26" fillId="42" borderId="0" applyNumberFormat="0" applyBorder="0" applyAlignment="0" applyProtection="0"/>
    <xf numFmtId="0" fontId="1" fillId="11" borderId="0" applyNumberFormat="0" applyBorder="0" applyAlignment="0" applyProtection="0"/>
    <xf numFmtId="0" fontId="26" fillId="37" borderId="0" applyNumberFormat="0" applyBorder="0" applyAlignment="0" applyProtection="0"/>
    <xf numFmtId="0" fontId="1" fillId="11" borderId="0" applyNumberFormat="0" applyBorder="0" applyAlignment="0" applyProtection="0"/>
    <xf numFmtId="0" fontId="26" fillId="37" borderId="0" applyNumberFormat="0" applyBorder="0" applyAlignment="0" applyProtection="0"/>
    <xf numFmtId="0" fontId="1" fillId="11" borderId="0" applyNumberFormat="0" applyBorder="0" applyAlignment="0" applyProtection="0"/>
    <xf numFmtId="0" fontId="26" fillId="37" borderId="0" applyNumberFormat="0" applyBorder="0" applyAlignment="0" applyProtection="0"/>
    <xf numFmtId="0" fontId="1" fillId="11"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9" fillId="11" borderId="0" applyNumberFormat="0" applyBorder="0" applyAlignment="0" applyProtection="0"/>
    <xf numFmtId="0" fontId="26" fillId="37" borderId="0" applyNumberFormat="0" applyBorder="0" applyAlignment="0" applyProtection="0"/>
    <xf numFmtId="0" fontId="19" fillId="11" borderId="0" applyNumberFormat="0" applyBorder="0" applyAlignment="0" applyProtection="0"/>
    <xf numFmtId="0" fontId="26" fillId="37" borderId="0" applyNumberFormat="0" applyBorder="0" applyAlignment="0" applyProtection="0"/>
    <xf numFmtId="0" fontId="19" fillId="11" borderId="0" applyNumberFormat="0" applyBorder="0" applyAlignment="0" applyProtection="0"/>
    <xf numFmtId="0" fontId="26" fillId="37" borderId="0" applyNumberFormat="0" applyBorder="0" applyAlignment="0" applyProtection="0"/>
    <xf numFmtId="0" fontId="19" fillId="11" borderId="0" applyNumberFormat="0" applyBorder="0" applyAlignment="0" applyProtection="0"/>
    <xf numFmtId="0" fontId="26" fillId="37" borderId="0" applyNumberFormat="0" applyBorder="0" applyAlignment="0" applyProtection="0"/>
    <xf numFmtId="0" fontId="19" fillId="11" borderId="0" applyNumberFormat="0" applyBorder="0" applyAlignment="0" applyProtection="0"/>
    <xf numFmtId="0" fontId="26" fillId="37" borderId="0" applyNumberFormat="0" applyBorder="0" applyAlignment="0" applyProtection="0"/>
    <xf numFmtId="0" fontId="19" fillId="11" borderId="0" applyNumberFormat="0" applyBorder="0" applyAlignment="0" applyProtection="0"/>
    <xf numFmtId="0" fontId="26" fillId="37" borderId="0" applyNumberFormat="0" applyBorder="0" applyAlignment="0" applyProtection="0"/>
    <xf numFmtId="0" fontId="19" fillId="11" borderId="0" applyNumberFormat="0" applyBorder="0" applyAlignment="0" applyProtection="0"/>
    <xf numFmtId="0" fontId="26" fillId="37" borderId="0" applyNumberFormat="0" applyBorder="0" applyAlignment="0" applyProtection="0"/>
    <xf numFmtId="0" fontId="19" fillId="11" borderId="0" applyNumberFormat="0" applyBorder="0" applyAlignment="0" applyProtection="0"/>
    <xf numFmtId="0" fontId="26" fillId="37" borderId="0" applyNumberFormat="0" applyBorder="0" applyAlignment="0" applyProtection="0"/>
    <xf numFmtId="0" fontId="1" fillId="12" borderId="0" applyNumberFormat="0" applyBorder="0" applyAlignment="0" applyProtection="0"/>
    <xf numFmtId="0" fontId="26" fillId="40" borderId="0" applyNumberFormat="0" applyBorder="0" applyAlignment="0" applyProtection="0"/>
    <xf numFmtId="0" fontId="1" fillId="12" borderId="0" applyNumberFormat="0" applyBorder="0" applyAlignment="0" applyProtection="0"/>
    <xf numFmtId="0" fontId="26" fillId="40" borderId="0" applyNumberFormat="0" applyBorder="0" applyAlignment="0" applyProtection="0"/>
    <xf numFmtId="0" fontId="1" fillId="12" borderId="0" applyNumberFormat="0" applyBorder="0" applyAlignment="0" applyProtection="0"/>
    <xf numFmtId="0" fontId="26" fillId="40" borderId="0" applyNumberFormat="0" applyBorder="0" applyAlignment="0" applyProtection="0"/>
    <xf numFmtId="0" fontId="1" fillId="12"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9" fillId="12" borderId="0" applyNumberFormat="0" applyBorder="0" applyAlignment="0" applyProtection="0"/>
    <xf numFmtId="0" fontId="26" fillId="40" borderId="0" applyNumberFormat="0" applyBorder="0" applyAlignment="0" applyProtection="0"/>
    <xf numFmtId="0" fontId="19" fillId="12" borderId="0" applyNumberFormat="0" applyBorder="0" applyAlignment="0" applyProtection="0"/>
    <xf numFmtId="0" fontId="26" fillId="40" borderId="0" applyNumberFormat="0" applyBorder="0" applyAlignment="0" applyProtection="0"/>
    <xf numFmtId="0" fontId="19" fillId="12" borderId="0" applyNumberFormat="0" applyBorder="0" applyAlignment="0" applyProtection="0"/>
    <xf numFmtId="0" fontId="26" fillId="40" borderId="0" applyNumberFormat="0" applyBorder="0" applyAlignment="0" applyProtection="0"/>
    <xf numFmtId="0" fontId="19" fillId="12" borderId="0" applyNumberFormat="0" applyBorder="0" applyAlignment="0" applyProtection="0"/>
    <xf numFmtId="0" fontId="26" fillId="40" borderId="0" applyNumberFormat="0" applyBorder="0" applyAlignment="0" applyProtection="0"/>
    <xf numFmtId="0" fontId="19" fillId="12" borderId="0" applyNumberFormat="0" applyBorder="0" applyAlignment="0" applyProtection="0"/>
    <xf numFmtId="0" fontId="26" fillId="40" borderId="0" applyNumberFormat="0" applyBorder="0" applyAlignment="0" applyProtection="0"/>
    <xf numFmtId="0" fontId="19" fillId="12" borderId="0" applyNumberFormat="0" applyBorder="0" applyAlignment="0" applyProtection="0"/>
    <xf numFmtId="0" fontId="26" fillId="40" borderId="0" applyNumberFormat="0" applyBorder="0" applyAlignment="0" applyProtection="0"/>
    <xf numFmtId="0" fontId="19" fillId="12" borderId="0" applyNumberFormat="0" applyBorder="0" applyAlignment="0" applyProtection="0"/>
    <xf numFmtId="0" fontId="26" fillId="40" borderId="0" applyNumberFormat="0" applyBorder="0" applyAlignment="0" applyProtection="0"/>
    <xf numFmtId="0" fontId="19" fillId="12" borderId="0" applyNumberFormat="0" applyBorder="0" applyAlignment="0" applyProtection="0"/>
    <xf numFmtId="0" fontId="26" fillId="40" borderId="0" applyNumberFormat="0" applyBorder="0" applyAlignment="0" applyProtection="0"/>
    <xf numFmtId="0" fontId="1" fillId="13" borderId="0" applyNumberFormat="0" applyBorder="0" applyAlignment="0" applyProtection="0"/>
    <xf numFmtId="0" fontId="26" fillId="43" borderId="0" applyNumberFormat="0" applyBorder="0" applyAlignment="0" applyProtection="0"/>
    <xf numFmtId="0" fontId="1" fillId="13" borderId="0" applyNumberFormat="0" applyBorder="0" applyAlignment="0" applyProtection="0"/>
    <xf numFmtId="0" fontId="26" fillId="43" borderId="0" applyNumberFormat="0" applyBorder="0" applyAlignment="0" applyProtection="0"/>
    <xf numFmtId="0" fontId="1" fillId="13" borderId="0" applyNumberFormat="0" applyBorder="0" applyAlignment="0" applyProtection="0"/>
    <xf numFmtId="0" fontId="26" fillId="43" borderId="0" applyNumberFormat="0" applyBorder="0" applyAlignment="0" applyProtection="0"/>
    <xf numFmtId="0" fontId="1" fillId="1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9" fillId="13" borderId="0" applyNumberFormat="0" applyBorder="0" applyAlignment="0" applyProtection="0"/>
    <xf numFmtId="0" fontId="26" fillId="43" borderId="0" applyNumberFormat="0" applyBorder="0" applyAlignment="0" applyProtection="0"/>
    <xf numFmtId="0" fontId="19" fillId="13" borderId="0" applyNumberFormat="0" applyBorder="0" applyAlignment="0" applyProtection="0"/>
    <xf numFmtId="0" fontId="26" fillId="43" borderId="0" applyNumberFormat="0" applyBorder="0" applyAlignment="0" applyProtection="0"/>
    <xf numFmtId="0" fontId="19" fillId="13" borderId="0" applyNumberFormat="0" applyBorder="0" applyAlignment="0" applyProtection="0"/>
    <xf numFmtId="0" fontId="26" fillId="43" borderId="0" applyNumberFormat="0" applyBorder="0" applyAlignment="0" applyProtection="0"/>
    <xf numFmtId="0" fontId="19" fillId="13" borderId="0" applyNumberFormat="0" applyBorder="0" applyAlignment="0" applyProtection="0"/>
    <xf numFmtId="0" fontId="26" fillId="43" borderId="0" applyNumberFormat="0" applyBorder="0" applyAlignment="0" applyProtection="0"/>
    <xf numFmtId="0" fontId="19" fillId="13" borderId="0" applyNumberFormat="0" applyBorder="0" applyAlignment="0" applyProtection="0"/>
    <xf numFmtId="0" fontId="26" fillId="43" borderId="0" applyNumberFormat="0" applyBorder="0" applyAlignment="0" applyProtection="0"/>
    <xf numFmtId="0" fontId="19" fillId="13" borderId="0" applyNumberFormat="0" applyBorder="0" applyAlignment="0" applyProtection="0"/>
    <xf numFmtId="0" fontId="26" fillId="43" borderId="0" applyNumberFormat="0" applyBorder="0" applyAlignment="0" applyProtection="0"/>
    <xf numFmtId="0" fontId="19" fillId="13" borderId="0" applyNumberFormat="0" applyBorder="0" applyAlignment="0" applyProtection="0"/>
    <xf numFmtId="0" fontId="26" fillId="43" borderId="0" applyNumberFormat="0" applyBorder="0" applyAlignment="0" applyProtection="0"/>
    <xf numFmtId="0" fontId="19" fillId="13" borderId="0" applyNumberFormat="0" applyBorder="0" applyAlignment="0" applyProtection="0"/>
    <xf numFmtId="0" fontId="26"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 fillId="14" borderId="0" applyNumberFormat="0" applyBorder="0" applyAlignment="0" applyProtection="0"/>
    <xf numFmtId="0" fontId="27" fillId="44" borderId="0" applyNumberFormat="0" applyBorder="0" applyAlignment="0" applyProtection="0"/>
    <xf numFmtId="0" fontId="2" fillId="14" borderId="0" applyNumberFormat="0" applyBorder="0" applyAlignment="0" applyProtection="0"/>
    <xf numFmtId="0" fontId="27" fillId="44" borderId="0" applyNumberFormat="0" applyBorder="0" applyAlignment="0" applyProtection="0"/>
    <xf numFmtId="0" fontId="2" fillId="14" borderId="0" applyNumberFormat="0" applyBorder="0" applyAlignment="0" applyProtection="0"/>
    <xf numFmtId="0" fontId="27" fillId="44" borderId="0" applyNumberFormat="0" applyBorder="0" applyAlignment="0" applyProtection="0"/>
    <xf numFmtId="0" fontId="2" fillId="1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 fillId="15" borderId="0" applyNumberFormat="0" applyBorder="0" applyAlignment="0" applyProtection="0"/>
    <xf numFmtId="0" fontId="27" fillId="41" borderId="0" applyNumberFormat="0" applyBorder="0" applyAlignment="0" applyProtection="0"/>
    <xf numFmtId="0" fontId="2" fillId="15" borderId="0" applyNumberFormat="0" applyBorder="0" applyAlignment="0" applyProtection="0"/>
    <xf numFmtId="0" fontId="27" fillId="41" borderId="0" applyNumberFormat="0" applyBorder="0" applyAlignment="0" applyProtection="0"/>
    <xf numFmtId="0" fontId="2" fillId="15" borderId="0" applyNumberFormat="0" applyBorder="0" applyAlignment="0" applyProtection="0"/>
    <xf numFmtId="0" fontId="27" fillId="41" borderId="0" applyNumberFormat="0" applyBorder="0" applyAlignment="0" applyProtection="0"/>
    <xf numFmtId="0" fontId="2" fillId="15"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 fillId="16" borderId="0" applyNumberFormat="0" applyBorder="0" applyAlignment="0" applyProtection="0"/>
    <xf numFmtId="0" fontId="27" fillId="42" borderId="0" applyNumberFormat="0" applyBorder="0" applyAlignment="0" applyProtection="0"/>
    <xf numFmtId="0" fontId="2" fillId="16" borderId="0" applyNumberFormat="0" applyBorder="0" applyAlignment="0" applyProtection="0"/>
    <xf numFmtId="0" fontId="27" fillId="42" borderId="0" applyNumberFormat="0" applyBorder="0" applyAlignment="0" applyProtection="0"/>
    <xf numFmtId="0" fontId="2" fillId="16" borderId="0" applyNumberFormat="0" applyBorder="0" applyAlignment="0" applyProtection="0"/>
    <xf numFmtId="0" fontId="27" fillId="42" borderId="0" applyNumberFormat="0" applyBorder="0" applyAlignment="0" applyProtection="0"/>
    <xf numFmtId="0" fontId="2" fillId="16"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 fillId="17" borderId="0" applyNumberFormat="0" applyBorder="0" applyAlignment="0" applyProtection="0"/>
    <xf numFmtId="0" fontId="27" fillId="45" borderId="0" applyNumberFormat="0" applyBorder="0" applyAlignment="0" applyProtection="0"/>
    <xf numFmtId="0" fontId="2" fillId="17" borderId="0" applyNumberFormat="0" applyBorder="0" applyAlignment="0" applyProtection="0"/>
    <xf numFmtId="0" fontId="27" fillId="45" borderId="0" applyNumberFormat="0" applyBorder="0" applyAlignment="0" applyProtection="0"/>
    <xf numFmtId="0" fontId="2" fillId="17" borderId="0" applyNumberFormat="0" applyBorder="0" applyAlignment="0" applyProtection="0"/>
    <xf numFmtId="0" fontId="27" fillId="45" borderId="0" applyNumberFormat="0" applyBorder="0" applyAlignment="0" applyProtection="0"/>
    <xf numFmtId="0" fontId="2" fillId="1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 fillId="18" borderId="0" applyNumberFormat="0" applyBorder="0" applyAlignment="0" applyProtection="0"/>
    <xf numFmtId="0" fontId="27" fillId="46" borderId="0" applyNumberFormat="0" applyBorder="0" applyAlignment="0" applyProtection="0"/>
    <xf numFmtId="0" fontId="2" fillId="18" borderId="0" applyNumberFormat="0" applyBorder="0" applyAlignment="0" applyProtection="0"/>
    <xf numFmtId="0" fontId="27" fillId="46" borderId="0" applyNumberFormat="0" applyBorder="0" applyAlignment="0" applyProtection="0"/>
    <xf numFmtId="0" fontId="2" fillId="18" borderId="0" applyNumberFormat="0" applyBorder="0" applyAlignment="0" applyProtection="0"/>
    <xf numFmtId="0" fontId="27" fillId="46" borderId="0" applyNumberFormat="0" applyBorder="0" applyAlignment="0" applyProtection="0"/>
    <xf numFmtId="0" fontId="2" fillId="18"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 fillId="19" borderId="0" applyNumberFormat="0" applyBorder="0" applyAlignment="0" applyProtection="0"/>
    <xf numFmtId="0" fontId="27" fillId="47" borderId="0" applyNumberFormat="0" applyBorder="0" applyAlignment="0" applyProtection="0"/>
    <xf numFmtId="0" fontId="2" fillId="19" borderId="0" applyNumberFormat="0" applyBorder="0" applyAlignment="0" applyProtection="0"/>
    <xf numFmtId="0" fontId="27" fillId="47" borderId="0" applyNumberFormat="0" applyBorder="0" applyAlignment="0" applyProtection="0"/>
    <xf numFmtId="0" fontId="2" fillId="19" borderId="0" applyNumberFormat="0" applyBorder="0" applyAlignment="0" applyProtection="0"/>
    <xf numFmtId="0" fontId="27" fillId="47" borderId="0" applyNumberFormat="0" applyBorder="0" applyAlignment="0" applyProtection="0"/>
    <xf numFmtId="0" fontId="2" fillId="19"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3" fillId="20" borderId="0" applyNumberFormat="0" applyBorder="0" applyAlignment="0" applyProtection="0"/>
    <xf numFmtId="0" fontId="28" fillId="36" borderId="0" applyNumberFormat="0" applyBorder="0" applyAlignment="0" applyProtection="0"/>
    <xf numFmtId="0" fontId="3" fillId="20" borderId="0" applyNumberFormat="0" applyBorder="0" applyAlignment="0" applyProtection="0"/>
    <xf numFmtId="0" fontId="28" fillId="36" borderId="0" applyNumberFormat="0" applyBorder="0" applyAlignment="0" applyProtection="0"/>
    <xf numFmtId="0" fontId="3" fillId="20" borderId="0" applyNumberFormat="0" applyBorder="0" applyAlignment="0" applyProtection="0"/>
    <xf numFmtId="0" fontId="28" fillId="36" borderId="0" applyNumberFormat="0" applyBorder="0" applyAlignment="0" applyProtection="0"/>
    <xf numFmtId="0" fontId="3" fillId="20"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48" borderId="14" applyNumberFormat="0" applyAlignment="0" applyProtection="0"/>
    <xf numFmtId="0" fontId="31" fillId="48" borderId="14" applyNumberFormat="0" applyAlignment="0" applyProtection="0"/>
    <xf numFmtId="0" fontId="31" fillId="48" borderId="14" applyNumberFormat="0" applyAlignment="0" applyProtection="0"/>
    <xf numFmtId="0" fontId="31" fillId="48" borderId="14" applyNumberFormat="0" applyAlignment="0" applyProtection="0"/>
    <xf numFmtId="0" fontId="31" fillId="48" borderId="14" applyNumberFormat="0" applyAlignment="0" applyProtection="0"/>
    <xf numFmtId="0" fontId="31" fillId="48" borderId="14" applyNumberFormat="0" applyAlignment="0" applyProtection="0"/>
    <xf numFmtId="0" fontId="31" fillId="48" borderId="14" applyNumberFormat="0" applyAlignment="0" applyProtection="0"/>
    <xf numFmtId="0" fontId="31" fillId="48" borderId="14" applyNumberFormat="0" applyAlignment="0" applyProtection="0"/>
    <xf numFmtId="0" fontId="4" fillId="21" borderId="4" applyNumberFormat="0" applyAlignment="0" applyProtection="0"/>
    <xf numFmtId="0" fontId="31" fillId="48" borderId="14" applyNumberFormat="0" applyAlignment="0" applyProtection="0"/>
    <xf numFmtId="0" fontId="4" fillId="21" borderId="4" applyNumberFormat="0" applyAlignment="0" applyProtection="0"/>
    <xf numFmtId="0" fontId="31" fillId="48" borderId="14" applyNumberFormat="0" applyAlignment="0" applyProtection="0"/>
    <xf numFmtId="0" fontId="4" fillId="21" borderId="4" applyNumberFormat="0" applyAlignment="0" applyProtection="0"/>
    <xf numFmtId="0" fontId="31" fillId="48" borderId="14" applyNumberFormat="0" applyAlignment="0" applyProtection="0"/>
    <xf numFmtId="0" fontId="4" fillId="21" borderId="4" applyNumberFormat="0" applyAlignment="0" applyProtection="0"/>
    <xf numFmtId="0" fontId="31" fillId="48" borderId="14" applyNumberFormat="0" applyAlignment="0" applyProtection="0"/>
    <xf numFmtId="0" fontId="31" fillId="48" borderId="14" applyNumberFormat="0" applyAlignment="0" applyProtection="0"/>
    <xf numFmtId="0" fontId="31" fillId="48" borderId="14" applyNumberFormat="0" applyAlignment="0" applyProtection="0"/>
    <xf numFmtId="0" fontId="31" fillId="48" borderId="14" applyNumberFormat="0" applyAlignment="0" applyProtection="0"/>
    <xf numFmtId="0" fontId="31" fillId="48" borderId="14" applyNumberFormat="0" applyAlignment="0" applyProtection="0"/>
    <xf numFmtId="0" fontId="32" fillId="49" borderId="15" applyNumberFormat="0" applyAlignment="0" applyProtection="0"/>
    <xf numFmtId="0" fontId="32" fillId="49" borderId="15" applyNumberFormat="0" applyAlignment="0" applyProtection="0"/>
    <xf numFmtId="0" fontId="32" fillId="49" borderId="15" applyNumberFormat="0" applyAlignment="0" applyProtection="0"/>
    <xf numFmtId="0" fontId="32" fillId="49" borderId="15" applyNumberFormat="0" applyAlignment="0" applyProtection="0"/>
    <xf numFmtId="0" fontId="32" fillId="49" borderId="15" applyNumberFormat="0" applyAlignment="0" applyProtection="0"/>
    <xf numFmtId="0" fontId="32" fillId="49" borderId="15" applyNumberFormat="0" applyAlignment="0" applyProtection="0"/>
    <xf numFmtId="0" fontId="32" fillId="49" borderId="15" applyNumberFormat="0" applyAlignment="0" applyProtection="0"/>
    <xf numFmtId="0" fontId="32" fillId="49" borderId="15" applyNumberFormat="0" applyAlignment="0" applyProtection="0"/>
    <xf numFmtId="0" fontId="5" fillId="22" borderId="5" applyNumberFormat="0" applyAlignment="0" applyProtection="0"/>
    <xf numFmtId="0" fontId="32" fillId="49" borderId="15" applyNumberFormat="0" applyAlignment="0" applyProtection="0"/>
    <xf numFmtId="0" fontId="5" fillId="22" borderId="5" applyNumberFormat="0" applyAlignment="0" applyProtection="0"/>
    <xf numFmtId="0" fontId="32" fillId="49" borderId="15" applyNumberFormat="0" applyAlignment="0" applyProtection="0"/>
    <xf numFmtId="0" fontId="5" fillId="22" borderId="5" applyNumberFormat="0" applyAlignment="0" applyProtection="0"/>
    <xf numFmtId="0" fontId="32" fillId="49" borderId="15" applyNumberFormat="0" applyAlignment="0" applyProtection="0"/>
    <xf numFmtId="0" fontId="5" fillId="22" borderId="5" applyNumberFormat="0" applyAlignment="0" applyProtection="0"/>
    <xf numFmtId="0" fontId="32" fillId="49" borderId="15" applyNumberFormat="0" applyAlignment="0" applyProtection="0"/>
    <xf numFmtId="0" fontId="32" fillId="49" borderId="15" applyNumberFormat="0" applyAlignment="0" applyProtection="0"/>
    <xf numFmtId="0" fontId="32" fillId="49" borderId="15" applyNumberFormat="0" applyAlignment="0" applyProtection="0"/>
    <xf numFmtId="0" fontId="32" fillId="49" borderId="15" applyNumberFormat="0" applyAlignment="0" applyProtection="0"/>
    <xf numFmtId="0" fontId="32" fillId="49" borderId="15"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6" fillId="0" borderId="6" applyNumberFormat="0" applyFill="0" applyAlignment="0" applyProtection="0"/>
    <xf numFmtId="0" fontId="33" fillId="0" borderId="16" applyNumberFormat="0" applyFill="0" applyAlignment="0" applyProtection="0"/>
    <xf numFmtId="0" fontId="6" fillId="0" borderId="6" applyNumberFormat="0" applyFill="0" applyAlignment="0" applyProtection="0"/>
    <xf numFmtId="0" fontId="33" fillId="0" borderId="16" applyNumberFormat="0" applyFill="0" applyAlignment="0" applyProtection="0"/>
    <xf numFmtId="0" fontId="6" fillId="0" borderId="6" applyNumberFormat="0" applyFill="0" applyAlignment="0" applyProtection="0"/>
    <xf numFmtId="0" fontId="33" fillId="0" borderId="16" applyNumberFormat="0" applyFill="0" applyAlignment="0" applyProtection="0"/>
    <xf numFmtId="0" fontId="6" fillId="0" borderId="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164" fontId="21" fillId="0" borderId="0" applyFont="0" applyFill="0" applyBorder="0" applyAlignment="0" applyProtection="0"/>
    <xf numFmtId="0" fontId="20" fillId="0" borderId="0" applyFont="0" applyFill="0" applyBorder="0" applyAlignment="0" applyProtection="0"/>
    <xf numFmtId="4" fontId="34" fillId="0" borderId="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 fillId="23" borderId="0" applyNumberFormat="0" applyBorder="0" applyAlignment="0" applyProtection="0"/>
    <xf numFmtId="0" fontId="27" fillId="50" borderId="0" applyNumberFormat="0" applyBorder="0" applyAlignment="0" applyProtection="0"/>
    <xf numFmtId="0" fontId="2" fillId="23" borderId="0" applyNumberFormat="0" applyBorder="0" applyAlignment="0" applyProtection="0"/>
    <xf numFmtId="0" fontId="27" fillId="50" borderId="0" applyNumberFormat="0" applyBorder="0" applyAlignment="0" applyProtection="0"/>
    <xf numFmtId="0" fontId="2" fillId="23" borderId="0" applyNumberFormat="0" applyBorder="0" applyAlignment="0" applyProtection="0"/>
    <xf numFmtId="0" fontId="27" fillId="50" borderId="0" applyNumberFormat="0" applyBorder="0" applyAlignment="0" applyProtection="0"/>
    <xf numFmtId="0" fontId="2" fillId="23"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 fillId="24" borderId="0" applyNumberFormat="0" applyBorder="0" applyAlignment="0" applyProtection="0"/>
    <xf numFmtId="0" fontId="27" fillId="51" borderId="0" applyNumberFormat="0" applyBorder="0" applyAlignment="0" applyProtection="0"/>
    <xf numFmtId="0" fontId="2" fillId="24" borderId="0" applyNumberFormat="0" applyBorder="0" applyAlignment="0" applyProtection="0"/>
    <xf numFmtId="0" fontId="27" fillId="51" borderId="0" applyNumberFormat="0" applyBorder="0" applyAlignment="0" applyProtection="0"/>
    <xf numFmtId="0" fontId="2" fillId="24" borderId="0" applyNumberFormat="0" applyBorder="0" applyAlignment="0" applyProtection="0"/>
    <xf numFmtId="0" fontId="27" fillId="51" borderId="0" applyNumberFormat="0" applyBorder="0" applyAlignment="0" applyProtection="0"/>
    <xf numFmtId="0" fontId="2" fillId="24"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 fillId="25" borderId="0" applyNumberFormat="0" applyBorder="0" applyAlignment="0" applyProtection="0"/>
    <xf numFmtId="0" fontId="27" fillId="52" borderId="0" applyNumberFormat="0" applyBorder="0" applyAlignment="0" applyProtection="0"/>
    <xf numFmtId="0" fontId="2" fillId="25" borderId="0" applyNumberFormat="0" applyBorder="0" applyAlignment="0" applyProtection="0"/>
    <xf numFmtId="0" fontId="27" fillId="52" borderId="0" applyNumberFormat="0" applyBorder="0" applyAlignment="0" applyProtection="0"/>
    <xf numFmtId="0" fontId="2" fillId="25" borderId="0" applyNumberFormat="0" applyBorder="0" applyAlignment="0" applyProtection="0"/>
    <xf numFmtId="0" fontId="27" fillId="52" borderId="0" applyNumberFormat="0" applyBorder="0" applyAlignment="0" applyProtection="0"/>
    <xf numFmtId="0" fontId="2" fillId="25"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 fillId="26" borderId="0" applyNumberFormat="0" applyBorder="0" applyAlignment="0" applyProtection="0"/>
    <xf numFmtId="0" fontId="27" fillId="45" borderId="0" applyNumberFormat="0" applyBorder="0" applyAlignment="0" applyProtection="0"/>
    <xf numFmtId="0" fontId="2" fillId="26" borderId="0" applyNumberFormat="0" applyBorder="0" applyAlignment="0" applyProtection="0"/>
    <xf numFmtId="0" fontId="27" fillId="45" borderId="0" applyNumberFormat="0" applyBorder="0" applyAlignment="0" applyProtection="0"/>
    <xf numFmtId="0" fontId="2" fillId="26" borderId="0" applyNumberFormat="0" applyBorder="0" applyAlignment="0" applyProtection="0"/>
    <xf numFmtId="0" fontId="27" fillId="45" borderId="0" applyNumberFormat="0" applyBorder="0" applyAlignment="0" applyProtection="0"/>
    <xf numFmtId="0" fontId="2"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 fillId="27" borderId="0" applyNumberFormat="0" applyBorder="0" applyAlignment="0" applyProtection="0"/>
    <xf numFmtId="0" fontId="27" fillId="46" borderId="0" applyNumberFormat="0" applyBorder="0" applyAlignment="0" applyProtection="0"/>
    <xf numFmtId="0" fontId="2" fillId="27" borderId="0" applyNumberFormat="0" applyBorder="0" applyAlignment="0" applyProtection="0"/>
    <xf numFmtId="0" fontId="27" fillId="46" borderId="0" applyNumberFormat="0" applyBorder="0" applyAlignment="0" applyProtection="0"/>
    <xf numFmtId="0" fontId="2" fillId="27" borderId="0" applyNumberFormat="0" applyBorder="0" applyAlignment="0" applyProtection="0"/>
    <xf numFmtId="0" fontId="27" fillId="46" borderId="0" applyNumberFormat="0" applyBorder="0" applyAlignment="0" applyProtection="0"/>
    <xf numFmtId="0" fontId="2" fillId="27"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 fillId="28" borderId="0" applyNumberFormat="0" applyBorder="0" applyAlignment="0" applyProtection="0"/>
    <xf numFmtId="0" fontId="27" fillId="53" borderId="0" applyNumberFormat="0" applyBorder="0" applyAlignment="0" applyProtection="0"/>
    <xf numFmtId="0" fontId="2" fillId="28" borderId="0" applyNumberFormat="0" applyBorder="0" applyAlignment="0" applyProtection="0"/>
    <xf numFmtId="0" fontId="27" fillId="53" borderId="0" applyNumberFormat="0" applyBorder="0" applyAlignment="0" applyProtection="0"/>
    <xf numFmtId="0" fontId="2" fillId="28" borderId="0" applyNumberFormat="0" applyBorder="0" applyAlignment="0" applyProtection="0"/>
    <xf numFmtId="0" fontId="27" fillId="53" borderId="0" applyNumberFormat="0" applyBorder="0" applyAlignment="0" applyProtection="0"/>
    <xf numFmtId="0" fontId="2" fillId="28"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35" fillId="39" borderId="14" applyNumberFormat="0" applyAlignment="0" applyProtection="0"/>
    <xf numFmtId="0" fontId="35" fillId="39" borderId="14" applyNumberFormat="0" applyAlignment="0" applyProtection="0"/>
    <xf numFmtId="0" fontId="35" fillId="39" borderId="14" applyNumberFormat="0" applyAlignment="0" applyProtection="0"/>
    <xf numFmtId="0" fontId="35" fillId="39" borderId="14" applyNumberFormat="0" applyAlignment="0" applyProtection="0"/>
    <xf numFmtId="0" fontId="35" fillId="39" borderId="14" applyNumberFormat="0" applyAlignment="0" applyProtection="0"/>
    <xf numFmtId="0" fontId="35" fillId="39" borderId="14" applyNumberFormat="0" applyAlignment="0" applyProtection="0"/>
    <xf numFmtId="0" fontId="35" fillId="39" borderId="14" applyNumberFormat="0" applyAlignment="0" applyProtection="0"/>
    <xf numFmtId="0" fontId="35" fillId="39" borderId="14" applyNumberFormat="0" applyAlignment="0" applyProtection="0"/>
    <xf numFmtId="0" fontId="7" fillId="29" borderId="4" applyNumberFormat="0" applyAlignment="0" applyProtection="0"/>
    <xf numFmtId="0" fontId="35" fillId="39" borderId="14" applyNumberFormat="0" applyAlignment="0" applyProtection="0"/>
    <xf numFmtId="0" fontId="7" fillId="29" borderId="4" applyNumberFormat="0" applyAlignment="0" applyProtection="0"/>
    <xf numFmtId="0" fontId="35" fillId="39" borderId="14" applyNumberFormat="0" applyAlignment="0" applyProtection="0"/>
    <xf numFmtId="0" fontId="7" fillId="29" borderId="4" applyNumberFormat="0" applyAlignment="0" applyProtection="0"/>
    <xf numFmtId="0" fontId="35" fillId="39" borderId="14" applyNumberFormat="0" applyAlignment="0" applyProtection="0"/>
    <xf numFmtId="0" fontId="7" fillId="29" borderId="4" applyNumberFormat="0" applyAlignment="0" applyProtection="0"/>
    <xf numFmtId="0" fontId="35" fillId="39" borderId="14" applyNumberFormat="0" applyAlignment="0" applyProtection="0"/>
    <xf numFmtId="0" fontId="35" fillId="39" borderId="14" applyNumberFormat="0" applyAlignment="0" applyProtection="0"/>
    <xf numFmtId="0" fontId="35" fillId="39" borderId="14" applyNumberFormat="0" applyAlignment="0" applyProtection="0"/>
    <xf numFmtId="0" fontId="35" fillId="39" borderId="14" applyNumberFormat="0" applyAlignment="0" applyProtection="0"/>
    <xf numFmtId="0" fontId="35" fillId="39" borderId="14" applyNumberFormat="0" applyAlignment="0" applyProtection="0"/>
    <xf numFmtId="2" fontId="20" fillId="0" borderId="0" applyFont="0" applyFill="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8" fillId="30" borderId="0" applyNumberFormat="0" applyBorder="0" applyAlignment="0" applyProtection="0"/>
    <xf numFmtId="0" fontId="36" fillId="35" borderId="0" applyNumberFormat="0" applyBorder="0" applyAlignment="0" applyProtection="0"/>
    <xf numFmtId="0" fontId="8" fillId="30" borderId="0" applyNumberFormat="0" applyBorder="0" applyAlignment="0" applyProtection="0"/>
    <xf numFmtId="0" fontId="36" fillId="35" borderId="0" applyNumberFormat="0" applyBorder="0" applyAlignment="0" applyProtection="0"/>
    <xf numFmtId="0" fontId="8" fillId="30" borderId="0" applyNumberFormat="0" applyBorder="0" applyAlignment="0" applyProtection="0"/>
    <xf numFmtId="0" fontId="36" fillId="35" borderId="0" applyNumberFormat="0" applyBorder="0" applyAlignment="0" applyProtection="0"/>
    <xf numFmtId="0" fontId="8" fillId="30"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165" fontId="21" fillId="0" borderId="0" applyFont="0" applyFill="0" applyBorder="0" applyAlignment="0" applyProtection="0"/>
    <xf numFmtId="166" fontId="21" fillId="0" borderId="0" applyFont="0" applyFill="0" applyBorder="0" applyAlignment="0" applyProtection="0"/>
    <xf numFmtId="165" fontId="21" fillId="0" borderId="0" applyFont="0" applyFill="0" applyBorder="0" applyAlignment="0" applyProtection="0"/>
    <xf numFmtId="166" fontId="2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8" fontId="20" fillId="0" borderId="0" applyFont="0" applyFill="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9" fillId="31" borderId="0" applyNumberFormat="0" applyBorder="0" applyAlignment="0" applyProtection="0"/>
    <xf numFmtId="0" fontId="37" fillId="54" borderId="0" applyNumberFormat="0" applyBorder="0" applyAlignment="0" applyProtection="0"/>
    <xf numFmtId="0" fontId="9" fillId="31" borderId="0" applyNumberFormat="0" applyBorder="0" applyAlignment="0" applyProtection="0"/>
    <xf numFmtId="0" fontId="37" fillId="54" borderId="0" applyNumberFormat="0" applyBorder="0" applyAlignment="0" applyProtection="0"/>
    <xf numFmtId="0" fontId="9" fillId="31" borderId="0" applyNumberFormat="0" applyBorder="0" applyAlignment="0" applyProtection="0"/>
    <xf numFmtId="0" fontId="37" fillId="54" borderId="0" applyNumberFormat="0" applyBorder="0" applyAlignment="0" applyProtection="0"/>
    <xf numFmtId="0" fontId="9" fillId="31"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39" fillId="0" borderId="0"/>
    <xf numFmtId="0" fontId="40" fillId="0" borderId="0"/>
    <xf numFmtId="0" fontId="40" fillId="0" borderId="0"/>
    <xf numFmtId="0" fontId="40" fillId="0" borderId="0"/>
    <xf numFmtId="0" fontId="40" fillId="0" borderId="0"/>
    <xf numFmtId="0" fontId="40" fillId="0" borderId="0"/>
    <xf numFmtId="0" fontId="39" fillId="0" borderId="0"/>
    <xf numFmtId="0" fontId="26" fillId="0" borderId="0"/>
    <xf numFmtId="0" fontId="26" fillId="0" borderId="0"/>
    <xf numFmtId="0" fontId="26" fillId="0" borderId="0"/>
    <xf numFmtId="0" fontId="26" fillId="0" borderId="0"/>
    <xf numFmtId="0" fontId="4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0" borderId="0"/>
    <xf numFmtId="0" fontId="38" fillId="0" borderId="0"/>
    <xf numFmtId="0" fontId="39" fillId="0" borderId="0"/>
    <xf numFmtId="0" fontId="39" fillId="0" borderId="0"/>
    <xf numFmtId="0" fontId="39" fillId="0" borderId="0"/>
    <xf numFmtId="0" fontId="39"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4" fontId="20" fillId="0" borderId="0">
      <alignment vertical="center" wrapText="1"/>
      <protection locked="0"/>
    </xf>
    <xf numFmtId="4" fontId="20" fillId="0" borderId="0">
      <alignment vertical="center" wrapText="1"/>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20" fillId="0" borderId="0">
      <alignment vertical="center" wrapText="1"/>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39" fillId="0" borderId="0"/>
    <xf numFmtId="0" fontId="41" fillId="0" borderId="0" applyBorder="0" applyAlignment="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20" fillId="0" borderId="0">
      <alignment vertical="center" wrapText="1"/>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4" fontId="20" fillId="0" borderId="0">
      <alignment vertical="center" wrapText="1"/>
      <protection locked="0"/>
    </xf>
    <xf numFmtId="4" fontId="20" fillId="0" borderId="0">
      <alignment vertical="center" wrapText="1"/>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4" fontId="20" fillId="0" borderId="0">
      <alignment vertical="center" wrapText="1"/>
      <protection locked="0"/>
    </xf>
    <xf numFmtId="4" fontId="20" fillId="0" borderId="0">
      <alignment vertical="center" wrapText="1"/>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20" fillId="0" borderId="0">
      <alignment vertical="center" wrapText="1"/>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42" fillId="32" borderId="7" applyNumberFormat="0" applyFont="0" applyAlignment="0" applyProtection="0"/>
    <xf numFmtId="0" fontId="42" fillId="32" borderId="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1"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26" fillId="55" borderId="17" applyNumberFormat="0" applyFont="0" applyAlignment="0" applyProtection="0"/>
    <xf numFmtId="0" fontId="42" fillId="32" borderId="7" applyNumberFormat="0" applyFont="0" applyAlignment="0" applyProtection="0"/>
    <xf numFmtId="0" fontId="42" fillId="32" borderId="7" applyNumberFormat="0" applyFont="0" applyAlignment="0" applyProtection="0"/>
    <xf numFmtId="0" fontId="42" fillId="32" borderId="7" applyNumberFormat="0" applyFont="0" applyAlignment="0" applyProtection="0"/>
    <xf numFmtId="0" fontId="26" fillId="32" borderId="7" applyNumberFormat="0" applyFont="0" applyAlignment="0" applyProtection="0"/>
    <xf numFmtId="0" fontId="26" fillId="32" borderId="7" applyNumberFormat="0" applyFont="0" applyAlignment="0" applyProtection="0"/>
    <xf numFmtId="0" fontId="26" fillId="32" borderId="7" applyNumberFormat="0" applyFont="0" applyAlignment="0" applyProtection="0"/>
    <xf numFmtId="0" fontId="26" fillId="32" borderId="7" applyNumberFormat="0" applyFont="0" applyAlignment="0" applyProtection="0"/>
    <xf numFmtId="0" fontId="26" fillId="32" borderId="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0" fontId="42" fillId="32" borderId="7" applyNumberFormat="0" applyFont="0" applyAlignment="0" applyProtection="0"/>
    <xf numFmtId="0" fontId="21" fillId="55" borderId="17"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3" fillId="48" borderId="18" applyNumberFormat="0" applyAlignment="0" applyProtection="0"/>
    <xf numFmtId="0" fontId="43" fillId="48" borderId="18" applyNumberFormat="0" applyAlignment="0" applyProtection="0"/>
    <xf numFmtId="0" fontId="43" fillId="48" borderId="18" applyNumberFormat="0" applyAlignment="0" applyProtection="0"/>
    <xf numFmtId="0" fontId="43" fillId="48" borderId="18" applyNumberFormat="0" applyAlignment="0" applyProtection="0"/>
    <xf numFmtId="0" fontId="43" fillId="48" borderId="18" applyNumberFormat="0" applyAlignment="0" applyProtection="0"/>
    <xf numFmtId="0" fontId="43" fillId="48" borderId="18" applyNumberFormat="0" applyAlignment="0" applyProtection="0"/>
    <xf numFmtId="0" fontId="43" fillId="48" borderId="18" applyNumberFormat="0" applyAlignment="0" applyProtection="0"/>
    <xf numFmtId="0" fontId="43" fillId="48" borderId="18" applyNumberFormat="0" applyAlignment="0" applyProtection="0"/>
    <xf numFmtId="0" fontId="10" fillId="21" borderId="8" applyNumberFormat="0" applyAlignment="0" applyProtection="0"/>
    <xf numFmtId="0" fontId="43" fillId="48" borderId="18" applyNumberFormat="0" applyAlignment="0" applyProtection="0"/>
    <xf numFmtId="0" fontId="10" fillId="21" borderId="8" applyNumberFormat="0" applyAlignment="0" applyProtection="0"/>
    <xf numFmtId="0" fontId="43" fillId="48" borderId="18" applyNumberFormat="0" applyAlignment="0" applyProtection="0"/>
    <xf numFmtId="0" fontId="10" fillId="21" borderId="8" applyNumberFormat="0" applyAlignment="0" applyProtection="0"/>
    <xf numFmtId="0" fontId="43" fillId="48" borderId="18" applyNumberFormat="0" applyAlignment="0" applyProtection="0"/>
    <xf numFmtId="0" fontId="10" fillId="21" borderId="8" applyNumberFormat="0" applyAlignment="0" applyProtection="0"/>
    <xf numFmtId="0" fontId="43" fillId="48" borderId="18" applyNumberFormat="0" applyAlignment="0" applyProtection="0"/>
    <xf numFmtId="0" fontId="43" fillId="48" borderId="18" applyNumberFormat="0" applyAlignment="0" applyProtection="0"/>
    <xf numFmtId="0" fontId="43" fillId="48" borderId="18" applyNumberFormat="0" applyAlignment="0" applyProtection="0"/>
    <xf numFmtId="0" fontId="43" fillId="48" borderId="18" applyNumberFormat="0" applyAlignment="0" applyProtection="0"/>
    <xf numFmtId="0" fontId="43" fillId="48" borderId="18" applyNumberFormat="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26"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42" fillId="0" borderId="0" applyFont="0" applyFill="0" applyBorder="0" applyAlignment="0" applyProtection="0"/>
    <xf numFmtId="164" fontId="2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2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26" fillId="0" borderId="0" applyFont="0" applyFill="0" applyBorder="0" applyAlignment="0" applyProtection="0"/>
    <xf numFmtId="164" fontId="2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1" fillId="0" borderId="0" applyNumberFormat="0" applyFill="0" applyBorder="0" applyAlignment="0" applyProtection="0"/>
    <xf numFmtId="0" fontId="44" fillId="0" borderId="0" applyNumberFormat="0" applyFill="0" applyBorder="0" applyAlignment="0" applyProtection="0"/>
    <xf numFmtId="0" fontId="11" fillId="0" borderId="0" applyNumberFormat="0" applyFill="0" applyBorder="0" applyAlignment="0" applyProtection="0"/>
    <xf numFmtId="0" fontId="44" fillId="0" borderId="0" applyNumberFormat="0" applyFill="0" applyBorder="0" applyAlignment="0" applyProtection="0"/>
    <xf numFmtId="0" fontId="11" fillId="0" borderId="0" applyNumberFormat="0" applyFill="0" applyBorder="0" applyAlignment="0" applyProtection="0"/>
    <xf numFmtId="0" fontId="44" fillId="0" borderId="0" applyNumberFormat="0" applyFill="0" applyBorder="0" applyAlignment="0" applyProtection="0"/>
    <xf numFmtId="0" fontId="11"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2" fillId="0" borderId="0" applyNumberFormat="0" applyFill="0" applyBorder="0" applyAlignment="0" applyProtection="0"/>
    <xf numFmtId="0" fontId="45" fillId="0" borderId="0" applyNumberFormat="0" applyFill="0" applyBorder="0" applyAlignment="0" applyProtection="0"/>
    <xf numFmtId="0" fontId="12" fillId="0" borderId="0" applyNumberFormat="0" applyFill="0" applyBorder="0" applyAlignment="0" applyProtection="0"/>
    <xf numFmtId="0" fontId="45" fillId="0" borderId="0" applyNumberFormat="0" applyFill="0" applyBorder="0" applyAlignment="0" applyProtection="0"/>
    <xf numFmtId="0" fontId="12" fillId="0" borderId="0" applyNumberFormat="0" applyFill="0" applyBorder="0" applyAlignment="0" applyProtection="0"/>
    <xf numFmtId="0" fontId="45" fillId="0" borderId="0" applyNumberFormat="0" applyFill="0" applyBorder="0" applyAlignment="0" applyProtection="0"/>
    <xf numFmtId="0" fontId="12"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14" fillId="0" borderId="9" applyNumberFormat="0" applyFill="0" applyAlignment="0" applyProtection="0"/>
    <xf numFmtId="0" fontId="46" fillId="0" borderId="19" applyNumberFormat="0" applyFill="0" applyAlignment="0" applyProtection="0"/>
    <xf numFmtId="0" fontId="14" fillId="0" borderId="9" applyNumberFormat="0" applyFill="0" applyAlignment="0" applyProtection="0"/>
    <xf numFmtId="0" fontId="46" fillId="0" borderId="19" applyNumberFormat="0" applyFill="0" applyAlignment="0" applyProtection="0"/>
    <xf numFmtId="0" fontId="14" fillId="0" borderId="9" applyNumberFormat="0" applyFill="0" applyAlignment="0" applyProtection="0"/>
    <xf numFmtId="0" fontId="46" fillId="0" borderId="19" applyNumberFormat="0" applyFill="0" applyAlignment="0" applyProtection="0"/>
    <xf numFmtId="0" fontId="14" fillId="0" borderId="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15" fillId="0" borderId="10" applyNumberFormat="0" applyFill="0" applyAlignment="0" applyProtection="0"/>
    <xf numFmtId="0" fontId="48" fillId="0" borderId="20" applyNumberFormat="0" applyFill="0" applyAlignment="0" applyProtection="0"/>
    <xf numFmtId="0" fontId="15" fillId="0" borderId="10" applyNumberFormat="0" applyFill="0" applyAlignment="0" applyProtection="0"/>
    <xf numFmtId="0" fontId="48" fillId="0" borderId="20" applyNumberFormat="0" applyFill="0" applyAlignment="0" applyProtection="0"/>
    <xf numFmtId="0" fontId="15" fillId="0" borderId="10" applyNumberFormat="0" applyFill="0" applyAlignment="0" applyProtection="0"/>
    <xf numFmtId="0" fontId="48" fillId="0" borderId="20" applyNumberFormat="0" applyFill="0" applyAlignment="0" applyProtection="0"/>
    <xf numFmtId="0" fontId="15" fillId="0" borderId="1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7" fillId="0" borderId="0" applyNumberFormat="0" applyFill="0" applyBorder="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16" fillId="0" borderId="11" applyNumberFormat="0" applyFill="0" applyAlignment="0" applyProtection="0"/>
    <xf numFmtId="0" fontId="49" fillId="0" borderId="21" applyNumberFormat="0" applyFill="0" applyAlignment="0" applyProtection="0"/>
    <xf numFmtId="0" fontId="16" fillId="0" borderId="11" applyNumberFormat="0" applyFill="0" applyAlignment="0" applyProtection="0"/>
    <xf numFmtId="0" fontId="49" fillId="0" borderId="21" applyNumberFormat="0" applyFill="0" applyAlignment="0" applyProtection="0"/>
    <xf numFmtId="0" fontId="16" fillId="0" borderId="11" applyNumberFormat="0" applyFill="0" applyAlignment="0" applyProtection="0"/>
    <xf numFmtId="0" fontId="49" fillId="0" borderId="21" applyNumberFormat="0" applyFill="0" applyAlignment="0" applyProtection="0"/>
    <xf numFmtId="0" fontId="16" fillId="0" borderId="1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6" fillId="0" borderId="0" applyNumberFormat="0" applyFill="0" applyBorder="0" applyAlignment="0" applyProtection="0"/>
    <xf numFmtId="0" fontId="49" fillId="0" borderId="0" applyNumberFormat="0" applyFill="0" applyBorder="0" applyAlignment="0" applyProtection="0"/>
    <xf numFmtId="0" fontId="16" fillId="0" borderId="0" applyNumberFormat="0" applyFill="0" applyBorder="0" applyAlignment="0" applyProtection="0"/>
    <xf numFmtId="0" fontId="49" fillId="0" borderId="0" applyNumberFormat="0" applyFill="0" applyBorder="0" applyAlignment="0" applyProtection="0"/>
    <xf numFmtId="0" fontId="16" fillId="0" borderId="0" applyNumberFormat="0" applyFill="0" applyBorder="0" applyAlignment="0" applyProtection="0"/>
    <xf numFmtId="0" fontId="49" fillId="0" borderId="0" applyNumberFormat="0" applyFill="0" applyBorder="0" applyAlignment="0" applyProtection="0"/>
    <xf numFmtId="0" fontId="1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17" fillId="0" borderId="12"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20" fillId="0" borderId="22" applyNumberFormat="0" applyFon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17" fillId="0" borderId="12" applyNumberFormat="0" applyFill="0" applyAlignment="0" applyProtection="0"/>
    <xf numFmtId="0" fontId="20" fillId="0" borderId="22" applyNumberFormat="0" applyFont="0" applyFill="0" applyAlignment="0" applyProtection="0"/>
    <xf numFmtId="0" fontId="17" fillId="0" borderId="12" applyNumberFormat="0" applyFill="0" applyAlignment="0" applyProtection="0"/>
    <xf numFmtId="0" fontId="20" fillId="0" borderId="22" applyNumberFormat="0" applyFont="0" applyFill="0" applyAlignment="0" applyProtection="0"/>
    <xf numFmtId="0" fontId="17" fillId="0" borderId="12" applyNumberForma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0" fontId="20" fillId="0" borderId="22" applyNumberFormat="0" applyFont="0" applyFill="0" applyAlignment="0" applyProtection="0"/>
    <xf numFmtId="164" fontId="21" fillId="0" borderId="0" applyFont="0" applyFill="0" applyBorder="0" applyAlignment="0" applyProtection="0"/>
    <xf numFmtId="3" fontId="20" fillId="0" borderId="0" applyFont="0" applyFill="0" applyBorder="0" applyAlignment="0" applyProtection="0"/>
    <xf numFmtId="9" fontId="1" fillId="0" borderId="0" applyFont="0" applyFill="0" applyBorder="0" applyAlignment="0" applyProtection="0"/>
    <xf numFmtId="0" fontId="54" fillId="0" borderId="0"/>
    <xf numFmtId="165" fontId="21" fillId="0" borderId="0" applyFont="0" applyFill="0" applyBorder="0" applyAlignment="0" applyProtection="0"/>
    <xf numFmtId="0" fontId="26" fillId="0" borderId="0"/>
    <xf numFmtId="0" fontId="21" fillId="0" borderId="0"/>
    <xf numFmtId="0" fontId="21" fillId="0" borderId="0"/>
    <xf numFmtId="9" fontId="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4" fontId="20" fillId="0" borderId="0">
      <alignment vertical="center" wrapText="1"/>
      <protection locked="0"/>
    </xf>
    <xf numFmtId="9"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4" fontId="1" fillId="0" borderId="0" applyFont="0" applyFill="0" applyBorder="0" applyAlignment="0" applyProtection="0"/>
    <xf numFmtId="0" fontId="90" fillId="0" borderId="0"/>
    <xf numFmtId="44" fontId="26" fillId="0" borderId="0" applyFont="0" applyFill="0" applyBorder="0" applyAlignment="0" applyProtection="0"/>
    <xf numFmtId="0" fontId="89" fillId="0" borderId="0" applyNumberFormat="0" applyFill="0" applyBorder="0" applyAlignment="0" applyProtection="0">
      <alignment vertical="top"/>
      <protection locked="0"/>
    </xf>
    <xf numFmtId="166" fontId="21" fillId="0" borderId="0" applyFont="0" applyFill="0" applyBorder="0" applyAlignment="0" applyProtection="0"/>
    <xf numFmtId="43" fontId="1" fillId="0" borderId="0" applyFont="0" applyFill="0" applyBorder="0" applyAlignment="0" applyProtection="0"/>
    <xf numFmtId="0" fontId="92" fillId="0" borderId="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1" fillId="0" borderId="0" applyFont="0" applyFill="0" applyBorder="0" applyAlignment="0" applyProtection="0"/>
    <xf numFmtId="0" fontId="21" fillId="0" borderId="0"/>
    <xf numFmtId="44" fontId="26" fillId="0" borderId="0" applyFont="0" applyFill="0" applyBorder="0" applyAlignment="0" applyProtection="0"/>
    <xf numFmtId="0" fontId="1" fillId="0" borderId="0"/>
    <xf numFmtId="0" fontId="1" fillId="0" borderId="0"/>
  </cellStyleXfs>
  <cellXfs count="607">
    <xf numFmtId="0" fontId="0" fillId="0" borderId="0" xfId="0"/>
    <xf numFmtId="4" fontId="0" fillId="0" borderId="0" xfId="0" applyNumberFormat="1" applyAlignment="1">
      <alignment wrapText="1"/>
    </xf>
    <xf numFmtId="14" fontId="22" fillId="0" borderId="3" xfId="43" applyNumberFormat="1" applyFont="1" applyFill="1" applyBorder="1" applyAlignment="1" applyProtection="1">
      <alignment horizontal="center" vertical="center" wrapText="1"/>
    </xf>
    <xf numFmtId="4" fontId="22" fillId="0" borderId="3" xfId="43" applyNumberFormat="1" applyFont="1" applyFill="1" applyBorder="1" applyAlignment="1" applyProtection="1">
      <alignment horizontal="center" vertical="center" wrapText="1"/>
    </xf>
    <xf numFmtId="0" fontId="22" fillId="0" borderId="3" xfId="43" applyNumberFormat="1" applyFont="1" applyFill="1" applyBorder="1" applyAlignment="1" applyProtection="1">
      <alignment horizontal="left" vertical="center" wrapText="1"/>
    </xf>
    <xf numFmtId="49" fontId="22" fillId="0" borderId="2" xfId="42" applyNumberFormat="1" applyFont="1" applyFill="1" applyBorder="1" applyAlignment="1" applyProtection="1">
      <alignment horizontal="center" vertical="center" wrapText="1"/>
    </xf>
    <xf numFmtId="49" fontId="22" fillId="0" borderId="1" xfId="42" applyNumberFormat="1" applyFont="1" applyFill="1" applyBorder="1" applyAlignment="1" applyProtection="1">
      <alignment horizontal="center" vertical="center" wrapText="1"/>
    </xf>
    <xf numFmtId="0" fontId="0" fillId="0" borderId="0" xfId="0" applyProtection="1"/>
    <xf numFmtId="0" fontId="0" fillId="0" borderId="24" xfId="0" applyBorder="1" applyProtection="1"/>
    <xf numFmtId="0" fontId="0" fillId="0" borderId="25" xfId="0" applyBorder="1" applyProtection="1"/>
    <xf numFmtId="0" fontId="0" fillId="0" borderId="26" xfId="0" applyBorder="1" applyProtection="1"/>
    <xf numFmtId="0" fontId="0" fillId="0" borderId="27" xfId="0" applyBorder="1" applyProtection="1"/>
    <xf numFmtId="0" fontId="0" fillId="0" borderId="24" xfId="0" applyFont="1" applyBorder="1" applyProtection="1"/>
    <xf numFmtId="0" fontId="0" fillId="0" borderId="25" xfId="0" applyFont="1" applyBorder="1" applyProtection="1"/>
    <xf numFmtId="0" fontId="0" fillId="0" borderId="26" xfId="0" applyFont="1" applyBorder="1" applyProtection="1"/>
    <xf numFmtId="0" fontId="0" fillId="0" borderId="28" xfId="0" applyBorder="1" applyProtection="1"/>
    <xf numFmtId="0" fontId="0" fillId="0" borderId="27" xfId="0" applyFont="1" applyBorder="1" applyProtection="1"/>
    <xf numFmtId="0" fontId="0" fillId="0" borderId="0" xfId="0" applyFont="1" applyBorder="1" applyProtection="1"/>
    <xf numFmtId="0" fontId="0" fillId="0" borderId="28" xfId="0" applyFont="1" applyBorder="1" applyProtection="1"/>
    <xf numFmtId="0" fontId="58" fillId="0" borderId="28" xfId="0" applyFont="1" applyBorder="1" applyAlignment="1" applyProtection="1">
      <alignment horizontal="center"/>
    </xf>
    <xf numFmtId="0" fontId="0" fillId="0" borderId="0" xfId="0" applyBorder="1" applyProtection="1"/>
    <xf numFmtId="0" fontId="59" fillId="0" borderId="0" xfId="0" applyFont="1" applyBorder="1" applyAlignment="1" applyProtection="1">
      <alignment horizontal="left"/>
    </xf>
    <xf numFmtId="0" fontId="21" fillId="0" borderId="27" xfId="0" applyFont="1" applyBorder="1" applyProtection="1"/>
    <xf numFmtId="0" fontId="62" fillId="0" borderId="28" xfId="0" applyFont="1" applyBorder="1" applyAlignment="1" applyProtection="1">
      <alignment horizontal="left"/>
    </xf>
    <xf numFmtId="0" fontId="21" fillId="0" borderId="0" xfId="0" applyFont="1" applyProtection="1"/>
    <xf numFmtId="0" fontId="60" fillId="0" borderId="27" xfId="0" applyFont="1" applyBorder="1" applyAlignment="1" applyProtection="1">
      <alignment horizontal="left" vertical="center"/>
    </xf>
    <xf numFmtId="0" fontId="62" fillId="0" borderId="28" xfId="0" applyFont="1" applyBorder="1" applyAlignment="1" applyProtection="1">
      <alignment horizontal="center" wrapText="1"/>
    </xf>
    <xf numFmtId="0" fontId="21" fillId="0" borderId="28" xfId="0" applyFont="1" applyBorder="1" applyProtection="1"/>
    <xf numFmtId="0" fontId="21" fillId="0" borderId="27" xfId="0" applyFont="1" applyFill="1" applyBorder="1" applyProtection="1"/>
    <xf numFmtId="0" fontId="21" fillId="0" borderId="28" xfId="0" applyFont="1" applyFill="1" applyBorder="1" applyProtection="1"/>
    <xf numFmtId="0" fontId="21" fillId="0" borderId="0" xfId="0" applyFont="1" applyFill="1" applyProtection="1"/>
    <xf numFmtId="0" fontId="21" fillId="0" borderId="0" xfId="0" applyFont="1" applyBorder="1" applyProtection="1"/>
    <xf numFmtId="0" fontId="63" fillId="0" borderId="27" xfId="0" applyFont="1" applyBorder="1" applyProtection="1"/>
    <xf numFmtId="0" fontId="63" fillId="0" borderId="28" xfId="0" applyFont="1" applyBorder="1" applyProtection="1"/>
    <xf numFmtId="0" fontId="63" fillId="0" borderId="0" xfId="0" applyFont="1" applyProtection="1"/>
    <xf numFmtId="165" fontId="55" fillId="0" borderId="31" xfId="1665" applyFont="1" applyFill="1" applyBorder="1" applyAlignment="1" applyProtection="1">
      <alignment vertical="center"/>
    </xf>
    <xf numFmtId="165" fontId="21" fillId="0" borderId="0" xfId="1665" applyFont="1" applyBorder="1" applyProtection="1"/>
    <xf numFmtId="0" fontId="60" fillId="0" borderId="32" xfId="0" applyFont="1" applyBorder="1" applyAlignment="1" applyProtection="1">
      <alignment horizontal="left" vertical="top"/>
    </xf>
    <xf numFmtId="0" fontId="21" fillId="0" borderId="29" xfId="0" applyFont="1" applyBorder="1" applyProtection="1"/>
    <xf numFmtId="0" fontId="21" fillId="0" borderId="30" xfId="0" applyFont="1" applyBorder="1" applyProtection="1"/>
    <xf numFmtId="0" fontId="21" fillId="0" borderId="31" xfId="0" applyFont="1" applyBorder="1" applyProtection="1"/>
    <xf numFmtId="169" fontId="0" fillId="0" borderId="0" xfId="0" applyNumberFormat="1" applyProtection="1"/>
    <xf numFmtId="169" fontId="0" fillId="0" borderId="0" xfId="0" applyNumberFormat="1" applyFill="1" applyProtection="1"/>
    <xf numFmtId="4" fontId="0" fillId="0" borderId="0" xfId="0" applyNumberFormat="1" applyAlignment="1" applyProtection="1">
      <alignment vertical="top" wrapText="1"/>
    </xf>
    <xf numFmtId="169" fontId="68" fillId="0" borderId="0" xfId="0" applyNumberFormat="1" applyFont="1" applyProtection="1"/>
    <xf numFmtId="4" fontId="0" fillId="0" borderId="0" xfId="0" applyNumberFormat="1" applyProtection="1"/>
    <xf numFmtId="0" fontId="75" fillId="0" borderId="0" xfId="0" applyFont="1" applyAlignment="1">
      <alignment vertical="top"/>
    </xf>
    <xf numFmtId="0" fontId="1" fillId="0" borderId="0" xfId="799"/>
    <xf numFmtId="0" fontId="1" fillId="0" borderId="0" xfId="799" applyAlignment="1">
      <alignment vertical="center"/>
    </xf>
    <xf numFmtId="0" fontId="25" fillId="0" borderId="0" xfId="799" applyFont="1" applyAlignment="1">
      <alignment vertical="center"/>
    </xf>
    <xf numFmtId="0" fontId="77" fillId="0" borderId="0" xfId="799" applyFont="1" applyAlignment="1">
      <alignment vertical="center"/>
    </xf>
    <xf numFmtId="0" fontId="1" fillId="56" borderId="0" xfId="799" applyFill="1" applyAlignment="1">
      <alignment vertical="center"/>
    </xf>
    <xf numFmtId="0" fontId="1" fillId="56" borderId="0" xfId="799" applyFill="1" applyAlignment="1">
      <alignment horizontal="center" vertical="center"/>
    </xf>
    <xf numFmtId="0" fontId="1" fillId="56" borderId="0" xfId="799" applyFill="1" applyAlignment="1">
      <alignment vertical="center" wrapText="1"/>
    </xf>
    <xf numFmtId="0" fontId="1" fillId="0" borderId="0" xfId="799" applyAlignment="1">
      <alignment horizontal="center" vertical="center"/>
    </xf>
    <xf numFmtId="0" fontId="1" fillId="0" borderId="0" xfId="799" applyAlignment="1">
      <alignment vertical="center" wrapText="1"/>
    </xf>
    <xf numFmtId="0" fontId="61" fillId="0" borderId="0" xfId="0" applyFont="1" applyFill="1"/>
    <xf numFmtId="2" fontId="60" fillId="0" borderId="0" xfId="0" applyNumberFormat="1" applyFont="1" applyFill="1" applyAlignment="1">
      <alignment horizontal="right" vertical="top"/>
    </xf>
    <xf numFmtId="0" fontId="79" fillId="0" borderId="0" xfId="0" applyFont="1" applyFill="1"/>
    <xf numFmtId="0" fontId="60" fillId="0" borderId="0" xfId="0" applyFont="1" applyFill="1" applyBorder="1" applyAlignment="1">
      <alignment vertical="top"/>
    </xf>
    <xf numFmtId="0" fontId="60" fillId="0" borderId="0" xfId="0" applyFont="1" applyFill="1" applyBorder="1" applyAlignment="1">
      <alignment vertical="top" wrapText="1"/>
    </xf>
    <xf numFmtId="0" fontId="60" fillId="0" borderId="0" xfId="0" applyFont="1" applyFill="1" applyBorder="1" applyAlignment="1">
      <alignment horizontal="left" vertical="top"/>
    </xf>
    <xf numFmtId="0" fontId="80" fillId="0" borderId="0" xfId="0" applyFont="1" applyFill="1" applyBorder="1" applyAlignment="1">
      <alignment vertical="top"/>
    </xf>
    <xf numFmtId="0" fontId="61" fillId="0" borderId="0" xfId="0" applyFont="1" applyFill="1" applyBorder="1" applyAlignment="1">
      <alignment vertical="top" wrapText="1"/>
    </xf>
    <xf numFmtId="0" fontId="61" fillId="0" borderId="0" xfId="0" applyFont="1" applyFill="1" applyAlignment="1">
      <alignment vertical="top"/>
    </xf>
    <xf numFmtId="49" fontId="18" fillId="0" borderId="0" xfId="0" applyNumberFormat="1" applyFont="1" applyFill="1" applyBorder="1" applyAlignment="1">
      <alignment horizontal="right" wrapText="1"/>
    </xf>
    <xf numFmtId="4" fontId="18" fillId="0" borderId="0" xfId="0" applyNumberFormat="1" applyFont="1" applyFill="1" applyBorder="1" applyAlignment="1">
      <alignment horizontal="right" wrapText="1"/>
    </xf>
    <xf numFmtId="4" fontId="18" fillId="0" borderId="0" xfId="0" applyNumberFormat="1" applyFont="1" applyFill="1" applyBorder="1" applyAlignment="1">
      <alignment wrapText="1"/>
    </xf>
    <xf numFmtId="4" fontId="19" fillId="0" borderId="0" xfId="0" applyNumberFormat="1" applyFont="1" applyFill="1" applyAlignment="1">
      <alignment wrapText="1"/>
    </xf>
    <xf numFmtId="4" fontId="0" fillId="0" borderId="0" xfId="0" applyNumberFormat="1" applyFill="1" applyAlignment="1">
      <alignment wrapText="1"/>
    </xf>
    <xf numFmtId="49" fontId="17" fillId="33" borderId="3" xfId="0" applyNumberFormat="1" applyFont="1" applyFill="1" applyBorder="1" applyAlignment="1">
      <alignment wrapText="1"/>
    </xf>
    <xf numFmtId="49" fontId="17" fillId="33" borderId="3" xfId="0" applyNumberFormat="1" applyFont="1" applyFill="1" applyBorder="1" applyAlignment="1">
      <alignment horizontal="center" wrapText="1"/>
    </xf>
    <xf numFmtId="2" fontId="22" fillId="0" borderId="3" xfId="43" applyNumberFormat="1" applyFont="1" applyFill="1" applyBorder="1" applyAlignment="1" applyProtection="1">
      <alignment horizontal="center" vertical="center" wrapText="1"/>
    </xf>
    <xf numFmtId="0" fontId="38" fillId="0" borderId="0" xfId="902" applyFont="1"/>
    <xf numFmtId="4" fontId="38" fillId="0" borderId="0" xfId="902" applyNumberFormat="1" applyFont="1"/>
    <xf numFmtId="0" fontId="21" fillId="0" borderId="0" xfId="0" applyFont="1" applyFill="1"/>
    <xf numFmtId="2" fontId="25" fillId="0" borderId="0" xfId="0" applyNumberFormat="1" applyFont="1" applyFill="1" applyAlignment="1">
      <alignment horizontal="right" vertical="top"/>
    </xf>
    <xf numFmtId="0" fontId="23" fillId="0" borderId="0" xfId="0" applyFont="1" applyFill="1"/>
    <xf numFmtId="0" fontId="21" fillId="0" borderId="0" xfId="0" applyFont="1" applyFill="1" applyAlignment="1">
      <alignment horizontal="center" vertical="top"/>
    </xf>
    <xf numFmtId="0" fontId="61" fillId="0" borderId="0" xfId="0" applyFont="1" applyFill="1" applyBorder="1" applyAlignment="1">
      <alignment vertical="top"/>
    </xf>
    <xf numFmtId="14" fontId="61" fillId="0" borderId="0" xfId="0" applyNumberFormat="1" applyFont="1" applyFill="1" applyAlignment="1">
      <alignment horizontal="left" vertical="top"/>
    </xf>
    <xf numFmtId="4" fontId="0" fillId="0" borderId="0" xfId="0" applyNumberFormat="1" applyAlignment="1">
      <alignment vertical="top" wrapText="1"/>
    </xf>
    <xf numFmtId="165" fontId="66" fillId="0" borderId="28" xfId="1665" applyFont="1" applyFill="1" applyBorder="1" applyAlignment="1" applyProtection="1">
      <alignment vertical="center"/>
    </xf>
    <xf numFmtId="164" fontId="21" fillId="0" borderId="0" xfId="0" applyNumberFormat="1" applyFont="1" applyFill="1" applyProtection="1"/>
    <xf numFmtId="0" fontId="63" fillId="0" borderId="27" xfId="0" applyFont="1" applyFill="1" applyBorder="1" applyProtection="1"/>
    <xf numFmtId="0" fontId="63" fillId="0" borderId="28" xfId="0" applyFont="1" applyFill="1" applyBorder="1" applyProtection="1"/>
    <xf numFmtId="0" fontId="63" fillId="0" borderId="0" xfId="0" applyFont="1" applyFill="1" applyProtection="1"/>
    <xf numFmtId="4" fontId="82" fillId="0" borderId="0" xfId="42" applyFont="1" applyFill="1">
      <alignment vertical="center" wrapText="1"/>
      <protection locked="0"/>
    </xf>
    <xf numFmtId="0" fontId="60" fillId="0" borderId="0" xfId="0" applyFont="1" applyFill="1" applyBorder="1" applyAlignment="1">
      <alignment horizontal="left" vertical="top" wrapText="1"/>
    </xf>
    <xf numFmtId="49" fontId="61" fillId="0" borderId="0" xfId="0" applyNumberFormat="1" applyFont="1" applyFill="1" applyBorder="1" applyAlignment="1">
      <alignment horizontal="left" vertical="top"/>
    </xf>
    <xf numFmtId="0" fontId="61" fillId="0" borderId="0" xfId="0" applyFont="1" applyFill="1" applyBorder="1" applyAlignment="1">
      <alignment horizontal="left" vertical="top"/>
    </xf>
    <xf numFmtId="44" fontId="22" fillId="0" borderId="3" xfId="1956" applyFont="1" applyFill="1" applyBorder="1" applyAlignment="1" applyProtection="1">
      <alignment horizontal="center" vertical="center" wrapText="1"/>
    </xf>
    <xf numFmtId="0" fontId="75" fillId="0" borderId="0" xfId="0" applyFont="1" applyFill="1" applyAlignment="1">
      <alignment vertical="top"/>
    </xf>
    <xf numFmtId="0" fontId="83" fillId="0" borderId="0" xfId="0" applyFont="1" applyFill="1" applyBorder="1" applyAlignment="1">
      <alignment vertical="top" wrapText="1"/>
    </xf>
    <xf numFmtId="0" fontId="38" fillId="0" borderId="0" xfId="0" applyFont="1"/>
    <xf numFmtId="0" fontId="84" fillId="0" borderId="0" xfId="0" applyFont="1" applyAlignment="1">
      <alignment vertical="top"/>
    </xf>
    <xf numFmtId="0" fontId="84" fillId="0" borderId="0" xfId="0" applyFont="1"/>
    <xf numFmtId="0" fontId="38" fillId="0" borderId="40" xfId="0" applyFont="1" applyBorder="1" applyAlignment="1">
      <alignment vertical="top" wrapText="1"/>
    </xf>
    <xf numFmtId="0" fontId="38" fillId="58" borderId="0" xfId="0" applyFont="1" applyFill="1"/>
    <xf numFmtId="0" fontId="81" fillId="59" borderId="40" xfId="0" applyFont="1" applyFill="1" applyBorder="1" applyAlignment="1">
      <alignment horizontal="left" vertical="top" wrapText="1"/>
    </xf>
    <xf numFmtId="0" fontId="81" fillId="59" borderId="44" xfId="0" applyFont="1" applyFill="1" applyBorder="1" applyAlignment="1">
      <alignment horizontal="left" vertical="top" wrapText="1"/>
    </xf>
    <xf numFmtId="0" fontId="81" fillId="59" borderId="44" xfId="0" applyFont="1" applyFill="1" applyBorder="1" applyAlignment="1">
      <alignment horizontal="center" vertical="top" wrapText="1"/>
    </xf>
    <xf numFmtId="170" fontId="81" fillId="59" borderId="44" xfId="0" applyNumberFormat="1" applyFont="1" applyFill="1" applyBorder="1" applyAlignment="1">
      <alignment horizontal="right" vertical="top" wrapText="1"/>
    </xf>
    <xf numFmtId="4" fontId="81" fillId="59" borderId="44" xfId="0" applyNumberFormat="1" applyFont="1" applyFill="1" applyBorder="1" applyAlignment="1">
      <alignment horizontal="right" vertical="top" wrapText="1"/>
    </xf>
    <xf numFmtId="4" fontId="81" fillId="59" borderId="45" xfId="0" applyNumberFormat="1" applyFont="1" applyFill="1" applyBorder="1" applyAlignment="1">
      <alignment horizontal="right" vertical="top" wrapText="1"/>
    </xf>
    <xf numFmtId="165" fontId="0" fillId="0" borderId="0" xfId="0" applyNumberFormat="1" applyProtection="1"/>
    <xf numFmtId="0" fontId="38" fillId="0" borderId="0" xfId="0" applyFont="1" applyFill="1"/>
    <xf numFmtId="0" fontId="81" fillId="0" borderId="40" xfId="0" applyFont="1" applyFill="1" applyBorder="1" applyAlignment="1">
      <alignment horizontal="left" vertical="top" wrapText="1"/>
    </xf>
    <xf numFmtId="4" fontId="81" fillId="0" borderId="45" xfId="0" applyNumberFormat="1" applyFont="1" applyFill="1" applyBorder="1" applyAlignment="1">
      <alignment horizontal="right" vertical="top"/>
    </xf>
    <xf numFmtId="166" fontId="23" fillId="0" borderId="0" xfId="750" applyNumberFormat="1" applyFont="1" applyFill="1" applyBorder="1" applyAlignment="1">
      <alignment vertical="top"/>
    </xf>
    <xf numFmtId="0" fontId="23" fillId="0" borderId="0" xfId="43" applyFont="1" applyFill="1" applyBorder="1" applyAlignment="1">
      <alignment vertical="top"/>
    </xf>
    <xf numFmtId="0" fontId="21" fillId="0" borderId="0" xfId="43" applyFont="1" applyFill="1" applyBorder="1" applyAlignment="1">
      <alignment vertical="top"/>
    </xf>
    <xf numFmtId="0" fontId="23" fillId="0" borderId="0" xfId="43" applyFont="1" applyFill="1" applyBorder="1"/>
    <xf numFmtId="2" fontId="23" fillId="0" borderId="0" xfId="43" applyNumberFormat="1" applyFont="1" applyFill="1" applyBorder="1" applyAlignment="1">
      <alignment horizontal="center" vertical="top"/>
    </xf>
    <xf numFmtId="0" fontId="21" fillId="0" borderId="0" xfId="43" applyFont="1" applyFill="1" applyBorder="1" applyAlignment="1">
      <alignment horizontal="right" vertical="top" wrapText="1"/>
    </xf>
    <xf numFmtId="0" fontId="21" fillId="0" borderId="0" xfId="43" applyFont="1" applyFill="1" applyBorder="1" applyAlignment="1">
      <alignment horizontal="left" vertical="top" wrapText="1"/>
    </xf>
    <xf numFmtId="4" fontId="42" fillId="0" borderId="0" xfId="43" applyNumberFormat="1" applyFont="1" applyFill="1" applyBorder="1" applyAlignment="1" applyProtection="1">
      <alignment horizontal="center" vertical="top" wrapText="1"/>
    </xf>
    <xf numFmtId="4" fontId="42" fillId="0" borderId="0" xfId="43" applyNumberFormat="1" applyFont="1" applyFill="1" applyBorder="1" applyAlignment="1" applyProtection="1">
      <alignment horizontal="right" vertical="top" wrapText="1"/>
    </xf>
    <xf numFmtId="169" fontId="42" fillId="0" borderId="0" xfId="43" applyNumberFormat="1" applyFont="1" applyFill="1" applyBorder="1" applyAlignment="1" applyProtection="1">
      <alignment horizontal="right" vertical="top" wrapText="1"/>
    </xf>
    <xf numFmtId="4" fontId="21" fillId="0" borderId="0" xfId="43" applyNumberFormat="1" applyFont="1" applyFill="1" applyBorder="1" applyAlignment="1">
      <alignment horizontal="right" vertical="top" wrapText="1"/>
    </xf>
    <xf numFmtId="4" fontId="21" fillId="0" borderId="0" xfId="43" applyNumberFormat="1" applyFont="1" applyFill="1" applyBorder="1" applyAlignment="1">
      <alignment vertical="top"/>
    </xf>
    <xf numFmtId="0" fontId="23" fillId="0" borderId="0" xfId="43" applyFont="1" applyFill="1" applyBorder="1" applyAlignment="1">
      <alignment horizontal="right" vertical="top"/>
    </xf>
    <xf numFmtId="0" fontId="25" fillId="0" borderId="0" xfId="43" applyFont="1" applyFill="1" applyBorder="1"/>
    <xf numFmtId="4" fontId="25" fillId="0" borderId="0" xfId="43" applyNumberFormat="1" applyFont="1" applyFill="1" applyBorder="1" applyAlignment="1">
      <alignment vertical="top"/>
    </xf>
    <xf numFmtId="10" fontId="25" fillId="0" borderId="0" xfId="1183" applyNumberFormat="1" applyFont="1" applyFill="1" applyBorder="1" applyAlignment="1">
      <alignment vertical="top"/>
    </xf>
    <xf numFmtId="171" fontId="23" fillId="0" borderId="0" xfId="43" applyNumberFormat="1" applyFont="1" applyFill="1" applyBorder="1" applyAlignment="1">
      <alignment vertical="top"/>
    </xf>
    <xf numFmtId="0" fontId="23" fillId="0" borderId="0" xfId="43" applyFont="1" applyBorder="1"/>
    <xf numFmtId="0" fontId="23" fillId="0" borderId="0" xfId="43" applyFont="1" applyBorder="1" applyAlignment="1">
      <alignment horizontal="right" vertical="top"/>
    </xf>
    <xf numFmtId="0" fontId="23" fillId="0" borderId="0" xfId="43" applyFont="1" applyBorder="1" applyAlignment="1">
      <alignment vertical="top"/>
    </xf>
    <xf numFmtId="0" fontId="21" fillId="0" borderId="0" xfId="43" applyFont="1" applyBorder="1" applyAlignment="1">
      <alignment vertical="top"/>
    </xf>
    <xf numFmtId="4" fontId="21" fillId="0" borderId="0" xfId="43" applyNumberFormat="1" applyFont="1" applyBorder="1" applyAlignment="1">
      <alignment vertical="top"/>
    </xf>
    <xf numFmtId="166" fontId="23" fillId="0" borderId="0" xfId="750" applyNumberFormat="1" applyFont="1" applyBorder="1" applyAlignment="1">
      <alignment vertical="top"/>
    </xf>
    <xf numFmtId="2" fontId="23" fillId="0" borderId="0" xfId="43" applyNumberFormat="1" applyFont="1" applyBorder="1" applyAlignment="1">
      <alignment horizontal="center" vertical="top"/>
    </xf>
    <xf numFmtId="0" fontId="23" fillId="0" borderId="0" xfId="1057" applyFont="1" applyFill="1" applyAlignment="1">
      <alignment horizontal="justify" vertical="top"/>
    </xf>
    <xf numFmtId="0" fontId="23" fillId="0" borderId="0" xfId="893" applyFont="1" applyFill="1"/>
    <xf numFmtId="0" fontId="23" fillId="0" borderId="0" xfId="1057" applyFont="1" applyFill="1" applyAlignment="1">
      <alignment vertical="top"/>
    </xf>
    <xf numFmtId="4" fontId="23" fillId="0" borderId="0" xfId="1057" applyNumberFormat="1" applyFont="1" applyFill="1" applyAlignment="1">
      <alignment vertical="top"/>
    </xf>
    <xf numFmtId="39" fontId="23" fillId="0" borderId="0" xfId="1057" applyNumberFormat="1" applyFont="1" applyFill="1" applyAlignment="1">
      <alignment vertical="top"/>
    </xf>
    <xf numFmtId="10" fontId="23" fillId="0" borderId="0" xfId="1188" applyNumberFormat="1" applyFont="1" applyFill="1" applyAlignment="1">
      <alignment vertical="top"/>
    </xf>
    <xf numFmtId="0" fontId="23" fillId="0" borderId="54" xfId="1057" applyFont="1" applyFill="1" applyBorder="1" applyAlignment="1">
      <alignment horizontal="left" vertical="top" wrapText="1"/>
    </xf>
    <xf numFmtId="0" fontId="22" fillId="0" borderId="3" xfId="1057" applyFont="1" applyFill="1" applyBorder="1" applyAlignment="1">
      <alignment horizontal="justify" vertical="top" wrapText="1"/>
    </xf>
    <xf numFmtId="0" fontId="23" fillId="0" borderId="54" xfId="1057" applyFont="1" applyFill="1" applyBorder="1" applyAlignment="1">
      <alignment vertical="top"/>
    </xf>
    <xf numFmtId="0" fontId="22" fillId="0" borderId="3" xfId="1057" applyFont="1" applyFill="1" applyBorder="1" applyAlignment="1">
      <alignment horizontal="justify" vertical="top"/>
    </xf>
    <xf numFmtId="0" fontId="23" fillId="0" borderId="55" xfId="1057" applyFont="1" applyFill="1" applyBorder="1" applyAlignment="1">
      <alignment vertical="top"/>
    </xf>
    <xf numFmtId="0" fontId="22" fillId="0" borderId="56" xfId="1057" applyFont="1" applyFill="1" applyBorder="1" applyAlignment="1">
      <alignment horizontal="justify" vertical="top"/>
    </xf>
    <xf numFmtId="4" fontId="23" fillId="0" borderId="0" xfId="1057" applyNumberFormat="1" applyFont="1" applyFill="1" applyBorder="1" applyAlignment="1">
      <alignment vertical="top"/>
    </xf>
    <xf numFmtId="164" fontId="88" fillId="0" borderId="0" xfId="1401" applyFont="1" applyFill="1" applyAlignment="1">
      <alignment vertical="top"/>
    </xf>
    <xf numFmtId="0" fontId="23" fillId="0" borderId="0" xfId="1057" applyFont="1" applyFill="1" applyBorder="1" applyAlignment="1">
      <alignment vertical="top"/>
    </xf>
    <xf numFmtId="172" fontId="21" fillId="0" borderId="0" xfId="1057" applyNumberFormat="1" applyFont="1" applyFill="1" applyBorder="1" applyAlignment="1">
      <alignment horizontal="center" vertical="center" wrapText="1"/>
    </xf>
    <xf numFmtId="0" fontId="21" fillId="57" borderId="0" xfId="0" applyFont="1" applyFill="1"/>
    <xf numFmtId="0" fontId="21" fillId="57" borderId="0" xfId="0" applyFont="1" applyFill="1" applyAlignment="1">
      <alignment horizontal="right" vertical="center"/>
    </xf>
    <xf numFmtId="0" fontId="21" fillId="57" borderId="0" xfId="0" applyFont="1" applyFill="1" applyAlignment="1">
      <alignment horizontal="center" vertical="top"/>
    </xf>
    <xf numFmtId="49" fontId="61" fillId="0" borderId="0" xfId="0" applyNumberFormat="1" applyFont="1" applyFill="1" applyBorder="1" applyAlignment="1">
      <alignment vertical="top"/>
    </xf>
    <xf numFmtId="49" fontId="61" fillId="0" borderId="0" xfId="0" applyNumberFormat="1" applyFont="1" applyFill="1" applyBorder="1" applyAlignment="1" applyProtection="1">
      <alignment vertical="top"/>
    </xf>
    <xf numFmtId="4" fontId="87" fillId="57" borderId="0" xfId="0" applyNumberFormat="1" applyFont="1" applyFill="1" applyBorder="1" applyAlignment="1" applyProtection="1">
      <alignment vertical="center"/>
    </xf>
    <xf numFmtId="4" fontId="87" fillId="57" borderId="0" xfId="0" applyNumberFormat="1" applyFont="1" applyFill="1" applyBorder="1" applyAlignment="1" applyProtection="1">
      <alignment horizontal="center" vertical="center" wrapText="1"/>
    </xf>
    <xf numFmtId="0" fontId="85" fillId="57" borderId="0" xfId="0" applyFont="1" applyFill="1" applyAlignment="1">
      <alignment vertical="center"/>
    </xf>
    <xf numFmtId="49" fontId="60" fillId="0" borderId="0" xfId="0" applyNumberFormat="1" applyFont="1" applyFill="1" applyBorder="1" applyAlignment="1">
      <alignment horizontal="left" vertical="top"/>
    </xf>
    <xf numFmtId="173" fontId="23" fillId="0" borderId="0" xfId="1057" applyNumberFormat="1" applyFont="1" applyFill="1" applyAlignment="1">
      <alignment vertical="top"/>
    </xf>
    <xf numFmtId="4" fontId="81" fillId="0" borderId="45" xfId="902" applyNumberFormat="1" applyFont="1" applyFill="1" applyBorder="1" applyAlignment="1">
      <alignment horizontal="right" vertical="top"/>
    </xf>
    <xf numFmtId="49" fontId="61" fillId="0" borderId="0" xfId="0" applyNumberFormat="1" applyFont="1" applyFill="1" applyBorder="1" applyAlignment="1" applyProtection="1">
      <alignment horizontal="left" vertical="top"/>
    </xf>
    <xf numFmtId="49" fontId="61" fillId="0" borderId="0" xfId="0" applyNumberFormat="1" applyFont="1" applyFill="1" applyBorder="1" applyAlignment="1">
      <alignment horizontal="left" vertical="top" wrapText="1"/>
    </xf>
    <xf numFmtId="0" fontId="60" fillId="0" borderId="24" xfId="0" applyFont="1" applyBorder="1" applyAlignment="1" applyProtection="1">
      <alignment horizontal="left" vertical="center"/>
    </xf>
    <xf numFmtId="0" fontId="60" fillId="0" borderId="27" xfId="0" applyFont="1" applyBorder="1" applyAlignment="1" applyProtection="1">
      <alignment horizontal="left" vertical="center" wrapText="1"/>
    </xf>
    <xf numFmtId="0" fontId="60" fillId="0" borderId="27" xfId="0" applyFont="1" applyFill="1" applyBorder="1" applyAlignment="1" applyProtection="1">
      <alignment horizontal="left" vertical="center"/>
    </xf>
    <xf numFmtId="0" fontId="60" fillId="0" borderId="27" xfId="0" applyFont="1" applyBorder="1" applyAlignment="1" applyProtection="1">
      <alignment vertical="center"/>
    </xf>
    <xf numFmtId="0" fontId="60" fillId="0" borderId="29" xfId="0" applyFont="1" applyBorder="1" applyAlignment="1" applyProtection="1">
      <alignment horizontal="left" vertical="center"/>
    </xf>
    <xf numFmtId="0" fontId="25" fillId="0" borderId="0" xfId="0" applyFont="1" applyBorder="1" applyAlignment="1" applyProtection="1">
      <alignment vertical="center"/>
    </xf>
    <xf numFmtId="0" fontId="25" fillId="0" borderId="0" xfId="0" applyFont="1" applyBorder="1" applyAlignment="1" applyProtection="1">
      <alignment horizontal="left" vertical="center"/>
    </xf>
    <xf numFmtId="0" fontId="21" fillId="0" borderId="0" xfId="0" applyFont="1" applyBorder="1" applyAlignment="1" applyProtection="1">
      <alignment vertical="center"/>
    </xf>
    <xf numFmtId="0" fontId="81" fillId="0" borderId="36" xfId="0" applyFont="1" applyFill="1" applyBorder="1" applyAlignment="1">
      <alignment horizontal="left" vertical="top" wrapText="1"/>
    </xf>
    <xf numFmtId="0" fontId="38" fillId="0" borderId="48" xfId="0" applyFont="1" applyFill="1" applyBorder="1" applyAlignment="1">
      <alignment horizontal="left" vertical="top" wrapText="1"/>
    </xf>
    <xf numFmtId="0" fontId="38" fillId="0" borderId="48" xfId="0" applyFont="1" applyFill="1" applyBorder="1" applyAlignment="1">
      <alignment horizontal="center" vertical="top" wrapText="1"/>
    </xf>
    <xf numFmtId="4" fontId="38" fillId="0" borderId="48" xfId="0" applyNumberFormat="1" applyFont="1" applyFill="1" applyBorder="1" applyAlignment="1">
      <alignment horizontal="right" vertical="top" wrapText="1"/>
    </xf>
    <xf numFmtId="4" fontId="81" fillId="0" borderId="48" xfId="0" applyNumberFormat="1" applyFont="1" applyFill="1" applyBorder="1" applyAlignment="1">
      <alignment horizontal="right" vertical="top" wrapText="1"/>
    </xf>
    <xf numFmtId="0" fontId="81" fillId="0" borderId="37" xfId="0" applyFont="1" applyFill="1" applyBorder="1" applyAlignment="1">
      <alignment vertical="top" wrapText="1"/>
    </xf>
    <xf numFmtId="0" fontId="81" fillId="0" borderId="38" xfId="0" applyFont="1" applyFill="1" applyBorder="1" applyAlignment="1">
      <alignment vertical="top" wrapText="1"/>
    </xf>
    <xf numFmtId="0" fontId="81" fillId="0" borderId="39" xfId="0" applyFont="1" applyFill="1" applyBorder="1" applyAlignment="1">
      <alignment vertical="top" wrapText="1"/>
    </xf>
    <xf numFmtId="0" fontId="81" fillId="0" borderId="41" xfId="0" applyFont="1" applyFill="1" applyBorder="1" applyAlignment="1">
      <alignment vertical="top" wrapText="1"/>
    </xf>
    <xf numFmtId="0" fontId="81" fillId="0" borderId="42" xfId="0" applyFont="1" applyFill="1" applyBorder="1" applyAlignment="1">
      <alignment vertical="top" wrapText="1"/>
    </xf>
    <xf numFmtId="0" fontId="81" fillId="0" borderId="43" xfId="0" applyFont="1" applyFill="1" applyBorder="1" applyAlignment="1">
      <alignment vertical="top" wrapText="1"/>
    </xf>
    <xf numFmtId="0" fontId="38" fillId="0" borderId="60" xfId="0" applyFont="1" applyBorder="1" applyAlignment="1">
      <alignment vertical="top" wrapText="1"/>
    </xf>
    <xf numFmtId="49" fontId="22" fillId="33" borderId="13" xfId="42" applyNumberFormat="1" applyFont="1" applyFill="1" applyBorder="1" applyAlignment="1" applyProtection="1">
      <alignment horizontal="center" vertical="center" wrapText="1"/>
    </xf>
    <xf numFmtId="0" fontId="22" fillId="33" borderId="13" xfId="42" applyNumberFormat="1" applyFont="1" applyFill="1" applyBorder="1" applyAlignment="1" applyProtection="1">
      <alignment horizontal="center" vertical="center" wrapText="1"/>
    </xf>
    <xf numFmtId="14" fontId="22" fillId="0" borderId="0" xfId="42" applyNumberFormat="1" applyFont="1" applyFill="1" applyBorder="1" applyAlignment="1" applyProtection="1">
      <alignment horizontal="center" vertical="center" wrapText="1"/>
    </xf>
    <xf numFmtId="0" fontId="22" fillId="0" borderId="0" xfId="42" applyNumberFormat="1" applyFont="1" applyFill="1" applyBorder="1" applyAlignment="1" applyProtection="1">
      <alignment vertical="top" wrapText="1"/>
    </xf>
    <xf numFmtId="0" fontId="23" fillId="0" borderId="0" xfId="42" applyNumberFormat="1" applyFont="1" applyFill="1" applyBorder="1" applyAlignment="1" applyProtection="1">
      <alignment horizontal="justify" vertical="top"/>
    </xf>
    <xf numFmtId="0" fontId="22" fillId="0" borderId="0" xfId="42" applyNumberFormat="1" applyFont="1" applyFill="1" applyBorder="1" applyAlignment="1" applyProtection="1">
      <alignment horizontal="center" vertical="top" wrapText="1"/>
    </xf>
    <xf numFmtId="0" fontId="60" fillId="0" borderId="0" xfId="0" applyFont="1" applyFill="1" applyBorder="1" applyAlignment="1">
      <alignment horizontal="left" vertical="top" wrapText="1"/>
    </xf>
    <xf numFmtId="0" fontId="61" fillId="0" borderId="0" xfId="0" applyFont="1" applyFill="1" applyBorder="1" applyAlignment="1">
      <alignment horizontal="left" vertical="top"/>
    </xf>
    <xf numFmtId="49" fontId="22" fillId="0" borderId="1" xfId="43" applyNumberFormat="1" applyFont="1" applyFill="1" applyBorder="1" applyAlignment="1" applyProtection="1">
      <alignment vertical="center" wrapText="1"/>
    </xf>
    <xf numFmtId="4" fontId="82" fillId="0" borderId="0" xfId="42" applyFont="1" applyFill="1" applyAlignment="1">
      <alignment vertical="center" wrapText="1"/>
      <protection locked="0"/>
    </xf>
    <xf numFmtId="4" fontId="23" fillId="0" borderId="0" xfId="42" applyFont="1" applyFill="1">
      <alignment vertical="center" wrapText="1"/>
      <protection locked="0"/>
    </xf>
    <xf numFmtId="4" fontId="23" fillId="0" borderId="0" xfId="43" applyNumberFormat="1" applyFont="1" applyFill="1" applyAlignment="1" applyProtection="1">
      <alignment vertical="center" wrapText="1"/>
      <protection locked="0"/>
    </xf>
    <xf numFmtId="4" fontId="82" fillId="57" borderId="0" xfId="42" applyFont="1" applyFill="1">
      <alignment vertical="center" wrapText="1"/>
      <protection locked="0"/>
    </xf>
    <xf numFmtId="4" fontId="21" fillId="0" borderId="0" xfId="0" applyNumberFormat="1" applyFont="1" applyFill="1" applyAlignment="1">
      <alignment wrapText="1"/>
    </xf>
    <xf numFmtId="49" fontId="22" fillId="0" borderId="62" xfId="43" applyNumberFormat="1" applyFont="1" applyFill="1" applyBorder="1" applyAlignment="1" applyProtection="1">
      <alignment vertical="center" wrapText="1"/>
    </xf>
    <xf numFmtId="49" fontId="22" fillId="0" borderId="63" xfId="43" applyNumberFormat="1" applyFont="1" applyFill="1" applyBorder="1" applyAlignment="1" applyProtection="1">
      <alignment vertical="center" wrapText="1"/>
    </xf>
    <xf numFmtId="49" fontId="22" fillId="0" borderId="64" xfId="43" applyNumberFormat="1" applyFont="1" applyFill="1" applyBorder="1" applyAlignment="1" applyProtection="1">
      <alignment vertical="center" wrapText="1"/>
    </xf>
    <xf numFmtId="49" fontId="22" fillId="0" borderId="61" xfId="43" applyNumberFormat="1" applyFont="1" applyFill="1" applyBorder="1" applyAlignment="1" applyProtection="1">
      <alignment vertical="center" wrapText="1"/>
    </xf>
    <xf numFmtId="49" fontId="22" fillId="0" borderId="65" xfId="43" applyNumberFormat="1" applyFont="1" applyFill="1" applyBorder="1" applyAlignment="1" applyProtection="1">
      <alignment vertical="center" wrapText="1"/>
    </xf>
    <xf numFmtId="0" fontId="22" fillId="0" borderId="49" xfId="43" applyNumberFormat="1" applyFont="1" applyFill="1" applyBorder="1" applyAlignment="1" applyProtection="1">
      <alignment vertical="top" wrapText="1"/>
    </xf>
    <xf numFmtId="0" fontId="66" fillId="0" borderId="50" xfId="0" applyFont="1" applyBorder="1" applyAlignment="1"/>
    <xf numFmtId="0" fontId="66" fillId="0" borderId="51" xfId="0" applyFont="1" applyBorder="1" applyAlignment="1"/>
    <xf numFmtId="49" fontId="82" fillId="57" borderId="0" xfId="42" applyNumberFormat="1" applyFont="1" applyFill="1">
      <alignment vertical="center" wrapText="1"/>
      <protection locked="0"/>
    </xf>
    <xf numFmtId="4" fontId="91" fillId="57" borderId="0" xfId="42" applyFont="1" applyFill="1">
      <alignment vertical="center" wrapText="1"/>
      <protection locked="0"/>
    </xf>
    <xf numFmtId="4" fontId="82" fillId="57" borderId="0" xfId="42" applyFont="1" applyFill="1" applyAlignment="1">
      <alignment horizontal="center" vertical="center" wrapText="1"/>
      <protection locked="0"/>
    </xf>
    <xf numFmtId="49" fontId="25" fillId="0" borderId="0" xfId="0" applyNumberFormat="1" applyFont="1" applyFill="1" applyBorder="1" applyAlignment="1">
      <alignment horizontal="right" wrapText="1"/>
    </xf>
    <xf numFmtId="4" fontId="25" fillId="0" borderId="0" xfId="0" applyNumberFormat="1" applyFont="1" applyFill="1" applyBorder="1" applyAlignment="1">
      <alignment horizontal="right" wrapText="1"/>
    </xf>
    <xf numFmtId="4" fontId="25" fillId="0" borderId="0" xfId="0" applyNumberFormat="1" applyFont="1" applyFill="1" applyBorder="1" applyAlignment="1">
      <alignment wrapText="1"/>
    </xf>
    <xf numFmtId="4" fontId="66" fillId="0" borderId="0" xfId="0" applyNumberFormat="1" applyFont="1" applyFill="1" applyAlignment="1">
      <alignment wrapText="1"/>
    </xf>
    <xf numFmtId="49" fontId="82" fillId="0" borderId="0" xfId="42" applyNumberFormat="1" applyFont="1" applyFill="1">
      <alignment vertical="center" wrapText="1"/>
      <protection locked="0"/>
    </xf>
    <xf numFmtId="4" fontId="91" fillId="0" borderId="0" xfId="42" applyFont="1" applyFill="1">
      <alignment vertical="center" wrapText="1"/>
      <protection locked="0"/>
    </xf>
    <xf numFmtId="4" fontId="82" fillId="0" borderId="0" xfId="42" applyFont="1" applyFill="1" applyAlignment="1">
      <alignment horizontal="center" vertical="center" wrapText="1"/>
      <protection locked="0"/>
    </xf>
    <xf numFmtId="4" fontId="23" fillId="0" borderId="0" xfId="42" applyFont="1" applyFill="1" applyAlignment="1">
      <alignment horizontal="center" vertical="center" wrapText="1"/>
      <protection locked="0"/>
    </xf>
    <xf numFmtId="4" fontId="23" fillId="0" borderId="0" xfId="43" applyNumberFormat="1" applyFont="1" applyFill="1" applyAlignment="1" applyProtection="1">
      <alignment horizontal="center" vertical="center" wrapText="1"/>
      <protection locked="0"/>
    </xf>
    <xf numFmtId="0" fontId="83" fillId="0" borderId="0" xfId="0" applyFont="1" applyFill="1" applyBorder="1" applyAlignment="1">
      <alignment horizontal="center" vertical="center" wrapText="1"/>
    </xf>
    <xf numFmtId="0" fontId="75" fillId="0" borderId="0" xfId="0" applyFont="1" applyFill="1" applyAlignment="1">
      <alignment horizontal="center" vertical="center"/>
    </xf>
    <xf numFmtId="0" fontId="61" fillId="0" borderId="0" xfId="0" applyFont="1" applyFill="1" applyAlignment="1">
      <alignment horizontal="center" vertical="center"/>
    </xf>
    <xf numFmtId="2" fontId="60" fillId="0" borderId="0" xfId="0" applyNumberFormat="1" applyFont="1" applyFill="1" applyAlignment="1">
      <alignment horizontal="center" vertical="center"/>
    </xf>
    <xf numFmtId="0" fontId="79" fillId="0" borderId="0" xfId="0" applyFont="1" applyFill="1" applyAlignment="1">
      <alignment horizontal="center" vertical="center"/>
    </xf>
    <xf numFmtId="4" fontId="21" fillId="0" borderId="0" xfId="0" applyNumberFormat="1" applyFont="1" applyFill="1" applyAlignment="1">
      <alignment horizontal="center" vertical="center" wrapText="1"/>
    </xf>
    <xf numFmtId="49" fontId="22" fillId="59" borderId="3" xfId="43" applyNumberFormat="1" applyFont="1" applyFill="1" applyBorder="1" applyAlignment="1" applyProtection="1">
      <alignment vertical="top" wrapText="1"/>
    </xf>
    <xf numFmtId="4" fontId="22" fillId="59" borderId="3" xfId="44" applyNumberFormat="1" applyFont="1" applyFill="1" applyBorder="1" applyAlignment="1" applyProtection="1">
      <alignment horizontal="justify" vertical="top"/>
      <protection locked="0"/>
    </xf>
    <xf numFmtId="44" fontId="22" fillId="59" borderId="3" xfId="1956" applyFont="1" applyFill="1" applyBorder="1" applyAlignment="1" applyProtection="1">
      <alignment horizontal="center" vertical="top" wrapText="1"/>
    </xf>
    <xf numFmtId="0" fontId="22" fillId="59" borderId="3" xfId="43" applyNumberFormat="1" applyFont="1" applyFill="1" applyBorder="1" applyAlignment="1" applyProtection="1">
      <alignment horizontal="center" vertical="top" wrapText="1"/>
    </xf>
    <xf numFmtId="2" fontId="22" fillId="59" borderId="3" xfId="43" applyNumberFormat="1" applyFont="1" applyFill="1" applyBorder="1" applyAlignment="1" applyProtection="1">
      <alignment horizontal="center" vertical="top" wrapText="1"/>
    </xf>
    <xf numFmtId="2" fontId="22" fillId="59" borderId="3" xfId="43" applyNumberFormat="1" applyFont="1" applyFill="1" applyBorder="1" applyAlignment="1" applyProtection="1">
      <alignment horizontal="center" vertical="center" wrapText="1"/>
    </xf>
    <xf numFmtId="0" fontId="38" fillId="0" borderId="0" xfId="0" applyFont="1" applyAlignment="1">
      <alignment vertical="top"/>
    </xf>
    <xf numFmtId="0" fontId="38" fillId="0" borderId="0" xfId="902" applyFont="1" applyAlignment="1">
      <alignment vertical="top"/>
    </xf>
    <xf numFmtId="10" fontId="0" fillId="0" borderId="0" xfId="1663" applyNumberFormat="1" applyFont="1" applyProtection="1"/>
    <xf numFmtId="0" fontId="60" fillId="0" borderId="0" xfId="0" applyFont="1" applyFill="1" applyBorder="1" applyAlignment="1">
      <alignment horizontal="left" vertical="top" wrapText="1"/>
    </xf>
    <xf numFmtId="49" fontId="61" fillId="0" borderId="0" xfId="0" applyNumberFormat="1" applyFont="1" applyFill="1" applyBorder="1" applyAlignment="1">
      <alignment horizontal="left" vertical="top"/>
    </xf>
    <xf numFmtId="0" fontId="81" fillId="0" borderId="52" xfId="902" applyFont="1" applyFill="1" applyBorder="1" applyAlignment="1">
      <alignment horizontal="right" vertical="top"/>
    </xf>
    <xf numFmtId="0" fontId="81" fillId="0" borderId="47" xfId="0" applyFont="1" applyFill="1" applyBorder="1" applyAlignment="1">
      <alignment vertical="top"/>
    </xf>
    <xf numFmtId="0" fontId="81" fillId="0" borderId="48" xfId="0" applyFont="1" applyFill="1" applyBorder="1" applyAlignment="1">
      <alignment vertical="top"/>
    </xf>
    <xf numFmtId="0" fontId="81" fillId="0" borderId="48" xfId="902" applyFont="1" applyFill="1" applyBorder="1" applyAlignment="1">
      <alignment vertical="top"/>
    </xf>
    <xf numFmtId="0" fontId="81" fillId="0" borderId="66" xfId="0" applyFont="1" applyFill="1" applyBorder="1" applyAlignment="1">
      <alignment horizontal="right" vertical="top"/>
    </xf>
    <xf numFmtId="0" fontId="81" fillId="0" borderId="0" xfId="902" applyFont="1" applyFill="1" applyBorder="1" applyAlignment="1">
      <alignment vertical="top"/>
    </xf>
    <xf numFmtId="0" fontId="81" fillId="0" borderId="0" xfId="0" applyFont="1" applyFill="1" applyBorder="1" applyAlignment="1">
      <alignment vertical="top"/>
    </xf>
    <xf numFmtId="0" fontId="81" fillId="0" borderId="64" xfId="0" applyFont="1" applyFill="1" applyBorder="1" applyAlignment="1">
      <alignment horizontal="right" vertical="top"/>
    </xf>
    <xf numFmtId="0" fontId="81" fillId="0" borderId="36" xfId="902" applyFont="1" applyFill="1" applyBorder="1" applyAlignment="1">
      <alignment horizontal="left" vertical="top" wrapText="1"/>
    </xf>
    <xf numFmtId="4" fontId="38" fillId="0" borderId="0" xfId="902" applyNumberFormat="1" applyFont="1" applyFill="1"/>
    <xf numFmtId="14" fontId="61" fillId="0" borderId="0" xfId="0" applyNumberFormat="1" applyFont="1" applyFill="1" applyBorder="1" applyAlignment="1">
      <alignment horizontal="left" vertical="top"/>
    </xf>
    <xf numFmtId="0" fontId="84" fillId="0" borderId="0" xfId="0" applyFont="1" applyFill="1" applyAlignment="1">
      <alignment vertical="top"/>
    </xf>
    <xf numFmtId="0" fontId="78" fillId="0" borderId="0" xfId="0" applyFont="1" applyFill="1" applyAlignment="1">
      <alignment vertical="center"/>
    </xf>
    <xf numFmtId="0" fontId="75" fillId="0" borderId="0" xfId="0" applyFont="1" applyFill="1" applyBorder="1" applyAlignment="1">
      <alignment vertical="top"/>
    </xf>
    <xf numFmtId="0" fontId="21" fillId="0" borderId="0" xfId="0" applyFont="1" applyFill="1" applyBorder="1"/>
    <xf numFmtId="2" fontId="25" fillId="0" borderId="0" xfId="0" applyNumberFormat="1" applyFont="1" applyFill="1" applyBorder="1" applyAlignment="1">
      <alignment horizontal="right" vertical="top"/>
    </xf>
    <xf numFmtId="0" fontId="23" fillId="0" borderId="0" xfId="0" applyFont="1" applyFill="1" applyBorder="1"/>
    <xf numFmtId="0" fontId="21" fillId="0" borderId="0" xfId="0" applyFont="1" applyFill="1" applyBorder="1" applyAlignment="1">
      <alignment horizontal="center" vertical="top"/>
    </xf>
    <xf numFmtId="0" fontId="79" fillId="0" borderId="0" xfId="0" applyFont="1" applyFill="1" applyBorder="1"/>
    <xf numFmtId="0" fontId="61" fillId="0" borderId="0" xfId="0" applyFont="1" applyFill="1" applyBorder="1"/>
    <xf numFmtId="0" fontId="22" fillId="33" borderId="0" xfId="43" applyFont="1" applyFill="1" applyBorder="1" applyAlignment="1">
      <alignment horizontal="center" vertical="top" wrapText="1"/>
    </xf>
    <xf numFmtId="4" fontId="86" fillId="33" borderId="0" xfId="43" applyNumberFormat="1" applyFont="1" applyFill="1" applyBorder="1" applyAlignment="1" applyProtection="1">
      <alignment horizontal="center" vertical="top" wrapText="1"/>
    </xf>
    <xf numFmtId="169" fontId="86" fillId="33" borderId="0" xfId="43" applyNumberFormat="1" applyFont="1" applyFill="1" applyBorder="1" applyAlignment="1" applyProtection="1">
      <alignment horizontal="center" vertical="top" wrapText="1"/>
    </xf>
    <xf numFmtId="4" fontId="22" fillId="33" borderId="0" xfId="43" applyNumberFormat="1" applyFont="1" applyFill="1" applyBorder="1" applyAlignment="1">
      <alignment horizontal="center" vertical="top" wrapText="1"/>
    </xf>
    <xf numFmtId="4" fontId="19" fillId="0" borderId="0" xfId="0" applyNumberFormat="1" applyFont="1" applyFill="1" applyBorder="1" applyAlignment="1">
      <alignment wrapText="1"/>
    </xf>
    <xf numFmtId="4" fontId="0" fillId="0" borderId="0" xfId="0" applyNumberFormat="1" applyFill="1" applyBorder="1" applyAlignment="1">
      <alignment wrapText="1"/>
    </xf>
    <xf numFmtId="0" fontId="93" fillId="0" borderId="0" xfId="1962" applyFont="1" applyAlignment="1">
      <alignment horizontal="left" vertical="top" wrapText="1"/>
    </xf>
    <xf numFmtId="0" fontId="92" fillId="0" borderId="0" xfId="1962" applyAlignment="1">
      <alignment vertical="top" wrapText="1"/>
    </xf>
    <xf numFmtId="0" fontId="93" fillId="0" borderId="0" xfId="1962" applyFont="1" applyAlignment="1">
      <alignment horizontal="right" vertical="top" wrapText="1"/>
    </xf>
    <xf numFmtId="0" fontId="92" fillId="0" borderId="0" xfId="1962" applyAlignment="1">
      <alignment horizontal="right" vertical="top" wrapText="1"/>
    </xf>
    <xf numFmtId="0" fontId="79" fillId="0" borderId="0" xfId="0" applyFont="1" applyFill="1" applyAlignment="1">
      <alignment vertical="top"/>
    </xf>
    <xf numFmtId="0" fontId="38" fillId="0" borderId="53" xfId="0" applyFont="1" applyBorder="1" applyAlignment="1">
      <alignment vertical="top" wrapText="1"/>
    </xf>
    <xf numFmtId="0" fontId="81" fillId="0" borderId="59" xfId="0" applyFont="1" applyFill="1" applyBorder="1" applyAlignment="1">
      <alignment horizontal="left" vertical="top" wrapText="1"/>
    </xf>
    <xf numFmtId="0" fontId="61" fillId="0" borderId="0" xfId="0" applyFont="1" applyFill="1" applyBorder="1" applyAlignment="1">
      <alignment horizontal="left" vertical="top"/>
    </xf>
    <xf numFmtId="0" fontId="81" fillId="0" borderId="37" xfId="902" applyFont="1" applyFill="1" applyBorder="1" applyAlignment="1">
      <alignment vertical="top"/>
    </xf>
    <xf numFmtId="14" fontId="61" fillId="0" borderId="0" xfId="0" applyNumberFormat="1" applyFont="1" applyFill="1" applyBorder="1" applyAlignment="1">
      <alignment horizontal="left" vertical="center"/>
    </xf>
    <xf numFmtId="14" fontId="61" fillId="0" borderId="28" xfId="0" applyNumberFormat="1" applyFont="1" applyFill="1" applyBorder="1" applyAlignment="1">
      <alignment vertical="center"/>
    </xf>
    <xf numFmtId="0" fontId="66" fillId="0" borderId="50" xfId="0" applyFont="1" applyFill="1" applyBorder="1" applyAlignment="1"/>
    <xf numFmtId="0" fontId="61" fillId="0" borderId="0" xfId="0" applyFont="1" applyFill="1" applyBorder="1" applyAlignment="1">
      <alignment horizontal="left" vertical="top"/>
    </xf>
    <xf numFmtId="0" fontId="78" fillId="0" borderId="0" xfId="0" applyFont="1" applyFill="1" applyBorder="1" applyAlignment="1">
      <alignment vertical="center"/>
    </xf>
    <xf numFmtId="0" fontId="23" fillId="0" borderId="0" xfId="0" applyFont="1" applyFill="1" applyAlignment="1">
      <alignment vertical="top"/>
    </xf>
    <xf numFmtId="0" fontId="66" fillId="0" borderId="51" xfId="0" applyFont="1" applyFill="1" applyBorder="1" applyAlignment="1"/>
    <xf numFmtId="0" fontId="60" fillId="0" borderId="0" xfId="0" applyFont="1" applyFill="1" applyBorder="1" applyAlignment="1">
      <alignment horizontal="left" vertical="top" wrapText="1"/>
    </xf>
    <xf numFmtId="0" fontId="61" fillId="0" borderId="0" xfId="0" applyFont="1" applyFill="1" applyBorder="1" applyAlignment="1">
      <alignment horizontal="left" vertical="top"/>
    </xf>
    <xf numFmtId="49" fontId="61" fillId="0" borderId="0" xfId="0" applyNumberFormat="1" applyFont="1" applyFill="1" applyBorder="1" applyAlignment="1">
      <alignment horizontal="left" vertical="top"/>
    </xf>
    <xf numFmtId="0" fontId="81" fillId="0" borderId="41" xfId="902" applyFont="1" applyFill="1" applyBorder="1" applyAlignment="1">
      <alignment vertical="top"/>
    </xf>
    <xf numFmtId="0" fontId="38" fillId="0" borderId="0" xfId="902" applyFont="1" applyFill="1"/>
    <xf numFmtId="0" fontId="81" fillId="0" borderId="40" xfId="902" applyFont="1" applyFill="1" applyBorder="1" applyAlignment="1">
      <alignment horizontal="left" vertical="top" wrapText="1"/>
    </xf>
    <xf numFmtId="0" fontId="81" fillId="0" borderId="37" xfId="902" applyFont="1" applyFill="1" applyBorder="1" applyAlignment="1">
      <alignment vertical="top" wrapText="1"/>
    </xf>
    <xf numFmtId="0" fontId="81" fillId="0" borderId="38" xfId="902" applyFont="1" applyFill="1" applyBorder="1" applyAlignment="1">
      <alignment vertical="top" wrapText="1"/>
    </xf>
    <xf numFmtId="0" fontId="81" fillId="0" borderId="39" xfId="902" applyFont="1" applyFill="1" applyBorder="1" applyAlignment="1">
      <alignment vertical="top" wrapText="1"/>
    </xf>
    <xf numFmtId="0" fontId="81" fillId="0" borderId="41" xfId="902" applyFont="1" applyFill="1" applyBorder="1" applyAlignment="1">
      <alignment vertical="top" wrapText="1"/>
    </xf>
    <xf numFmtId="0" fontId="81" fillId="0" borderId="42" xfId="902" applyFont="1" applyFill="1" applyBorder="1" applyAlignment="1">
      <alignment vertical="top" wrapText="1"/>
    </xf>
    <xf numFmtId="0" fontId="81" fillId="0" borderId="43" xfId="902" applyFont="1" applyFill="1" applyBorder="1" applyAlignment="1">
      <alignment vertical="top" wrapText="1"/>
    </xf>
    <xf numFmtId="0" fontId="38" fillId="0" borderId="0" xfId="0" applyFont="1" applyFill="1" applyAlignment="1">
      <alignment vertical="top"/>
    </xf>
    <xf numFmtId="0" fontId="38" fillId="0" borderId="0" xfId="902" applyFont="1" applyFill="1" applyAlignment="1">
      <alignment vertical="top"/>
    </xf>
    <xf numFmtId="4" fontId="22" fillId="59" borderId="3" xfId="44" applyNumberFormat="1" applyFont="1" applyFill="1" applyBorder="1" applyAlignment="1" applyProtection="1">
      <alignment horizontal="justify" vertical="top" wrapText="1"/>
      <protection locked="0"/>
    </xf>
    <xf numFmtId="0" fontId="22" fillId="0" borderId="61" xfId="42" applyNumberFormat="1" applyFont="1" applyFill="1" applyBorder="1" applyAlignment="1" applyProtection="1">
      <alignment horizontal="center" vertical="top" wrapText="1"/>
    </xf>
    <xf numFmtId="0" fontId="22" fillId="0" borderId="72" xfId="42" applyNumberFormat="1" applyFont="1" applyFill="1" applyBorder="1" applyAlignment="1" applyProtection="1">
      <alignment horizontal="center" vertical="top" wrapText="1"/>
    </xf>
    <xf numFmtId="10" fontId="87" fillId="0" borderId="47" xfId="1187" applyNumberFormat="1" applyFont="1" applyFill="1" applyBorder="1" applyAlignment="1">
      <alignment vertical="center" wrapText="1"/>
    </xf>
    <xf numFmtId="10" fontId="87" fillId="0" borderId="70" xfId="1187" applyNumberFormat="1" applyFont="1" applyFill="1" applyBorder="1" applyAlignment="1">
      <alignment vertical="center" wrapText="1"/>
    </xf>
    <xf numFmtId="4" fontId="87" fillId="0" borderId="71" xfId="1057" applyNumberFormat="1" applyFont="1" applyFill="1" applyBorder="1" applyAlignment="1">
      <alignment vertical="center"/>
    </xf>
    <xf numFmtId="172" fontId="21" fillId="0" borderId="47" xfId="1057" applyNumberFormat="1" applyFont="1" applyFill="1" applyBorder="1" applyAlignment="1">
      <alignment vertical="center" wrapText="1"/>
    </xf>
    <xf numFmtId="172" fontId="21" fillId="0" borderId="70" xfId="1057" applyNumberFormat="1" applyFont="1" applyFill="1" applyBorder="1" applyAlignment="1">
      <alignment vertical="center" wrapText="1"/>
    </xf>
    <xf numFmtId="4" fontId="87" fillId="0" borderId="47" xfId="1057" applyNumberFormat="1" applyFont="1" applyFill="1" applyBorder="1" applyAlignment="1">
      <alignment vertical="center"/>
    </xf>
    <xf numFmtId="0" fontId="21" fillId="0" borderId="47" xfId="1057" applyNumberFormat="1" applyFont="1" applyFill="1" applyBorder="1" applyAlignment="1">
      <alignment vertical="top"/>
    </xf>
    <xf numFmtId="0" fontId="21" fillId="0" borderId="70" xfId="1057" applyNumberFormat="1" applyFont="1" applyFill="1" applyBorder="1" applyAlignment="1">
      <alignment vertical="top"/>
    </xf>
    <xf numFmtId="10" fontId="21" fillId="0" borderId="47" xfId="1187" applyNumberFormat="1" applyFont="1" applyFill="1" applyBorder="1" applyAlignment="1">
      <alignment vertical="center"/>
    </xf>
    <xf numFmtId="10" fontId="21" fillId="0" borderId="70" xfId="1187" applyNumberFormat="1" applyFont="1" applyFill="1" applyBorder="1" applyAlignment="1">
      <alignment vertical="center"/>
    </xf>
    <xf numFmtId="44" fontId="21" fillId="0" borderId="0" xfId="0" applyNumberFormat="1" applyFont="1" applyProtection="1"/>
    <xf numFmtId="165" fontId="21" fillId="0" borderId="0" xfId="0" applyNumberFormat="1" applyFont="1" applyProtection="1"/>
    <xf numFmtId="44" fontId="0" fillId="0" borderId="0" xfId="1956" applyFont="1" applyProtection="1"/>
    <xf numFmtId="44" fontId="0" fillId="0" borderId="0" xfId="0" applyNumberFormat="1" applyProtection="1"/>
    <xf numFmtId="44" fontId="75" fillId="0" borderId="0" xfId="1956" applyFont="1" applyFill="1" applyBorder="1" applyAlignment="1">
      <alignment vertical="top"/>
    </xf>
    <xf numFmtId="44" fontId="21" fillId="0" borderId="0" xfId="1956" applyFont="1" applyFill="1" applyBorder="1"/>
    <xf numFmtId="44" fontId="21" fillId="0" borderId="0" xfId="1956" applyFont="1" applyFill="1" applyBorder="1" applyAlignment="1">
      <alignment horizontal="center" vertical="top"/>
    </xf>
    <xf numFmtId="44" fontId="61" fillId="0" borderId="0" xfId="1956" applyFont="1" applyFill="1" applyBorder="1"/>
    <xf numFmtId="44" fontId="23" fillId="0" borderId="0" xfId="1956" applyFont="1" applyFill="1" applyBorder="1" applyAlignment="1">
      <alignment vertical="top"/>
    </xf>
    <xf numFmtId="44" fontId="19" fillId="0" borderId="0" xfId="1956" applyFont="1" applyFill="1" applyBorder="1" applyAlignment="1">
      <alignment wrapText="1"/>
    </xf>
    <xf numFmtId="44" fontId="61" fillId="0" borderId="0" xfId="1956" applyFont="1" applyFill="1" applyBorder="1" applyAlignment="1">
      <alignment vertical="top"/>
    </xf>
    <xf numFmtId="44" fontId="23" fillId="0" borderId="0" xfId="1956" applyFont="1" applyBorder="1" applyAlignment="1">
      <alignment vertical="top"/>
    </xf>
    <xf numFmtId="0" fontId="60" fillId="0" borderId="0" xfId="0" applyFont="1" applyFill="1" applyBorder="1" applyAlignment="1">
      <alignment horizontal="left" vertical="top" wrapText="1"/>
    </xf>
    <xf numFmtId="0" fontId="61" fillId="0" borderId="0" xfId="0" applyFont="1" applyFill="1" applyBorder="1" applyAlignment="1">
      <alignment horizontal="left" vertical="top"/>
    </xf>
    <xf numFmtId="0" fontId="38" fillId="0" borderId="44" xfId="0" applyFont="1" applyFill="1" applyBorder="1" applyAlignment="1">
      <alignment horizontal="left" vertical="top" wrapText="1"/>
    </xf>
    <xf numFmtId="0" fontId="38" fillId="0" borderId="44" xfId="0" applyFont="1" applyFill="1" applyBorder="1" applyAlignment="1">
      <alignment horizontal="center" vertical="top" wrapText="1"/>
    </xf>
    <xf numFmtId="4" fontId="38" fillId="0" borderId="44" xfId="0" applyNumberFormat="1" applyFont="1" applyFill="1" applyBorder="1" applyAlignment="1">
      <alignment horizontal="right" vertical="top" wrapText="1"/>
    </xf>
    <xf numFmtId="0" fontId="38" fillId="0" borderId="40" xfId="0" applyFont="1" applyFill="1" applyBorder="1" applyAlignment="1">
      <alignment horizontal="right" vertical="top" wrapText="1"/>
    </xf>
    <xf numFmtId="175" fontId="38" fillId="0" borderId="44" xfId="0" applyNumberFormat="1" applyFont="1" applyFill="1" applyBorder="1" applyAlignment="1">
      <alignment horizontal="right" vertical="top" wrapText="1"/>
    </xf>
    <xf numFmtId="4" fontId="38" fillId="0" borderId="45" xfId="0" applyNumberFormat="1" applyFont="1" applyFill="1" applyBorder="1" applyAlignment="1">
      <alignment horizontal="right" vertical="top" wrapText="1"/>
    </xf>
    <xf numFmtId="0" fontId="21" fillId="0" borderId="3" xfId="43" applyFont="1" applyFill="1" applyBorder="1" applyAlignment="1">
      <alignment horizontal="right" vertical="top" wrapText="1"/>
    </xf>
    <xf numFmtId="0" fontId="21" fillId="0" borderId="3" xfId="43" applyFont="1" applyFill="1" applyBorder="1" applyAlignment="1">
      <alignment horizontal="left" vertical="top" wrapText="1"/>
    </xf>
    <xf numFmtId="4" fontId="42" fillId="0" borderId="3" xfId="43" applyNumberFormat="1" applyFont="1" applyFill="1" applyBorder="1" applyAlignment="1" applyProtection="1">
      <alignment horizontal="center" vertical="top" wrapText="1"/>
    </xf>
    <xf numFmtId="4" fontId="42" fillId="0" borderId="3" xfId="43" applyNumberFormat="1" applyFont="1" applyFill="1" applyBorder="1" applyAlignment="1" applyProtection="1">
      <alignment horizontal="right" vertical="top" wrapText="1"/>
    </xf>
    <xf numFmtId="169" fontId="42" fillId="0" borderId="3" xfId="43" applyNumberFormat="1" applyFont="1" applyFill="1" applyBorder="1" applyAlignment="1" applyProtection="1">
      <alignment horizontal="right" vertical="top" wrapText="1"/>
    </xf>
    <xf numFmtId="4" fontId="21" fillId="0" borderId="3" xfId="43" applyNumberFormat="1" applyFont="1" applyFill="1" applyBorder="1" applyAlignment="1">
      <alignment horizontal="right" vertical="top" wrapText="1"/>
    </xf>
    <xf numFmtId="4" fontId="21" fillId="0" borderId="3" xfId="43" applyNumberFormat="1" applyFont="1" applyFill="1" applyBorder="1" applyAlignment="1">
      <alignment vertical="top"/>
    </xf>
    <xf numFmtId="171" fontId="21" fillId="0" borderId="3" xfId="1663" applyNumberFormat="1" applyFont="1" applyFill="1" applyBorder="1" applyAlignment="1">
      <alignment vertical="top"/>
    </xf>
    <xf numFmtId="44" fontId="22" fillId="0" borderId="0" xfId="1956" applyFont="1" applyFill="1" applyBorder="1" applyAlignment="1" applyProtection="1">
      <alignment horizontal="center" vertical="center" wrapText="1"/>
    </xf>
    <xf numFmtId="0" fontId="38" fillId="0" borderId="46" xfId="0" applyFont="1" applyBorder="1" applyAlignment="1">
      <alignment vertical="top" wrapText="1"/>
    </xf>
    <xf numFmtId="0" fontId="38" fillId="0" borderId="42" xfId="0" applyFont="1" applyBorder="1" applyAlignment="1">
      <alignment vertical="top" wrapText="1"/>
    </xf>
    <xf numFmtId="0" fontId="38" fillId="0" borderId="43" xfId="0" applyFont="1" applyBorder="1" applyAlignment="1">
      <alignment vertical="top" wrapText="1"/>
    </xf>
    <xf numFmtId="49" fontId="82" fillId="0" borderId="47" xfId="42" applyNumberFormat="1" applyFont="1" applyFill="1" applyBorder="1" applyAlignment="1">
      <alignment horizontal="center" vertical="center" wrapText="1"/>
      <protection locked="0"/>
    </xf>
    <xf numFmtId="49" fontId="82" fillId="0" borderId="48" xfId="42" applyNumberFormat="1" applyFont="1" applyFill="1" applyBorder="1" applyAlignment="1">
      <alignment horizontal="center" vertical="center" wrapText="1"/>
      <protection locked="0"/>
    </xf>
    <xf numFmtId="49" fontId="23" fillId="0" borderId="47" xfId="42" applyNumberFormat="1" applyFont="1" applyFill="1" applyBorder="1" applyAlignment="1">
      <alignment horizontal="center" vertical="center" wrapText="1"/>
      <protection locked="0"/>
    </xf>
    <xf numFmtId="49" fontId="23" fillId="0" borderId="48" xfId="42" applyNumberFormat="1" applyFont="1" applyFill="1" applyBorder="1" applyAlignment="1">
      <alignment horizontal="center" vertical="center" wrapText="1"/>
      <protection locked="0"/>
    </xf>
    <xf numFmtId="0" fontId="38" fillId="0" borderId="42" xfId="0" applyFont="1" applyBorder="1" applyAlignment="1">
      <alignment vertical="top" wrapText="1"/>
    </xf>
    <xf numFmtId="0" fontId="38" fillId="0" borderId="43" xfId="0" applyFont="1" applyBorder="1" applyAlignment="1">
      <alignment vertical="top" wrapText="1"/>
    </xf>
    <xf numFmtId="0" fontId="92" fillId="0" borderId="0" xfId="1962" applyAlignment="1">
      <alignment vertical="top"/>
    </xf>
    <xf numFmtId="0" fontId="60" fillId="0" borderId="30" xfId="0" applyFont="1" applyFill="1" applyBorder="1" applyAlignment="1">
      <alignment horizontal="left" vertical="top"/>
    </xf>
    <xf numFmtId="49" fontId="23" fillId="0" borderId="47" xfId="42" applyNumberFormat="1" applyFont="1" applyFill="1" applyBorder="1" applyAlignment="1">
      <alignment vertical="center" wrapText="1"/>
      <protection locked="0"/>
    </xf>
    <xf numFmtId="49" fontId="23" fillId="0" borderId="48" xfId="42" applyNumberFormat="1" applyFont="1" applyFill="1" applyBorder="1" applyAlignment="1">
      <alignment vertical="center" wrapText="1"/>
      <protection locked="0"/>
    </xf>
    <xf numFmtId="49" fontId="82" fillId="0" borderId="47" xfId="42" applyNumberFormat="1" applyFont="1" applyFill="1" applyBorder="1" applyAlignment="1">
      <alignment vertical="center" wrapText="1"/>
      <protection locked="0"/>
    </xf>
    <xf numFmtId="49" fontId="82" fillId="0" borderId="48" xfId="42" applyNumberFormat="1" applyFont="1" applyFill="1" applyBorder="1" applyAlignment="1">
      <alignment vertical="center" wrapText="1"/>
      <protection locked="0"/>
    </xf>
    <xf numFmtId="4" fontId="23" fillId="0" borderId="47" xfId="42" applyFont="1" applyFill="1" applyBorder="1" applyAlignment="1">
      <alignment vertical="center" wrapText="1"/>
      <protection locked="0"/>
    </xf>
    <xf numFmtId="4" fontId="23" fillId="0" borderId="48" xfId="42" applyFont="1" applyFill="1" applyBorder="1" applyAlignment="1">
      <alignment vertical="center" wrapText="1"/>
      <protection locked="0"/>
    </xf>
    <xf numFmtId="0" fontId="25" fillId="0" borderId="61" xfId="0" applyFont="1" applyFill="1" applyBorder="1" applyAlignment="1">
      <alignment horizontal="left" vertical="top" wrapText="1"/>
    </xf>
    <xf numFmtId="0" fontId="25" fillId="0" borderId="51" xfId="0" applyFont="1" applyFill="1" applyBorder="1" applyAlignment="1">
      <alignment horizontal="left" vertical="top" wrapText="1"/>
    </xf>
    <xf numFmtId="0" fontId="25" fillId="0" borderId="72" xfId="0" applyFont="1" applyFill="1" applyBorder="1" applyAlignment="1">
      <alignment vertical="top"/>
    </xf>
    <xf numFmtId="0" fontId="25" fillId="0" borderId="47" xfId="0" applyFont="1" applyFill="1" applyBorder="1" applyAlignment="1">
      <alignment horizontal="left" vertical="top" wrapText="1"/>
    </xf>
    <xf numFmtId="0" fontId="25" fillId="0" borderId="3" xfId="0" applyFont="1" applyFill="1" applyBorder="1" applyAlignment="1">
      <alignment horizontal="left" vertical="top" wrapText="1"/>
    </xf>
    <xf numFmtId="0" fontId="25" fillId="0" borderId="48" xfId="0" applyFont="1" applyFill="1" applyBorder="1" applyAlignment="1">
      <alignment vertical="top" wrapText="1"/>
    </xf>
    <xf numFmtId="0" fontId="25" fillId="0" borderId="72" xfId="0" applyFont="1" applyFill="1" applyBorder="1" applyAlignment="1">
      <alignment vertical="top" wrapText="1"/>
    </xf>
    <xf numFmtId="0" fontId="81" fillId="0" borderId="37" xfId="0" applyFont="1" applyFill="1" applyBorder="1" applyAlignment="1">
      <alignment vertical="top"/>
    </xf>
    <xf numFmtId="176" fontId="42" fillId="0" borderId="73" xfId="902" applyNumberFormat="1" applyFont="1" applyFill="1" applyBorder="1" applyAlignment="1">
      <alignment horizontal="right" vertical="top" wrapText="1"/>
    </xf>
    <xf numFmtId="176" fontId="42" fillId="0" borderId="74" xfId="902" applyNumberFormat="1" applyFont="1" applyFill="1" applyBorder="1" applyAlignment="1">
      <alignment horizontal="right" vertical="top" wrapText="1"/>
    </xf>
    <xf numFmtId="175" fontId="42" fillId="0" borderId="74" xfId="0" applyNumberFormat="1" applyFont="1" applyFill="1" applyBorder="1" applyAlignment="1">
      <alignment horizontal="right" vertical="top" wrapText="1"/>
    </xf>
    <xf numFmtId="174" fontId="42" fillId="0" borderId="74" xfId="1401" applyNumberFormat="1" applyFont="1" applyFill="1" applyBorder="1" applyAlignment="1">
      <alignment horizontal="right" vertical="top" wrapText="1"/>
    </xf>
    <xf numFmtId="177" fontId="42" fillId="0" borderId="74" xfId="1879" applyNumberFormat="1" applyFont="1" applyFill="1" applyBorder="1" applyAlignment="1">
      <alignment horizontal="center" vertical="top" wrapText="1"/>
    </xf>
    <xf numFmtId="178" fontId="21" fillId="0" borderId="73" xfId="1661" applyNumberFormat="1" applyFont="1" applyFill="1" applyBorder="1" applyAlignment="1">
      <alignment horizontal="left" vertical="top" wrapText="1"/>
    </xf>
    <xf numFmtId="172" fontId="21" fillId="0" borderId="74" xfId="0" applyNumberFormat="1" applyFont="1" applyFill="1" applyBorder="1" applyAlignment="1">
      <alignment horizontal="right" vertical="top" wrapText="1"/>
    </xf>
    <xf numFmtId="0" fontId="38" fillId="0" borderId="42" xfId="0" applyFont="1" applyBorder="1" applyAlignment="1">
      <alignment vertical="top" wrapText="1"/>
    </xf>
    <xf numFmtId="0" fontId="38" fillId="0" borderId="43" xfId="0" applyFont="1" applyBorder="1" applyAlignment="1">
      <alignment vertical="top" wrapText="1"/>
    </xf>
    <xf numFmtId="172" fontId="42" fillId="0" borderId="74" xfId="0" applyNumberFormat="1" applyFont="1" applyFill="1" applyBorder="1" applyAlignment="1">
      <alignment horizontal="right" vertical="center" wrapText="1"/>
    </xf>
    <xf numFmtId="179" fontId="42" fillId="0" borderId="74" xfId="0" applyNumberFormat="1" applyFont="1" applyFill="1" applyBorder="1" applyAlignment="1">
      <alignment horizontal="right" vertical="center" wrapText="1"/>
    </xf>
    <xf numFmtId="0" fontId="42" fillId="0" borderId="75" xfId="0" applyFont="1" applyFill="1" applyBorder="1" applyAlignment="1">
      <alignment horizontal="right" vertical="top" wrapText="1"/>
    </xf>
    <xf numFmtId="0" fontId="42" fillId="0" borderId="76" xfId="0" applyFont="1" applyFill="1" applyBorder="1" applyAlignment="1">
      <alignment horizontal="right" vertical="top" wrapText="1"/>
    </xf>
    <xf numFmtId="4" fontId="20" fillId="0" borderId="0" xfId="42" applyFill="1">
      <alignment vertical="center" wrapText="1"/>
      <protection locked="0"/>
    </xf>
    <xf numFmtId="178" fontId="21" fillId="0" borderId="77" xfId="1661" applyNumberFormat="1" applyFont="1" applyFill="1" applyBorder="1" applyAlignment="1">
      <alignment horizontal="left" vertical="top" wrapText="1"/>
    </xf>
    <xf numFmtId="0" fontId="60" fillId="0" borderId="0" xfId="0" applyFont="1" applyFill="1" applyBorder="1" applyAlignment="1">
      <alignment horizontal="left" vertical="top" wrapText="1"/>
    </xf>
    <xf numFmtId="0" fontId="61" fillId="0" borderId="0" xfId="0" applyFont="1" applyFill="1" applyBorder="1" applyAlignment="1">
      <alignment horizontal="left" vertical="top"/>
    </xf>
    <xf numFmtId="49" fontId="61" fillId="0" borderId="0" xfId="0" applyNumberFormat="1" applyFont="1" applyFill="1" applyBorder="1" applyAlignment="1">
      <alignment horizontal="left" vertical="top"/>
    </xf>
    <xf numFmtId="0" fontId="38" fillId="0" borderId="42" xfId="0" applyFont="1" applyBorder="1" applyAlignment="1">
      <alignment vertical="top" wrapText="1"/>
    </xf>
    <xf numFmtId="0" fontId="38" fillId="0" borderId="43" xfId="0" applyFont="1" applyBorder="1" applyAlignment="1">
      <alignment vertical="top" wrapText="1"/>
    </xf>
    <xf numFmtId="0" fontId="38" fillId="0" borderId="42" xfId="0" applyFont="1" applyBorder="1" applyAlignment="1">
      <alignment vertical="top" wrapText="1"/>
    </xf>
    <xf numFmtId="0" fontId="38" fillId="0" borderId="43" xfId="0" applyFont="1" applyBorder="1" applyAlignment="1">
      <alignment vertical="top" wrapText="1"/>
    </xf>
    <xf numFmtId="178" fontId="42" fillId="0" borderId="70" xfId="1661" applyNumberFormat="1" applyFont="1" applyFill="1" applyBorder="1" applyAlignment="1">
      <alignment horizontal="right" vertical="center" wrapText="1"/>
    </xf>
    <xf numFmtId="0" fontId="86" fillId="33" borderId="57" xfId="1057" applyFont="1" applyFill="1" applyBorder="1" applyAlignment="1">
      <alignment horizontal="center" vertical="center" wrapText="1"/>
    </xf>
    <xf numFmtId="0" fontId="86" fillId="33" borderId="58" xfId="1057" applyFont="1" applyFill="1" applyBorder="1" applyAlignment="1">
      <alignment horizontal="left" vertical="center" wrapText="1"/>
    </xf>
    <xf numFmtId="0" fontId="86" fillId="33" borderId="58" xfId="1057" applyFont="1" applyFill="1" applyBorder="1" applyAlignment="1">
      <alignment horizontal="center" vertical="center" wrapText="1"/>
    </xf>
    <xf numFmtId="4" fontId="86" fillId="33" borderId="69" xfId="1057" applyNumberFormat="1" applyFont="1" applyFill="1" applyBorder="1" applyAlignment="1">
      <alignment horizontal="center" vertical="center" wrapText="1"/>
    </xf>
    <xf numFmtId="0" fontId="21" fillId="33" borderId="47" xfId="1057" applyNumberFormat="1" applyFont="1" applyFill="1" applyBorder="1" applyAlignment="1">
      <alignment vertical="top"/>
    </xf>
    <xf numFmtId="0" fontId="21" fillId="33" borderId="70" xfId="1057" applyNumberFormat="1" applyFont="1" applyFill="1" applyBorder="1" applyAlignment="1">
      <alignment vertical="top"/>
    </xf>
    <xf numFmtId="0" fontId="21" fillId="33" borderId="48" xfId="1057" applyNumberFormat="1" applyFont="1" applyFill="1" applyBorder="1" applyAlignment="1">
      <alignment vertical="top"/>
    </xf>
    <xf numFmtId="2" fontId="22" fillId="0" borderId="47" xfId="1661" applyNumberFormat="1" applyFont="1" applyFill="1" applyBorder="1" applyAlignment="1">
      <alignment vertical="center" wrapText="1"/>
    </xf>
    <xf numFmtId="2" fontId="22" fillId="0" borderId="48" xfId="1661" applyNumberFormat="1" applyFont="1" applyFill="1" applyBorder="1" applyAlignment="1">
      <alignment vertical="center" wrapText="1"/>
    </xf>
    <xf numFmtId="4" fontId="23" fillId="0" borderId="0" xfId="43" quotePrefix="1" applyNumberFormat="1" applyFont="1" applyFill="1" applyAlignment="1" applyProtection="1">
      <alignment vertical="center" wrapText="1"/>
      <protection locked="0"/>
    </xf>
    <xf numFmtId="0" fontId="38" fillId="0" borderId="40" xfId="0" applyFont="1" applyFill="1" applyBorder="1" applyAlignment="1">
      <alignment horizontal="left" vertical="top" wrapText="1"/>
    </xf>
    <xf numFmtId="4" fontId="81" fillId="0" borderId="45" xfId="0" applyNumberFormat="1" applyFont="1" applyFill="1" applyBorder="1" applyAlignment="1">
      <alignment horizontal="right" vertical="top" wrapText="1"/>
    </xf>
    <xf numFmtId="43" fontId="38" fillId="0" borderId="44" xfId="1961" applyFont="1" applyFill="1" applyBorder="1" applyAlignment="1">
      <alignment horizontal="right" vertical="top" wrapText="1"/>
    </xf>
    <xf numFmtId="0" fontId="38" fillId="0" borderId="40" xfId="902" applyFont="1" applyFill="1" applyBorder="1" applyAlignment="1">
      <alignment horizontal="left" vertical="top" wrapText="1"/>
    </xf>
    <xf numFmtId="4" fontId="38" fillId="0" borderId="44" xfId="902" applyNumberFormat="1" applyFont="1" applyFill="1" applyBorder="1" applyAlignment="1">
      <alignment horizontal="right" vertical="top" wrapText="1"/>
    </xf>
    <xf numFmtId="4" fontId="81" fillId="0" borderId="45" xfId="902" applyNumberFormat="1" applyFont="1" applyFill="1" applyBorder="1" applyAlignment="1">
      <alignment horizontal="right" vertical="top" wrapText="1"/>
    </xf>
    <xf numFmtId="0" fontId="38" fillId="0" borderId="0" xfId="902" quotePrefix="1" applyFont="1" applyFill="1"/>
    <xf numFmtId="44" fontId="63" fillId="0" borderId="0" xfId="1956" applyFont="1" applyFill="1" applyProtection="1"/>
    <xf numFmtId="4" fontId="23" fillId="60" borderId="0" xfId="42" applyFont="1" applyFill="1" applyAlignment="1">
      <alignment vertical="center"/>
      <protection locked="0"/>
    </xf>
    <xf numFmtId="4" fontId="20" fillId="60" borderId="0" xfId="42" applyFill="1">
      <alignment vertical="center" wrapText="1"/>
      <protection locked="0"/>
    </xf>
    <xf numFmtId="0" fontId="61" fillId="0" borderId="0" xfId="0" applyFont="1" applyFill="1" applyBorder="1" applyAlignment="1">
      <alignment horizontal="left" vertical="top"/>
    </xf>
    <xf numFmtId="49" fontId="61" fillId="0" borderId="0" xfId="0" applyNumberFormat="1" applyFont="1" applyFill="1" applyBorder="1" applyAlignment="1">
      <alignment horizontal="left" vertical="top"/>
    </xf>
    <xf numFmtId="0" fontId="38" fillId="0" borderId="42" xfId="0" applyFont="1" applyBorder="1" applyAlignment="1">
      <alignment vertical="top" wrapText="1"/>
    </xf>
    <xf numFmtId="0" fontId="38" fillId="0" borderId="43" xfId="0" applyFont="1" applyBorder="1" applyAlignment="1">
      <alignment vertical="top" wrapText="1"/>
    </xf>
    <xf numFmtId="49" fontId="23" fillId="0" borderId="48" xfId="42" applyNumberFormat="1" applyFont="1" applyFill="1" applyBorder="1" applyAlignment="1">
      <alignment horizontal="center" vertical="center" wrapText="1"/>
      <protection locked="0"/>
    </xf>
    <xf numFmtId="4" fontId="23" fillId="0" borderId="0" xfId="43" applyNumberFormat="1" applyFont="1" applyFill="1" applyAlignment="1" applyProtection="1">
      <alignment horizontal="center" vertical="center" wrapText="1"/>
      <protection locked="0"/>
    </xf>
    <xf numFmtId="0" fontId="93" fillId="0" borderId="0" xfId="0" applyFont="1"/>
    <xf numFmtId="0" fontId="96" fillId="61" borderId="13" xfId="0" applyFont="1" applyFill="1" applyBorder="1" applyAlignment="1">
      <alignment horizontal="center" vertical="center" wrapText="1"/>
    </xf>
    <xf numFmtId="0" fontId="96" fillId="61" borderId="13" xfId="0" applyFont="1" applyFill="1" applyBorder="1" applyAlignment="1">
      <alignment horizontal="center" vertical="center"/>
    </xf>
    <xf numFmtId="0" fontId="0" fillId="0" borderId="0" xfId="0" applyAlignment="1">
      <alignment vertical="center"/>
    </xf>
    <xf numFmtId="49" fontId="97" fillId="0" borderId="0" xfId="0" applyNumberFormat="1" applyFont="1" applyAlignment="1">
      <alignment horizontal="right" vertical="center"/>
    </xf>
    <xf numFmtId="0" fontId="97" fillId="0" borderId="0" xfId="0" applyFont="1" applyAlignment="1">
      <alignment horizontal="left" vertical="center" wrapText="1"/>
    </xf>
    <xf numFmtId="0" fontId="97" fillId="0" borderId="0" xfId="0" applyFont="1" applyAlignment="1">
      <alignment horizontal="left" vertical="center"/>
    </xf>
    <xf numFmtId="43" fontId="97" fillId="0" borderId="0" xfId="1961" applyFont="1" applyAlignment="1">
      <alignment horizontal="right" vertical="center"/>
    </xf>
    <xf numFmtId="49" fontId="97" fillId="0" borderId="0" xfId="0" applyNumberFormat="1" applyFont="1" applyAlignment="1">
      <alignment horizontal="right" vertical="top"/>
    </xf>
    <xf numFmtId="0" fontId="97" fillId="0" borderId="0" xfId="0" applyFont="1" applyAlignment="1">
      <alignment horizontal="left" vertical="top" wrapText="1"/>
    </xf>
    <xf numFmtId="0" fontId="97" fillId="0" borderId="0" xfId="0" applyFont="1" applyAlignment="1">
      <alignment horizontal="left" vertical="top"/>
    </xf>
    <xf numFmtId="43" fontId="97" fillId="0" borderId="0" xfId="1961" applyFont="1" applyAlignment="1">
      <alignment horizontal="left" vertical="top"/>
    </xf>
    <xf numFmtId="0" fontId="97" fillId="0" borderId="0" xfId="0" applyFont="1" applyAlignment="1">
      <alignment horizontal="center" vertical="top"/>
    </xf>
    <xf numFmtId="0" fontId="97"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0" fillId="0" borderId="0" xfId="0" applyAlignment="1">
      <alignment horizontal="left" vertical="top"/>
    </xf>
    <xf numFmtId="43" fontId="0" fillId="0" borderId="0" xfId="1961" applyFont="1" applyAlignment="1">
      <alignment horizontal="left" vertical="top"/>
    </xf>
    <xf numFmtId="0" fontId="76" fillId="0" borderId="0" xfId="799" applyFont="1" applyAlignment="1">
      <alignment horizontal="center" vertical="center"/>
    </xf>
    <xf numFmtId="0" fontId="1" fillId="0" borderId="0" xfId="799" applyAlignment="1">
      <alignment horizontal="left" vertical="center"/>
    </xf>
    <xf numFmtId="0" fontId="1" fillId="0" borderId="0" xfId="799" applyAlignment="1">
      <alignment horizontal="right" vertical="center"/>
    </xf>
    <xf numFmtId="14" fontId="1" fillId="0" borderId="0" xfId="799" applyNumberFormat="1" applyAlignment="1">
      <alignment horizontal="left" vertical="center"/>
    </xf>
    <xf numFmtId="14" fontId="1" fillId="0" borderId="0" xfId="799" applyNumberFormat="1" applyAlignment="1">
      <alignment vertical="center"/>
    </xf>
    <xf numFmtId="0" fontId="25" fillId="0" borderId="0" xfId="799" applyFont="1" applyAlignment="1">
      <alignment horizontal="center" vertical="center" wrapText="1"/>
    </xf>
    <xf numFmtId="0" fontId="25" fillId="0" borderId="0" xfId="799" applyFont="1" applyAlignment="1">
      <alignment horizontal="center" vertical="center"/>
    </xf>
    <xf numFmtId="0" fontId="25" fillId="0" borderId="0" xfId="799" applyFont="1" applyAlignment="1">
      <alignment vertical="center" wrapText="1"/>
    </xf>
    <xf numFmtId="4" fontId="1" fillId="0" borderId="0" xfId="799" applyNumberFormat="1" applyAlignment="1">
      <alignment vertical="center"/>
    </xf>
    <xf numFmtId="0" fontId="21" fillId="0" borderId="0" xfId="799" applyFont="1" applyAlignment="1">
      <alignment horizontal="center" vertical="center"/>
    </xf>
    <xf numFmtId="4" fontId="21" fillId="0" borderId="0" xfId="799" applyNumberFormat="1" applyFont="1" applyAlignment="1">
      <alignment vertical="center"/>
    </xf>
    <xf numFmtId="4" fontId="25" fillId="0" borderId="0" xfId="799" applyNumberFormat="1" applyFont="1" applyAlignment="1">
      <alignment vertical="center"/>
    </xf>
    <xf numFmtId="0" fontId="25" fillId="0" borderId="0" xfId="799" applyFont="1" applyAlignment="1">
      <alignment horizontal="center" vertical="top"/>
    </xf>
    <xf numFmtId="0" fontId="94" fillId="57" borderId="0" xfId="0" applyFont="1" applyFill="1"/>
    <xf numFmtId="0" fontId="94" fillId="0" borderId="0" xfId="0" applyFont="1"/>
    <xf numFmtId="0" fontId="95" fillId="0" borderId="0" xfId="0" applyFont="1"/>
    <xf numFmtId="0" fontId="98" fillId="57" borderId="0" xfId="0" applyFont="1" applyFill="1" applyAlignment="1">
      <alignment vertical="center"/>
    </xf>
    <xf numFmtId="0" fontId="100" fillId="57" borderId="0" xfId="0" applyFont="1" applyFill="1" applyAlignment="1" applyProtection="1">
      <alignment horizontal="center" vertical="center"/>
      <protection locked="0"/>
    </xf>
    <xf numFmtId="0" fontId="18" fillId="59" borderId="79" xfId="0" applyFont="1" applyFill="1" applyBorder="1" applyAlignment="1">
      <alignment horizontal="center" vertical="center"/>
    </xf>
    <xf numFmtId="0" fontId="18" fillId="59" borderId="81" xfId="0" applyFont="1" applyFill="1" applyBorder="1" applyAlignment="1">
      <alignment horizontal="center" vertical="center"/>
    </xf>
    <xf numFmtId="10" fontId="19" fillId="0" borderId="85" xfId="1663" applyNumberFormat="1" applyFont="1" applyBorder="1" applyAlignment="1">
      <alignment horizontal="center" vertical="center"/>
    </xf>
    <xf numFmtId="10" fontId="18" fillId="0" borderId="91" xfId="0" applyNumberFormat="1" applyFont="1" applyBorder="1" applyAlignment="1">
      <alignment horizontal="center" vertical="center"/>
    </xf>
    <xf numFmtId="10" fontId="19" fillId="0" borderId="92" xfId="1663" applyNumberFormat="1" applyFont="1" applyBorder="1" applyAlignment="1">
      <alignment horizontal="center" vertical="center"/>
    </xf>
    <xf numFmtId="10" fontId="19" fillId="0" borderId="93" xfId="1663" applyNumberFormat="1" applyFont="1" applyBorder="1" applyAlignment="1">
      <alignment horizontal="center" vertical="center"/>
    </xf>
    <xf numFmtId="0" fontId="19" fillId="0" borderId="78" xfId="0" applyFont="1" applyBorder="1" applyAlignment="1">
      <alignment horizontal="center" vertical="center"/>
    </xf>
    <xf numFmtId="10" fontId="18" fillId="59" borderId="97" xfId="1663" applyNumberFormat="1" applyFont="1" applyFill="1" applyBorder="1" applyAlignment="1">
      <alignment horizontal="center" vertical="center"/>
    </xf>
    <xf numFmtId="0" fontId="94" fillId="57" borderId="0" xfId="0" applyFont="1" applyFill="1" applyAlignment="1">
      <alignment vertical="center"/>
    </xf>
    <xf numFmtId="0" fontId="102" fillId="57" borderId="0" xfId="0" applyFont="1" applyFill="1" applyAlignment="1">
      <alignment horizontal="center"/>
    </xf>
    <xf numFmtId="0" fontId="103" fillId="57" borderId="0" xfId="0" applyFont="1" applyFill="1" applyAlignment="1">
      <alignment horizontal="center" vertical="top"/>
    </xf>
    <xf numFmtId="0" fontId="103" fillId="57" borderId="0" xfId="0" applyFont="1" applyFill="1" applyAlignment="1">
      <alignment horizontal="center" vertical="center"/>
    </xf>
    <xf numFmtId="0" fontId="94" fillId="57" borderId="0" xfId="0" applyFont="1" applyFill="1" applyAlignment="1">
      <alignment horizontal="left"/>
    </xf>
    <xf numFmtId="0" fontId="103" fillId="57" borderId="0" xfId="0" applyFont="1" applyFill="1" applyAlignment="1">
      <alignment horizontal="left" vertical="center"/>
    </xf>
    <xf numFmtId="0" fontId="94" fillId="0" borderId="0" xfId="0" applyFont="1" applyAlignment="1">
      <alignment horizontal="left"/>
    </xf>
    <xf numFmtId="0" fontId="103" fillId="0" borderId="0" xfId="0" applyFont="1"/>
    <xf numFmtId="0" fontId="104" fillId="0" borderId="0" xfId="0" applyFont="1" applyAlignment="1">
      <alignment horizontal="center" vertical="center"/>
    </xf>
    <xf numFmtId="0" fontId="17" fillId="61" borderId="13" xfId="0" applyFont="1" applyFill="1" applyBorder="1" applyAlignment="1">
      <alignment horizontal="center"/>
    </xf>
    <xf numFmtId="0" fontId="105" fillId="0" borderId="0" xfId="0" applyFont="1" applyAlignment="1">
      <alignment vertical="center"/>
    </xf>
    <xf numFmtId="0" fontId="105" fillId="0" borderId="0" xfId="0" applyFont="1" applyAlignment="1">
      <alignment vertical="center" wrapText="1"/>
    </xf>
    <xf numFmtId="4" fontId="105" fillId="0" borderId="0" xfId="1961" applyNumberFormat="1" applyFont="1" applyAlignment="1">
      <alignment horizontal="right" vertical="center"/>
    </xf>
    <xf numFmtId="0" fontId="105" fillId="0" borderId="0" xfId="0" applyFont="1" applyAlignment="1">
      <alignment horizontal="center" vertical="center"/>
    </xf>
    <xf numFmtId="0" fontId="105" fillId="0" borderId="0" xfId="1961" applyNumberFormat="1" applyFont="1" applyAlignment="1">
      <alignment horizontal="right" vertical="center"/>
    </xf>
    <xf numFmtId="0" fontId="38" fillId="0" borderId="0" xfId="0" applyFont="1" applyAlignment="1">
      <alignment horizontal="left" vertical="top" wrapText="1"/>
    </xf>
    <xf numFmtId="0" fontId="38" fillId="0" borderId="0" xfId="0" applyFont="1" applyAlignment="1">
      <alignment horizontal="left" vertical="top"/>
    </xf>
    <xf numFmtId="0" fontId="38" fillId="0" borderId="0" xfId="0" applyFont="1" applyAlignment="1">
      <alignment horizontal="center" vertical="top"/>
    </xf>
    <xf numFmtId="0" fontId="38" fillId="0" borderId="0" xfId="0" applyFont="1" applyAlignment="1">
      <alignment horizontal="right" vertical="top"/>
    </xf>
    <xf numFmtId="0" fontId="38" fillId="0" borderId="40" xfId="0" applyNumberFormat="1" applyFont="1" applyFill="1" applyBorder="1" applyAlignment="1">
      <alignment horizontal="right" vertical="top" wrapText="1"/>
    </xf>
    <xf numFmtId="49" fontId="22" fillId="59" borderId="3" xfId="43" applyNumberFormat="1" applyFont="1" applyFill="1" applyBorder="1" applyAlignment="1">
      <alignment vertical="top" wrapText="1"/>
    </xf>
    <xf numFmtId="44" fontId="22" fillId="59" borderId="3" xfId="1956" applyFont="1" applyFill="1" applyBorder="1" applyAlignment="1">
      <alignment horizontal="center" vertical="top" wrapText="1"/>
    </xf>
    <xf numFmtId="0" fontId="22" fillId="59" borderId="3" xfId="43" applyFont="1" applyFill="1" applyBorder="1" applyAlignment="1">
      <alignment horizontal="center" vertical="top" wrapText="1"/>
    </xf>
    <xf numFmtId="2" fontId="22" fillId="59" borderId="3" xfId="43" applyNumberFormat="1" applyFont="1" applyFill="1" applyBorder="1" applyAlignment="1">
      <alignment horizontal="center" vertical="center" wrapText="1"/>
    </xf>
    <xf numFmtId="49" fontId="22" fillId="0" borderId="1" xfId="43" applyNumberFormat="1" applyFont="1" applyBorder="1" applyAlignment="1">
      <alignment vertical="center" wrapText="1"/>
    </xf>
    <xf numFmtId="49" fontId="22" fillId="0" borderId="62" xfId="43" applyNumberFormat="1" applyFont="1" applyBorder="1" applyAlignment="1">
      <alignment vertical="center" wrapText="1"/>
    </xf>
    <xf numFmtId="0" fontId="22" fillId="0" borderId="3" xfId="43" applyFont="1" applyBorder="1" applyAlignment="1">
      <alignment horizontal="left" vertical="center" wrapText="1"/>
    </xf>
    <xf numFmtId="0" fontId="22" fillId="0" borderId="49" xfId="43" applyFont="1" applyBorder="1" applyAlignment="1">
      <alignment vertical="top" wrapText="1"/>
    </xf>
    <xf numFmtId="2" fontId="22" fillId="0" borderId="3" xfId="43" applyNumberFormat="1" applyFont="1" applyBorder="1" applyAlignment="1">
      <alignment horizontal="center" vertical="center" wrapText="1"/>
    </xf>
    <xf numFmtId="49" fontId="22" fillId="0" borderId="63" xfId="43" applyNumberFormat="1" applyFont="1" applyBorder="1" applyAlignment="1">
      <alignment vertical="center" wrapText="1"/>
    </xf>
    <xf numFmtId="49" fontId="22" fillId="0" borderId="64" xfId="43" applyNumberFormat="1" applyFont="1" applyBorder="1" applyAlignment="1">
      <alignment vertical="center" wrapText="1"/>
    </xf>
    <xf numFmtId="0" fontId="99" fillId="0" borderId="50" xfId="0" applyFont="1" applyBorder="1"/>
    <xf numFmtId="44" fontId="22" fillId="0" borderId="3" xfId="1956" applyFont="1" applyBorder="1" applyAlignment="1">
      <alignment horizontal="center" vertical="center" wrapText="1"/>
    </xf>
    <xf numFmtId="4" fontId="22" fillId="0" borderId="3" xfId="43" applyNumberFormat="1" applyFont="1" applyBorder="1" applyAlignment="1">
      <alignment horizontal="center" vertical="center" wrapText="1"/>
    </xf>
    <xf numFmtId="49" fontId="22" fillId="0" borderId="61" xfId="43" applyNumberFormat="1" applyFont="1" applyBorder="1" applyAlignment="1">
      <alignment vertical="center" wrapText="1"/>
    </xf>
    <xf numFmtId="49" fontId="22" fillId="0" borderId="65" xfId="43" applyNumberFormat="1" applyFont="1" applyBorder="1" applyAlignment="1">
      <alignment vertical="center" wrapText="1"/>
    </xf>
    <xf numFmtId="0" fontId="99" fillId="0" borderId="51" xfId="0" applyFont="1" applyBorder="1"/>
    <xf numFmtId="14" fontId="22" fillId="0" borderId="3" xfId="43" applyNumberFormat="1" applyFont="1" applyBorder="1" applyAlignment="1">
      <alignment horizontal="center" vertical="center" wrapText="1"/>
    </xf>
    <xf numFmtId="49" fontId="23" fillId="0" borderId="48" xfId="42" applyNumberFormat="1" applyFont="1" applyBorder="1">
      <alignment vertical="center" wrapText="1"/>
      <protection locked="0"/>
    </xf>
    <xf numFmtId="0" fontId="21" fillId="0" borderId="3" xfId="0" applyFont="1" applyFill="1" applyBorder="1" applyAlignment="1">
      <alignment horizontal="left" vertical="top" wrapText="1"/>
    </xf>
    <xf numFmtId="0" fontId="85" fillId="0" borderId="3" xfId="0" applyFont="1" applyFill="1" applyBorder="1" applyAlignment="1">
      <alignment horizontal="left" vertical="top" wrapText="1"/>
    </xf>
    <xf numFmtId="164" fontId="21" fillId="0" borderId="51" xfId="1661" applyFont="1" applyFill="1" applyBorder="1" applyAlignment="1">
      <alignment horizontal="right" vertical="top" wrapText="1"/>
    </xf>
    <xf numFmtId="164" fontId="21" fillId="0" borderId="3" xfId="1342" applyFont="1" applyFill="1" applyBorder="1" applyAlignment="1">
      <alignment horizontal="right" vertical="top" wrapText="1"/>
    </xf>
    <xf numFmtId="0" fontId="38" fillId="0" borderId="67" xfId="0" applyFont="1" applyFill="1" applyBorder="1" applyAlignment="1">
      <alignment horizontal="left" vertical="top" wrapText="1"/>
    </xf>
    <xf numFmtId="4" fontId="38" fillId="0" borderId="68" xfId="0" applyNumberFormat="1" applyFont="1" applyFill="1" applyBorder="1" applyAlignment="1">
      <alignment horizontal="right" vertical="top" wrapText="1"/>
    </xf>
    <xf numFmtId="0" fontId="21" fillId="0" borderId="3" xfId="0" applyFont="1" applyFill="1" applyBorder="1" applyAlignment="1">
      <alignment vertical="top"/>
    </xf>
    <xf numFmtId="0" fontId="21" fillId="0" borderId="49" xfId="0" applyFont="1" applyFill="1" applyBorder="1" applyAlignment="1">
      <alignment horizontal="left" vertical="top" wrapText="1"/>
    </xf>
    <xf numFmtId="0" fontId="21" fillId="0" borderId="49" xfId="0" applyFont="1" applyFill="1" applyBorder="1" applyAlignment="1">
      <alignment horizontal="center" vertical="top" wrapText="1"/>
    </xf>
    <xf numFmtId="4" fontId="21" fillId="0" borderId="49" xfId="0" applyNumberFormat="1" applyFont="1" applyFill="1" applyBorder="1" applyAlignment="1">
      <alignment horizontal="right" vertical="top" wrapText="1"/>
    </xf>
    <xf numFmtId="0" fontId="21" fillId="0" borderId="50" xfId="0" applyFont="1" applyFill="1" applyBorder="1" applyAlignment="1">
      <alignment horizontal="left" vertical="top" wrapText="1"/>
    </xf>
    <xf numFmtId="180" fontId="21" fillId="0" borderId="50" xfId="0" applyNumberFormat="1" applyFont="1" applyFill="1" applyBorder="1" applyAlignment="1">
      <alignment horizontal="right" vertical="top" wrapText="1"/>
    </xf>
    <xf numFmtId="43" fontId="23" fillId="0" borderId="0" xfId="1961" applyFont="1" applyFill="1" applyBorder="1" applyAlignment="1">
      <alignment vertical="top"/>
    </xf>
    <xf numFmtId="0" fontId="61" fillId="0" borderId="0" xfId="0" applyFont="1" applyFill="1" applyBorder="1" applyAlignment="1" applyProtection="1">
      <alignment horizontal="left" vertical="center" wrapText="1"/>
    </xf>
    <xf numFmtId="0" fontId="0" fillId="0" borderId="28" xfId="0" applyFont="1" applyFill="1" applyBorder="1" applyAlignment="1" applyProtection="1">
      <alignment vertical="center"/>
    </xf>
    <xf numFmtId="49" fontId="61" fillId="0" borderId="0" xfId="0" applyNumberFormat="1" applyFont="1" applyFill="1" applyBorder="1" applyAlignment="1" applyProtection="1">
      <alignment horizontal="left" vertical="center"/>
    </xf>
    <xf numFmtId="49" fontId="61" fillId="0" borderId="28" xfId="0" applyNumberFormat="1" applyFont="1" applyFill="1" applyBorder="1" applyAlignment="1" applyProtection="1">
      <alignment horizontal="left" vertical="center"/>
    </xf>
    <xf numFmtId="49" fontId="61" fillId="0" borderId="25" xfId="0" applyNumberFormat="1" applyFont="1" applyFill="1" applyBorder="1" applyAlignment="1" applyProtection="1">
      <alignment horizontal="left" vertical="center"/>
    </xf>
    <xf numFmtId="49" fontId="61" fillId="0" borderId="26" xfId="0" applyNumberFormat="1" applyFont="1" applyFill="1" applyBorder="1" applyAlignment="1" applyProtection="1">
      <alignment horizontal="left" vertical="center"/>
    </xf>
    <xf numFmtId="17" fontId="61" fillId="57" borderId="0" xfId="0" applyNumberFormat="1" applyFont="1" applyFill="1" applyBorder="1" applyAlignment="1" applyProtection="1">
      <alignment horizontal="left" vertical="center"/>
    </xf>
    <xf numFmtId="17" fontId="61" fillId="57" borderId="28" xfId="0" applyNumberFormat="1" applyFont="1" applyFill="1" applyBorder="1" applyAlignment="1" applyProtection="1">
      <alignment horizontal="left" vertical="center"/>
    </xf>
    <xf numFmtId="17" fontId="61" fillId="0" borderId="0" xfId="0" applyNumberFormat="1" applyFont="1" applyFill="1" applyBorder="1" applyAlignment="1" applyProtection="1">
      <alignment horizontal="left" vertical="center"/>
    </xf>
    <xf numFmtId="17" fontId="61" fillId="0" borderId="28" xfId="0" applyNumberFormat="1" applyFont="1" applyFill="1" applyBorder="1" applyAlignment="1" applyProtection="1">
      <alignment horizontal="left" vertical="center"/>
    </xf>
    <xf numFmtId="49" fontId="61" fillId="0" borderId="0" xfId="0" applyNumberFormat="1" applyFont="1" applyFill="1" applyBorder="1" applyAlignment="1" applyProtection="1">
      <alignment horizontal="left" vertical="center" wrapText="1"/>
    </xf>
    <xf numFmtId="49" fontId="61" fillId="0" borderId="28" xfId="0" applyNumberFormat="1" applyFont="1" applyFill="1" applyBorder="1" applyAlignment="1" applyProtection="1">
      <alignment horizontal="left" vertical="center" wrapText="1"/>
    </xf>
    <xf numFmtId="0" fontId="61" fillId="0" borderId="0" xfId="0" applyFont="1" applyFill="1" applyBorder="1" applyAlignment="1" applyProtection="1">
      <alignment horizontal="left" vertical="center"/>
    </xf>
    <xf numFmtId="0" fontId="61" fillId="0" borderId="28" xfId="0" applyFont="1" applyFill="1" applyBorder="1" applyAlignment="1" applyProtection="1">
      <alignment horizontal="left" vertical="center"/>
    </xf>
    <xf numFmtId="0" fontId="61" fillId="0" borderId="33" xfId="0" applyFont="1" applyBorder="1" applyAlignment="1" applyProtection="1">
      <alignment horizontal="justify" vertical="center" wrapText="1"/>
    </xf>
    <xf numFmtId="0" fontId="61" fillId="0" borderId="34" xfId="0" applyFont="1" applyBorder="1" applyAlignment="1" applyProtection="1">
      <alignment horizontal="justify" vertical="center" wrapText="1"/>
    </xf>
    <xf numFmtId="0" fontId="61" fillId="0" borderId="28" xfId="0" applyFont="1" applyFill="1" applyBorder="1" applyAlignment="1" applyProtection="1">
      <alignment horizontal="left" vertical="center" wrapText="1"/>
    </xf>
    <xf numFmtId="0" fontId="61" fillId="0" borderId="30" xfId="0" applyFont="1" applyFill="1" applyBorder="1" applyAlignment="1" applyProtection="1">
      <alignment horizontal="left" vertical="center"/>
    </xf>
    <xf numFmtId="0" fontId="61" fillId="0" borderId="31" xfId="0" applyFont="1" applyFill="1" applyBorder="1" applyAlignment="1" applyProtection="1">
      <alignment horizontal="left" vertical="center"/>
    </xf>
    <xf numFmtId="0" fontId="64" fillId="0" borderId="24" xfId="0" applyFont="1" applyBorder="1" applyAlignment="1" applyProtection="1">
      <alignment horizontal="left" vertical="center"/>
    </xf>
    <xf numFmtId="0" fontId="64" fillId="0" borderId="25" xfId="0" applyFont="1" applyBorder="1" applyAlignment="1" applyProtection="1">
      <alignment horizontal="left" vertical="center"/>
    </xf>
    <xf numFmtId="0" fontId="64" fillId="0" borderId="26" xfId="0" applyFont="1" applyBorder="1" applyAlignment="1" applyProtection="1">
      <alignment horizontal="left" vertical="center"/>
    </xf>
    <xf numFmtId="0" fontId="61" fillId="0" borderId="27" xfId="0" applyFont="1" applyFill="1" applyBorder="1" applyAlignment="1" applyProtection="1">
      <alignment horizontal="left" vertical="center"/>
    </xf>
    <xf numFmtId="0" fontId="55" fillId="0" borderId="29" xfId="0" applyFont="1" applyFill="1" applyBorder="1" applyAlignment="1" applyProtection="1">
      <alignment horizontal="left" vertical="center"/>
    </xf>
    <xf numFmtId="0" fontId="55" fillId="0" borderId="30" xfId="0" applyFont="1" applyFill="1" applyBorder="1" applyAlignment="1" applyProtection="1">
      <alignment horizontal="left" vertical="center"/>
    </xf>
    <xf numFmtId="0" fontId="51" fillId="0" borderId="0" xfId="0" applyFont="1" applyFill="1" applyAlignment="1" applyProtection="1">
      <alignment horizontal="center" vertical="center" wrapText="1"/>
    </xf>
    <xf numFmtId="0" fontId="51" fillId="0" borderId="0" xfId="0" applyFont="1" applyFill="1" applyAlignment="1" applyProtection="1">
      <alignment horizontal="center" vertical="center"/>
    </xf>
    <xf numFmtId="0" fontId="55" fillId="0" borderId="27" xfId="1664" applyFont="1" applyFill="1" applyBorder="1" applyAlignment="1" applyProtection="1">
      <alignment horizontal="center"/>
    </xf>
    <xf numFmtId="0" fontId="55" fillId="0" borderId="0" xfId="1664" applyFont="1" applyFill="1" applyBorder="1" applyAlignment="1" applyProtection="1">
      <alignment horizontal="center"/>
    </xf>
    <xf numFmtId="0" fontId="55" fillId="0" borderId="28" xfId="1664" applyFont="1" applyFill="1" applyBorder="1" applyAlignment="1" applyProtection="1">
      <alignment horizontal="center"/>
    </xf>
    <xf numFmtId="0" fontId="55" fillId="0" borderId="27" xfId="1664" applyFont="1" applyFill="1" applyBorder="1" applyAlignment="1" applyProtection="1">
      <alignment horizontal="center" wrapText="1"/>
    </xf>
    <xf numFmtId="0" fontId="55" fillId="0" borderId="0" xfId="1664" applyFont="1" applyFill="1" applyBorder="1" applyAlignment="1" applyProtection="1">
      <alignment horizontal="center" wrapText="1"/>
    </xf>
    <xf numFmtId="0" fontId="55" fillId="0" borderId="28" xfId="1664" applyFont="1" applyFill="1" applyBorder="1" applyAlignment="1" applyProtection="1">
      <alignment horizontal="center" wrapText="1"/>
    </xf>
    <xf numFmtId="0" fontId="56" fillId="0" borderId="27" xfId="0" applyFont="1" applyBorder="1" applyAlignment="1" applyProtection="1">
      <alignment horizontal="center"/>
    </xf>
    <xf numFmtId="0" fontId="56" fillId="0" borderId="0" xfId="0" applyFont="1" applyBorder="1" applyAlignment="1" applyProtection="1">
      <alignment horizontal="center"/>
    </xf>
    <xf numFmtId="0" fontId="56" fillId="0" borderId="28" xfId="0" applyFont="1" applyBorder="1" applyAlignment="1" applyProtection="1">
      <alignment horizontal="center"/>
    </xf>
    <xf numFmtId="0" fontId="0" fillId="0" borderId="29" xfId="0" applyFont="1" applyBorder="1" applyAlignment="1" applyProtection="1">
      <alignment horizontal="center"/>
    </xf>
    <xf numFmtId="0" fontId="0" fillId="0" borderId="30" xfId="0" applyFont="1" applyBorder="1" applyAlignment="1" applyProtection="1">
      <alignment horizontal="center"/>
    </xf>
    <xf numFmtId="0" fontId="0" fillId="0" borderId="31" xfId="0" applyFont="1" applyBorder="1" applyAlignment="1" applyProtection="1">
      <alignment horizontal="center"/>
    </xf>
    <xf numFmtId="0" fontId="61" fillId="0" borderId="0" xfId="0" applyNumberFormat="1" applyFont="1" applyFill="1" applyBorder="1" applyAlignment="1">
      <alignment horizontal="center" vertical="top" wrapText="1"/>
    </xf>
    <xf numFmtId="0" fontId="83" fillId="0" borderId="0" xfId="0" applyFont="1" applyFill="1" applyBorder="1" applyAlignment="1">
      <alignment horizontal="center" vertical="top" wrapText="1"/>
    </xf>
    <xf numFmtId="0" fontId="60" fillId="0" borderId="0" xfId="0" applyFont="1" applyFill="1" applyBorder="1" applyAlignment="1">
      <alignment horizontal="left" vertical="top" wrapText="1"/>
    </xf>
    <xf numFmtId="0" fontId="61" fillId="0" borderId="0" xfId="0" applyFont="1" applyFill="1" applyBorder="1" applyAlignment="1">
      <alignment horizontal="left" vertical="top"/>
    </xf>
    <xf numFmtId="0" fontId="60" fillId="0" borderId="35" xfId="0" applyFont="1" applyFill="1" applyBorder="1" applyAlignment="1">
      <alignment horizontal="left" vertical="top" wrapText="1"/>
    </xf>
    <xf numFmtId="0" fontId="78" fillId="0" borderId="0" xfId="0" applyFont="1" applyFill="1" applyAlignment="1">
      <alignment horizontal="center"/>
    </xf>
    <xf numFmtId="49" fontId="61" fillId="0" borderId="0" xfId="0" applyNumberFormat="1" applyFont="1" applyFill="1" applyBorder="1" applyAlignment="1">
      <alignment horizontal="left" vertical="top"/>
    </xf>
    <xf numFmtId="0" fontId="38" fillId="0" borderId="41" xfId="0" applyFont="1" applyBorder="1" applyAlignment="1">
      <alignment vertical="top" wrapText="1"/>
    </xf>
    <xf numFmtId="0" fontId="38" fillId="0" borderId="42" xfId="0" applyFont="1" applyBorder="1" applyAlignment="1">
      <alignment vertical="top" wrapText="1"/>
    </xf>
    <xf numFmtId="0" fontId="38" fillId="0" borderId="43" xfId="0" applyFont="1" applyBorder="1" applyAlignment="1">
      <alignment vertical="top" wrapText="1"/>
    </xf>
    <xf numFmtId="0" fontId="78" fillId="0" borderId="0" xfId="0" applyFont="1" applyFill="1" applyAlignment="1">
      <alignment horizontal="center" vertical="center"/>
    </xf>
    <xf numFmtId="0" fontId="93" fillId="0" borderId="0" xfId="0" applyFont="1" applyAlignment="1">
      <alignment horizontal="left" vertical="top" wrapText="1"/>
    </xf>
    <xf numFmtId="0" fontId="93" fillId="0" borderId="0" xfId="0" applyFont="1" applyAlignment="1">
      <alignment horizontal="left" wrapText="1"/>
    </xf>
    <xf numFmtId="49" fontId="23" fillId="0" borderId="47" xfId="42" applyNumberFormat="1" applyFont="1" applyFill="1" applyBorder="1" applyAlignment="1">
      <alignment horizontal="center" vertical="center" wrapText="1"/>
      <protection locked="0"/>
    </xf>
    <xf numFmtId="49" fontId="23" fillId="0" borderId="48" xfId="42" applyNumberFormat="1" applyFont="1" applyFill="1" applyBorder="1" applyAlignment="1">
      <alignment horizontal="center" vertical="center" wrapText="1"/>
      <protection locked="0"/>
    </xf>
    <xf numFmtId="4" fontId="23" fillId="0" borderId="0" xfId="43" applyNumberFormat="1" applyFont="1" applyFill="1" applyAlignment="1" applyProtection="1">
      <alignment horizontal="center" vertical="center" wrapText="1"/>
      <protection locked="0"/>
    </xf>
    <xf numFmtId="0" fontId="22" fillId="0" borderId="54" xfId="1057" applyFont="1" applyFill="1" applyBorder="1" applyAlignment="1">
      <alignment horizontal="center" vertical="center" wrapText="1"/>
    </xf>
    <xf numFmtId="0" fontId="22" fillId="0" borderId="3" xfId="1057" applyFont="1" applyFill="1" applyBorder="1" applyAlignment="1">
      <alignment horizontal="left" vertical="center"/>
    </xf>
    <xf numFmtId="39" fontId="25" fillId="0" borderId="3" xfId="1401" applyNumberFormat="1" applyFont="1" applyFill="1" applyBorder="1" applyAlignment="1">
      <alignment horizontal="center" vertical="center"/>
    </xf>
    <xf numFmtId="39" fontId="25" fillId="0" borderId="3" xfId="1401" applyNumberFormat="1" applyFont="1" applyFill="1" applyBorder="1" applyAlignment="1">
      <alignment horizontal="center" vertical="center" wrapText="1"/>
    </xf>
    <xf numFmtId="39" fontId="25" fillId="0" borderId="56" xfId="1401" applyNumberFormat="1" applyFont="1" applyFill="1" applyBorder="1" applyAlignment="1">
      <alignment horizontal="center" vertical="center" wrapText="1"/>
    </xf>
    <xf numFmtId="0" fontId="78" fillId="0" borderId="0" xfId="0" applyFont="1" applyFill="1" applyBorder="1" applyAlignment="1">
      <alignment horizontal="center" vertical="center"/>
    </xf>
    <xf numFmtId="0" fontId="25" fillId="0" borderId="0" xfId="799" applyFont="1" applyAlignment="1">
      <alignment horizontal="center" vertical="center"/>
    </xf>
    <xf numFmtId="0" fontId="25" fillId="0" borderId="0" xfId="799" applyFont="1" applyAlignment="1">
      <alignment horizontal="center" vertical="center" wrapText="1"/>
    </xf>
    <xf numFmtId="0" fontId="25" fillId="0" borderId="0" xfId="799" applyFont="1" applyAlignment="1">
      <alignment horizontal="left" vertical="top" wrapText="1"/>
    </xf>
    <xf numFmtId="0" fontId="50" fillId="56" borderId="0" xfId="953" applyFont="1" applyFill="1" applyAlignment="1">
      <alignment horizontal="center" vertical="top"/>
    </xf>
    <xf numFmtId="0" fontId="74" fillId="0" borderId="0" xfId="0" applyFont="1" applyAlignment="1">
      <alignment horizontal="center" vertical="center" wrapText="1"/>
    </xf>
    <xf numFmtId="0" fontId="17" fillId="0" borderId="0" xfId="799" applyFont="1" applyAlignment="1">
      <alignment horizontal="center" vertical="center"/>
    </xf>
    <xf numFmtId="0" fontId="26" fillId="0" borderId="0" xfId="953" applyFont="1" applyAlignment="1">
      <alignment horizontal="center" vertical="top"/>
    </xf>
    <xf numFmtId="0" fontId="103" fillId="57" borderId="0" xfId="0" applyFont="1" applyFill="1" applyAlignment="1">
      <alignment horizontal="left" vertical="center"/>
    </xf>
    <xf numFmtId="0" fontId="103" fillId="57" borderId="0" xfId="0" applyFont="1" applyFill="1" applyAlignment="1">
      <alignment horizontal="left" vertical="center" wrapText="1"/>
    </xf>
    <xf numFmtId="0" fontId="19" fillId="57" borderId="0" xfId="0" applyFont="1" applyFill="1" applyAlignment="1">
      <alignment horizontal="left" vertical="center"/>
    </xf>
    <xf numFmtId="0" fontId="94" fillId="57" borderId="0" xfId="0" applyFont="1" applyFill="1" applyAlignment="1">
      <alignment horizontal="left" vertical="center"/>
    </xf>
    <xf numFmtId="0" fontId="18" fillId="0" borderId="88" xfId="0" applyFont="1" applyBorder="1" applyAlignment="1">
      <alignment horizontal="right" vertical="center"/>
    </xf>
    <xf numFmtId="0" fontId="18" fillId="0" borderId="89" xfId="0" applyFont="1" applyBorder="1" applyAlignment="1">
      <alignment horizontal="right" vertical="center"/>
    </xf>
    <xf numFmtId="0" fontId="18" fillId="0" borderId="90" xfId="0" applyFont="1" applyBorder="1" applyAlignment="1">
      <alignment horizontal="right" vertical="center"/>
    </xf>
    <xf numFmtId="0" fontId="19" fillId="0" borderId="82" xfId="0" applyFont="1" applyBorder="1" applyAlignment="1">
      <alignment horizontal="center" vertical="center"/>
    </xf>
    <xf numFmtId="0" fontId="19" fillId="0" borderId="30" xfId="0" applyFont="1" applyBorder="1" applyAlignment="1">
      <alignment horizontal="center" vertical="center"/>
    </xf>
    <xf numFmtId="0" fontId="19" fillId="0" borderId="83" xfId="0" applyFont="1" applyBorder="1" applyAlignment="1">
      <alignment horizontal="center" vertical="center"/>
    </xf>
    <xf numFmtId="0" fontId="19" fillId="0" borderId="32" xfId="0" applyFont="1" applyBorder="1" applyAlignment="1">
      <alignment horizontal="left" vertical="center"/>
    </xf>
    <xf numFmtId="0" fontId="19" fillId="0" borderId="33" xfId="0" applyFont="1" applyBorder="1" applyAlignment="1">
      <alignment horizontal="left" vertical="center"/>
    </xf>
    <xf numFmtId="0" fontId="19" fillId="0" borderId="34" xfId="0" applyFont="1" applyBorder="1" applyAlignment="1">
      <alignment horizontal="left" vertical="center"/>
    </xf>
    <xf numFmtId="0" fontId="18" fillId="59" borderId="94" xfId="0" applyFont="1" applyFill="1" applyBorder="1" applyAlignment="1">
      <alignment horizontal="right" vertical="center"/>
    </xf>
    <xf numFmtId="0" fontId="18" fillId="59" borderId="95" xfId="0" applyFont="1" applyFill="1" applyBorder="1" applyAlignment="1">
      <alignment horizontal="right" vertical="center"/>
    </xf>
    <xf numFmtId="0" fontId="18" fillId="59" borderId="96" xfId="0" applyFont="1" applyFill="1" applyBorder="1" applyAlignment="1">
      <alignment horizontal="right" vertical="center"/>
    </xf>
    <xf numFmtId="0" fontId="18" fillId="57" borderId="0" xfId="0" applyFont="1" applyFill="1" applyAlignment="1">
      <alignment horizontal="center" vertical="center"/>
    </xf>
    <xf numFmtId="0" fontId="94" fillId="57" borderId="0" xfId="0" applyFont="1" applyFill="1" applyAlignment="1">
      <alignment horizontal="right" vertical="center"/>
    </xf>
    <xf numFmtId="0" fontId="101" fillId="57" borderId="0" xfId="0" applyFont="1" applyFill="1" applyAlignment="1">
      <alignment horizontal="right" vertical="center"/>
    </xf>
    <xf numFmtId="0" fontId="101" fillId="57" borderId="0" xfId="0" applyFont="1" applyFill="1" applyAlignment="1">
      <alignment vertical="center"/>
    </xf>
    <xf numFmtId="0" fontId="94" fillId="57" borderId="0" xfId="0" applyFont="1" applyFill="1" applyAlignment="1">
      <alignment horizontal="center" vertical="center"/>
    </xf>
    <xf numFmtId="0" fontId="101" fillId="57" borderId="0" xfId="0" applyFont="1" applyFill="1" applyAlignment="1">
      <alignment horizontal="left" vertical="center"/>
    </xf>
    <xf numFmtId="0" fontId="19" fillId="0" borderId="84" xfId="0" applyFont="1" applyBorder="1" applyAlignment="1">
      <alignment horizontal="center" vertical="center"/>
    </xf>
    <xf numFmtId="0" fontId="19" fillId="0" borderId="86" xfId="0" applyFont="1" applyBorder="1" applyAlignment="1">
      <alignment horizontal="center" vertical="center"/>
    </xf>
    <xf numFmtId="0" fontId="19" fillId="0" borderId="87" xfId="0" applyFont="1" applyBorder="1" applyAlignment="1">
      <alignment horizontal="center" vertical="center"/>
    </xf>
    <xf numFmtId="0" fontId="19" fillId="0" borderId="24" xfId="0" applyFont="1" applyBorder="1" applyAlignment="1">
      <alignment horizontal="left" vertical="center"/>
    </xf>
    <xf numFmtId="0" fontId="19" fillId="0" borderId="25" xfId="0" applyFont="1" applyBorder="1" applyAlignment="1">
      <alignment horizontal="left" vertical="center"/>
    </xf>
    <xf numFmtId="0" fontId="19" fillId="0" borderId="26" xfId="0" applyFont="1" applyBorder="1" applyAlignment="1">
      <alignment horizontal="left" vertical="center"/>
    </xf>
    <xf numFmtId="0" fontId="19" fillId="0" borderId="27" xfId="0" applyFont="1" applyBorder="1" applyAlignment="1">
      <alignment horizontal="left" vertical="center"/>
    </xf>
    <xf numFmtId="0" fontId="19" fillId="0" borderId="0" xfId="0" applyFont="1" applyAlignment="1">
      <alignment horizontal="left" vertical="center"/>
    </xf>
    <xf numFmtId="0" fontId="19" fillId="0" borderId="28" xfId="0" applyFont="1" applyBorder="1" applyAlignment="1">
      <alignment horizontal="left" vertical="center"/>
    </xf>
    <xf numFmtId="0" fontId="19" fillId="0" borderId="29" xfId="0" applyFont="1" applyBorder="1" applyAlignment="1">
      <alignment horizontal="left" vertical="center"/>
    </xf>
    <xf numFmtId="0" fontId="19" fillId="0" borderId="30" xfId="0" applyFont="1" applyBorder="1" applyAlignment="1">
      <alignment horizontal="left" vertical="center"/>
    </xf>
    <xf numFmtId="0" fontId="19" fillId="0" borderId="31" xfId="0" applyFont="1" applyBorder="1" applyAlignment="1">
      <alignment horizontal="left" vertical="center"/>
    </xf>
    <xf numFmtId="0" fontId="98" fillId="57" borderId="0" xfId="0" applyFont="1" applyFill="1" applyAlignment="1">
      <alignment horizontal="center" vertical="center"/>
    </xf>
    <xf numFmtId="0" fontId="99" fillId="57" borderId="0" xfId="0" applyFont="1" applyFill="1" applyAlignment="1" applyProtection="1">
      <alignment horizontal="center" vertical="center"/>
      <protection locked="0"/>
    </xf>
    <xf numFmtId="0" fontId="18" fillId="59" borderId="80" xfId="0" applyFont="1" applyFill="1" applyBorder="1" applyAlignment="1">
      <alignment horizontal="center" vertical="center"/>
    </xf>
    <xf numFmtId="0" fontId="99" fillId="57" borderId="0" xfId="0" applyFont="1" applyFill="1" applyAlignment="1" applyProtection="1">
      <alignment horizontal="center" vertical="center" wrapText="1"/>
      <protection locked="0"/>
    </xf>
  </cellXfs>
  <cellStyles count="2250">
    <cellStyle name="20% - Ênfase1" xfId="1" builtinId="30" customBuiltin="1"/>
    <cellStyle name="20% - Ênfase1 10" xfId="47"/>
    <cellStyle name="20% - Ênfase1 10 2" xfId="48"/>
    <cellStyle name="20% - Ênfase1 11" xfId="49"/>
    <cellStyle name="20% - Ênfase1 11 2" xfId="50"/>
    <cellStyle name="20% - Ênfase1 12" xfId="51"/>
    <cellStyle name="20% - Ênfase1 12 2" xfId="52"/>
    <cellStyle name="20% - Ênfase1 13" xfId="53"/>
    <cellStyle name="20% - Ênfase1 13 2" xfId="54"/>
    <cellStyle name="20% - Ênfase1 14 2" xfId="55"/>
    <cellStyle name="20% - Ênfase1 15 2" xfId="56"/>
    <cellStyle name="20% - Ênfase1 16 2" xfId="57"/>
    <cellStyle name="20% - Ênfase1 17 2" xfId="58"/>
    <cellStyle name="20% - Ênfase1 2" xfId="59"/>
    <cellStyle name="20% - Ênfase1 2 2" xfId="60"/>
    <cellStyle name="20% - Ênfase1 3" xfId="61"/>
    <cellStyle name="20% - Ênfase1 3 2" xfId="62"/>
    <cellStyle name="20% - Ênfase1 4" xfId="63"/>
    <cellStyle name="20% - Ênfase1 4 2" xfId="64"/>
    <cellStyle name="20% - Ênfase1 5" xfId="65"/>
    <cellStyle name="20% - Ênfase1 5 2" xfId="66"/>
    <cellStyle name="20% - Ênfase1 6" xfId="67"/>
    <cellStyle name="20% - Ênfase1 6 2" xfId="68"/>
    <cellStyle name="20% - Ênfase1 7" xfId="69"/>
    <cellStyle name="20% - Ênfase1 7 2" xfId="70"/>
    <cellStyle name="20% - Ênfase1 8" xfId="71"/>
    <cellStyle name="20% - Ênfase1 8 2" xfId="72"/>
    <cellStyle name="20% - Ênfase1 9" xfId="73"/>
    <cellStyle name="20% - Ênfase1 9 2" xfId="74"/>
    <cellStyle name="20% - Ênfase2" xfId="2" builtinId="34" customBuiltin="1"/>
    <cellStyle name="20% - Ênfase2 10" xfId="75"/>
    <cellStyle name="20% - Ênfase2 10 2" xfId="76"/>
    <cellStyle name="20% - Ênfase2 11" xfId="77"/>
    <cellStyle name="20% - Ênfase2 11 2" xfId="78"/>
    <cellStyle name="20% - Ênfase2 12" xfId="79"/>
    <cellStyle name="20% - Ênfase2 12 2" xfId="80"/>
    <cellStyle name="20% - Ênfase2 13" xfId="81"/>
    <cellStyle name="20% - Ênfase2 13 2" xfId="82"/>
    <cellStyle name="20% - Ênfase2 14 2" xfId="83"/>
    <cellStyle name="20% - Ênfase2 15 2" xfId="84"/>
    <cellStyle name="20% - Ênfase2 16 2" xfId="85"/>
    <cellStyle name="20% - Ênfase2 17 2" xfId="86"/>
    <cellStyle name="20% - Ênfase2 2" xfId="87"/>
    <cellStyle name="20% - Ênfase2 2 2" xfId="88"/>
    <cellStyle name="20% - Ênfase2 3" xfId="89"/>
    <cellStyle name="20% - Ênfase2 3 2" xfId="90"/>
    <cellStyle name="20% - Ênfase2 4" xfId="91"/>
    <cellStyle name="20% - Ênfase2 4 2" xfId="92"/>
    <cellStyle name="20% - Ênfase2 5" xfId="93"/>
    <cellStyle name="20% - Ênfase2 5 2" xfId="94"/>
    <cellStyle name="20% - Ênfase2 6" xfId="95"/>
    <cellStyle name="20% - Ênfase2 6 2" xfId="96"/>
    <cellStyle name="20% - Ênfase2 7" xfId="97"/>
    <cellStyle name="20% - Ênfase2 7 2" xfId="98"/>
    <cellStyle name="20% - Ênfase2 8" xfId="99"/>
    <cellStyle name="20% - Ênfase2 8 2" xfId="100"/>
    <cellStyle name="20% - Ênfase2 9" xfId="101"/>
    <cellStyle name="20% - Ênfase2 9 2" xfId="102"/>
    <cellStyle name="20% - Ênfase3" xfId="3" builtinId="38" customBuiltin="1"/>
    <cellStyle name="20% - Ênfase3 10" xfId="103"/>
    <cellStyle name="20% - Ênfase3 10 2" xfId="104"/>
    <cellStyle name="20% - Ênfase3 11" xfId="105"/>
    <cellStyle name="20% - Ênfase3 11 2" xfId="106"/>
    <cellStyle name="20% - Ênfase3 12" xfId="107"/>
    <cellStyle name="20% - Ênfase3 12 2" xfId="108"/>
    <cellStyle name="20% - Ênfase3 13" xfId="109"/>
    <cellStyle name="20% - Ênfase3 13 2" xfId="110"/>
    <cellStyle name="20% - Ênfase3 14 2" xfId="111"/>
    <cellStyle name="20% - Ênfase3 15 2" xfId="112"/>
    <cellStyle name="20% - Ênfase3 16 2" xfId="113"/>
    <cellStyle name="20% - Ênfase3 17 2" xfId="114"/>
    <cellStyle name="20% - Ênfase3 2" xfId="115"/>
    <cellStyle name="20% - Ênfase3 2 2" xfId="116"/>
    <cellStyle name="20% - Ênfase3 3" xfId="117"/>
    <cellStyle name="20% - Ênfase3 3 2" xfId="118"/>
    <cellStyle name="20% - Ênfase3 4" xfId="119"/>
    <cellStyle name="20% - Ênfase3 4 2" xfId="120"/>
    <cellStyle name="20% - Ênfase3 5" xfId="121"/>
    <cellStyle name="20% - Ênfase3 5 2" xfId="122"/>
    <cellStyle name="20% - Ênfase3 6" xfId="123"/>
    <cellStyle name="20% - Ênfase3 6 2" xfId="124"/>
    <cellStyle name="20% - Ênfase3 7" xfId="125"/>
    <cellStyle name="20% - Ênfase3 7 2" xfId="126"/>
    <cellStyle name="20% - Ênfase3 8" xfId="127"/>
    <cellStyle name="20% - Ênfase3 8 2" xfId="128"/>
    <cellStyle name="20% - Ênfase3 9" xfId="129"/>
    <cellStyle name="20% - Ênfase3 9 2" xfId="130"/>
    <cellStyle name="20% - Ênfase4" xfId="4" builtinId="42" customBuiltin="1"/>
    <cellStyle name="20% - Ênfase4 10" xfId="131"/>
    <cellStyle name="20% - Ênfase4 10 2" xfId="132"/>
    <cellStyle name="20% - Ênfase4 11" xfId="133"/>
    <cellStyle name="20% - Ênfase4 11 2" xfId="134"/>
    <cellStyle name="20% - Ênfase4 12" xfId="135"/>
    <cellStyle name="20% - Ênfase4 12 2" xfId="136"/>
    <cellStyle name="20% - Ênfase4 13" xfId="137"/>
    <cellStyle name="20% - Ênfase4 13 2" xfId="138"/>
    <cellStyle name="20% - Ênfase4 14 2" xfId="139"/>
    <cellStyle name="20% - Ênfase4 15 2" xfId="140"/>
    <cellStyle name="20% - Ênfase4 16 2" xfId="141"/>
    <cellStyle name="20% - Ênfase4 17 2" xfId="142"/>
    <cellStyle name="20% - Ênfase4 2" xfId="143"/>
    <cellStyle name="20% - Ênfase4 2 2" xfId="144"/>
    <cellStyle name="20% - Ênfase4 3" xfId="145"/>
    <cellStyle name="20% - Ênfase4 3 2" xfId="146"/>
    <cellStyle name="20% - Ênfase4 4" xfId="147"/>
    <cellStyle name="20% - Ênfase4 4 2" xfId="148"/>
    <cellStyle name="20% - Ênfase4 5" xfId="149"/>
    <cellStyle name="20% - Ênfase4 5 2" xfId="150"/>
    <cellStyle name="20% - Ênfase4 6" xfId="151"/>
    <cellStyle name="20% - Ênfase4 6 2" xfId="152"/>
    <cellStyle name="20% - Ênfase4 7" xfId="153"/>
    <cellStyle name="20% - Ênfase4 7 2" xfId="154"/>
    <cellStyle name="20% - Ênfase4 8" xfId="155"/>
    <cellStyle name="20% - Ênfase4 8 2" xfId="156"/>
    <cellStyle name="20% - Ênfase4 9" xfId="157"/>
    <cellStyle name="20% - Ênfase4 9 2" xfId="158"/>
    <cellStyle name="20% - Ênfase5" xfId="5" builtinId="46" customBuiltin="1"/>
    <cellStyle name="20% - Ênfase5 10" xfId="159"/>
    <cellStyle name="20% - Ênfase5 10 2" xfId="160"/>
    <cellStyle name="20% - Ênfase5 11" xfId="161"/>
    <cellStyle name="20% - Ênfase5 11 2" xfId="162"/>
    <cellStyle name="20% - Ênfase5 12" xfId="163"/>
    <cellStyle name="20% - Ênfase5 12 2" xfId="164"/>
    <cellStyle name="20% - Ênfase5 13" xfId="165"/>
    <cellStyle name="20% - Ênfase5 13 2" xfId="166"/>
    <cellStyle name="20% - Ênfase5 14 2" xfId="167"/>
    <cellStyle name="20% - Ênfase5 15 2" xfId="168"/>
    <cellStyle name="20% - Ênfase5 16 2" xfId="169"/>
    <cellStyle name="20% - Ênfase5 17 2" xfId="170"/>
    <cellStyle name="20% - Ênfase5 2" xfId="171"/>
    <cellStyle name="20% - Ênfase5 2 2" xfId="172"/>
    <cellStyle name="20% - Ênfase5 3" xfId="173"/>
    <cellStyle name="20% - Ênfase5 3 2" xfId="174"/>
    <cellStyle name="20% - Ênfase5 4" xfId="175"/>
    <cellStyle name="20% - Ênfase5 4 2" xfId="176"/>
    <cellStyle name="20% - Ênfase5 5" xfId="177"/>
    <cellStyle name="20% - Ênfase5 5 2" xfId="178"/>
    <cellStyle name="20% - Ênfase5 6" xfId="179"/>
    <cellStyle name="20% - Ênfase5 6 2" xfId="180"/>
    <cellStyle name="20% - Ênfase5 7" xfId="181"/>
    <cellStyle name="20% - Ênfase5 7 2" xfId="182"/>
    <cellStyle name="20% - Ênfase5 8" xfId="183"/>
    <cellStyle name="20% - Ênfase5 8 2" xfId="184"/>
    <cellStyle name="20% - Ênfase5 9" xfId="185"/>
    <cellStyle name="20% - Ênfase5 9 2" xfId="186"/>
    <cellStyle name="20% - Ênfase6" xfId="6" builtinId="50" customBuiltin="1"/>
    <cellStyle name="20% - Ênfase6 10" xfId="187"/>
    <cellStyle name="20% - Ênfase6 10 2" xfId="188"/>
    <cellStyle name="20% - Ênfase6 11" xfId="189"/>
    <cellStyle name="20% - Ênfase6 11 2" xfId="190"/>
    <cellStyle name="20% - Ênfase6 12" xfId="191"/>
    <cellStyle name="20% - Ênfase6 12 2" xfId="192"/>
    <cellStyle name="20% - Ênfase6 13" xfId="193"/>
    <cellStyle name="20% - Ênfase6 13 2" xfId="194"/>
    <cellStyle name="20% - Ênfase6 14 2" xfId="195"/>
    <cellStyle name="20% - Ênfase6 15 2" xfId="196"/>
    <cellStyle name="20% - Ênfase6 16 2" xfId="197"/>
    <cellStyle name="20% - Ênfase6 17 2" xfId="198"/>
    <cellStyle name="20% - Ênfase6 2" xfId="199"/>
    <cellStyle name="20% - Ênfase6 2 2" xfId="200"/>
    <cellStyle name="20% - Ênfase6 3" xfId="201"/>
    <cellStyle name="20% - Ênfase6 3 2" xfId="202"/>
    <cellStyle name="20% - Ênfase6 4" xfId="203"/>
    <cellStyle name="20% - Ênfase6 4 2" xfId="204"/>
    <cellStyle name="20% - Ênfase6 5" xfId="205"/>
    <cellStyle name="20% - Ênfase6 5 2" xfId="206"/>
    <cellStyle name="20% - Ênfase6 6" xfId="207"/>
    <cellStyle name="20% - Ênfase6 6 2" xfId="208"/>
    <cellStyle name="20% - Ênfase6 7" xfId="209"/>
    <cellStyle name="20% - Ênfase6 7 2" xfId="210"/>
    <cellStyle name="20% - Ênfase6 8" xfId="211"/>
    <cellStyle name="20% - Ênfase6 8 2" xfId="212"/>
    <cellStyle name="20% - Ênfase6 9" xfId="213"/>
    <cellStyle name="20% - Ênfase6 9 2" xfId="214"/>
    <cellStyle name="40% - Ênfase1" xfId="7" builtinId="31" customBuiltin="1"/>
    <cellStyle name="40% - Ênfase1 10" xfId="215"/>
    <cellStyle name="40% - Ênfase1 10 2" xfId="216"/>
    <cellStyle name="40% - Ênfase1 11" xfId="217"/>
    <cellStyle name="40% - Ênfase1 11 2" xfId="218"/>
    <cellStyle name="40% - Ênfase1 12" xfId="219"/>
    <cellStyle name="40% - Ênfase1 12 2" xfId="220"/>
    <cellStyle name="40% - Ênfase1 13" xfId="221"/>
    <cellStyle name="40% - Ênfase1 13 2" xfId="222"/>
    <cellStyle name="40% - Ênfase1 14 2" xfId="223"/>
    <cellStyle name="40% - Ênfase1 15 2" xfId="224"/>
    <cellStyle name="40% - Ênfase1 16 2" xfId="225"/>
    <cellStyle name="40% - Ênfase1 17 2" xfId="226"/>
    <cellStyle name="40% - Ênfase1 2" xfId="227"/>
    <cellStyle name="40% - Ênfase1 2 2" xfId="228"/>
    <cellStyle name="40% - Ênfase1 3" xfId="229"/>
    <cellStyle name="40% - Ênfase1 3 2" xfId="230"/>
    <cellStyle name="40% - Ênfase1 4" xfId="231"/>
    <cellStyle name="40% - Ênfase1 4 2" xfId="232"/>
    <cellStyle name="40% - Ênfase1 5" xfId="233"/>
    <cellStyle name="40% - Ênfase1 5 2" xfId="234"/>
    <cellStyle name="40% - Ênfase1 6" xfId="235"/>
    <cellStyle name="40% - Ênfase1 6 2" xfId="236"/>
    <cellStyle name="40% - Ênfase1 7" xfId="237"/>
    <cellStyle name="40% - Ênfase1 7 2" xfId="238"/>
    <cellStyle name="40% - Ênfase1 8" xfId="239"/>
    <cellStyle name="40% - Ênfase1 8 2" xfId="240"/>
    <cellStyle name="40% - Ênfase1 9" xfId="241"/>
    <cellStyle name="40% - Ênfase1 9 2" xfId="242"/>
    <cellStyle name="40% - Ênfase2" xfId="8" builtinId="35" customBuiltin="1"/>
    <cellStyle name="40% - Ênfase2 10" xfId="243"/>
    <cellStyle name="40% - Ênfase2 10 2" xfId="244"/>
    <cellStyle name="40% - Ênfase2 11" xfId="245"/>
    <cellStyle name="40% - Ênfase2 11 2" xfId="246"/>
    <cellStyle name="40% - Ênfase2 12" xfId="247"/>
    <cellStyle name="40% - Ênfase2 12 2" xfId="248"/>
    <cellStyle name="40% - Ênfase2 13" xfId="249"/>
    <cellStyle name="40% - Ênfase2 13 2" xfId="250"/>
    <cellStyle name="40% - Ênfase2 14 2" xfId="251"/>
    <cellStyle name="40% - Ênfase2 15 2" xfId="252"/>
    <cellStyle name="40% - Ênfase2 16 2" xfId="253"/>
    <cellStyle name="40% - Ênfase2 17 2" xfId="254"/>
    <cellStyle name="40% - Ênfase2 2" xfId="255"/>
    <cellStyle name="40% - Ênfase2 2 2" xfId="256"/>
    <cellStyle name="40% - Ênfase2 3" xfId="257"/>
    <cellStyle name="40% - Ênfase2 3 2" xfId="258"/>
    <cellStyle name="40% - Ênfase2 4" xfId="259"/>
    <cellStyle name="40% - Ênfase2 4 2" xfId="260"/>
    <cellStyle name="40% - Ênfase2 5" xfId="261"/>
    <cellStyle name="40% - Ênfase2 5 2" xfId="262"/>
    <cellStyle name="40% - Ênfase2 6" xfId="263"/>
    <cellStyle name="40% - Ênfase2 6 2" xfId="264"/>
    <cellStyle name="40% - Ênfase2 7" xfId="265"/>
    <cellStyle name="40% - Ênfase2 7 2" xfId="266"/>
    <cellStyle name="40% - Ênfase2 8" xfId="267"/>
    <cellStyle name="40% - Ênfase2 8 2" xfId="268"/>
    <cellStyle name="40% - Ênfase2 9" xfId="269"/>
    <cellStyle name="40% - Ênfase2 9 2" xfId="270"/>
    <cellStyle name="40% - Ênfase3" xfId="9" builtinId="39" customBuiltin="1"/>
    <cellStyle name="40% - Ênfase3 10" xfId="271"/>
    <cellStyle name="40% - Ênfase3 10 2" xfId="272"/>
    <cellStyle name="40% - Ênfase3 11" xfId="273"/>
    <cellStyle name="40% - Ênfase3 11 2" xfId="274"/>
    <cellStyle name="40% - Ênfase3 12" xfId="275"/>
    <cellStyle name="40% - Ênfase3 12 2" xfId="276"/>
    <cellStyle name="40% - Ênfase3 13" xfId="277"/>
    <cellStyle name="40% - Ênfase3 13 2" xfId="278"/>
    <cellStyle name="40% - Ênfase3 14 2" xfId="279"/>
    <cellStyle name="40% - Ênfase3 15 2" xfId="280"/>
    <cellStyle name="40% - Ênfase3 16 2" xfId="281"/>
    <cellStyle name="40% - Ênfase3 17 2" xfId="282"/>
    <cellStyle name="40% - Ênfase3 2" xfId="283"/>
    <cellStyle name="40% - Ênfase3 2 2" xfId="284"/>
    <cellStyle name="40% - Ênfase3 3" xfId="285"/>
    <cellStyle name="40% - Ênfase3 3 2" xfId="286"/>
    <cellStyle name="40% - Ênfase3 4" xfId="287"/>
    <cellStyle name="40% - Ênfase3 4 2" xfId="288"/>
    <cellStyle name="40% - Ênfase3 5" xfId="289"/>
    <cellStyle name="40% - Ênfase3 5 2" xfId="290"/>
    <cellStyle name="40% - Ênfase3 6" xfId="291"/>
    <cellStyle name="40% - Ênfase3 6 2" xfId="292"/>
    <cellStyle name="40% - Ênfase3 7" xfId="293"/>
    <cellStyle name="40% - Ênfase3 7 2" xfId="294"/>
    <cellStyle name="40% - Ênfase3 8" xfId="295"/>
    <cellStyle name="40% - Ênfase3 8 2" xfId="296"/>
    <cellStyle name="40% - Ênfase3 9" xfId="297"/>
    <cellStyle name="40% - Ênfase3 9 2" xfId="298"/>
    <cellStyle name="40% - Ênfase4" xfId="10" builtinId="43" customBuiltin="1"/>
    <cellStyle name="40% - Ênfase4 10" xfId="299"/>
    <cellStyle name="40% - Ênfase4 10 2" xfId="300"/>
    <cellStyle name="40% - Ênfase4 11" xfId="301"/>
    <cellStyle name="40% - Ênfase4 11 2" xfId="302"/>
    <cellStyle name="40% - Ênfase4 12" xfId="303"/>
    <cellStyle name="40% - Ênfase4 12 2" xfId="304"/>
    <cellStyle name="40% - Ênfase4 13" xfId="305"/>
    <cellStyle name="40% - Ênfase4 13 2" xfId="306"/>
    <cellStyle name="40% - Ênfase4 14 2" xfId="307"/>
    <cellStyle name="40% - Ênfase4 15 2" xfId="308"/>
    <cellStyle name="40% - Ênfase4 16 2" xfId="309"/>
    <cellStyle name="40% - Ênfase4 17 2" xfId="310"/>
    <cellStyle name="40% - Ênfase4 2" xfId="311"/>
    <cellStyle name="40% - Ênfase4 2 2" xfId="312"/>
    <cellStyle name="40% - Ênfase4 3" xfId="313"/>
    <cellStyle name="40% - Ênfase4 3 2" xfId="314"/>
    <cellStyle name="40% - Ênfase4 4" xfId="315"/>
    <cellStyle name="40% - Ênfase4 4 2" xfId="316"/>
    <cellStyle name="40% - Ênfase4 5" xfId="317"/>
    <cellStyle name="40% - Ênfase4 5 2" xfId="318"/>
    <cellStyle name="40% - Ênfase4 6" xfId="319"/>
    <cellStyle name="40% - Ênfase4 6 2" xfId="320"/>
    <cellStyle name="40% - Ênfase4 7" xfId="321"/>
    <cellStyle name="40% - Ênfase4 7 2" xfId="322"/>
    <cellStyle name="40% - Ênfase4 8" xfId="323"/>
    <cellStyle name="40% - Ênfase4 8 2" xfId="324"/>
    <cellStyle name="40% - Ênfase4 9" xfId="325"/>
    <cellStyle name="40% - Ênfase4 9 2" xfId="326"/>
    <cellStyle name="40% - Ênfase5" xfId="11" builtinId="47" customBuiltin="1"/>
    <cellStyle name="40% - Ênfase5 10" xfId="327"/>
    <cellStyle name="40% - Ênfase5 10 2" xfId="328"/>
    <cellStyle name="40% - Ênfase5 11" xfId="329"/>
    <cellStyle name="40% - Ênfase5 11 2" xfId="330"/>
    <cellStyle name="40% - Ênfase5 12" xfId="331"/>
    <cellStyle name="40% - Ênfase5 12 2" xfId="332"/>
    <cellStyle name="40% - Ênfase5 13" xfId="333"/>
    <cellStyle name="40% - Ênfase5 13 2" xfId="334"/>
    <cellStyle name="40% - Ênfase5 14 2" xfId="335"/>
    <cellStyle name="40% - Ênfase5 15 2" xfId="336"/>
    <cellStyle name="40% - Ênfase5 16 2" xfId="337"/>
    <cellStyle name="40% - Ênfase5 17 2" xfId="338"/>
    <cellStyle name="40% - Ênfase5 2" xfId="339"/>
    <cellStyle name="40% - Ênfase5 2 2" xfId="340"/>
    <cellStyle name="40% - Ênfase5 3" xfId="341"/>
    <cellStyle name="40% - Ênfase5 3 2" xfId="342"/>
    <cellStyle name="40% - Ênfase5 4" xfId="343"/>
    <cellStyle name="40% - Ênfase5 4 2" xfId="344"/>
    <cellStyle name="40% - Ênfase5 5" xfId="345"/>
    <cellStyle name="40% - Ênfase5 5 2" xfId="346"/>
    <cellStyle name="40% - Ênfase5 6" xfId="347"/>
    <cellStyle name="40% - Ênfase5 6 2" xfId="348"/>
    <cellStyle name="40% - Ênfase5 7" xfId="349"/>
    <cellStyle name="40% - Ênfase5 7 2" xfId="350"/>
    <cellStyle name="40% - Ênfase5 8" xfId="351"/>
    <cellStyle name="40% - Ênfase5 8 2" xfId="352"/>
    <cellStyle name="40% - Ênfase5 9" xfId="353"/>
    <cellStyle name="40% - Ênfase5 9 2" xfId="354"/>
    <cellStyle name="40% - Ênfase6" xfId="12" builtinId="51" customBuiltin="1"/>
    <cellStyle name="40% - Ênfase6 10" xfId="355"/>
    <cellStyle name="40% - Ênfase6 10 2" xfId="356"/>
    <cellStyle name="40% - Ênfase6 11" xfId="357"/>
    <cellStyle name="40% - Ênfase6 11 2" xfId="358"/>
    <cellStyle name="40% - Ênfase6 12" xfId="359"/>
    <cellStyle name="40% - Ênfase6 12 2" xfId="360"/>
    <cellStyle name="40% - Ênfase6 13" xfId="361"/>
    <cellStyle name="40% - Ênfase6 13 2" xfId="362"/>
    <cellStyle name="40% - Ênfase6 14 2" xfId="363"/>
    <cellStyle name="40% - Ênfase6 15 2" xfId="364"/>
    <cellStyle name="40% - Ênfase6 16 2" xfId="365"/>
    <cellStyle name="40% - Ênfase6 17 2" xfId="366"/>
    <cellStyle name="40% - Ênfase6 2" xfId="367"/>
    <cellStyle name="40% - Ênfase6 2 2" xfId="368"/>
    <cellStyle name="40% - Ênfase6 3" xfId="369"/>
    <cellStyle name="40% - Ênfase6 3 2" xfId="370"/>
    <cellStyle name="40% - Ênfase6 4" xfId="371"/>
    <cellStyle name="40% - Ênfase6 4 2" xfId="372"/>
    <cellStyle name="40% - Ênfase6 5" xfId="373"/>
    <cellStyle name="40% - Ênfase6 5 2" xfId="374"/>
    <cellStyle name="40% - Ênfase6 6" xfId="375"/>
    <cellStyle name="40% - Ênfase6 6 2" xfId="376"/>
    <cellStyle name="40% - Ênfase6 7" xfId="377"/>
    <cellStyle name="40% - Ênfase6 7 2" xfId="378"/>
    <cellStyle name="40% - Ênfase6 8" xfId="379"/>
    <cellStyle name="40% - Ênfase6 8 2" xfId="380"/>
    <cellStyle name="40% - Ênfase6 9" xfId="381"/>
    <cellStyle name="40% - Ênfase6 9 2" xfId="382"/>
    <cellStyle name="60% - Ênfase1" xfId="13" builtinId="32" customBuiltin="1"/>
    <cellStyle name="60% - Ênfase1 10 2" xfId="383"/>
    <cellStyle name="60% - Ênfase1 11 2" xfId="384"/>
    <cellStyle name="60% - Ênfase1 12 2" xfId="385"/>
    <cellStyle name="60% - Ênfase1 13 2" xfId="386"/>
    <cellStyle name="60% - Ênfase1 14 2" xfId="387"/>
    <cellStyle name="60% - Ênfase1 15 2" xfId="388"/>
    <cellStyle name="60% - Ênfase1 16 2" xfId="389"/>
    <cellStyle name="60% - Ênfase1 17 2" xfId="390"/>
    <cellStyle name="60% - Ênfase1 2" xfId="391"/>
    <cellStyle name="60% - Ênfase1 2 2" xfId="392"/>
    <cellStyle name="60% - Ênfase1 3" xfId="393"/>
    <cellStyle name="60% - Ênfase1 3 2" xfId="394"/>
    <cellStyle name="60% - Ênfase1 4" xfId="395"/>
    <cellStyle name="60% - Ênfase1 4 2" xfId="396"/>
    <cellStyle name="60% - Ênfase1 5" xfId="397"/>
    <cellStyle name="60% - Ênfase1 5 2" xfId="398"/>
    <cellStyle name="60% - Ênfase1 6 2" xfId="399"/>
    <cellStyle name="60% - Ênfase1 7 2" xfId="400"/>
    <cellStyle name="60% - Ênfase1 8 2" xfId="401"/>
    <cellStyle name="60% - Ênfase1 9 2" xfId="402"/>
    <cellStyle name="60% - Ênfase2" xfId="14" builtinId="36" customBuiltin="1"/>
    <cellStyle name="60% - Ênfase2 10 2" xfId="403"/>
    <cellStyle name="60% - Ênfase2 11 2" xfId="404"/>
    <cellStyle name="60% - Ênfase2 12 2" xfId="405"/>
    <cellStyle name="60% - Ênfase2 13 2" xfId="406"/>
    <cellStyle name="60% - Ênfase2 14 2" xfId="407"/>
    <cellStyle name="60% - Ênfase2 15 2" xfId="408"/>
    <cellStyle name="60% - Ênfase2 16 2" xfId="409"/>
    <cellStyle name="60% - Ênfase2 17 2" xfId="410"/>
    <cellStyle name="60% - Ênfase2 2" xfId="411"/>
    <cellStyle name="60% - Ênfase2 2 2" xfId="412"/>
    <cellStyle name="60% - Ênfase2 3" xfId="413"/>
    <cellStyle name="60% - Ênfase2 3 2" xfId="414"/>
    <cellStyle name="60% - Ênfase2 4" xfId="415"/>
    <cellStyle name="60% - Ênfase2 4 2" xfId="416"/>
    <cellStyle name="60% - Ênfase2 5" xfId="417"/>
    <cellStyle name="60% - Ênfase2 5 2" xfId="418"/>
    <cellStyle name="60% - Ênfase2 6 2" xfId="419"/>
    <cellStyle name="60% - Ênfase2 7 2" xfId="420"/>
    <cellStyle name="60% - Ênfase2 8 2" xfId="421"/>
    <cellStyle name="60% - Ênfase2 9 2" xfId="422"/>
    <cellStyle name="60% - Ênfase3" xfId="15" builtinId="40" customBuiltin="1"/>
    <cellStyle name="60% - Ênfase3 10 2" xfId="423"/>
    <cellStyle name="60% - Ênfase3 11 2" xfId="424"/>
    <cellStyle name="60% - Ênfase3 12 2" xfId="425"/>
    <cellStyle name="60% - Ênfase3 13 2" xfId="426"/>
    <cellStyle name="60% - Ênfase3 14 2" xfId="427"/>
    <cellStyle name="60% - Ênfase3 15 2" xfId="428"/>
    <cellStyle name="60% - Ênfase3 16 2" xfId="429"/>
    <cellStyle name="60% - Ênfase3 17 2" xfId="430"/>
    <cellStyle name="60% - Ênfase3 2" xfId="431"/>
    <cellStyle name="60% - Ênfase3 2 2" xfId="432"/>
    <cellStyle name="60% - Ênfase3 3" xfId="433"/>
    <cellStyle name="60% - Ênfase3 3 2" xfId="434"/>
    <cellStyle name="60% - Ênfase3 4" xfId="435"/>
    <cellStyle name="60% - Ênfase3 4 2" xfId="436"/>
    <cellStyle name="60% - Ênfase3 5" xfId="437"/>
    <cellStyle name="60% - Ênfase3 5 2" xfId="438"/>
    <cellStyle name="60% - Ênfase3 6 2" xfId="439"/>
    <cellStyle name="60% - Ênfase3 7 2" xfId="440"/>
    <cellStyle name="60% - Ênfase3 8 2" xfId="441"/>
    <cellStyle name="60% - Ênfase3 9 2" xfId="442"/>
    <cellStyle name="60% - Ênfase4" xfId="16" builtinId="44" customBuiltin="1"/>
    <cellStyle name="60% - Ênfase4 10 2" xfId="443"/>
    <cellStyle name="60% - Ênfase4 11 2" xfId="444"/>
    <cellStyle name="60% - Ênfase4 12 2" xfId="445"/>
    <cellStyle name="60% - Ênfase4 13 2" xfId="446"/>
    <cellStyle name="60% - Ênfase4 14 2" xfId="447"/>
    <cellStyle name="60% - Ênfase4 15 2" xfId="448"/>
    <cellStyle name="60% - Ênfase4 16 2" xfId="449"/>
    <cellStyle name="60% - Ênfase4 17 2" xfId="450"/>
    <cellStyle name="60% - Ênfase4 2" xfId="451"/>
    <cellStyle name="60% - Ênfase4 2 2" xfId="452"/>
    <cellStyle name="60% - Ênfase4 3" xfId="453"/>
    <cellStyle name="60% - Ênfase4 3 2" xfId="454"/>
    <cellStyle name="60% - Ênfase4 4" xfId="455"/>
    <cellStyle name="60% - Ênfase4 4 2" xfId="456"/>
    <cellStyle name="60% - Ênfase4 5" xfId="457"/>
    <cellStyle name="60% - Ênfase4 5 2" xfId="458"/>
    <cellStyle name="60% - Ênfase4 6 2" xfId="459"/>
    <cellStyle name="60% - Ênfase4 7 2" xfId="460"/>
    <cellStyle name="60% - Ênfase4 8 2" xfId="461"/>
    <cellStyle name="60% - Ênfase4 9 2" xfId="462"/>
    <cellStyle name="60% - Ênfase5" xfId="17" builtinId="48" customBuiltin="1"/>
    <cellStyle name="60% - Ênfase5 10 2" xfId="463"/>
    <cellStyle name="60% - Ênfase5 11 2" xfId="464"/>
    <cellStyle name="60% - Ênfase5 12 2" xfId="465"/>
    <cellStyle name="60% - Ênfase5 13 2" xfId="466"/>
    <cellStyle name="60% - Ênfase5 14 2" xfId="467"/>
    <cellStyle name="60% - Ênfase5 15 2" xfId="468"/>
    <cellStyle name="60% - Ênfase5 16 2" xfId="469"/>
    <cellStyle name="60% - Ênfase5 17 2" xfId="470"/>
    <cellStyle name="60% - Ênfase5 2" xfId="471"/>
    <cellStyle name="60% - Ênfase5 2 2" xfId="472"/>
    <cellStyle name="60% - Ênfase5 3" xfId="473"/>
    <cellStyle name="60% - Ênfase5 3 2" xfId="474"/>
    <cellStyle name="60% - Ênfase5 4" xfId="475"/>
    <cellStyle name="60% - Ênfase5 4 2" xfId="476"/>
    <cellStyle name="60% - Ênfase5 5" xfId="477"/>
    <cellStyle name="60% - Ênfase5 5 2" xfId="478"/>
    <cellStyle name="60% - Ênfase5 6 2" xfId="479"/>
    <cellStyle name="60% - Ênfase5 7 2" xfId="480"/>
    <cellStyle name="60% - Ênfase5 8 2" xfId="481"/>
    <cellStyle name="60% - Ênfase5 9 2" xfId="482"/>
    <cellStyle name="60% - Ênfase6" xfId="18" builtinId="52" customBuiltin="1"/>
    <cellStyle name="60% - Ênfase6 10 2" xfId="483"/>
    <cellStyle name="60% - Ênfase6 11 2" xfId="484"/>
    <cellStyle name="60% - Ênfase6 12 2" xfId="485"/>
    <cellStyle name="60% - Ênfase6 13 2" xfId="486"/>
    <cellStyle name="60% - Ênfase6 14 2" xfId="487"/>
    <cellStyle name="60% - Ênfase6 15 2" xfId="488"/>
    <cellStyle name="60% - Ênfase6 16 2" xfId="489"/>
    <cellStyle name="60% - Ênfase6 17 2" xfId="490"/>
    <cellStyle name="60% - Ênfase6 2" xfId="491"/>
    <cellStyle name="60% - Ênfase6 2 2" xfId="492"/>
    <cellStyle name="60% - Ênfase6 3" xfId="493"/>
    <cellStyle name="60% - Ênfase6 3 2" xfId="494"/>
    <cellStyle name="60% - Ênfase6 4" xfId="495"/>
    <cellStyle name="60% - Ênfase6 4 2" xfId="496"/>
    <cellStyle name="60% - Ênfase6 5" xfId="497"/>
    <cellStyle name="60% - Ênfase6 5 2" xfId="498"/>
    <cellStyle name="60% - Ênfase6 6 2" xfId="499"/>
    <cellStyle name="60% - Ênfase6 7 2" xfId="500"/>
    <cellStyle name="60% - Ênfase6 8 2" xfId="501"/>
    <cellStyle name="60% - Ênfase6 9 2" xfId="502"/>
    <cellStyle name="Bom" xfId="19" builtinId="26" customBuiltin="1"/>
    <cellStyle name="Bom 10 2" xfId="503"/>
    <cellStyle name="Bom 11 2" xfId="504"/>
    <cellStyle name="Bom 12 2" xfId="505"/>
    <cellStyle name="Bom 13 2" xfId="506"/>
    <cellStyle name="Bom 14 2" xfId="507"/>
    <cellStyle name="Bom 15 2" xfId="508"/>
    <cellStyle name="Bom 16 2" xfId="509"/>
    <cellStyle name="Bom 17 2" xfId="510"/>
    <cellStyle name="Bom 2" xfId="511"/>
    <cellStyle name="Bom 2 2" xfId="512"/>
    <cellStyle name="Bom 3" xfId="513"/>
    <cellStyle name="Bom 3 2" xfId="514"/>
    <cellStyle name="Bom 4" xfId="515"/>
    <cellStyle name="Bom 4 2" xfId="516"/>
    <cellStyle name="Bom 5" xfId="517"/>
    <cellStyle name="Bom 5 2" xfId="518"/>
    <cellStyle name="Bom 6 2" xfId="519"/>
    <cellStyle name="Bom 7 2" xfId="520"/>
    <cellStyle name="Bom 8 2" xfId="521"/>
    <cellStyle name="Bom 9 2" xfId="522"/>
    <cellStyle name="Cabeçalho 1" xfId="523"/>
    <cellStyle name="Cabeçalho 2" xfId="524"/>
    <cellStyle name="Cálculo" xfId="20" builtinId="22" customBuiltin="1"/>
    <cellStyle name="Cálculo 10 2" xfId="525"/>
    <cellStyle name="Cálculo 11 2" xfId="526"/>
    <cellStyle name="Cálculo 12 2" xfId="527"/>
    <cellStyle name="Cálculo 13 2" xfId="528"/>
    <cellStyle name="Cálculo 14 2" xfId="529"/>
    <cellStyle name="Cálculo 15 2" xfId="530"/>
    <cellStyle name="Cálculo 16 2" xfId="531"/>
    <cellStyle name="Cálculo 17 2" xfId="532"/>
    <cellStyle name="Cálculo 2" xfId="533"/>
    <cellStyle name="Cálculo 2 2" xfId="534"/>
    <cellStyle name="Cálculo 3" xfId="535"/>
    <cellStyle name="Cálculo 3 2" xfId="536"/>
    <cellStyle name="Cálculo 4" xfId="537"/>
    <cellStyle name="Cálculo 4 2" xfId="538"/>
    <cellStyle name="Cálculo 5" xfId="539"/>
    <cellStyle name="Cálculo 5 2" xfId="540"/>
    <cellStyle name="Cálculo 6 2" xfId="541"/>
    <cellStyle name="Cálculo 7 2" xfId="542"/>
    <cellStyle name="Cálculo 8 2" xfId="543"/>
    <cellStyle name="Cálculo 9 2" xfId="544"/>
    <cellStyle name="Célula de Verificação" xfId="21" builtinId="23" customBuiltin="1"/>
    <cellStyle name="Célula de Verificação 10 2" xfId="545"/>
    <cellStyle name="Célula de Verificação 11 2" xfId="546"/>
    <cellStyle name="Célula de Verificação 12 2" xfId="547"/>
    <cellStyle name="Célula de Verificação 13 2" xfId="548"/>
    <cellStyle name="Célula de Verificação 14 2" xfId="549"/>
    <cellStyle name="Célula de Verificação 15 2" xfId="550"/>
    <cellStyle name="Célula de Verificação 16 2" xfId="551"/>
    <cellStyle name="Célula de Verificação 17 2" xfId="552"/>
    <cellStyle name="Célula de Verificação 2" xfId="553"/>
    <cellStyle name="Célula de Verificação 2 2" xfId="554"/>
    <cellStyle name="Célula de Verificação 3" xfId="555"/>
    <cellStyle name="Célula de Verificação 3 2" xfId="556"/>
    <cellStyle name="Célula de Verificação 4" xfId="557"/>
    <cellStyle name="Célula de Verificação 4 2" xfId="558"/>
    <cellStyle name="Célula de Verificação 5" xfId="559"/>
    <cellStyle name="Célula de Verificação 5 2" xfId="560"/>
    <cellStyle name="Célula de Verificação 6 2" xfId="561"/>
    <cellStyle name="Célula de Verificação 7 2" xfId="562"/>
    <cellStyle name="Célula de Verificação 8 2" xfId="563"/>
    <cellStyle name="Célula de Verificação 9 2" xfId="564"/>
    <cellStyle name="Célula Vinculada" xfId="22" builtinId="24" customBuiltin="1"/>
    <cellStyle name="Célula Vinculada 10 2" xfId="565"/>
    <cellStyle name="Célula Vinculada 11 2" xfId="566"/>
    <cellStyle name="Célula Vinculada 12 2" xfId="567"/>
    <cellStyle name="Célula Vinculada 13 2" xfId="568"/>
    <cellStyle name="Célula Vinculada 14 2" xfId="569"/>
    <cellStyle name="Célula Vinculada 15 2" xfId="570"/>
    <cellStyle name="Célula Vinculada 16 2" xfId="571"/>
    <cellStyle name="Célula Vinculada 17 2" xfId="572"/>
    <cellStyle name="Célula Vinculada 2" xfId="573"/>
    <cellStyle name="Célula Vinculada 2 2" xfId="574"/>
    <cellStyle name="Célula Vinculada 3" xfId="575"/>
    <cellStyle name="Célula Vinculada 3 2" xfId="576"/>
    <cellStyle name="Célula Vinculada 4" xfId="577"/>
    <cellStyle name="Célula Vinculada 4 2" xfId="578"/>
    <cellStyle name="Célula Vinculada 5" xfId="579"/>
    <cellStyle name="Célula Vinculada 5 2" xfId="580"/>
    <cellStyle name="Célula Vinculada 6 2" xfId="581"/>
    <cellStyle name="Célula Vinculada 7 2" xfId="582"/>
    <cellStyle name="Célula Vinculada 8 2" xfId="583"/>
    <cellStyle name="Célula Vinculada 9 2" xfId="584"/>
    <cellStyle name="Comma 2" xfId="585"/>
    <cellStyle name="Comma 2 2" xfId="1670"/>
    <cellStyle name="Comma 2 2 2" xfId="1966"/>
    <cellStyle name="Data" xfId="586"/>
    <cellStyle name="Duasdec" xfId="587"/>
    <cellStyle name="Ênfase1" xfId="23" builtinId="29" customBuiltin="1"/>
    <cellStyle name="Ênfase1 10 2" xfId="588"/>
    <cellStyle name="Ênfase1 11 2" xfId="589"/>
    <cellStyle name="Ênfase1 12 2" xfId="590"/>
    <cellStyle name="Ênfase1 13 2" xfId="591"/>
    <cellStyle name="Ênfase1 14 2" xfId="592"/>
    <cellStyle name="Ênfase1 15 2" xfId="593"/>
    <cellStyle name="Ênfase1 16 2" xfId="594"/>
    <cellStyle name="Ênfase1 17 2" xfId="595"/>
    <cellStyle name="Ênfase1 2" xfId="596"/>
    <cellStyle name="Ênfase1 2 2" xfId="597"/>
    <cellStyle name="Ênfase1 3" xfId="598"/>
    <cellStyle name="Ênfase1 3 2" xfId="599"/>
    <cellStyle name="Ênfase1 4" xfId="600"/>
    <cellStyle name="Ênfase1 4 2" xfId="601"/>
    <cellStyle name="Ênfase1 5" xfId="602"/>
    <cellStyle name="Ênfase1 5 2" xfId="603"/>
    <cellStyle name="Ênfase1 6 2" xfId="604"/>
    <cellStyle name="Ênfase1 7 2" xfId="605"/>
    <cellStyle name="Ênfase1 8 2" xfId="606"/>
    <cellStyle name="Ênfase1 9 2" xfId="607"/>
    <cellStyle name="Ênfase2" xfId="24" builtinId="33" customBuiltin="1"/>
    <cellStyle name="Ênfase2 10 2" xfId="608"/>
    <cellStyle name="Ênfase2 11 2" xfId="609"/>
    <cellStyle name="Ênfase2 12 2" xfId="610"/>
    <cellStyle name="Ênfase2 13 2" xfId="611"/>
    <cellStyle name="Ênfase2 14 2" xfId="612"/>
    <cellStyle name="Ênfase2 15 2" xfId="613"/>
    <cellStyle name="Ênfase2 16 2" xfId="614"/>
    <cellStyle name="Ênfase2 17 2" xfId="615"/>
    <cellStyle name="Ênfase2 2" xfId="616"/>
    <cellStyle name="Ênfase2 2 2" xfId="617"/>
    <cellStyle name="Ênfase2 3" xfId="618"/>
    <cellStyle name="Ênfase2 3 2" xfId="619"/>
    <cellStyle name="Ênfase2 4" xfId="620"/>
    <cellStyle name="Ênfase2 4 2" xfId="621"/>
    <cellStyle name="Ênfase2 5" xfId="622"/>
    <cellStyle name="Ênfase2 5 2" xfId="623"/>
    <cellStyle name="Ênfase2 6 2" xfId="624"/>
    <cellStyle name="Ênfase2 7 2" xfId="625"/>
    <cellStyle name="Ênfase2 8 2" xfId="626"/>
    <cellStyle name="Ênfase2 9 2" xfId="627"/>
    <cellStyle name="Ênfase3" xfId="25" builtinId="37" customBuiltin="1"/>
    <cellStyle name="Ênfase3 10 2" xfId="628"/>
    <cellStyle name="Ênfase3 11 2" xfId="629"/>
    <cellStyle name="Ênfase3 12 2" xfId="630"/>
    <cellStyle name="Ênfase3 13 2" xfId="631"/>
    <cellStyle name="Ênfase3 14 2" xfId="632"/>
    <cellStyle name="Ênfase3 15 2" xfId="633"/>
    <cellStyle name="Ênfase3 16 2" xfId="634"/>
    <cellStyle name="Ênfase3 17 2" xfId="635"/>
    <cellStyle name="Ênfase3 2" xfId="636"/>
    <cellStyle name="Ênfase3 2 2" xfId="637"/>
    <cellStyle name="Ênfase3 3" xfId="638"/>
    <cellStyle name="Ênfase3 3 2" xfId="639"/>
    <cellStyle name="Ênfase3 4" xfId="640"/>
    <cellStyle name="Ênfase3 4 2" xfId="641"/>
    <cellStyle name="Ênfase3 5" xfId="642"/>
    <cellStyle name="Ênfase3 5 2" xfId="643"/>
    <cellStyle name="Ênfase3 6 2" xfId="644"/>
    <cellStyle name="Ênfase3 7 2" xfId="645"/>
    <cellStyle name="Ênfase3 8 2" xfId="646"/>
    <cellStyle name="Ênfase3 9 2" xfId="647"/>
    <cellStyle name="Ênfase4" xfId="26" builtinId="41" customBuiltin="1"/>
    <cellStyle name="Ênfase4 10 2" xfId="648"/>
    <cellStyle name="Ênfase4 11 2" xfId="649"/>
    <cellStyle name="Ênfase4 12 2" xfId="650"/>
    <cellStyle name="Ênfase4 13 2" xfId="651"/>
    <cellStyle name="Ênfase4 14 2" xfId="652"/>
    <cellStyle name="Ênfase4 15 2" xfId="653"/>
    <cellStyle name="Ênfase4 16 2" xfId="654"/>
    <cellStyle name="Ênfase4 17 2" xfId="655"/>
    <cellStyle name="Ênfase4 2" xfId="656"/>
    <cellStyle name="Ênfase4 2 2" xfId="657"/>
    <cellStyle name="Ênfase4 3" xfId="658"/>
    <cellStyle name="Ênfase4 3 2" xfId="659"/>
    <cellStyle name="Ênfase4 4" xfId="660"/>
    <cellStyle name="Ênfase4 4 2" xfId="661"/>
    <cellStyle name="Ênfase4 5" xfId="662"/>
    <cellStyle name="Ênfase4 5 2" xfId="663"/>
    <cellStyle name="Ênfase4 6 2" xfId="664"/>
    <cellStyle name="Ênfase4 7 2" xfId="665"/>
    <cellStyle name="Ênfase4 8 2" xfId="666"/>
    <cellStyle name="Ênfase4 9 2" xfId="667"/>
    <cellStyle name="Ênfase5" xfId="27" builtinId="45" customBuiltin="1"/>
    <cellStyle name="Ênfase5 10 2" xfId="668"/>
    <cellStyle name="Ênfase5 11 2" xfId="669"/>
    <cellStyle name="Ênfase5 12 2" xfId="670"/>
    <cellStyle name="Ênfase5 13 2" xfId="671"/>
    <cellStyle name="Ênfase5 14 2" xfId="672"/>
    <cellStyle name="Ênfase5 15 2" xfId="673"/>
    <cellStyle name="Ênfase5 16 2" xfId="674"/>
    <cellStyle name="Ênfase5 17 2" xfId="675"/>
    <cellStyle name="Ênfase5 2" xfId="676"/>
    <cellStyle name="Ênfase5 2 2" xfId="677"/>
    <cellStyle name="Ênfase5 3" xfId="678"/>
    <cellStyle name="Ênfase5 3 2" xfId="679"/>
    <cellStyle name="Ênfase5 4" xfId="680"/>
    <cellStyle name="Ênfase5 4 2" xfId="681"/>
    <cellStyle name="Ênfase5 5" xfId="682"/>
    <cellStyle name="Ênfase5 5 2" xfId="683"/>
    <cellStyle name="Ênfase5 6 2" xfId="684"/>
    <cellStyle name="Ênfase5 7 2" xfId="685"/>
    <cellStyle name="Ênfase5 8 2" xfId="686"/>
    <cellStyle name="Ênfase5 9 2" xfId="687"/>
    <cellStyle name="Ênfase6" xfId="28" builtinId="49" customBuiltin="1"/>
    <cellStyle name="Ênfase6 10 2" xfId="688"/>
    <cellStyle name="Ênfase6 11 2" xfId="689"/>
    <cellStyle name="Ênfase6 12 2" xfId="690"/>
    <cellStyle name="Ênfase6 13 2" xfId="691"/>
    <cellStyle name="Ênfase6 14 2" xfId="692"/>
    <cellStyle name="Ênfase6 15 2" xfId="693"/>
    <cellStyle name="Ênfase6 16 2" xfId="694"/>
    <cellStyle name="Ênfase6 17 2" xfId="695"/>
    <cellStyle name="Ênfase6 2" xfId="696"/>
    <cellStyle name="Ênfase6 2 2" xfId="697"/>
    <cellStyle name="Ênfase6 3" xfId="698"/>
    <cellStyle name="Ênfase6 3 2" xfId="699"/>
    <cellStyle name="Ênfase6 4" xfId="700"/>
    <cellStyle name="Ênfase6 4 2" xfId="701"/>
    <cellStyle name="Ênfase6 5" xfId="702"/>
    <cellStyle name="Ênfase6 5 2" xfId="703"/>
    <cellStyle name="Ênfase6 6 2" xfId="704"/>
    <cellStyle name="Ênfase6 7 2" xfId="705"/>
    <cellStyle name="Ênfase6 8 2" xfId="706"/>
    <cellStyle name="Ênfase6 9 2" xfId="707"/>
    <cellStyle name="Entrada" xfId="29" builtinId="20" customBuiltin="1"/>
    <cellStyle name="Entrada 10 2" xfId="708"/>
    <cellStyle name="Entrada 11 2" xfId="709"/>
    <cellStyle name="Entrada 12 2" xfId="710"/>
    <cellStyle name="Entrada 13 2" xfId="711"/>
    <cellStyle name="Entrada 14 2" xfId="712"/>
    <cellStyle name="Entrada 15 2" xfId="713"/>
    <cellStyle name="Entrada 16 2" xfId="714"/>
    <cellStyle name="Entrada 17 2" xfId="715"/>
    <cellStyle name="Entrada 2" xfId="716"/>
    <cellStyle name="Entrada 2 2" xfId="717"/>
    <cellStyle name="Entrada 3" xfId="718"/>
    <cellStyle name="Entrada 3 2" xfId="719"/>
    <cellStyle name="Entrada 4" xfId="720"/>
    <cellStyle name="Entrada 4 2" xfId="721"/>
    <cellStyle name="Entrada 5" xfId="722"/>
    <cellStyle name="Entrada 5 2" xfId="723"/>
    <cellStyle name="Entrada 6 2" xfId="724"/>
    <cellStyle name="Entrada 7 2" xfId="725"/>
    <cellStyle name="Entrada 8 2" xfId="726"/>
    <cellStyle name="Entrada 9 2" xfId="727"/>
    <cellStyle name="Excel Built-in Normal" xfId="1666"/>
    <cellStyle name="Fixo" xfId="728"/>
    <cellStyle name="Hyperlink 2" xfId="1959"/>
    <cellStyle name="Incorreto" xfId="30" builtinId="27" customBuiltin="1"/>
    <cellStyle name="Incorreto 10 2" xfId="729"/>
    <cellStyle name="Incorreto 11 2" xfId="730"/>
    <cellStyle name="Incorreto 12 2" xfId="731"/>
    <cellStyle name="Incorreto 13 2" xfId="732"/>
    <cellStyle name="Incorreto 14 2" xfId="733"/>
    <cellStyle name="Incorreto 15 2" xfId="734"/>
    <cellStyle name="Incorreto 16 2" xfId="735"/>
    <cellStyle name="Incorreto 17 2" xfId="736"/>
    <cellStyle name="Incorreto 2" xfId="737"/>
    <cellStyle name="Incorreto 2 2" xfId="738"/>
    <cellStyle name="Incorreto 3" xfId="739"/>
    <cellStyle name="Incorreto 3 2" xfId="740"/>
    <cellStyle name="Incorreto 4" xfId="741"/>
    <cellStyle name="Incorreto 4 2" xfId="742"/>
    <cellStyle name="Incorreto 5" xfId="743"/>
    <cellStyle name="Incorreto 5 2" xfId="744"/>
    <cellStyle name="Incorreto 6 2" xfId="745"/>
    <cellStyle name="Incorreto 7 2" xfId="746"/>
    <cellStyle name="Incorreto 8 2" xfId="747"/>
    <cellStyle name="Incorreto 9 2" xfId="748"/>
    <cellStyle name="Moeda" xfId="1956" builtinId="4"/>
    <cellStyle name="Moeda 2" xfId="749"/>
    <cellStyle name="Moeda 2 2" xfId="750"/>
    <cellStyle name="Moeda 2 3" xfId="751"/>
    <cellStyle name="Moeda 2 3 2" xfId="1671"/>
    <cellStyle name="Moeda 2 3 2 2" xfId="1967"/>
    <cellStyle name="Moeda 2 4" xfId="1672"/>
    <cellStyle name="Moeda 2 4 2" xfId="1968"/>
    <cellStyle name="Moeda 3" xfId="752"/>
    <cellStyle name="Moeda 4" xfId="1958"/>
    <cellStyle name="Moeda 4 2" xfId="1960"/>
    <cellStyle name="Moeda 4 3" xfId="2247"/>
    <cellStyle name="Moeda 5" xfId="753"/>
    <cellStyle name="Moeda 5 2" xfId="754"/>
    <cellStyle name="Moeda 6" xfId="2245"/>
    <cellStyle name="Moeda_capa 54107" xfId="1665"/>
    <cellStyle name="Moeda0" xfId="755"/>
    <cellStyle name="Neutra" xfId="31" builtinId="28" customBuiltin="1"/>
    <cellStyle name="Neutra 10 2" xfId="756"/>
    <cellStyle name="Neutra 11 2" xfId="757"/>
    <cellStyle name="Neutra 12 2" xfId="758"/>
    <cellStyle name="Neutra 13 2" xfId="759"/>
    <cellStyle name="Neutra 14 2" xfId="760"/>
    <cellStyle name="Neutra 15 2" xfId="761"/>
    <cellStyle name="Neutra 16 2" xfId="762"/>
    <cellStyle name="Neutra 17 2" xfId="763"/>
    <cellStyle name="Neutra 2" xfId="764"/>
    <cellStyle name="Neutra 2 2" xfId="765"/>
    <cellStyle name="Neutra 3" xfId="766"/>
    <cellStyle name="Neutra 3 2" xfId="767"/>
    <cellStyle name="Neutra 4" xfId="768"/>
    <cellStyle name="Neutra 4 2" xfId="769"/>
    <cellStyle name="Neutra 5" xfId="770"/>
    <cellStyle name="Neutra 5 2" xfId="771"/>
    <cellStyle name="Neutra 6 2" xfId="772"/>
    <cellStyle name="Neutra 7 2" xfId="773"/>
    <cellStyle name="Neutra 8 2" xfId="774"/>
    <cellStyle name="Neutra 9 2" xfId="775"/>
    <cellStyle name="Normal" xfId="0" builtinId="0"/>
    <cellStyle name="Normal 10" xfId="42"/>
    <cellStyle name="Normal 10 2" xfId="43"/>
    <cellStyle name="Normal 10 2 2" xfId="1673"/>
    <cellStyle name="Normal 100" xfId="776"/>
    <cellStyle name="Normal 101" xfId="777"/>
    <cellStyle name="Normal 102" xfId="778"/>
    <cellStyle name="Normal 103" xfId="779"/>
    <cellStyle name="Normal 104" xfId="780"/>
    <cellStyle name="Normal 105" xfId="781"/>
    <cellStyle name="Normal 106" xfId="782"/>
    <cellStyle name="Normal 107" xfId="783"/>
    <cellStyle name="Normal 108" xfId="784"/>
    <cellStyle name="Normal 109" xfId="785"/>
    <cellStyle name="Normal 11" xfId="786"/>
    <cellStyle name="Normal 11 2" xfId="787"/>
    <cellStyle name="Normal 110" xfId="788"/>
    <cellStyle name="Normal 111" xfId="789"/>
    <cellStyle name="Normal 112" xfId="790"/>
    <cellStyle name="Normal 113" xfId="791"/>
    <cellStyle name="Normal 114" xfId="792"/>
    <cellStyle name="Normal 115" xfId="793"/>
    <cellStyle name="Normal 116" xfId="794"/>
    <cellStyle name="Normal 117" xfId="795"/>
    <cellStyle name="Normal 118" xfId="796"/>
    <cellStyle name="Normal 119" xfId="797"/>
    <cellStyle name="Normal 12" xfId="798"/>
    <cellStyle name="Normal 12 2 2" xfId="799"/>
    <cellStyle name="Normal 12 2 2 2" xfId="2248"/>
    <cellStyle name="Normal 120" xfId="800"/>
    <cellStyle name="Normal 121" xfId="801"/>
    <cellStyle name="Normal 122" xfId="802"/>
    <cellStyle name="Normal 123" xfId="803"/>
    <cellStyle name="Normal 124" xfId="804"/>
    <cellStyle name="Normal 125" xfId="805"/>
    <cellStyle name="Normal 126" xfId="806"/>
    <cellStyle name="Normal 127" xfId="807"/>
    <cellStyle name="Normal 128" xfId="808"/>
    <cellStyle name="Normal 129" xfId="809"/>
    <cellStyle name="Normal 13" xfId="810"/>
    <cellStyle name="Normal 13 2" xfId="811"/>
    <cellStyle name="Normal 130" xfId="812"/>
    <cellStyle name="Normal 131" xfId="813"/>
    <cellStyle name="Normal 132" xfId="814"/>
    <cellStyle name="Normal 133" xfId="815"/>
    <cellStyle name="Normal 134" xfId="816"/>
    <cellStyle name="Normal 135" xfId="817"/>
    <cellStyle name="Normal 136" xfId="818"/>
    <cellStyle name="Normal 137" xfId="819"/>
    <cellStyle name="Normal 138" xfId="820"/>
    <cellStyle name="Normal 139" xfId="821"/>
    <cellStyle name="Normal 14" xfId="822"/>
    <cellStyle name="Normal 14 2" xfId="823"/>
    <cellStyle name="Normal 140" xfId="824"/>
    <cellStyle name="Normal 141" xfId="825"/>
    <cellStyle name="Normal 142" xfId="826"/>
    <cellStyle name="Normal 143" xfId="827"/>
    <cellStyle name="Normal 144" xfId="828"/>
    <cellStyle name="Normal 145" xfId="829"/>
    <cellStyle name="Normal 146" xfId="830"/>
    <cellStyle name="Normal 147" xfId="831"/>
    <cellStyle name="Normal 148" xfId="832"/>
    <cellStyle name="Normal 149" xfId="833"/>
    <cellStyle name="Normal 15" xfId="834"/>
    <cellStyle name="Normal 15 2" xfId="835"/>
    <cellStyle name="Normal 150" xfId="836"/>
    <cellStyle name="Normal 151" xfId="837"/>
    <cellStyle name="Normal 152" xfId="838"/>
    <cellStyle name="Normal 153" xfId="839"/>
    <cellStyle name="Normal 154" xfId="840"/>
    <cellStyle name="Normal 155" xfId="841"/>
    <cellStyle name="Normal 156" xfId="842"/>
    <cellStyle name="Normal 157" xfId="843"/>
    <cellStyle name="Normal 158" xfId="844"/>
    <cellStyle name="Normal 159" xfId="845"/>
    <cellStyle name="Normal 16" xfId="846"/>
    <cellStyle name="Normal 16 2" xfId="847"/>
    <cellStyle name="Normal 160" xfId="848"/>
    <cellStyle name="Normal 161" xfId="849"/>
    <cellStyle name="Normal 162" xfId="850"/>
    <cellStyle name="Normal 163" xfId="851"/>
    <cellStyle name="Normal 164" xfId="852"/>
    <cellStyle name="Normal 165" xfId="853"/>
    <cellStyle name="Normal 166" xfId="854"/>
    <cellStyle name="Normal 167" xfId="855"/>
    <cellStyle name="Normal 168" xfId="856"/>
    <cellStyle name="Normal 169" xfId="857"/>
    <cellStyle name="Normal 17" xfId="858"/>
    <cellStyle name="Normal 17 2" xfId="859"/>
    <cellStyle name="Normal 170" xfId="860"/>
    <cellStyle name="Normal 171" xfId="861"/>
    <cellStyle name="Normal 172" xfId="862"/>
    <cellStyle name="Normal 173" xfId="863"/>
    <cellStyle name="Normal 174" xfId="864"/>
    <cellStyle name="Normal 175" xfId="865"/>
    <cellStyle name="Normal 176" xfId="866"/>
    <cellStyle name="Normal 177" xfId="867"/>
    <cellStyle name="Normal 178" xfId="868"/>
    <cellStyle name="Normal 179" xfId="869"/>
    <cellStyle name="Normal 18" xfId="870"/>
    <cellStyle name="Normal 180" xfId="871"/>
    <cellStyle name="Normal 181" xfId="872"/>
    <cellStyle name="Normal 182" xfId="873"/>
    <cellStyle name="Normal 183" xfId="874"/>
    <cellStyle name="Normal 184" xfId="875"/>
    <cellStyle name="Normal 184 2" xfId="876"/>
    <cellStyle name="Normal 185" xfId="877"/>
    <cellStyle name="Normal 186" xfId="878"/>
    <cellStyle name="Normal 187" xfId="879"/>
    <cellStyle name="Normal 188" xfId="880"/>
    <cellStyle name="Normal 189" xfId="881"/>
    <cellStyle name="Normal 19" xfId="882"/>
    <cellStyle name="Normal 190" xfId="883"/>
    <cellStyle name="Normal 191" xfId="884"/>
    <cellStyle name="Normal 192" xfId="885"/>
    <cellStyle name="Normal 193" xfId="886"/>
    <cellStyle name="Normal 194" xfId="887"/>
    <cellStyle name="Normal 195" xfId="888"/>
    <cellStyle name="Normal 196" xfId="889"/>
    <cellStyle name="Normal 197" xfId="890"/>
    <cellStyle name="Normal 198" xfId="891"/>
    <cellStyle name="Normal 199" xfId="892"/>
    <cellStyle name="Normal 2" xfId="46"/>
    <cellStyle name="Normal 2 10" xfId="893"/>
    <cellStyle name="Normal 2 11" xfId="894"/>
    <cellStyle name="Normal 2 12" xfId="895"/>
    <cellStyle name="Normal 2 13" xfId="896"/>
    <cellStyle name="Normal 2 14" xfId="897"/>
    <cellStyle name="Normal 2 15" xfId="898"/>
    <cellStyle name="Normal 2 16" xfId="899"/>
    <cellStyle name="Normal 2 17" xfId="900"/>
    <cellStyle name="Normal 2 18" xfId="901"/>
    <cellStyle name="Normal 2 19" xfId="1664"/>
    <cellStyle name="Normal 2 2" xfId="902"/>
    <cellStyle name="Normal 2 2 10" xfId="903"/>
    <cellStyle name="Normal 2 2 11" xfId="904"/>
    <cellStyle name="Normal 2 2 12" xfId="905"/>
    <cellStyle name="Normal 2 2 13" xfId="906"/>
    <cellStyle name="Normal 2 2 14" xfId="907"/>
    <cellStyle name="Normal 2 2 15" xfId="908"/>
    <cellStyle name="Normal 2 2 2" xfId="909"/>
    <cellStyle name="Normal 2 2 2 10" xfId="910"/>
    <cellStyle name="Normal 2 2 2 11" xfId="911"/>
    <cellStyle name="Normal 2 2 2 12" xfId="912"/>
    <cellStyle name="Normal 2 2 2 2" xfId="913"/>
    <cellStyle name="Normal 2 2 2 2 2" xfId="914"/>
    <cellStyle name="Normal 2 2 2 3" xfId="915"/>
    <cellStyle name="Normal 2 2 2 4" xfId="916"/>
    <cellStyle name="Normal 2 2 2 5" xfId="917"/>
    <cellStyle name="Normal 2 2 2 6" xfId="918"/>
    <cellStyle name="Normal 2 2 2 7" xfId="919"/>
    <cellStyle name="Normal 2 2 2 8" xfId="920"/>
    <cellStyle name="Normal 2 2 2 9" xfId="921"/>
    <cellStyle name="Normal 2 2 3" xfId="922"/>
    <cellStyle name="Normal 2 2 4" xfId="923"/>
    <cellStyle name="Normal 2 2 5" xfId="924"/>
    <cellStyle name="Normal 2 2 5 2" xfId="925"/>
    <cellStyle name="Normal 2 2 6" xfId="926"/>
    <cellStyle name="Normal 2 2 7" xfId="927"/>
    <cellStyle name="Normal 2 2 8" xfId="928"/>
    <cellStyle name="Normal 2 2 9" xfId="929"/>
    <cellStyle name="Normal 2 25" xfId="1674"/>
    <cellStyle name="Normal 2 3" xfId="930"/>
    <cellStyle name="Normal 2 3 10" xfId="931"/>
    <cellStyle name="Normal 2 3 11" xfId="932"/>
    <cellStyle name="Normal 2 3 12" xfId="933"/>
    <cellStyle name="Normal 2 3 2" xfId="934"/>
    <cellStyle name="Normal 2 3 2 2" xfId="935"/>
    <cellStyle name="Normal 2 3 3" xfId="936"/>
    <cellStyle name="Normal 2 3 4" xfId="937"/>
    <cellStyle name="Normal 2 3 5" xfId="938"/>
    <cellStyle name="Normal 2 3 6" xfId="939"/>
    <cellStyle name="Normal 2 3 7" xfId="940"/>
    <cellStyle name="Normal 2 3 8" xfId="941"/>
    <cellStyle name="Normal 2 3 9" xfId="942"/>
    <cellStyle name="Normal 2 4" xfId="943"/>
    <cellStyle name="Normal 2 5" xfId="944"/>
    <cellStyle name="Normal 2 5 2" xfId="945"/>
    <cellStyle name="Normal 2 6" xfId="946"/>
    <cellStyle name="Normal 2 7" xfId="947"/>
    <cellStyle name="Normal 2 8" xfId="948"/>
    <cellStyle name="Normal 2 9" xfId="949"/>
    <cellStyle name="Normal 20" xfId="950"/>
    <cellStyle name="Normal 200" xfId="951"/>
    <cellStyle name="Normal 201" xfId="952"/>
    <cellStyle name="Normal 202" xfId="953"/>
    <cellStyle name="Normal 203" xfId="954"/>
    <cellStyle name="Normal 204" xfId="955"/>
    <cellStyle name="Normal 205" xfId="956"/>
    <cellStyle name="Normal 206" xfId="957"/>
    <cellStyle name="Normal 207" xfId="958"/>
    <cellStyle name="Normal 208" xfId="1675"/>
    <cellStyle name="Normal 208 2" xfId="2249"/>
    <cellStyle name="Normal 209" xfId="1676"/>
    <cellStyle name="Normal 21" xfId="959"/>
    <cellStyle name="Normal 21 2" xfId="960"/>
    <cellStyle name="Normal 210" xfId="1957"/>
    <cellStyle name="Normal 210 2" xfId="2246"/>
    <cellStyle name="Normal 211" xfId="1962"/>
    <cellStyle name="Normal 22" xfId="961"/>
    <cellStyle name="Normal 22 2" xfId="962"/>
    <cellStyle name="Normal 23" xfId="963"/>
    <cellStyle name="Normal 24" xfId="964"/>
    <cellStyle name="Normal 25" xfId="965"/>
    <cellStyle name="Normal 25 2" xfId="966"/>
    <cellStyle name="Normal 26" xfId="967"/>
    <cellStyle name="Normal 26 2" xfId="968"/>
    <cellStyle name="Normal 27" xfId="969"/>
    <cellStyle name="Normal 28" xfId="970"/>
    <cellStyle name="Normal 28 2" xfId="971"/>
    <cellStyle name="Normal 29" xfId="972"/>
    <cellStyle name="Normal 29 2" xfId="973"/>
    <cellStyle name="Normal 3" xfId="974"/>
    <cellStyle name="Normal 3 10" xfId="975"/>
    <cellStyle name="Normal 3 11" xfId="976"/>
    <cellStyle name="Normal 3 12" xfId="977"/>
    <cellStyle name="Normal 3 13" xfId="978"/>
    <cellStyle name="Normal 3 14" xfId="979"/>
    <cellStyle name="Normal 3 15" xfId="980"/>
    <cellStyle name="Normal 3 16" xfId="981"/>
    <cellStyle name="Normal 3 17" xfId="982"/>
    <cellStyle name="Normal 3 18" xfId="983"/>
    <cellStyle name="Normal 3 19" xfId="984"/>
    <cellStyle name="Normal 3 2" xfId="985"/>
    <cellStyle name="Normal 3 20" xfId="986"/>
    <cellStyle name="Normal 3 21" xfId="987"/>
    <cellStyle name="Normal 3 22" xfId="988"/>
    <cellStyle name="Normal 3 23" xfId="989"/>
    <cellStyle name="Normal 3 24" xfId="990"/>
    <cellStyle name="Normal 3 25" xfId="991"/>
    <cellStyle name="Normal 3 26" xfId="992"/>
    <cellStyle name="Normal 3 27" xfId="993"/>
    <cellStyle name="Normal 3 3" xfId="994"/>
    <cellStyle name="Normal 3 4" xfId="995"/>
    <cellStyle name="Normal 3 4 2" xfId="996"/>
    <cellStyle name="Normal 3 5" xfId="997"/>
    <cellStyle name="Normal 3 6" xfId="998"/>
    <cellStyle name="Normal 3 7" xfId="999"/>
    <cellStyle name="Normal 3 8" xfId="1000"/>
    <cellStyle name="Normal 3 9" xfId="1001"/>
    <cellStyle name="Normal 30" xfId="1002"/>
    <cellStyle name="Normal 30 2" xfId="1003"/>
    <cellStyle name="Normal 31" xfId="1004"/>
    <cellStyle name="Normal 31 2" xfId="1005"/>
    <cellStyle name="Normal 32" xfId="1006"/>
    <cellStyle name="Normal 32 2" xfId="1007"/>
    <cellStyle name="Normal 33" xfId="1008"/>
    <cellStyle name="Normal 33 2" xfId="1009"/>
    <cellStyle name="Normal 34" xfId="1010"/>
    <cellStyle name="Normal 34 2" xfId="1011"/>
    <cellStyle name="Normal 35" xfId="1012"/>
    <cellStyle name="Normal 35 2" xfId="1013"/>
    <cellStyle name="Normal 36" xfId="1014"/>
    <cellStyle name="Normal 36 2" xfId="1015"/>
    <cellStyle name="Normal 37" xfId="1016"/>
    <cellStyle name="Normal 37 2" xfId="1017"/>
    <cellStyle name="Normal 38" xfId="1018"/>
    <cellStyle name="Normal 38 2" xfId="1019"/>
    <cellStyle name="Normal 39" xfId="1020"/>
    <cellStyle name="Normal 39 2" xfId="1021"/>
    <cellStyle name="Normal 4" xfId="1022"/>
    <cellStyle name="Normal 4 10" xfId="1023"/>
    <cellStyle name="Normal 4 11" xfId="1024"/>
    <cellStyle name="Normal 4 12" xfId="1025"/>
    <cellStyle name="Normal 4 13" xfId="1026"/>
    <cellStyle name="Normal 4 14" xfId="1027"/>
    <cellStyle name="Normal 4 15" xfId="1028"/>
    <cellStyle name="Normal 4 16" xfId="1029"/>
    <cellStyle name="Normal 4 17" xfId="1030"/>
    <cellStyle name="Normal 4 18" xfId="1031"/>
    <cellStyle name="Normal 4 19" xfId="1032"/>
    <cellStyle name="Normal 4 2" xfId="1033"/>
    <cellStyle name="Normal 4 2 2" xfId="1034"/>
    <cellStyle name="Normal 4 3" xfId="1035"/>
    <cellStyle name="Normal 4 4" xfId="1036"/>
    <cellStyle name="Normal 4 5" xfId="1037"/>
    <cellStyle name="Normal 4 6" xfId="1038"/>
    <cellStyle name="Normal 4 7" xfId="1039"/>
    <cellStyle name="Normal 4 8" xfId="1040"/>
    <cellStyle name="Normal 4 9" xfId="1041"/>
    <cellStyle name="Normal 40" xfId="1042"/>
    <cellStyle name="Normal 40 2" xfId="1043"/>
    <cellStyle name="Normal 41" xfId="1044"/>
    <cellStyle name="Normal 41 2" xfId="1045"/>
    <cellStyle name="Normal 42" xfId="1046"/>
    <cellStyle name="Normal 42 2" xfId="1047"/>
    <cellStyle name="Normal 43" xfId="1048"/>
    <cellStyle name="Normal 44" xfId="1049"/>
    <cellStyle name="Normal 45" xfId="1050"/>
    <cellStyle name="Normal 46" xfId="1051"/>
    <cellStyle name="Normal 46 2" xfId="44"/>
    <cellStyle name="Normal 46 3" xfId="1677"/>
    <cellStyle name="Normal 47" xfId="1052"/>
    <cellStyle name="Normal 47 2" xfId="1053"/>
    <cellStyle name="Normal 48" xfId="1054"/>
    <cellStyle name="Normal 48 2" xfId="1055"/>
    <cellStyle name="Normal 49" xfId="1056"/>
    <cellStyle name="Normal 5" xfId="1667"/>
    <cellStyle name="Normal 5 2" xfId="1057"/>
    <cellStyle name="Normal 5 2 2" xfId="1058"/>
    <cellStyle name="Normal 50" xfId="1059"/>
    <cellStyle name="Normal 50 2" xfId="1060"/>
    <cellStyle name="Normal 51" xfId="1061"/>
    <cellStyle name="Normal 52" xfId="1062"/>
    <cellStyle name="Normal 52 2" xfId="1063"/>
    <cellStyle name="Normal 53" xfId="1064"/>
    <cellStyle name="Normal 54" xfId="1065"/>
    <cellStyle name="Normal 55" xfId="1066"/>
    <cellStyle name="Normal 56" xfId="1067"/>
    <cellStyle name="Normal 56 2" xfId="1068"/>
    <cellStyle name="Normal 57" xfId="1069"/>
    <cellStyle name="Normal 57 2" xfId="1070"/>
    <cellStyle name="Normal 58" xfId="1071"/>
    <cellStyle name="Normal 59" xfId="1072"/>
    <cellStyle name="Normal 6" xfId="1668"/>
    <cellStyle name="Normal 6 2" xfId="1073"/>
    <cellStyle name="Normal 6 3" xfId="1074"/>
    <cellStyle name="Normal 60" xfId="1075"/>
    <cellStyle name="Normal 60 2" xfId="1076"/>
    <cellStyle name="Normal 61" xfId="1077"/>
    <cellStyle name="Normal 62" xfId="1078"/>
    <cellStyle name="Normal 63" xfId="1079"/>
    <cellStyle name="Normal 64" xfId="1080"/>
    <cellStyle name="Normal 65" xfId="1081"/>
    <cellStyle name="Normal 66" xfId="1082"/>
    <cellStyle name="Normal 67" xfId="1083"/>
    <cellStyle name="Normal 68" xfId="1084"/>
    <cellStyle name="Normal 69" xfId="1085"/>
    <cellStyle name="Normal 7" xfId="1086"/>
    <cellStyle name="Normal 7 2" xfId="1087"/>
    <cellStyle name="Normal 7 3" xfId="1088"/>
    <cellStyle name="Normal 7 3 2" xfId="1089"/>
    <cellStyle name="Normal 70" xfId="1090"/>
    <cellStyle name="Normal 71" xfId="1091"/>
    <cellStyle name="Normal 72" xfId="1092"/>
    <cellStyle name="Normal 73" xfId="1093"/>
    <cellStyle name="Normal 74" xfId="1094"/>
    <cellStyle name="Normal 75" xfId="1095"/>
    <cellStyle name="Normal 76" xfId="1096"/>
    <cellStyle name="Normal 77" xfId="1097"/>
    <cellStyle name="Normal 78" xfId="1098"/>
    <cellStyle name="Normal 79" xfId="1099"/>
    <cellStyle name="Normal 8" xfId="1100"/>
    <cellStyle name="Normal 8 2" xfId="1101"/>
    <cellStyle name="Normal 80" xfId="1102"/>
    <cellStyle name="Normal 81" xfId="1103"/>
    <cellStyle name="Normal 82" xfId="1104"/>
    <cellStyle name="Normal 83" xfId="1105"/>
    <cellStyle name="Normal 84" xfId="1106"/>
    <cellStyle name="Normal 85" xfId="1107"/>
    <cellStyle name="Normal 86" xfId="1108"/>
    <cellStyle name="Normal 87" xfId="1109"/>
    <cellStyle name="Normal 88" xfId="1110"/>
    <cellStyle name="Normal 89" xfId="1111"/>
    <cellStyle name="Normal 9" xfId="1112"/>
    <cellStyle name="Normal 9 2" xfId="1113"/>
    <cellStyle name="Normal 90" xfId="1114"/>
    <cellStyle name="Normal 91" xfId="1115"/>
    <cellStyle name="Normal 92" xfId="1116"/>
    <cellStyle name="Normal 93" xfId="1117"/>
    <cellStyle name="Normal 94" xfId="1118"/>
    <cellStyle name="Normal 95" xfId="1119"/>
    <cellStyle name="Normal 96" xfId="1120"/>
    <cellStyle name="Normal 97" xfId="1121"/>
    <cellStyle name="Normal 98" xfId="1122"/>
    <cellStyle name="Normal 99" xfId="1123"/>
    <cellStyle name="Nota" xfId="32" builtinId="10" customBuiltin="1"/>
    <cellStyle name="Nota 10" xfId="1124"/>
    <cellStyle name="Nota 10 2" xfId="1125"/>
    <cellStyle name="Nota 11" xfId="1126"/>
    <cellStyle name="Nota 11 2" xfId="1127"/>
    <cellStyle name="Nota 12" xfId="1128"/>
    <cellStyle name="Nota 12 2" xfId="1129"/>
    <cellStyle name="Nota 13" xfId="1130"/>
    <cellStyle name="Nota 13 2" xfId="1131"/>
    <cellStyle name="Nota 14" xfId="1132"/>
    <cellStyle name="Nota 14 2" xfId="1133"/>
    <cellStyle name="Nota 15" xfId="1134"/>
    <cellStyle name="Nota 15 2" xfId="1135"/>
    <cellStyle name="Nota 16" xfId="1136"/>
    <cellStyle name="Nota 16 2" xfId="1137"/>
    <cellStyle name="Nota 17" xfId="1138"/>
    <cellStyle name="Nota 17 2" xfId="1139"/>
    <cellStyle name="Nota 18" xfId="1140"/>
    <cellStyle name="Nota 19" xfId="1141"/>
    <cellStyle name="Nota 2" xfId="1142"/>
    <cellStyle name="Nota 2 10" xfId="1143"/>
    <cellStyle name="Nota 2 11" xfId="1144"/>
    <cellStyle name="Nota 2 12" xfId="1145"/>
    <cellStyle name="Nota 2 13" xfId="1146"/>
    <cellStyle name="Nota 2 14" xfId="1147"/>
    <cellStyle name="Nota 2 15" xfId="1148"/>
    <cellStyle name="Nota 2 16" xfId="1149"/>
    <cellStyle name="Nota 2 17" xfId="1150"/>
    <cellStyle name="Nota 2 18" xfId="1151"/>
    <cellStyle name="Nota 2 2" xfId="1152"/>
    <cellStyle name="Nota 2 3" xfId="1153"/>
    <cellStyle name="Nota 2 4" xfId="1154"/>
    <cellStyle name="Nota 2 5" xfId="1155"/>
    <cellStyle name="Nota 2 6" xfId="1156"/>
    <cellStyle name="Nota 2 7" xfId="1157"/>
    <cellStyle name="Nota 2 8" xfId="1158"/>
    <cellStyle name="Nota 2 9" xfId="1159"/>
    <cellStyle name="Nota 20" xfId="1160"/>
    <cellStyle name="Nota 21" xfId="1161"/>
    <cellStyle name="Nota 22" xfId="1162"/>
    <cellStyle name="Nota 23" xfId="1163"/>
    <cellStyle name="Nota 24" xfId="1164"/>
    <cellStyle name="Nota 25" xfId="1165"/>
    <cellStyle name="Nota 26" xfId="1166"/>
    <cellStyle name="Nota 27" xfId="1167"/>
    <cellStyle name="Nota 3" xfId="1168"/>
    <cellStyle name="Nota 3 2" xfId="1169"/>
    <cellStyle name="Nota 4" xfId="1170"/>
    <cellStyle name="Nota 4 2" xfId="1171"/>
    <cellStyle name="Nota 5" xfId="1172"/>
    <cellStyle name="Nota 5 2" xfId="1173"/>
    <cellStyle name="Nota 6" xfId="1174"/>
    <cellStyle name="Nota 6 2" xfId="1175"/>
    <cellStyle name="Nota 7" xfId="1176"/>
    <cellStyle name="Nota 7 2" xfId="1177"/>
    <cellStyle name="Nota 8" xfId="1178"/>
    <cellStyle name="Nota 8 2" xfId="1179"/>
    <cellStyle name="Nota 9" xfId="1180"/>
    <cellStyle name="Nota 9 2" xfId="1181"/>
    <cellStyle name="Percent 2" xfId="1182"/>
    <cellStyle name="Porcentagem" xfId="1663" builtinId="5"/>
    <cellStyle name="Porcentagem 10 2" xfId="1183"/>
    <cellStyle name="Porcentagem 12 2" xfId="1184"/>
    <cellStyle name="Porcentagem 2" xfId="1185"/>
    <cellStyle name="Porcentagem 2 2" xfId="1678"/>
    <cellStyle name="Porcentagem 3" xfId="1186"/>
    <cellStyle name="Porcentagem 3 2" xfId="1187"/>
    <cellStyle name="Porcentagem 3 2 2" xfId="1188"/>
    <cellStyle name="Porcentagem 3 3" xfId="1189"/>
    <cellStyle name="Porcentagem 3 3 2" xfId="1190"/>
    <cellStyle name="Porcentagem 4" xfId="1669"/>
    <cellStyle name="Porcentagem 5" xfId="1679"/>
    <cellStyle name="Porcentagem 5 2" xfId="1191"/>
    <cellStyle name="Porcentagem 7 2" xfId="1192"/>
    <cellStyle name="Porcentagem 8 2" xfId="1193"/>
    <cellStyle name="Porcentagem 9 2" xfId="1194"/>
    <cellStyle name="Saída" xfId="33" builtinId="21" customBuiltin="1"/>
    <cellStyle name="Saída 10 2" xfId="1195"/>
    <cellStyle name="Saída 11 2" xfId="1196"/>
    <cellStyle name="Saída 12 2" xfId="1197"/>
    <cellStyle name="Saída 13 2" xfId="1198"/>
    <cellStyle name="Saída 14 2" xfId="1199"/>
    <cellStyle name="Saída 15 2" xfId="1200"/>
    <cellStyle name="Saída 16 2" xfId="1201"/>
    <cellStyle name="Saída 17 2" xfId="1202"/>
    <cellStyle name="Saída 2" xfId="1203"/>
    <cellStyle name="Saída 2 2" xfId="1204"/>
    <cellStyle name="Saída 3" xfId="1205"/>
    <cellStyle name="Saída 3 2" xfId="1206"/>
    <cellStyle name="Saída 4" xfId="1207"/>
    <cellStyle name="Saída 4 2" xfId="1208"/>
    <cellStyle name="Saída 5" xfId="1209"/>
    <cellStyle name="Saída 5 2" xfId="1210"/>
    <cellStyle name="Saída 6 2" xfId="1211"/>
    <cellStyle name="Saída 7 2" xfId="1212"/>
    <cellStyle name="Saída 8 2" xfId="1213"/>
    <cellStyle name="Saída 9 2" xfId="1214"/>
    <cellStyle name="Separador de milhares 10" xfId="1215"/>
    <cellStyle name="Separador de milhares 10 10" xfId="1216"/>
    <cellStyle name="Separador de milhares 10 10 2" xfId="1680"/>
    <cellStyle name="Separador de milhares 10 10 2 2" xfId="1969"/>
    <cellStyle name="Separador de milhares 10 11" xfId="1217"/>
    <cellStyle name="Separador de milhares 10 11 2" xfId="1681"/>
    <cellStyle name="Separador de milhares 10 11 2 2" xfId="1970"/>
    <cellStyle name="Separador de milhares 10 12" xfId="1218"/>
    <cellStyle name="Separador de milhares 10 12 2" xfId="1682"/>
    <cellStyle name="Separador de milhares 10 12 2 2" xfId="1971"/>
    <cellStyle name="Separador de milhares 10 13" xfId="1219"/>
    <cellStyle name="Separador de milhares 10 13 2" xfId="1683"/>
    <cellStyle name="Separador de milhares 10 13 2 2" xfId="1972"/>
    <cellStyle name="Separador de milhares 10 14" xfId="1220"/>
    <cellStyle name="Separador de milhares 10 14 2" xfId="1684"/>
    <cellStyle name="Separador de milhares 10 14 2 2" xfId="1973"/>
    <cellStyle name="Separador de milhares 10 15" xfId="1685"/>
    <cellStyle name="Separador de milhares 10 15 2" xfId="1974"/>
    <cellStyle name="Separador de milhares 10 2" xfId="1221"/>
    <cellStyle name="Separador de milhares 10 2 2" xfId="1686"/>
    <cellStyle name="Separador de milhares 10 2 2 2" xfId="1975"/>
    <cellStyle name="Separador de milhares 10 3" xfId="1222"/>
    <cellStyle name="Separador de milhares 10 3 2" xfId="1687"/>
    <cellStyle name="Separador de milhares 10 3 2 2" xfId="1976"/>
    <cellStyle name="Separador de milhares 10 4" xfId="1223"/>
    <cellStyle name="Separador de milhares 10 4 2" xfId="1688"/>
    <cellStyle name="Separador de milhares 10 4 2 2" xfId="1977"/>
    <cellStyle name="Separador de milhares 10 5" xfId="1224"/>
    <cellStyle name="Separador de milhares 10 5 2" xfId="1689"/>
    <cellStyle name="Separador de milhares 10 5 2 2" xfId="1978"/>
    <cellStyle name="Separador de milhares 10 6" xfId="1225"/>
    <cellStyle name="Separador de milhares 10 6 2" xfId="1690"/>
    <cellStyle name="Separador de milhares 10 6 2 2" xfId="1979"/>
    <cellStyle name="Separador de milhares 10 7" xfId="1226"/>
    <cellStyle name="Separador de milhares 10 7 2" xfId="1691"/>
    <cellStyle name="Separador de milhares 10 7 2 2" xfId="1980"/>
    <cellStyle name="Separador de milhares 10 8" xfId="1227"/>
    <cellStyle name="Separador de milhares 10 8 2" xfId="1692"/>
    <cellStyle name="Separador de milhares 10 8 2 2" xfId="1981"/>
    <cellStyle name="Separador de milhares 10 9" xfId="1228"/>
    <cellStyle name="Separador de milhares 10 9 2" xfId="1693"/>
    <cellStyle name="Separador de milhares 10 9 2 2" xfId="1982"/>
    <cellStyle name="Separador de milhares 100" xfId="1229"/>
    <cellStyle name="Separador de milhares 100 2" xfId="1694"/>
    <cellStyle name="Separador de milhares 100 2 2" xfId="1983"/>
    <cellStyle name="Separador de milhares 101" xfId="1230"/>
    <cellStyle name="Separador de milhares 101 2" xfId="1695"/>
    <cellStyle name="Separador de milhares 101 2 2" xfId="1984"/>
    <cellStyle name="Separador de milhares 102" xfId="1231"/>
    <cellStyle name="Separador de milhares 102 2" xfId="1696"/>
    <cellStyle name="Separador de milhares 102 2 2" xfId="1985"/>
    <cellStyle name="Separador de milhares 103" xfId="1232"/>
    <cellStyle name="Separador de milhares 103 2" xfId="1697"/>
    <cellStyle name="Separador de milhares 103 2 2" xfId="1986"/>
    <cellStyle name="Separador de milhares 104" xfId="1233"/>
    <cellStyle name="Separador de milhares 104 2" xfId="1698"/>
    <cellStyle name="Separador de milhares 104 2 2" xfId="1987"/>
    <cellStyle name="Separador de milhares 105" xfId="1234"/>
    <cellStyle name="Separador de milhares 105 2" xfId="1699"/>
    <cellStyle name="Separador de milhares 105 2 2" xfId="1988"/>
    <cellStyle name="Separador de milhares 106" xfId="1235"/>
    <cellStyle name="Separador de milhares 106 2" xfId="1700"/>
    <cellStyle name="Separador de milhares 106 2 2" xfId="1989"/>
    <cellStyle name="Separador de milhares 107" xfId="1236"/>
    <cellStyle name="Separador de milhares 107 2" xfId="1701"/>
    <cellStyle name="Separador de milhares 107 2 2" xfId="1990"/>
    <cellStyle name="Separador de milhares 108" xfId="1237"/>
    <cellStyle name="Separador de milhares 108 2" xfId="1702"/>
    <cellStyle name="Separador de milhares 108 2 2" xfId="1991"/>
    <cellStyle name="Separador de milhares 109" xfId="1238"/>
    <cellStyle name="Separador de milhares 109 2" xfId="1703"/>
    <cellStyle name="Separador de milhares 109 2 2" xfId="1992"/>
    <cellStyle name="Separador de milhares 11" xfId="1239"/>
    <cellStyle name="Separador de milhares 11 2" xfId="1240"/>
    <cellStyle name="Separador de milhares 11 2 2" xfId="1704"/>
    <cellStyle name="Separador de milhares 11 2 2 2" xfId="1993"/>
    <cellStyle name="Separador de milhares 11 3" xfId="1705"/>
    <cellStyle name="Separador de milhares 11 3 2" xfId="1994"/>
    <cellStyle name="Separador de milhares 110" xfId="1241"/>
    <cellStyle name="Separador de milhares 110 2" xfId="1706"/>
    <cellStyle name="Separador de milhares 110 2 2" xfId="1995"/>
    <cellStyle name="Separador de milhares 111" xfId="1242"/>
    <cellStyle name="Separador de milhares 111 2" xfId="1707"/>
    <cellStyle name="Separador de milhares 111 2 2" xfId="1996"/>
    <cellStyle name="Separador de milhares 112" xfId="1243"/>
    <cellStyle name="Separador de milhares 112 2" xfId="1708"/>
    <cellStyle name="Separador de milhares 112 2 2" xfId="1997"/>
    <cellStyle name="Separador de milhares 113" xfId="1244"/>
    <cellStyle name="Separador de milhares 113 2" xfId="1709"/>
    <cellStyle name="Separador de milhares 113 2 2" xfId="1998"/>
    <cellStyle name="Separador de milhares 114" xfId="1245"/>
    <cellStyle name="Separador de milhares 114 2" xfId="1710"/>
    <cellStyle name="Separador de milhares 114 2 2" xfId="1999"/>
    <cellStyle name="Separador de milhares 115" xfId="1246"/>
    <cellStyle name="Separador de milhares 115 2" xfId="1711"/>
    <cellStyle name="Separador de milhares 115 2 2" xfId="2000"/>
    <cellStyle name="Separador de milhares 116" xfId="1247"/>
    <cellStyle name="Separador de milhares 116 2" xfId="1712"/>
    <cellStyle name="Separador de milhares 116 2 2" xfId="2001"/>
    <cellStyle name="Separador de milhares 117" xfId="1248"/>
    <cellStyle name="Separador de milhares 117 2" xfId="1713"/>
    <cellStyle name="Separador de milhares 117 2 2" xfId="2002"/>
    <cellStyle name="Separador de milhares 118" xfId="1249"/>
    <cellStyle name="Separador de milhares 118 2" xfId="1714"/>
    <cellStyle name="Separador de milhares 118 2 2" xfId="2003"/>
    <cellStyle name="Separador de milhares 119" xfId="1250"/>
    <cellStyle name="Separador de milhares 119 2" xfId="1715"/>
    <cellStyle name="Separador de milhares 119 2 2" xfId="2004"/>
    <cellStyle name="Separador de milhares 12" xfId="1251"/>
    <cellStyle name="Separador de milhares 12 2" xfId="1252"/>
    <cellStyle name="Separador de milhares 12 2 2" xfId="1716"/>
    <cellStyle name="Separador de milhares 12 2 2 2" xfId="2005"/>
    <cellStyle name="Separador de milhares 12 3" xfId="1717"/>
    <cellStyle name="Separador de milhares 12 3 2" xfId="2006"/>
    <cellStyle name="Separador de milhares 120" xfId="1253"/>
    <cellStyle name="Separador de milhares 120 2" xfId="1718"/>
    <cellStyle name="Separador de milhares 120 2 2" xfId="2007"/>
    <cellStyle name="Separador de milhares 121" xfId="1254"/>
    <cellStyle name="Separador de milhares 121 2" xfId="1719"/>
    <cellStyle name="Separador de milhares 121 2 2" xfId="2008"/>
    <cellStyle name="Separador de milhares 122" xfId="1255"/>
    <cellStyle name="Separador de milhares 122 2" xfId="1720"/>
    <cellStyle name="Separador de milhares 122 2 2" xfId="2009"/>
    <cellStyle name="Separador de milhares 123" xfId="1256"/>
    <cellStyle name="Separador de milhares 123 2" xfId="1721"/>
    <cellStyle name="Separador de milhares 123 2 2" xfId="2010"/>
    <cellStyle name="Separador de milhares 124" xfId="1257"/>
    <cellStyle name="Separador de milhares 124 2" xfId="1722"/>
    <cellStyle name="Separador de milhares 124 2 2" xfId="2011"/>
    <cellStyle name="Separador de milhares 125" xfId="1258"/>
    <cellStyle name="Separador de milhares 125 2" xfId="1723"/>
    <cellStyle name="Separador de milhares 125 2 2" xfId="2012"/>
    <cellStyle name="Separador de milhares 126" xfId="1259"/>
    <cellStyle name="Separador de milhares 126 2" xfId="1724"/>
    <cellStyle name="Separador de milhares 126 2 2" xfId="2013"/>
    <cellStyle name="Separador de milhares 127" xfId="1260"/>
    <cellStyle name="Separador de milhares 127 2" xfId="1725"/>
    <cellStyle name="Separador de milhares 127 2 2" xfId="2014"/>
    <cellStyle name="Separador de milhares 128" xfId="1261"/>
    <cellStyle name="Separador de milhares 128 2" xfId="1726"/>
    <cellStyle name="Separador de milhares 128 2 2" xfId="2015"/>
    <cellStyle name="Separador de milhares 129" xfId="1262"/>
    <cellStyle name="Separador de milhares 129 2" xfId="1727"/>
    <cellStyle name="Separador de milhares 129 2 2" xfId="2016"/>
    <cellStyle name="Separador de milhares 13" xfId="1263"/>
    <cellStyle name="Separador de milhares 13 2" xfId="1264"/>
    <cellStyle name="Separador de milhares 13 2 2" xfId="1728"/>
    <cellStyle name="Separador de milhares 13 2 2 2" xfId="2017"/>
    <cellStyle name="Separador de milhares 13 3" xfId="1729"/>
    <cellStyle name="Separador de milhares 13 3 2" xfId="2018"/>
    <cellStyle name="Separador de milhares 130" xfId="1265"/>
    <cellStyle name="Separador de milhares 130 2" xfId="1730"/>
    <cellStyle name="Separador de milhares 130 2 2" xfId="2019"/>
    <cellStyle name="Separador de milhares 131" xfId="1266"/>
    <cellStyle name="Separador de milhares 131 2" xfId="1731"/>
    <cellStyle name="Separador de milhares 131 2 2" xfId="2020"/>
    <cellStyle name="Separador de milhares 132" xfId="1267"/>
    <cellStyle name="Separador de milhares 132 2" xfId="1732"/>
    <cellStyle name="Separador de milhares 132 2 2" xfId="2021"/>
    <cellStyle name="Separador de milhares 133" xfId="1268"/>
    <cellStyle name="Separador de milhares 133 2" xfId="1733"/>
    <cellStyle name="Separador de milhares 133 2 2" xfId="2022"/>
    <cellStyle name="Separador de milhares 134" xfId="1269"/>
    <cellStyle name="Separador de milhares 134 2" xfId="1734"/>
    <cellStyle name="Separador de milhares 134 2 2" xfId="2023"/>
    <cellStyle name="Separador de milhares 135" xfId="1270"/>
    <cellStyle name="Separador de milhares 135 2" xfId="1735"/>
    <cellStyle name="Separador de milhares 135 2 2" xfId="2024"/>
    <cellStyle name="Separador de milhares 136" xfId="1271"/>
    <cellStyle name="Separador de milhares 136 2" xfId="1736"/>
    <cellStyle name="Separador de milhares 136 2 2" xfId="2025"/>
    <cellStyle name="Separador de milhares 137" xfId="1272"/>
    <cellStyle name="Separador de milhares 137 2" xfId="1737"/>
    <cellStyle name="Separador de milhares 137 2 2" xfId="2026"/>
    <cellStyle name="Separador de milhares 138" xfId="1273"/>
    <cellStyle name="Separador de milhares 138 2" xfId="1738"/>
    <cellStyle name="Separador de milhares 138 2 2" xfId="2027"/>
    <cellStyle name="Separador de milhares 139" xfId="1274"/>
    <cellStyle name="Separador de milhares 139 2" xfId="1739"/>
    <cellStyle name="Separador de milhares 139 2 2" xfId="2028"/>
    <cellStyle name="Separador de milhares 14" xfId="1275"/>
    <cellStyle name="Separador de milhares 14 2" xfId="1276"/>
    <cellStyle name="Separador de milhares 14 2 2" xfId="1740"/>
    <cellStyle name="Separador de milhares 14 2 2 2" xfId="2029"/>
    <cellStyle name="Separador de milhares 14 3" xfId="1741"/>
    <cellStyle name="Separador de milhares 14 3 2" xfId="2030"/>
    <cellStyle name="Separador de milhares 140" xfId="1277"/>
    <cellStyle name="Separador de milhares 140 2" xfId="1742"/>
    <cellStyle name="Separador de milhares 140 2 2" xfId="2031"/>
    <cellStyle name="Separador de milhares 141" xfId="1278"/>
    <cellStyle name="Separador de milhares 141 2" xfId="1743"/>
    <cellStyle name="Separador de milhares 141 2 2" xfId="2032"/>
    <cellStyle name="Separador de milhares 142" xfId="1279"/>
    <cellStyle name="Separador de milhares 142 2" xfId="1744"/>
    <cellStyle name="Separador de milhares 142 2 2" xfId="2033"/>
    <cellStyle name="Separador de milhares 143" xfId="1280"/>
    <cellStyle name="Separador de milhares 143 2" xfId="1745"/>
    <cellStyle name="Separador de milhares 143 2 2" xfId="2034"/>
    <cellStyle name="Separador de milhares 144" xfId="1281"/>
    <cellStyle name="Separador de milhares 144 2" xfId="1746"/>
    <cellStyle name="Separador de milhares 144 2 2" xfId="2035"/>
    <cellStyle name="Separador de milhares 145" xfId="1282"/>
    <cellStyle name="Separador de milhares 145 2" xfId="1747"/>
    <cellStyle name="Separador de milhares 145 2 2" xfId="2036"/>
    <cellStyle name="Separador de milhares 146" xfId="1283"/>
    <cellStyle name="Separador de milhares 146 2" xfId="1748"/>
    <cellStyle name="Separador de milhares 146 2 2" xfId="2037"/>
    <cellStyle name="Separador de milhares 147" xfId="1284"/>
    <cellStyle name="Separador de milhares 147 2" xfId="1749"/>
    <cellStyle name="Separador de milhares 147 2 2" xfId="2038"/>
    <cellStyle name="Separador de milhares 148" xfId="1285"/>
    <cellStyle name="Separador de milhares 148 2" xfId="1750"/>
    <cellStyle name="Separador de milhares 148 2 2" xfId="2039"/>
    <cellStyle name="Separador de milhares 149" xfId="1286"/>
    <cellStyle name="Separador de milhares 149 2" xfId="1751"/>
    <cellStyle name="Separador de milhares 149 2 2" xfId="2040"/>
    <cellStyle name="Separador de milhares 15" xfId="1287"/>
    <cellStyle name="Separador de milhares 15 2" xfId="1288"/>
    <cellStyle name="Separador de milhares 15 2 2" xfId="1752"/>
    <cellStyle name="Separador de milhares 15 2 2 2" xfId="2041"/>
    <cellStyle name="Separador de milhares 15 3" xfId="1753"/>
    <cellStyle name="Separador de milhares 15 3 2" xfId="2042"/>
    <cellStyle name="Separador de milhares 150" xfId="1289"/>
    <cellStyle name="Separador de milhares 150 2" xfId="1754"/>
    <cellStyle name="Separador de milhares 150 2 2" xfId="2043"/>
    <cellStyle name="Separador de milhares 151" xfId="1290"/>
    <cellStyle name="Separador de milhares 151 2" xfId="1755"/>
    <cellStyle name="Separador de milhares 151 2 2" xfId="2044"/>
    <cellStyle name="Separador de milhares 152" xfId="1291"/>
    <cellStyle name="Separador de milhares 152 2" xfId="1756"/>
    <cellStyle name="Separador de milhares 152 2 2" xfId="2045"/>
    <cellStyle name="Separador de milhares 153" xfId="1292"/>
    <cellStyle name="Separador de milhares 153 2" xfId="1757"/>
    <cellStyle name="Separador de milhares 153 2 2" xfId="2046"/>
    <cellStyle name="Separador de milhares 154" xfId="1293"/>
    <cellStyle name="Separador de milhares 154 2" xfId="1758"/>
    <cellStyle name="Separador de milhares 154 2 2" xfId="2047"/>
    <cellStyle name="Separador de milhares 155" xfId="1294"/>
    <cellStyle name="Separador de milhares 155 2" xfId="1759"/>
    <cellStyle name="Separador de milhares 155 2 2" xfId="2048"/>
    <cellStyle name="Separador de milhares 156" xfId="1295"/>
    <cellStyle name="Separador de milhares 156 2" xfId="1760"/>
    <cellStyle name="Separador de milhares 156 2 2" xfId="2049"/>
    <cellStyle name="Separador de milhares 157" xfId="1296"/>
    <cellStyle name="Separador de milhares 157 2" xfId="1761"/>
    <cellStyle name="Separador de milhares 157 2 2" xfId="2050"/>
    <cellStyle name="Separador de milhares 158" xfId="1297"/>
    <cellStyle name="Separador de milhares 158 2" xfId="1762"/>
    <cellStyle name="Separador de milhares 158 2 2" xfId="2051"/>
    <cellStyle name="Separador de milhares 159" xfId="1298"/>
    <cellStyle name="Separador de milhares 159 2" xfId="1763"/>
    <cellStyle name="Separador de milhares 159 2 2" xfId="2052"/>
    <cellStyle name="Separador de milhares 16" xfId="1299"/>
    <cellStyle name="Separador de milhares 16 2" xfId="1300"/>
    <cellStyle name="Separador de milhares 16 2 2" xfId="1764"/>
    <cellStyle name="Separador de milhares 16 2 2 2" xfId="2053"/>
    <cellStyle name="Separador de milhares 16 3" xfId="1765"/>
    <cellStyle name="Separador de milhares 16 3 2" xfId="2054"/>
    <cellStyle name="Separador de milhares 160" xfId="1301"/>
    <cellStyle name="Separador de milhares 160 2" xfId="1766"/>
    <cellStyle name="Separador de milhares 160 2 2" xfId="2055"/>
    <cellStyle name="Separador de milhares 161" xfId="1302"/>
    <cellStyle name="Separador de milhares 161 2" xfId="1767"/>
    <cellStyle name="Separador de milhares 161 2 2" xfId="2056"/>
    <cellStyle name="Separador de milhares 162" xfId="1303"/>
    <cellStyle name="Separador de milhares 162 2" xfId="1768"/>
    <cellStyle name="Separador de milhares 162 2 2" xfId="2057"/>
    <cellStyle name="Separador de milhares 163" xfId="1304"/>
    <cellStyle name="Separador de milhares 163 2" xfId="1769"/>
    <cellStyle name="Separador de milhares 163 2 2" xfId="2058"/>
    <cellStyle name="Separador de milhares 164" xfId="1305"/>
    <cellStyle name="Separador de milhares 164 2" xfId="1770"/>
    <cellStyle name="Separador de milhares 164 2 2" xfId="2059"/>
    <cellStyle name="Separador de milhares 165" xfId="1306"/>
    <cellStyle name="Separador de milhares 165 2" xfId="1771"/>
    <cellStyle name="Separador de milhares 165 2 2" xfId="2060"/>
    <cellStyle name="Separador de milhares 166" xfId="1307"/>
    <cellStyle name="Separador de milhares 166 2" xfId="1772"/>
    <cellStyle name="Separador de milhares 166 2 2" xfId="2061"/>
    <cellStyle name="Separador de milhares 167" xfId="1308"/>
    <cellStyle name="Separador de milhares 167 2" xfId="1773"/>
    <cellStyle name="Separador de milhares 167 2 2" xfId="2062"/>
    <cellStyle name="Separador de milhares 168" xfId="1309"/>
    <cellStyle name="Separador de milhares 168 2" xfId="1774"/>
    <cellStyle name="Separador de milhares 168 2 2" xfId="2063"/>
    <cellStyle name="Separador de milhares 169" xfId="1310"/>
    <cellStyle name="Separador de milhares 169 2" xfId="1775"/>
    <cellStyle name="Separador de milhares 169 2 2" xfId="2064"/>
    <cellStyle name="Separador de milhares 17" xfId="1311"/>
    <cellStyle name="Separador de milhares 17 2" xfId="1776"/>
    <cellStyle name="Separador de milhares 17 2 2" xfId="2065"/>
    <cellStyle name="Separador de milhares 170" xfId="1312"/>
    <cellStyle name="Separador de milhares 170 2" xfId="1777"/>
    <cellStyle name="Separador de milhares 170 2 2" xfId="2066"/>
    <cellStyle name="Separador de milhares 171" xfId="1313"/>
    <cellStyle name="Separador de milhares 171 2" xfId="1778"/>
    <cellStyle name="Separador de milhares 171 2 2" xfId="2067"/>
    <cellStyle name="Separador de milhares 172" xfId="1314"/>
    <cellStyle name="Separador de milhares 172 2" xfId="1779"/>
    <cellStyle name="Separador de milhares 172 2 2" xfId="2068"/>
    <cellStyle name="Separador de milhares 173" xfId="1315"/>
    <cellStyle name="Separador de milhares 173 2" xfId="1780"/>
    <cellStyle name="Separador de milhares 173 2 2" xfId="2069"/>
    <cellStyle name="Separador de milhares 174" xfId="1316"/>
    <cellStyle name="Separador de milhares 174 2" xfId="1781"/>
    <cellStyle name="Separador de milhares 174 2 2" xfId="2070"/>
    <cellStyle name="Separador de milhares 175" xfId="1317"/>
    <cellStyle name="Separador de milhares 175 2" xfId="1782"/>
    <cellStyle name="Separador de milhares 175 2 2" xfId="2071"/>
    <cellStyle name="Separador de milhares 176" xfId="1318"/>
    <cellStyle name="Separador de milhares 176 2" xfId="1783"/>
    <cellStyle name="Separador de milhares 176 2 2" xfId="2072"/>
    <cellStyle name="Separador de milhares 177" xfId="1319"/>
    <cellStyle name="Separador de milhares 177 2" xfId="1784"/>
    <cellStyle name="Separador de milhares 177 2 2" xfId="2073"/>
    <cellStyle name="Separador de milhares 178" xfId="1320"/>
    <cellStyle name="Separador de milhares 178 2" xfId="1785"/>
    <cellStyle name="Separador de milhares 178 2 2" xfId="2074"/>
    <cellStyle name="Separador de milhares 179" xfId="1321"/>
    <cellStyle name="Separador de milhares 179 2" xfId="1786"/>
    <cellStyle name="Separador de milhares 179 2 2" xfId="2075"/>
    <cellStyle name="Separador de milhares 18" xfId="1322"/>
    <cellStyle name="Separador de milhares 18 2" xfId="1323"/>
    <cellStyle name="Separador de milhares 18 2 2" xfId="1787"/>
    <cellStyle name="Separador de milhares 18 2 2 2" xfId="2076"/>
    <cellStyle name="Separador de milhares 18 3" xfId="1788"/>
    <cellStyle name="Separador de milhares 18 3 2" xfId="2077"/>
    <cellStyle name="Separador de milhares 180" xfId="1324"/>
    <cellStyle name="Separador de milhares 180 2" xfId="1789"/>
    <cellStyle name="Separador de milhares 180 2 2" xfId="2078"/>
    <cellStyle name="Separador de milhares 181" xfId="1325"/>
    <cellStyle name="Separador de milhares 181 2" xfId="1790"/>
    <cellStyle name="Separador de milhares 181 2 2" xfId="2079"/>
    <cellStyle name="Separador de milhares 182" xfId="1326"/>
    <cellStyle name="Separador de milhares 182 2" xfId="1791"/>
    <cellStyle name="Separador de milhares 182 2 2" xfId="2080"/>
    <cellStyle name="Separador de milhares 183" xfId="1327"/>
    <cellStyle name="Separador de milhares 183 2" xfId="1792"/>
    <cellStyle name="Separador de milhares 183 2 2" xfId="2081"/>
    <cellStyle name="Separador de milhares 184" xfId="1328"/>
    <cellStyle name="Separador de milhares 184 2" xfId="1793"/>
    <cellStyle name="Separador de milhares 184 2 2" xfId="2082"/>
    <cellStyle name="Separador de milhares 184 3" xfId="1963"/>
    <cellStyle name="Separador de milhares 185" xfId="1329"/>
    <cellStyle name="Separador de milhares 185 2" xfId="1794"/>
    <cellStyle name="Separador de milhares 185 2 2" xfId="2083"/>
    <cellStyle name="Separador de milhares 19" xfId="1330"/>
    <cellStyle name="Separador de milhares 19 2" xfId="1331"/>
    <cellStyle name="Separador de milhares 19 2 2" xfId="1795"/>
    <cellStyle name="Separador de milhares 19 2 2 2" xfId="2084"/>
    <cellStyle name="Separador de milhares 19 3" xfId="1796"/>
    <cellStyle name="Separador de milhares 19 3 2" xfId="2085"/>
    <cellStyle name="Separador de milhares 2" xfId="45"/>
    <cellStyle name="Separador de milhares 2 10" xfId="1332"/>
    <cellStyle name="Separador de milhares 2 10 2" xfId="1797"/>
    <cellStyle name="Separador de milhares 2 10 2 2" xfId="2086"/>
    <cellStyle name="Separador de milhares 2 11" xfId="1333"/>
    <cellStyle name="Separador de milhares 2 11 2" xfId="1798"/>
    <cellStyle name="Separador de milhares 2 11 2 2" xfId="2087"/>
    <cellStyle name="Separador de milhares 2 12" xfId="1334"/>
    <cellStyle name="Separador de milhares 2 12 2" xfId="1799"/>
    <cellStyle name="Separador de milhares 2 12 2 2" xfId="2088"/>
    <cellStyle name="Separador de milhares 2 13" xfId="1335"/>
    <cellStyle name="Separador de milhares 2 13 2" xfId="1800"/>
    <cellStyle name="Separador de milhares 2 13 2 2" xfId="2089"/>
    <cellStyle name="Separador de milhares 2 14" xfId="1336"/>
    <cellStyle name="Separador de milhares 2 14 2" xfId="1801"/>
    <cellStyle name="Separador de milhares 2 14 2 2" xfId="2090"/>
    <cellStyle name="Separador de milhares 2 15" xfId="1337"/>
    <cellStyle name="Separador de milhares 2 15 2" xfId="1802"/>
    <cellStyle name="Separador de milhares 2 15 2 2" xfId="2091"/>
    <cellStyle name="Separador de milhares 2 16" xfId="1338"/>
    <cellStyle name="Separador de milhares 2 16 2" xfId="1803"/>
    <cellStyle name="Separador de milhares 2 16 2 2" xfId="2092"/>
    <cellStyle name="Separador de milhares 2 17" xfId="1339"/>
    <cellStyle name="Separador de milhares 2 17 2" xfId="1804"/>
    <cellStyle name="Separador de milhares 2 17 2 2" xfId="2093"/>
    <cellStyle name="Separador de milhares 2 18" xfId="1340"/>
    <cellStyle name="Separador de milhares 2 18 2" xfId="1805"/>
    <cellStyle name="Separador de milhares 2 18 2 2" xfId="2094"/>
    <cellStyle name="Separador de milhares 2 19" xfId="1341"/>
    <cellStyle name="Separador de milhares 2 19 2" xfId="1806"/>
    <cellStyle name="Separador de milhares 2 19 2 2" xfId="2095"/>
    <cellStyle name="Separador de milhares 2 2" xfId="1342"/>
    <cellStyle name="Separador de milhares 2 2 10" xfId="1343"/>
    <cellStyle name="Separador de milhares 2 2 10 2" xfId="1807"/>
    <cellStyle name="Separador de milhares 2 2 10 2 2" xfId="2096"/>
    <cellStyle name="Separador de milhares 2 2 11" xfId="1344"/>
    <cellStyle name="Separador de milhares 2 2 11 2" xfId="1808"/>
    <cellStyle name="Separador de milhares 2 2 11 2 2" xfId="2097"/>
    <cellStyle name="Separador de milhares 2 2 12" xfId="1345"/>
    <cellStyle name="Separador de milhares 2 2 12 2" xfId="1809"/>
    <cellStyle name="Separador de milhares 2 2 12 2 2" xfId="2098"/>
    <cellStyle name="Separador de milhares 2 2 13" xfId="1810"/>
    <cellStyle name="Separador de milhares 2 2 13 2" xfId="2099"/>
    <cellStyle name="Separador de milhares 2 2 2" xfId="1346"/>
    <cellStyle name="Separador de milhares 2 2 2 2" xfId="1347"/>
    <cellStyle name="Separador de milhares 2 2 2 2 2" xfId="1811"/>
    <cellStyle name="Separador de milhares 2 2 2 2 2 2" xfId="2100"/>
    <cellStyle name="Separador de milhares 2 2 2 3" xfId="1812"/>
    <cellStyle name="Separador de milhares 2 2 2 3 2" xfId="2101"/>
    <cellStyle name="Separador de milhares 2 2 3" xfId="1348"/>
    <cellStyle name="Separador de milhares 2 2 3 2" xfId="1813"/>
    <cellStyle name="Separador de milhares 2 2 3 2 2" xfId="2102"/>
    <cellStyle name="Separador de milhares 2 2 4" xfId="1349"/>
    <cellStyle name="Separador de milhares 2 2 4 2" xfId="1814"/>
    <cellStyle name="Separador de milhares 2 2 4 2 2" xfId="2103"/>
    <cellStyle name="Separador de milhares 2 2 5" xfId="1350"/>
    <cellStyle name="Separador de milhares 2 2 5 2" xfId="1815"/>
    <cellStyle name="Separador de milhares 2 2 5 2 2" xfId="2104"/>
    <cellStyle name="Separador de milhares 2 2 6" xfId="1351"/>
    <cellStyle name="Separador de milhares 2 2 6 2" xfId="1816"/>
    <cellStyle name="Separador de milhares 2 2 6 2 2" xfId="2105"/>
    <cellStyle name="Separador de milhares 2 2 7" xfId="1352"/>
    <cellStyle name="Separador de milhares 2 2 7 2" xfId="1817"/>
    <cellStyle name="Separador de milhares 2 2 7 2 2" xfId="2106"/>
    <cellStyle name="Separador de milhares 2 2 8" xfId="1353"/>
    <cellStyle name="Separador de milhares 2 2 8 2" xfId="1818"/>
    <cellStyle name="Separador de milhares 2 2 8 2 2" xfId="2107"/>
    <cellStyle name="Separador de milhares 2 2 9" xfId="1354"/>
    <cellStyle name="Separador de milhares 2 2 9 2" xfId="1819"/>
    <cellStyle name="Separador de milhares 2 2 9 2 2" xfId="2108"/>
    <cellStyle name="Separador de milhares 2 20" xfId="1355"/>
    <cellStyle name="Separador de milhares 2 20 2" xfId="1820"/>
    <cellStyle name="Separador de milhares 2 20 2 2" xfId="2109"/>
    <cellStyle name="Separador de milhares 2 21" xfId="1356"/>
    <cellStyle name="Separador de milhares 2 21 2" xfId="1821"/>
    <cellStyle name="Separador de milhares 2 21 2 2" xfId="2110"/>
    <cellStyle name="Separador de milhares 2 22" xfId="1357"/>
    <cellStyle name="Separador de milhares 2 22 2" xfId="1822"/>
    <cellStyle name="Separador de milhares 2 22 2 2" xfId="2111"/>
    <cellStyle name="Separador de milhares 2 23" xfId="1358"/>
    <cellStyle name="Separador de milhares 2 23 2" xfId="1823"/>
    <cellStyle name="Separador de milhares 2 23 2 2" xfId="2112"/>
    <cellStyle name="Separador de milhares 2 24" xfId="1359"/>
    <cellStyle name="Separador de milhares 2 24 2" xfId="1824"/>
    <cellStyle name="Separador de milhares 2 24 2 2" xfId="2113"/>
    <cellStyle name="Separador de milhares 2 25" xfId="1360"/>
    <cellStyle name="Separador de milhares 2 25 2" xfId="1825"/>
    <cellStyle name="Separador de milhares 2 25 2 2" xfId="2114"/>
    <cellStyle name="Separador de milhares 2 26" xfId="1361"/>
    <cellStyle name="Separador de milhares 2 26 2" xfId="1826"/>
    <cellStyle name="Separador de milhares 2 26 2 2" xfId="2115"/>
    <cellStyle name="Separador de milhares 2 27" xfId="1362"/>
    <cellStyle name="Separador de milhares 2 27 2" xfId="1827"/>
    <cellStyle name="Separador de milhares 2 27 2 2" xfId="2116"/>
    <cellStyle name="Separador de milhares 2 28" xfId="1363"/>
    <cellStyle name="Separador de milhares 2 28 2" xfId="1828"/>
    <cellStyle name="Separador de milhares 2 28 2 2" xfId="2117"/>
    <cellStyle name="Separador de milhares 2 29" xfId="1364"/>
    <cellStyle name="Separador de milhares 2 29 2" xfId="1365"/>
    <cellStyle name="Separador de milhares 2 29 2 2" xfId="1829"/>
    <cellStyle name="Separador de milhares 2 29 2 2 2" xfId="2118"/>
    <cellStyle name="Separador de milhares 2 29 3" xfId="1830"/>
    <cellStyle name="Separador de milhares 2 29 3 2" xfId="2119"/>
    <cellStyle name="Separador de milhares 2 3" xfId="1366"/>
    <cellStyle name="Separador de milhares 2 3 2" xfId="1831"/>
    <cellStyle name="Separador de milhares 2 3 2 2" xfId="2120"/>
    <cellStyle name="Separador de milhares 2 30" xfId="1367"/>
    <cellStyle name="Separador de milhares 2 30 2" xfId="1832"/>
    <cellStyle name="Separador de milhares 2 30 2 2" xfId="2121"/>
    <cellStyle name="Separador de milhares 2 31" xfId="1368"/>
    <cellStyle name="Separador de milhares 2 31 2" xfId="1833"/>
    <cellStyle name="Separador de milhares 2 31 2 2" xfId="2122"/>
    <cellStyle name="Separador de milhares 2 32" xfId="1369"/>
    <cellStyle name="Separador de milhares 2 32 2" xfId="1834"/>
    <cellStyle name="Separador de milhares 2 32 2 2" xfId="2123"/>
    <cellStyle name="Separador de milhares 2 33" xfId="1370"/>
    <cellStyle name="Separador de milhares 2 33 2" xfId="1835"/>
    <cellStyle name="Separador de milhares 2 33 2 2" xfId="2124"/>
    <cellStyle name="Separador de milhares 2 34" xfId="1371"/>
    <cellStyle name="Separador de milhares 2 34 2" xfId="1836"/>
    <cellStyle name="Separador de milhares 2 34 2 2" xfId="2125"/>
    <cellStyle name="Separador de milhares 2 35" xfId="1372"/>
    <cellStyle name="Separador de milhares 2 35 2" xfId="1837"/>
    <cellStyle name="Separador de milhares 2 35 2 2" xfId="2126"/>
    <cellStyle name="Separador de milhares 2 36" xfId="1373"/>
    <cellStyle name="Separador de milhares 2 36 2" xfId="1838"/>
    <cellStyle name="Separador de milhares 2 36 2 2" xfId="2127"/>
    <cellStyle name="Separador de milhares 2 37" xfId="1374"/>
    <cellStyle name="Separador de milhares 2 37 2" xfId="1839"/>
    <cellStyle name="Separador de milhares 2 37 2 2" xfId="2128"/>
    <cellStyle name="Separador de milhares 2 38" xfId="1375"/>
    <cellStyle name="Separador de milhares 2 38 2" xfId="1840"/>
    <cellStyle name="Separador de milhares 2 38 2 2" xfId="2129"/>
    <cellStyle name="Separador de milhares 2 39" xfId="1376"/>
    <cellStyle name="Separador de milhares 2 39 2" xfId="1841"/>
    <cellStyle name="Separador de milhares 2 39 2 2" xfId="2130"/>
    <cellStyle name="Separador de milhares 2 4" xfId="1377"/>
    <cellStyle name="Separador de milhares 2 4 2" xfId="1842"/>
    <cellStyle name="Separador de milhares 2 4 2 2" xfId="2131"/>
    <cellStyle name="Separador de milhares 2 40" xfId="1378"/>
    <cellStyle name="Separador de milhares 2 40 2" xfId="1843"/>
    <cellStyle name="Separador de milhares 2 40 2 2" xfId="2132"/>
    <cellStyle name="Separador de milhares 2 41" xfId="1379"/>
    <cellStyle name="Separador de milhares 2 41 2" xfId="1844"/>
    <cellStyle name="Separador de milhares 2 41 2 2" xfId="2133"/>
    <cellStyle name="Separador de milhares 2 42" xfId="1380"/>
    <cellStyle name="Separador de milhares 2 42 2" xfId="1845"/>
    <cellStyle name="Separador de milhares 2 42 2 2" xfId="2134"/>
    <cellStyle name="Separador de milhares 2 43" xfId="1381"/>
    <cellStyle name="Separador de milhares 2 43 2" xfId="1846"/>
    <cellStyle name="Separador de milhares 2 43 2 2" xfId="2135"/>
    <cellStyle name="Separador de milhares 2 44" xfId="1847"/>
    <cellStyle name="Separador de milhares 2 44 2" xfId="2136"/>
    <cellStyle name="Separador de milhares 2 5" xfId="1382"/>
    <cellStyle name="Separador de milhares 2 5 2" xfId="1848"/>
    <cellStyle name="Separador de milhares 2 5 2 2" xfId="2137"/>
    <cellStyle name="Separador de milhares 2 6" xfId="1383"/>
    <cellStyle name="Separador de milhares 2 6 2" xfId="1849"/>
    <cellStyle name="Separador de milhares 2 6 2 2" xfId="2138"/>
    <cellStyle name="Separador de milhares 2 7" xfId="1384"/>
    <cellStyle name="Separador de milhares 2 7 2" xfId="1850"/>
    <cellStyle name="Separador de milhares 2 7 2 2" xfId="2139"/>
    <cellStyle name="Separador de milhares 2 8" xfId="1385"/>
    <cellStyle name="Separador de milhares 2 8 2" xfId="1851"/>
    <cellStyle name="Separador de milhares 2 8 2 2" xfId="2140"/>
    <cellStyle name="Separador de milhares 2 9" xfId="1386"/>
    <cellStyle name="Separador de milhares 2 9 2" xfId="1852"/>
    <cellStyle name="Separador de milhares 2 9 2 2" xfId="2141"/>
    <cellStyle name="Separador de milhares 20" xfId="1387"/>
    <cellStyle name="Separador de milhares 20 2" xfId="1853"/>
    <cellStyle name="Separador de milhares 20 2 2" xfId="2142"/>
    <cellStyle name="Separador de milhares 21" xfId="1388"/>
    <cellStyle name="Separador de milhares 21 2" xfId="1854"/>
    <cellStyle name="Separador de milhares 21 2 2" xfId="2143"/>
    <cellStyle name="Separador de milhares 22" xfId="1389"/>
    <cellStyle name="Separador de milhares 22 2" xfId="1390"/>
    <cellStyle name="Separador de milhares 22 2 2" xfId="1855"/>
    <cellStyle name="Separador de milhares 22 2 2 2" xfId="2144"/>
    <cellStyle name="Separador de milhares 22 3" xfId="1856"/>
    <cellStyle name="Separador de milhares 22 3 2" xfId="2145"/>
    <cellStyle name="Separador de milhares 23" xfId="1391"/>
    <cellStyle name="Separador de milhares 23 2" xfId="1857"/>
    <cellStyle name="Separador de milhares 23 2 2" xfId="2146"/>
    <cellStyle name="Separador de milhares 24" xfId="1392"/>
    <cellStyle name="Separador de milhares 24 2" xfId="1858"/>
    <cellStyle name="Separador de milhares 24 2 2" xfId="2147"/>
    <cellStyle name="Separador de milhares 25" xfId="1393"/>
    <cellStyle name="Separador de milhares 25 2" xfId="1394"/>
    <cellStyle name="Separador de milhares 25 2 2" xfId="1859"/>
    <cellStyle name="Separador de milhares 25 2 2 2" xfId="2148"/>
    <cellStyle name="Separador de milhares 25 3" xfId="1860"/>
    <cellStyle name="Separador de milhares 25 3 2" xfId="2149"/>
    <cellStyle name="Separador de milhares 26" xfId="1395"/>
    <cellStyle name="Separador de milhares 26 2" xfId="1396"/>
    <cellStyle name="Separador de milhares 26 2 2" xfId="1861"/>
    <cellStyle name="Separador de milhares 26 2 2 2" xfId="2150"/>
    <cellStyle name="Separador de milhares 26 3" xfId="1862"/>
    <cellStyle name="Separador de milhares 26 3 2" xfId="2151"/>
    <cellStyle name="Separador de milhares 27" xfId="1397"/>
    <cellStyle name="Separador de milhares 27 2" xfId="1863"/>
    <cellStyle name="Separador de milhares 27 2 2" xfId="2152"/>
    <cellStyle name="Separador de milhares 28" xfId="1398"/>
    <cellStyle name="Separador de milhares 28 2" xfId="1864"/>
    <cellStyle name="Separador de milhares 28 2 2" xfId="2153"/>
    <cellStyle name="Separador de milhares 29" xfId="1399"/>
    <cellStyle name="Separador de milhares 29 2" xfId="1865"/>
    <cellStyle name="Separador de milhares 29 2 2" xfId="2154"/>
    <cellStyle name="Separador de milhares 3" xfId="1400"/>
    <cellStyle name="Separador de milhares 3 2" xfId="1866"/>
    <cellStyle name="Separador de milhares 3 2 2" xfId="2155"/>
    <cellStyle name="Separador de milhares 3 3" xfId="1401"/>
    <cellStyle name="Separador de milhares 3 3 2" xfId="1867"/>
    <cellStyle name="Separador de milhares 3 3 2 2" xfId="2156"/>
    <cellStyle name="Separador de milhares 3 4" xfId="1964"/>
    <cellStyle name="Separador de milhares 30" xfId="1402"/>
    <cellStyle name="Separador de milhares 30 2" xfId="1868"/>
    <cellStyle name="Separador de milhares 30 2 2" xfId="2157"/>
    <cellStyle name="Separador de milhares 31" xfId="1403"/>
    <cellStyle name="Separador de milhares 31 2" xfId="1869"/>
    <cellStyle name="Separador de milhares 31 2 2" xfId="2158"/>
    <cellStyle name="Separador de milhares 32" xfId="1404"/>
    <cellStyle name="Separador de milhares 32 2" xfId="1870"/>
    <cellStyle name="Separador de milhares 32 2 2" xfId="2159"/>
    <cellStyle name="Separador de milhares 33" xfId="1405"/>
    <cellStyle name="Separador de milhares 33 2" xfId="1871"/>
    <cellStyle name="Separador de milhares 33 2 2" xfId="2160"/>
    <cellStyle name="Separador de milhares 34" xfId="1406"/>
    <cellStyle name="Separador de milhares 34 2" xfId="1872"/>
    <cellStyle name="Separador de milhares 34 2 2" xfId="2161"/>
    <cellStyle name="Separador de milhares 35" xfId="1407"/>
    <cellStyle name="Separador de milhares 35 2" xfId="1873"/>
    <cellStyle name="Separador de milhares 35 2 2" xfId="2162"/>
    <cellStyle name="Separador de milhares 36" xfId="1408"/>
    <cellStyle name="Separador de milhares 36 2" xfId="1874"/>
    <cellStyle name="Separador de milhares 36 2 2" xfId="2163"/>
    <cellStyle name="Separador de milhares 37" xfId="1409"/>
    <cellStyle name="Separador de milhares 37 2" xfId="1875"/>
    <cellStyle name="Separador de milhares 37 2 2" xfId="2164"/>
    <cellStyle name="Separador de milhares 38" xfId="1410"/>
    <cellStyle name="Separador de milhares 38 2" xfId="1876"/>
    <cellStyle name="Separador de milhares 38 2 2" xfId="2165"/>
    <cellStyle name="Separador de milhares 39" xfId="1411"/>
    <cellStyle name="Separador de milhares 39 2" xfId="1877"/>
    <cellStyle name="Separador de milhares 39 2 2" xfId="2166"/>
    <cellStyle name="Separador de milhares 4" xfId="1412"/>
    <cellStyle name="Separador de milhares 4 2" xfId="1413"/>
    <cellStyle name="Separador de milhares 4 2 2" xfId="1878"/>
    <cellStyle name="Separador de milhares 4 2 2 2" xfId="2167"/>
    <cellStyle name="Separador de milhares 4 3" xfId="1879"/>
    <cellStyle name="Separador de milhares 4 3 2" xfId="2168"/>
    <cellStyle name="Separador de milhares 4 4" xfId="1965"/>
    <cellStyle name="Separador de milhares 40" xfId="1414"/>
    <cellStyle name="Separador de milhares 40 2" xfId="1880"/>
    <cellStyle name="Separador de milhares 40 2 2" xfId="2169"/>
    <cellStyle name="Separador de milhares 41" xfId="1415"/>
    <cellStyle name="Separador de milhares 41 2" xfId="1881"/>
    <cellStyle name="Separador de milhares 41 2 2" xfId="2170"/>
    <cellStyle name="Separador de milhares 42" xfId="1416"/>
    <cellStyle name="Separador de milhares 42 2" xfId="1882"/>
    <cellStyle name="Separador de milhares 42 2 2" xfId="2171"/>
    <cellStyle name="Separador de milhares 43" xfId="1417"/>
    <cellStyle name="Separador de milhares 43 2" xfId="1883"/>
    <cellStyle name="Separador de milhares 43 2 2" xfId="2172"/>
    <cellStyle name="Separador de milhares 44" xfId="1418"/>
    <cellStyle name="Separador de milhares 44 2" xfId="1884"/>
    <cellStyle name="Separador de milhares 44 2 2" xfId="2173"/>
    <cellStyle name="Separador de milhares 45" xfId="1419"/>
    <cellStyle name="Separador de milhares 45 2" xfId="1885"/>
    <cellStyle name="Separador de milhares 45 2 2" xfId="2174"/>
    <cellStyle name="Separador de milhares 46" xfId="1420"/>
    <cellStyle name="Separador de milhares 46 2" xfId="1886"/>
    <cellStyle name="Separador de milhares 46 2 2" xfId="2175"/>
    <cellStyle name="Separador de milhares 47" xfId="1421"/>
    <cellStyle name="Separador de milhares 47 2" xfId="1887"/>
    <cellStyle name="Separador de milhares 47 2 2" xfId="2176"/>
    <cellStyle name="Separador de milhares 48" xfId="1422"/>
    <cellStyle name="Separador de milhares 48 2" xfId="1888"/>
    <cellStyle name="Separador de milhares 48 2 2" xfId="2177"/>
    <cellStyle name="Separador de milhares 49" xfId="1423"/>
    <cellStyle name="Separador de milhares 49 2" xfId="1889"/>
    <cellStyle name="Separador de milhares 49 2 2" xfId="2178"/>
    <cellStyle name="Separador de milhares 5" xfId="1424"/>
    <cellStyle name="Separador de milhares 5 2" xfId="1425"/>
    <cellStyle name="Separador de milhares 50" xfId="1426"/>
    <cellStyle name="Separador de milhares 50 2" xfId="1427"/>
    <cellStyle name="Separador de milhares 50 2 2" xfId="1890"/>
    <cellStyle name="Separador de milhares 50 2 2 2" xfId="2179"/>
    <cellStyle name="Separador de milhares 50 3" xfId="1891"/>
    <cellStyle name="Separador de milhares 50 3 2" xfId="2180"/>
    <cellStyle name="Separador de milhares 51" xfId="1428"/>
    <cellStyle name="Separador de milhares 51 2" xfId="1892"/>
    <cellStyle name="Separador de milhares 51 2 2" xfId="2181"/>
    <cellStyle name="Separador de milhares 52" xfId="1429"/>
    <cellStyle name="Separador de milhares 52 2" xfId="1893"/>
    <cellStyle name="Separador de milhares 52 2 2" xfId="2182"/>
    <cellStyle name="Separador de milhares 53" xfId="1430"/>
    <cellStyle name="Separador de milhares 53 2" xfId="1894"/>
    <cellStyle name="Separador de milhares 53 2 2" xfId="2183"/>
    <cellStyle name="Separador de milhares 54" xfId="1431"/>
    <cellStyle name="Separador de milhares 54 2" xfId="1895"/>
    <cellStyle name="Separador de milhares 54 2 2" xfId="2184"/>
    <cellStyle name="Separador de milhares 55" xfId="1432"/>
    <cellStyle name="Separador de milhares 55 2" xfId="1433"/>
    <cellStyle name="Separador de milhares 55 2 2" xfId="1896"/>
    <cellStyle name="Separador de milhares 55 2 2 2" xfId="2185"/>
    <cellStyle name="Separador de milhares 55 3" xfId="1897"/>
    <cellStyle name="Separador de milhares 55 3 2" xfId="2186"/>
    <cellStyle name="Separador de milhares 56" xfId="1434"/>
    <cellStyle name="Separador de milhares 56 2" xfId="1898"/>
    <cellStyle name="Separador de milhares 56 2 2" xfId="2187"/>
    <cellStyle name="Separador de milhares 57" xfId="1435"/>
    <cellStyle name="Separador de milhares 57 2" xfId="1436"/>
    <cellStyle name="Separador de milhares 57 2 2" xfId="1899"/>
    <cellStyle name="Separador de milhares 57 2 2 2" xfId="2188"/>
    <cellStyle name="Separador de milhares 57 3" xfId="1900"/>
    <cellStyle name="Separador de milhares 57 3 2" xfId="2189"/>
    <cellStyle name="Separador de milhares 58" xfId="1437"/>
    <cellStyle name="Separador de milhares 58 2" xfId="1901"/>
    <cellStyle name="Separador de milhares 58 2 2" xfId="2190"/>
    <cellStyle name="Separador de milhares 59" xfId="1438"/>
    <cellStyle name="Separador de milhares 59 2" xfId="1902"/>
    <cellStyle name="Separador de milhares 59 2 2" xfId="2191"/>
    <cellStyle name="Separador de milhares 6" xfId="1439"/>
    <cellStyle name="Separador de milhares 6 2" xfId="1440"/>
    <cellStyle name="Separador de milhares 6 2 2" xfId="1903"/>
    <cellStyle name="Separador de milhares 6 2 2 2" xfId="2192"/>
    <cellStyle name="Separador de milhares 6 3" xfId="1904"/>
    <cellStyle name="Separador de milhares 6 3 2" xfId="2193"/>
    <cellStyle name="Separador de milhares 60" xfId="1441"/>
    <cellStyle name="Separador de milhares 60 2" xfId="1905"/>
    <cellStyle name="Separador de milhares 60 2 2" xfId="2194"/>
    <cellStyle name="Separador de milhares 61" xfId="1442"/>
    <cellStyle name="Separador de milhares 61 2" xfId="1443"/>
    <cellStyle name="Separador de milhares 61 2 2" xfId="1906"/>
    <cellStyle name="Separador de milhares 61 2 2 2" xfId="2195"/>
    <cellStyle name="Separador de milhares 61 3" xfId="1907"/>
    <cellStyle name="Separador de milhares 61 3 2" xfId="2196"/>
    <cellStyle name="Separador de milhares 62" xfId="1444"/>
    <cellStyle name="Separador de milhares 62 2" xfId="1908"/>
    <cellStyle name="Separador de milhares 62 2 2" xfId="2197"/>
    <cellStyle name="Separador de milhares 63" xfId="1445"/>
    <cellStyle name="Separador de milhares 63 2" xfId="1909"/>
    <cellStyle name="Separador de milhares 63 2 2" xfId="2198"/>
    <cellStyle name="Separador de milhares 64" xfId="1446"/>
    <cellStyle name="Separador de milhares 64 2" xfId="1910"/>
    <cellStyle name="Separador de milhares 64 2 2" xfId="2199"/>
    <cellStyle name="Separador de milhares 65" xfId="1447"/>
    <cellStyle name="Separador de milhares 65 2" xfId="1448"/>
    <cellStyle name="Separador de milhares 65 2 2" xfId="1911"/>
    <cellStyle name="Separador de milhares 65 2 2 2" xfId="2200"/>
    <cellStyle name="Separador de milhares 65 3" xfId="1912"/>
    <cellStyle name="Separador de milhares 65 3 2" xfId="2201"/>
    <cellStyle name="Separador de milhares 66" xfId="1449"/>
    <cellStyle name="Separador de milhares 66 2" xfId="1450"/>
    <cellStyle name="Separador de milhares 66 2 2" xfId="1913"/>
    <cellStyle name="Separador de milhares 66 2 2 2" xfId="2202"/>
    <cellStyle name="Separador de milhares 66 3" xfId="1914"/>
    <cellStyle name="Separador de milhares 66 3 2" xfId="2203"/>
    <cellStyle name="Separador de milhares 67" xfId="1451"/>
    <cellStyle name="Separador de milhares 67 2" xfId="1915"/>
    <cellStyle name="Separador de milhares 67 2 2" xfId="2204"/>
    <cellStyle name="Separador de milhares 68" xfId="1452"/>
    <cellStyle name="Separador de milhares 68 2" xfId="1916"/>
    <cellStyle name="Separador de milhares 68 2 2" xfId="2205"/>
    <cellStyle name="Separador de milhares 69" xfId="1453"/>
    <cellStyle name="Separador de milhares 69 2" xfId="1917"/>
    <cellStyle name="Separador de milhares 69 2 2" xfId="2206"/>
    <cellStyle name="Separador de milhares 7" xfId="1454"/>
    <cellStyle name="Separador de milhares 7 2" xfId="1918"/>
    <cellStyle name="Separador de milhares 7 2 2" xfId="2207"/>
    <cellStyle name="Separador de milhares 70" xfId="1455"/>
    <cellStyle name="Separador de milhares 70 2" xfId="1919"/>
    <cellStyle name="Separador de milhares 70 2 2" xfId="2208"/>
    <cellStyle name="Separador de milhares 71" xfId="1456"/>
    <cellStyle name="Separador de milhares 71 2" xfId="1920"/>
    <cellStyle name="Separador de milhares 71 2 2" xfId="2209"/>
    <cellStyle name="Separador de milhares 72" xfId="1457"/>
    <cellStyle name="Separador de milhares 72 2" xfId="1921"/>
    <cellStyle name="Separador de milhares 72 2 2" xfId="2210"/>
    <cellStyle name="Separador de milhares 73" xfId="1458"/>
    <cellStyle name="Separador de milhares 73 2" xfId="1922"/>
    <cellStyle name="Separador de milhares 73 2 2" xfId="2211"/>
    <cellStyle name="Separador de milhares 74" xfId="1459"/>
    <cellStyle name="Separador de milhares 74 2" xfId="1923"/>
    <cellStyle name="Separador de milhares 74 2 2" xfId="2212"/>
    <cellStyle name="Separador de milhares 75" xfId="1460"/>
    <cellStyle name="Separador de milhares 75 2" xfId="1924"/>
    <cellStyle name="Separador de milhares 75 2 2" xfId="2213"/>
    <cellStyle name="Separador de milhares 76" xfId="1461"/>
    <cellStyle name="Separador de milhares 76 2" xfId="1925"/>
    <cellStyle name="Separador de milhares 76 2 2" xfId="2214"/>
    <cellStyle name="Separador de milhares 77" xfId="1462"/>
    <cellStyle name="Separador de milhares 77 2" xfId="1926"/>
    <cellStyle name="Separador de milhares 77 2 2" xfId="2215"/>
    <cellStyle name="Separador de milhares 78" xfId="1463"/>
    <cellStyle name="Separador de milhares 78 2" xfId="1927"/>
    <cellStyle name="Separador de milhares 78 2 2" xfId="2216"/>
    <cellStyle name="Separador de milhares 79" xfId="1464"/>
    <cellStyle name="Separador de milhares 79 2" xfId="1928"/>
    <cellStyle name="Separador de milhares 79 2 2" xfId="2217"/>
    <cellStyle name="Separador de milhares 8" xfId="1465"/>
    <cellStyle name="Separador de milhares 8 2" xfId="1466"/>
    <cellStyle name="Separador de milhares 8 2 2" xfId="1929"/>
    <cellStyle name="Separador de milhares 8 2 2 2" xfId="2218"/>
    <cellStyle name="Separador de milhares 8 3" xfId="1930"/>
    <cellStyle name="Separador de milhares 8 3 2" xfId="2219"/>
    <cellStyle name="Separador de milhares 80" xfId="1467"/>
    <cellStyle name="Separador de milhares 80 2" xfId="1931"/>
    <cellStyle name="Separador de milhares 80 2 2" xfId="2220"/>
    <cellStyle name="Separador de milhares 81" xfId="1468"/>
    <cellStyle name="Separador de milhares 81 2" xfId="1932"/>
    <cellStyle name="Separador de milhares 81 2 2" xfId="2221"/>
    <cellStyle name="Separador de milhares 82" xfId="1469"/>
    <cellStyle name="Separador de milhares 82 2" xfId="1933"/>
    <cellStyle name="Separador de milhares 82 2 2" xfId="2222"/>
    <cellStyle name="Separador de milhares 83" xfId="1470"/>
    <cellStyle name="Separador de milhares 83 2" xfId="1934"/>
    <cellStyle name="Separador de milhares 83 2 2" xfId="2223"/>
    <cellStyle name="Separador de milhares 84" xfId="1471"/>
    <cellStyle name="Separador de milhares 84 2" xfId="1935"/>
    <cellStyle name="Separador de milhares 84 2 2" xfId="2224"/>
    <cellStyle name="Separador de milhares 85" xfId="1472"/>
    <cellStyle name="Separador de milhares 85 2" xfId="1936"/>
    <cellStyle name="Separador de milhares 85 2 2" xfId="2225"/>
    <cellStyle name="Separador de milhares 86" xfId="1473"/>
    <cellStyle name="Separador de milhares 86 2" xfId="1937"/>
    <cellStyle name="Separador de milhares 86 2 2" xfId="2226"/>
    <cellStyle name="Separador de milhares 87" xfId="1474"/>
    <cellStyle name="Separador de milhares 87 2" xfId="1938"/>
    <cellStyle name="Separador de milhares 87 2 2" xfId="2227"/>
    <cellStyle name="Separador de milhares 88" xfId="1475"/>
    <cellStyle name="Separador de milhares 88 2" xfId="1939"/>
    <cellStyle name="Separador de milhares 88 2 2" xfId="2228"/>
    <cellStyle name="Separador de milhares 89" xfId="1476"/>
    <cellStyle name="Separador de milhares 89 2" xfId="1940"/>
    <cellStyle name="Separador de milhares 89 2 2" xfId="2229"/>
    <cellStyle name="Separador de milhares 9" xfId="1477"/>
    <cellStyle name="Separador de milhares 9 2" xfId="1478"/>
    <cellStyle name="Separador de milhares 9 2 2" xfId="1941"/>
    <cellStyle name="Separador de milhares 9 2 2 2" xfId="2230"/>
    <cellStyle name="Separador de milhares 9 3" xfId="1942"/>
    <cellStyle name="Separador de milhares 9 3 2" xfId="2231"/>
    <cellStyle name="Separador de milhares 90" xfId="1479"/>
    <cellStyle name="Separador de milhares 90 2" xfId="1943"/>
    <cellStyle name="Separador de milhares 90 2 2" xfId="2232"/>
    <cellStyle name="Separador de milhares 91" xfId="1480"/>
    <cellStyle name="Separador de milhares 91 2" xfId="1944"/>
    <cellStyle name="Separador de milhares 91 2 2" xfId="2233"/>
    <cellStyle name="Separador de milhares 92" xfId="1481"/>
    <cellStyle name="Separador de milhares 92 2" xfId="1945"/>
    <cellStyle name="Separador de milhares 92 2 2" xfId="2234"/>
    <cellStyle name="Separador de milhares 93" xfId="1482"/>
    <cellStyle name="Separador de milhares 93 2" xfId="1946"/>
    <cellStyle name="Separador de milhares 93 2 2" xfId="2235"/>
    <cellStyle name="Separador de milhares 94" xfId="1483"/>
    <cellStyle name="Separador de milhares 94 2" xfId="1947"/>
    <cellStyle name="Separador de milhares 94 2 2" xfId="2236"/>
    <cellStyle name="Separador de milhares 95" xfId="1484"/>
    <cellStyle name="Separador de milhares 95 2" xfId="1948"/>
    <cellStyle name="Separador de milhares 95 2 2" xfId="2237"/>
    <cellStyle name="Separador de milhares 96" xfId="1485"/>
    <cellStyle name="Separador de milhares 96 2" xfId="1949"/>
    <cellStyle name="Separador de milhares 96 2 2" xfId="2238"/>
    <cellStyle name="Separador de milhares 97" xfId="1486"/>
    <cellStyle name="Separador de milhares 97 2" xfId="1950"/>
    <cellStyle name="Separador de milhares 97 2 2" xfId="2239"/>
    <cellStyle name="Separador de milhares 98" xfId="1487"/>
    <cellStyle name="Separador de milhares 98 2" xfId="1951"/>
    <cellStyle name="Separador de milhares 98 2 2" xfId="2240"/>
    <cellStyle name="Separador de milhares 99" xfId="1488"/>
    <cellStyle name="Separador de milhares 99 2" xfId="1952"/>
    <cellStyle name="Separador de milhares 99 2 2" xfId="2241"/>
    <cellStyle name="Texto de Aviso" xfId="34" builtinId="11" customBuiltin="1"/>
    <cellStyle name="Texto de Aviso 10 2" xfId="1489"/>
    <cellStyle name="Texto de Aviso 11 2" xfId="1490"/>
    <cellStyle name="Texto de Aviso 12 2" xfId="1491"/>
    <cellStyle name="Texto de Aviso 13 2" xfId="1492"/>
    <cellStyle name="Texto de Aviso 14 2" xfId="1493"/>
    <cellStyle name="Texto de Aviso 15 2" xfId="1494"/>
    <cellStyle name="Texto de Aviso 16 2" xfId="1495"/>
    <cellStyle name="Texto de Aviso 17 2" xfId="1496"/>
    <cellStyle name="Texto de Aviso 2" xfId="1497"/>
    <cellStyle name="Texto de Aviso 2 2" xfId="1498"/>
    <cellStyle name="Texto de Aviso 3" xfId="1499"/>
    <cellStyle name="Texto de Aviso 3 2" xfId="1500"/>
    <cellStyle name="Texto de Aviso 4" xfId="1501"/>
    <cellStyle name="Texto de Aviso 4 2" xfId="1502"/>
    <cellStyle name="Texto de Aviso 5" xfId="1503"/>
    <cellStyle name="Texto de Aviso 5 2" xfId="1504"/>
    <cellStyle name="Texto de Aviso 6 2" xfId="1505"/>
    <cellStyle name="Texto de Aviso 7 2" xfId="1506"/>
    <cellStyle name="Texto de Aviso 8 2" xfId="1507"/>
    <cellStyle name="Texto de Aviso 9 2" xfId="1508"/>
    <cellStyle name="Texto Explicativo" xfId="35" builtinId="53" customBuiltin="1"/>
    <cellStyle name="Texto Explicativo 10 2" xfId="1509"/>
    <cellStyle name="Texto Explicativo 11 2" xfId="1510"/>
    <cellStyle name="Texto Explicativo 12 2" xfId="1511"/>
    <cellStyle name="Texto Explicativo 13 2" xfId="1512"/>
    <cellStyle name="Texto Explicativo 14 2" xfId="1513"/>
    <cellStyle name="Texto Explicativo 15 2" xfId="1514"/>
    <cellStyle name="Texto Explicativo 16 2" xfId="1515"/>
    <cellStyle name="Texto Explicativo 17 2" xfId="1516"/>
    <cellStyle name="Texto Explicativo 2" xfId="1517"/>
    <cellStyle name="Texto Explicativo 2 2" xfId="1518"/>
    <cellStyle name="Texto Explicativo 3" xfId="1519"/>
    <cellStyle name="Texto Explicativo 3 2" xfId="1520"/>
    <cellStyle name="Texto Explicativo 4" xfId="1521"/>
    <cellStyle name="Texto Explicativo 4 2" xfId="1522"/>
    <cellStyle name="Texto Explicativo 5" xfId="1523"/>
    <cellStyle name="Texto Explicativo 5 2" xfId="1524"/>
    <cellStyle name="Texto Explicativo 6 2" xfId="1525"/>
    <cellStyle name="Texto Explicativo 7 2" xfId="1526"/>
    <cellStyle name="Texto Explicativo 8 2" xfId="1527"/>
    <cellStyle name="Texto Explicativo 9 2" xfId="1528"/>
    <cellStyle name="Título" xfId="36" builtinId="15" customBuiltin="1"/>
    <cellStyle name="Título 1" xfId="37" builtinId="16" customBuiltin="1"/>
    <cellStyle name="Título 1 10 2" xfId="1529"/>
    <cellStyle name="Título 1 11 2" xfId="1530"/>
    <cellStyle name="Título 1 12 2" xfId="1531"/>
    <cellStyle name="Título 1 13 2" xfId="1532"/>
    <cellStyle name="Título 1 14 2" xfId="1533"/>
    <cellStyle name="Título 1 15 2" xfId="1534"/>
    <cellStyle name="Título 1 16 2" xfId="1535"/>
    <cellStyle name="Título 1 17 2" xfId="1536"/>
    <cellStyle name="Título 1 2" xfId="1537"/>
    <cellStyle name="Título 1 2 2" xfId="1538"/>
    <cellStyle name="Título 1 3" xfId="1539"/>
    <cellStyle name="Título 1 3 2" xfId="1540"/>
    <cellStyle name="Título 1 4" xfId="1541"/>
    <cellStyle name="Título 1 4 2" xfId="1542"/>
    <cellStyle name="Título 1 5" xfId="1543"/>
    <cellStyle name="Título 1 5 2" xfId="1544"/>
    <cellStyle name="Título 1 6 2" xfId="1545"/>
    <cellStyle name="Título 1 7 2" xfId="1546"/>
    <cellStyle name="Título 1 8 2" xfId="1547"/>
    <cellStyle name="Título 1 9 2" xfId="1548"/>
    <cellStyle name="Título 10 2" xfId="1549"/>
    <cellStyle name="Título 11 2" xfId="1550"/>
    <cellStyle name="Título 12 2" xfId="1551"/>
    <cellStyle name="Título 13 2" xfId="1552"/>
    <cellStyle name="Título 14 2" xfId="1553"/>
    <cellStyle name="Título 15 2" xfId="1554"/>
    <cellStyle name="Título 16 2" xfId="1555"/>
    <cellStyle name="Título 17 2" xfId="1556"/>
    <cellStyle name="Título 18 2" xfId="1557"/>
    <cellStyle name="Título 19 2" xfId="1558"/>
    <cellStyle name="Título 2" xfId="38" builtinId="17" customBuiltin="1"/>
    <cellStyle name="Título 2 10 2" xfId="1559"/>
    <cellStyle name="Título 2 11 2" xfId="1560"/>
    <cellStyle name="Título 2 12 2" xfId="1561"/>
    <cellStyle name="Título 2 13 2" xfId="1562"/>
    <cellStyle name="Título 2 14 2" xfId="1563"/>
    <cellStyle name="Título 2 15 2" xfId="1564"/>
    <cellStyle name="Título 2 16 2" xfId="1565"/>
    <cellStyle name="Título 2 17 2" xfId="1566"/>
    <cellStyle name="Título 2 2" xfId="1567"/>
    <cellStyle name="Título 2 2 2" xfId="1568"/>
    <cellStyle name="Título 2 3" xfId="1569"/>
    <cellStyle name="Título 2 3 2" xfId="1570"/>
    <cellStyle name="Título 2 4" xfId="1571"/>
    <cellStyle name="Título 2 4 2" xfId="1572"/>
    <cellStyle name="Título 2 5" xfId="1573"/>
    <cellStyle name="Título 2 5 2" xfId="1574"/>
    <cellStyle name="Título 2 6 2" xfId="1575"/>
    <cellStyle name="Título 2 7 2" xfId="1576"/>
    <cellStyle name="Título 2 8 2" xfId="1577"/>
    <cellStyle name="Título 2 9 2" xfId="1578"/>
    <cellStyle name="Título 20 2" xfId="1579"/>
    <cellStyle name="Título 3" xfId="39" builtinId="18" customBuiltin="1"/>
    <cellStyle name="Título 3 10 2" xfId="1580"/>
    <cellStyle name="Título 3 11 2" xfId="1581"/>
    <cellStyle name="Título 3 12 2" xfId="1582"/>
    <cellStyle name="Título 3 13 2" xfId="1583"/>
    <cellStyle name="Título 3 14 2" xfId="1584"/>
    <cellStyle name="Título 3 15 2" xfId="1585"/>
    <cellStyle name="Título 3 16 2" xfId="1586"/>
    <cellStyle name="Título 3 17 2" xfId="1587"/>
    <cellStyle name="Título 3 2" xfId="1588"/>
    <cellStyle name="Título 3 2 2" xfId="1589"/>
    <cellStyle name="Título 3 3" xfId="1590"/>
    <cellStyle name="Título 3 3 2" xfId="1591"/>
    <cellStyle name="Título 3 4" xfId="1592"/>
    <cellStyle name="Título 3 4 2" xfId="1593"/>
    <cellStyle name="Título 3 5" xfId="1594"/>
    <cellStyle name="Título 3 5 2" xfId="1595"/>
    <cellStyle name="Título 3 6 2" xfId="1596"/>
    <cellStyle name="Título 3 7 2" xfId="1597"/>
    <cellStyle name="Título 3 8 2" xfId="1598"/>
    <cellStyle name="Título 3 9 2" xfId="1599"/>
    <cellStyle name="Título 4" xfId="40" builtinId="19" customBuiltin="1"/>
    <cellStyle name="Título 4 10 2" xfId="1600"/>
    <cellStyle name="Título 4 11 2" xfId="1601"/>
    <cellStyle name="Título 4 12 2" xfId="1602"/>
    <cellStyle name="Título 4 13 2" xfId="1603"/>
    <cellStyle name="Título 4 14 2" xfId="1604"/>
    <cellStyle name="Título 4 15 2" xfId="1605"/>
    <cellStyle name="Título 4 16 2" xfId="1606"/>
    <cellStyle name="Título 4 17 2" xfId="1607"/>
    <cellStyle name="Título 4 2" xfId="1608"/>
    <cellStyle name="Título 4 2 2" xfId="1609"/>
    <cellStyle name="Título 4 3" xfId="1610"/>
    <cellStyle name="Título 4 3 2" xfId="1611"/>
    <cellStyle name="Título 4 4" xfId="1612"/>
    <cellStyle name="Título 4 4 2" xfId="1613"/>
    <cellStyle name="Título 4 5" xfId="1614"/>
    <cellStyle name="Título 4 5 2" xfId="1615"/>
    <cellStyle name="Título 4 6 2" xfId="1616"/>
    <cellStyle name="Título 4 7 2" xfId="1617"/>
    <cellStyle name="Título 4 8 2" xfId="1618"/>
    <cellStyle name="Título 4 9 2" xfId="1619"/>
    <cellStyle name="Título 5 2" xfId="1620"/>
    <cellStyle name="Título 6 2" xfId="1621"/>
    <cellStyle name="Título 7 2" xfId="1622"/>
    <cellStyle name="Título 8 2" xfId="1623"/>
    <cellStyle name="Título 9 2" xfId="1624"/>
    <cellStyle name="Total" xfId="41" builtinId="25" customBuiltin="1"/>
    <cellStyle name="Total 10 2" xfId="1625"/>
    <cellStyle name="Total 11 2" xfId="1626"/>
    <cellStyle name="Total 12 2" xfId="1627"/>
    <cellStyle name="Total 13 2" xfId="1628"/>
    <cellStyle name="Total 14 2" xfId="1629"/>
    <cellStyle name="Total 15 2" xfId="1630"/>
    <cellStyle name="Total 16 2" xfId="1631"/>
    <cellStyle name="Total 17 2" xfId="1632"/>
    <cellStyle name="Total 2" xfId="1633"/>
    <cellStyle name="Total 2 10" xfId="1634"/>
    <cellStyle name="Total 2 11" xfId="1635"/>
    <cellStyle name="Total 2 12" xfId="1636"/>
    <cellStyle name="Total 2 13" xfId="1637"/>
    <cellStyle name="Total 2 14" xfId="1638"/>
    <cellStyle name="Total 2 15" xfId="1639"/>
    <cellStyle name="Total 2 16" xfId="1640"/>
    <cellStyle name="Total 2 17" xfId="1641"/>
    <cellStyle name="Total 2 18" xfId="1642"/>
    <cellStyle name="Total 2 2" xfId="1643"/>
    <cellStyle name="Total 2 3" xfId="1644"/>
    <cellStyle name="Total 2 4" xfId="1645"/>
    <cellStyle name="Total 2 5" xfId="1646"/>
    <cellStyle name="Total 2 6" xfId="1647"/>
    <cellStyle name="Total 2 7" xfId="1648"/>
    <cellStyle name="Total 2 8" xfId="1649"/>
    <cellStyle name="Total 2 9" xfId="1650"/>
    <cellStyle name="Total 3" xfId="1651"/>
    <cellStyle name="Total 3 2" xfId="1652"/>
    <cellStyle name="Total 4" xfId="1653"/>
    <cellStyle name="Total 4 2" xfId="1654"/>
    <cellStyle name="Total 5" xfId="1655"/>
    <cellStyle name="Total 5 2" xfId="1656"/>
    <cellStyle name="Total 6 2" xfId="1657"/>
    <cellStyle name="Total 7 2" xfId="1658"/>
    <cellStyle name="Total 8 2" xfId="1659"/>
    <cellStyle name="Total 9 2" xfId="1660"/>
    <cellStyle name="Vírgula" xfId="1961" builtinId="3"/>
    <cellStyle name="Vírgula 2" xfId="1661"/>
    <cellStyle name="Vírgula 2 2" xfId="1953"/>
    <cellStyle name="Vírgula 2 2 2" xfId="2242"/>
    <cellStyle name="Vírgula 2 3" xfId="1954"/>
    <cellStyle name="Vírgula 2 3 2" xfId="2243"/>
    <cellStyle name="Vírgula 3" xfId="1955"/>
    <cellStyle name="Vírgula 3 2" xfId="2244"/>
    <cellStyle name="Vírgula0" xfId="1662"/>
  </cellStyles>
  <dxfs count="68">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
      <font>
        <b/>
        <i val="0"/>
        <condense val="0"/>
        <extend val="0"/>
      </font>
    </dxf>
    <dxf>
      <font>
        <b/>
        <i val="0"/>
        <condense val="0"/>
        <extend val="0"/>
      </font>
      <fill>
        <patternFill>
          <bgColor indexed="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xdr:col>
      <xdr:colOff>3192780</xdr:colOff>
      <xdr:row>6</xdr:row>
      <xdr:rowOff>83820</xdr:rowOff>
    </xdr:from>
    <xdr:to>
      <xdr:col>3</xdr:col>
      <xdr:colOff>1493520</xdr:colOff>
      <xdr:row>8</xdr:row>
      <xdr:rowOff>175260</xdr:rowOff>
    </xdr:to>
    <xdr:pic>
      <xdr:nvPicPr>
        <xdr:cNvPr id="4" name="Picture 5" descr="Logo Architech-3">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54880" y="769620"/>
          <a:ext cx="173736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6</xdr:row>
      <xdr:rowOff>53340</xdr:rowOff>
    </xdr:from>
    <xdr:to>
      <xdr:col>2</xdr:col>
      <xdr:colOff>471447</xdr:colOff>
      <xdr:row>8</xdr:row>
      <xdr:rowOff>117945</xdr:rowOff>
    </xdr:to>
    <xdr:pic>
      <xdr:nvPicPr>
        <xdr:cNvPr id="3" name="Picture 1">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4320" y="739140"/>
          <a:ext cx="1759227" cy="44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3</xdr:col>
      <xdr:colOff>828675</xdr:colOff>
      <xdr:row>0</xdr:row>
      <xdr:rowOff>628650</xdr:rowOff>
    </xdr:to>
    <xdr:pic>
      <xdr:nvPicPr>
        <xdr:cNvPr id="2" name="Imagem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1933575" cy="590550"/>
        </a:xfrm>
        <a:prstGeom prst="rect">
          <a:avLst/>
        </a:prstGeom>
        <a:noFill/>
        <a:ln w="9525">
          <a:noFill/>
          <a:miter lim="800000"/>
          <a:headEnd/>
          <a:tailEnd/>
        </a:ln>
      </xdr:spPr>
    </xdr:pic>
    <xdr:clientData/>
  </xdr:twoCellAnchor>
  <xdr:twoCellAnchor editAs="oneCell">
    <xdr:from>
      <xdr:col>3</xdr:col>
      <xdr:colOff>2425213</xdr:colOff>
      <xdr:row>0</xdr:row>
      <xdr:rowOff>36636</xdr:rowOff>
    </xdr:from>
    <xdr:to>
      <xdr:col>8</xdr:col>
      <xdr:colOff>175847</xdr:colOff>
      <xdr:row>0</xdr:row>
      <xdr:rowOff>649978</xdr:rowOff>
    </xdr:to>
    <xdr:pic>
      <xdr:nvPicPr>
        <xdr:cNvPr id="3" name="Imagem 2" descr="SINESP.png">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3568213" y="36636"/>
          <a:ext cx="1865434" cy="6133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3</xdr:col>
      <xdr:colOff>828675</xdr:colOff>
      <xdr:row>0</xdr:row>
      <xdr:rowOff>628650</xdr:rowOff>
    </xdr:to>
    <xdr:pic>
      <xdr:nvPicPr>
        <xdr:cNvPr id="2" name="Imagem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1933575" cy="590550"/>
        </a:xfrm>
        <a:prstGeom prst="rect">
          <a:avLst/>
        </a:prstGeom>
        <a:noFill/>
        <a:ln w="9525">
          <a:noFill/>
          <a:miter lim="800000"/>
          <a:headEnd/>
          <a:tailEnd/>
        </a:ln>
      </xdr:spPr>
    </xdr:pic>
    <xdr:clientData/>
  </xdr:twoCellAnchor>
  <xdr:twoCellAnchor editAs="oneCell">
    <xdr:from>
      <xdr:col>3</xdr:col>
      <xdr:colOff>2425213</xdr:colOff>
      <xdr:row>0</xdr:row>
      <xdr:rowOff>29308</xdr:rowOff>
    </xdr:from>
    <xdr:to>
      <xdr:col>8</xdr:col>
      <xdr:colOff>175847</xdr:colOff>
      <xdr:row>0</xdr:row>
      <xdr:rowOff>642650</xdr:rowOff>
    </xdr:to>
    <xdr:pic>
      <xdr:nvPicPr>
        <xdr:cNvPr id="3" name="Imagem 2" descr="SINESP.png">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3568213" y="29308"/>
          <a:ext cx="1865434" cy="6133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60960</xdr:colOff>
      <xdr:row>0</xdr:row>
      <xdr:rowOff>876300</xdr:rowOff>
    </xdr:from>
    <xdr:to>
      <xdr:col>2</xdr:col>
      <xdr:colOff>532952</xdr:colOff>
      <xdr:row>4</xdr:row>
      <xdr:rowOff>22860</xdr:rowOff>
    </xdr:to>
    <xdr:pic>
      <xdr:nvPicPr>
        <xdr:cNvPr id="3" name="Picture 1">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876300"/>
          <a:ext cx="1340672"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502920</xdr:colOff>
      <xdr:row>1</xdr:row>
      <xdr:rowOff>22860</xdr:rowOff>
    </xdr:from>
    <xdr:to>
      <xdr:col>7</xdr:col>
      <xdr:colOff>939053</xdr:colOff>
      <xdr:row>3</xdr:row>
      <xdr:rowOff>175260</xdr:rowOff>
    </xdr:to>
    <xdr:pic>
      <xdr:nvPicPr>
        <xdr:cNvPr id="4" name="Picture 5" descr="Logo Architech-3">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7880" y="1089660"/>
          <a:ext cx="1883933"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259976</xdr:colOff>
      <xdr:row>0</xdr:row>
      <xdr:rowOff>860611</xdr:rowOff>
    </xdr:from>
    <xdr:to>
      <xdr:col>2</xdr:col>
      <xdr:colOff>727710</xdr:colOff>
      <xdr:row>3</xdr:row>
      <xdr:rowOff>226806</xdr:rowOff>
    </xdr:to>
    <xdr:pic>
      <xdr:nvPicPr>
        <xdr:cNvPr id="3" name="Picture 1">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976" y="860611"/>
          <a:ext cx="133731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510988</xdr:colOff>
      <xdr:row>0</xdr:row>
      <xdr:rowOff>1057835</xdr:rowOff>
    </xdr:from>
    <xdr:to>
      <xdr:col>7</xdr:col>
      <xdr:colOff>946001</xdr:colOff>
      <xdr:row>3</xdr:row>
      <xdr:rowOff>134470</xdr:rowOff>
    </xdr:to>
    <xdr:pic>
      <xdr:nvPicPr>
        <xdr:cNvPr id="4" name="Picture 5" descr="Logo Architech-3">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16706" y="1057835"/>
          <a:ext cx="18783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259976</xdr:colOff>
      <xdr:row>0</xdr:row>
      <xdr:rowOff>860611</xdr:rowOff>
    </xdr:from>
    <xdr:to>
      <xdr:col>2</xdr:col>
      <xdr:colOff>727710</xdr:colOff>
      <xdr:row>3</xdr:row>
      <xdr:rowOff>226806</xdr:rowOff>
    </xdr:to>
    <xdr:pic>
      <xdr:nvPicPr>
        <xdr:cNvPr id="2" name="Picture 1">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16" y="860611"/>
          <a:ext cx="1336414" cy="89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510988</xdr:colOff>
      <xdr:row>0</xdr:row>
      <xdr:rowOff>1057835</xdr:rowOff>
    </xdr:from>
    <xdr:to>
      <xdr:col>7</xdr:col>
      <xdr:colOff>946001</xdr:colOff>
      <xdr:row>3</xdr:row>
      <xdr:rowOff>134470</xdr:rowOff>
    </xdr:to>
    <xdr:pic>
      <xdr:nvPicPr>
        <xdr:cNvPr id="3" name="Picture 5" descr="Logo Architech-3">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0788" y="1057835"/>
          <a:ext cx="1882813" cy="600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367553</xdr:colOff>
      <xdr:row>0</xdr:row>
      <xdr:rowOff>690283</xdr:rowOff>
    </xdr:from>
    <xdr:to>
      <xdr:col>2</xdr:col>
      <xdr:colOff>919779</xdr:colOff>
      <xdr:row>3</xdr:row>
      <xdr:rowOff>56478</xdr:rowOff>
    </xdr:to>
    <xdr:pic>
      <xdr:nvPicPr>
        <xdr:cNvPr id="7" name="Picture 1">
          <a:extLst>
            <a:ext uri="{FF2B5EF4-FFF2-40B4-BE49-F238E27FC236}">
              <a16:creationId xmlns=""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878" y="690283"/>
          <a:ext cx="1333276" cy="89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851648</xdr:colOff>
      <xdr:row>0</xdr:row>
      <xdr:rowOff>896470</xdr:rowOff>
    </xdr:from>
    <xdr:to>
      <xdr:col>7</xdr:col>
      <xdr:colOff>1003600</xdr:colOff>
      <xdr:row>2</xdr:row>
      <xdr:rowOff>206188</xdr:rowOff>
    </xdr:to>
    <xdr:pic>
      <xdr:nvPicPr>
        <xdr:cNvPr id="8" name="Picture 5" descr="Logo Architech-3">
          <a:extLst>
            <a:ext uri="{FF2B5EF4-FFF2-40B4-BE49-F238E27FC236}">
              <a16:creationId xmlns=""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4589" y="896470"/>
          <a:ext cx="1882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259976</xdr:colOff>
      <xdr:row>0</xdr:row>
      <xdr:rowOff>609600</xdr:rowOff>
    </xdr:from>
    <xdr:to>
      <xdr:col>1</xdr:col>
      <xdr:colOff>678852</xdr:colOff>
      <xdr:row>2</xdr:row>
      <xdr:rowOff>199913</xdr:rowOff>
    </xdr:to>
    <xdr:pic>
      <xdr:nvPicPr>
        <xdr:cNvPr id="3" name="Picture 1">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976" y="609600"/>
          <a:ext cx="1333276" cy="89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35859</xdr:colOff>
      <xdr:row>0</xdr:row>
      <xdr:rowOff>941294</xdr:rowOff>
    </xdr:from>
    <xdr:to>
      <xdr:col>7</xdr:col>
      <xdr:colOff>848639</xdr:colOff>
      <xdr:row>2</xdr:row>
      <xdr:rowOff>25101</xdr:rowOff>
    </xdr:to>
    <xdr:pic>
      <xdr:nvPicPr>
        <xdr:cNvPr id="5" name="Picture 5" descr="Logo Architech-3">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65694" y="941294"/>
          <a:ext cx="1888545" cy="383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206828</xdr:colOff>
      <xdr:row>1</xdr:row>
      <xdr:rowOff>185057</xdr:rowOff>
    </xdr:from>
    <xdr:to>
      <xdr:col>1</xdr:col>
      <xdr:colOff>670239</xdr:colOff>
      <xdr:row>4</xdr:row>
      <xdr:rowOff>163542</xdr:rowOff>
    </xdr:to>
    <xdr:pic>
      <xdr:nvPicPr>
        <xdr:cNvPr id="3" name="Picture 1">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828" y="348343"/>
          <a:ext cx="1345154" cy="664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718456</xdr:colOff>
      <xdr:row>2</xdr:row>
      <xdr:rowOff>97972</xdr:rowOff>
    </xdr:from>
    <xdr:to>
      <xdr:col>7</xdr:col>
      <xdr:colOff>1244365</xdr:colOff>
      <xdr:row>4</xdr:row>
      <xdr:rowOff>15497</xdr:rowOff>
    </xdr:to>
    <xdr:pic>
      <xdr:nvPicPr>
        <xdr:cNvPr id="5" name="Picture 5" descr="Logo Architech-3">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06542" y="489858"/>
          <a:ext cx="1886623" cy="37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41" name="Objeto 1" hidden="1">
              <a:extLst>
                <a:ext uri="{63B3BB69-23CF-44E3-9099-C40C66FF867C}">
                  <a14:compatExt spid="_x0000_s61441"/>
                </a:ext>
                <a:ext uri="{FF2B5EF4-FFF2-40B4-BE49-F238E27FC236}">
                  <a16:creationId xmlns="" xmlns:a16="http://schemas.microsoft.com/office/drawing/2014/main" id="{00000000-0008-0000-0900-000001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42" name="Objeto 2" hidden="1">
              <a:extLst>
                <a:ext uri="{63B3BB69-23CF-44E3-9099-C40C66FF867C}">
                  <a14:compatExt spid="_x0000_s61442"/>
                </a:ext>
                <a:ext uri="{FF2B5EF4-FFF2-40B4-BE49-F238E27FC236}">
                  <a16:creationId xmlns="" xmlns:a16="http://schemas.microsoft.com/office/drawing/2014/main" id="{00000000-0008-0000-0900-000002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43" name="Objeto 3" hidden="1">
              <a:extLst>
                <a:ext uri="{63B3BB69-23CF-44E3-9099-C40C66FF867C}">
                  <a14:compatExt spid="_x0000_s61443"/>
                </a:ext>
                <a:ext uri="{FF2B5EF4-FFF2-40B4-BE49-F238E27FC236}">
                  <a16:creationId xmlns="" xmlns:a16="http://schemas.microsoft.com/office/drawing/2014/main" id="{00000000-0008-0000-0900-000003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44" name="Objeto 4" hidden="1">
              <a:extLst>
                <a:ext uri="{63B3BB69-23CF-44E3-9099-C40C66FF867C}">
                  <a14:compatExt spid="_x0000_s61444"/>
                </a:ext>
                <a:ext uri="{FF2B5EF4-FFF2-40B4-BE49-F238E27FC236}">
                  <a16:creationId xmlns="" xmlns:a16="http://schemas.microsoft.com/office/drawing/2014/main" id="{00000000-0008-0000-0900-000004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45" name="Objeto 5" hidden="1">
              <a:extLst>
                <a:ext uri="{63B3BB69-23CF-44E3-9099-C40C66FF867C}">
                  <a14:compatExt spid="_x0000_s61445"/>
                </a:ext>
                <a:ext uri="{FF2B5EF4-FFF2-40B4-BE49-F238E27FC236}">
                  <a16:creationId xmlns="" xmlns:a16="http://schemas.microsoft.com/office/drawing/2014/main" id="{00000000-0008-0000-0900-000005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46" name="Objeto 6" hidden="1">
              <a:extLst>
                <a:ext uri="{63B3BB69-23CF-44E3-9099-C40C66FF867C}">
                  <a14:compatExt spid="_x0000_s61446"/>
                </a:ext>
                <a:ext uri="{FF2B5EF4-FFF2-40B4-BE49-F238E27FC236}">
                  <a16:creationId xmlns="" xmlns:a16="http://schemas.microsoft.com/office/drawing/2014/main" id="{00000000-0008-0000-0900-000006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47" name="Objeto 7" hidden="1">
              <a:extLst>
                <a:ext uri="{63B3BB69-23CF-44E3-9099-C40C66FF867C}">
                  <a14:compatExt spid="_x0000_s61447"/>
                </a:ext>
                <a:ext uri="{FF2B5EF4-FFF2-40B4-BE49-F238E27FC236}">
                  <a16:creationId xmlns="" xmlns:a16="http://schemas.microsoft.com/office/drawing/2014/main" id="{00000000-0008-0000-0900-000007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48" name="Objeto 8" hidden="1">
              <a:extLst>
                <a:ext uri="{63B3BB69-23CF-44E3-9099-C40C66FF867C}">
                  <a14:compatExt spid="_x0000_s61448"/>
                </a:ext>
                <a:ext uri="{FF2B5EF4-FFF2-40B4-BE49-F238E27FC236}">
                  <a16:creationId xmlns="" xmlns:a16="http://schemas.microsoft.com/office/drawing/2014/main" id="{00000000-0008-0000-0900-000008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49" name="Objeto 9" hidden="1">
              <a:extLst>
                <a:ext uri="{63B3BB69-23CF-44E3-9099-C40C66FF867C}">
                  <a14:compatExt spid="_x0000_s61449"/>
                </a:ext>
                <a:ext uri="{FF2B5EF4-FFF2-40B4-BE49-F238E27FC236}">
                  <a16:creationId xmlns="" xmlns:a16="http://schemas.microsoft.com/office/drawing/2014/main" id="{00000000-0008-0000-0900-000009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50" name="Objeto 10" hidden="1">
              <a:extLst>
                <a:ext uri="{63B3BB69-23CF-44E3-9099-C40C66FF867C}">
                  <a14:compatExt spid="_x0000_s61450"/>
                </a:ext>
                <a:ext uri="{FF2B5EF4-FFF2-40B4-BE49-F238E27FC236}">
                  <a16:creationId xmlns="" xmlns:a16="http://schemas.microsoft.com/office/drawing/2014/main" id="{00000000-0008-0000-0900-00000A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51" name="Objeto 11" hidden="1">
              <a:extLst>
                <a:ext uri="{63B3BB69-23CF-44E3-9099-C40C66FF867C}">
                  <a14:compatExt spid="_x0000_s61451"/>
                </a:ext>
                <a:ext uri="{FF2B5EF4-FFF2-40B4-BE49-F238E27FC236}">
                  <a16:creationId xmlns="" xmlns:a16="http://schemas.microsoft.com/office/drawing/2014/main" id="{00000000-0008-0000-0900-00000B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52" name="Objeto 12" hidden="1">
              <a:extLst>
                <a:ext uri="{63B3BB69-23CF-44E3-9099-C40C66FF867C}">
                  <a14:compatExt spid="_x0000_s61452"/>
                </a:ext>
                <a:ext uri="{FF2B5EF4-FFF2-40B4-BE49-F238E27FC236}">
                  <a16:creationId xmlns="" xmlns:a16="http://schemas.microsoft.com/office/drawing/2014/main" id="{00000000-0008-0000-0900-00000C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53" name="Objeto 13" hidden="1">
              <a:extLst>
                <a:ext uri="{63B3BB69-23CF-44E3-9099-C40C66FF867C}">
                  <a14:compatExt spid="_x0000_s61453"/>
                </a:ext>
                <a:ext uri="{FF2B5EF4-FFF2-40B4-BE49-F238E27FC236}">
                  <a16:creationId xmlns="" xmlns:a16="http://schemas.microsoft.com/office/drawing/2014/main" id="{00000000-0008-0000-0900-00000D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54" name="Objeto 14" hidden="1">
              <a:extLst>
                <a:ext uri="{63B3BB69-23CF-44E3-9099-C40C66FF867C}">
                  <a14:compatExt spid="_x0000_s61454"/>
                </a:ext>
                <a:ext uri="{FF2B5EF4-FFF2-40B4-BE49-F238E27FC236}">
                  <a16:creationId xmlns="" xmlns:a16="http://schemas.microsoft.com/office/drawing/2014/main" id="{00000000-0008-0000-0900-00000E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55" name="Objeto 15" hidden="1">
              <a:extLst>
                <a:ext uri="{63B3BB69-23CF-44E3-9099-C40C66FF867C}">
                  <a14:compatExt spid="_x0000_s61455"/>
                </a:ext>
                <a:ext uri="{FF2B5EF4-FFF2-40B4-BE49-F238E27FC236}">
                  <a16:creationId xmlns="" xmlns:a16="http://schemas.microsoft.com/office/drawing/2014/main" id="{00000000-0008-0000-0900-00000F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56" name="Objeto 16" hidden="1">
              <a:extLst>
                <a:ext uri="{63B3BB69-23CF-44E3-9099-C40C66FF867C}">
                  <a14:compatExt spid="_x0000_s61456"/>
                </a:ext>
                <a:ext uri="{FF2B5EF4-FFF2-40B4-BE49-F238E27FC236}">
                  <a16:creationId xmlns="" xmlns:a16="http://schemas.microsoft.com/office/drawing/2014/main" id="{00000000-0008-0000-0900-000010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57" name="Objeto 17" hidden="1">
              <a:extLst>
                <a:ext uri="{63B3BB69-23CF-44E3-9099-C40C66FF867C}">
                  <a14:compatExt spid="_x0000_s61457"/>
                </a:ext>
                <a:ext uri="{FF2B5EF4-FFF2-40B4-BE49-F238E27FC236}">
                  <a16:creationId xmlns="" xmlns:a16="http://schemas.microsoft.com/office/drawing/2014/main" id="{00000000-0008-0000-0900-000011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58" name="Objeto 18" hidden="1">
              <a:extLst>
                <a:ext uri="{63B3BB69-23CF-44E3-9099-C40C66FF867C}">
                  <a14:compatExt spid="_x0000_s61458"/>
                </a:ext>
                <a:ext uri="{FF2B5EF4-FFF2-40B4-BE49-F238E27FC236}">
                  <a16:creationId xmlns="" xmlns:a16="http://schemas.microsoft.com/office/drawing/2014/main" id="{00000000-0008-0000-0900-000012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59" name="Objeto 19" hidden="1">
              <a:extLst>
                <a:ext uri="{63B3BB69-23CF-44E3-9099-C40C66FF867C}">
                  <a14:compatExt spid="_x0000_s61459"/>
                </a:ext>
                <a:ext uri="{FF2B5EF4-FFF2-40B4-BE49-F238E27FC236}">
                  <a16:creationId xmlns="" xmlns:a16="http://schemas.microsoft.com/office/drawing/2014/main" id="{00000000-0008-0000-0900-000013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60" name="Objeto 20" hidden="1">
              <a:extLst>
                <a:ext uri="{63B3BB69-23CF-44E3-9099-C40C66FF867C}">
                  <a14:compatExt spid="_x0000_s61460"/>
                </a:ext>
                <a:ext uri="{FF2B5EF4-FFF2-40B4-BE49-F238E27FC236}">
                  <a16:creationId xmlns="" xmlns:a16="http://schemas.microsoft.com/office/drawing/2014/main" id="{00000000-0008-0000-0900-000014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61" name="Objeto 21" hidden="1">
              <a:extLst>
                <a:ext uri="{63B3BB69-23CF-44E3-9099-C40C66FF867C}">
                  <a14:compatExt spid="_x0000_s61461"/>
                </a:ext>
                <a:ext uri="{FF2B5EF4-FFF2-40B4-BE49-F238E27FC236}">
                  <a16:creationId xmlns="" xmlns:a16="http://schemas.microsoft.com/office/drawing/2014/main" id="{00000000-0008-0000-0900-000015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62" name="Objeto 22" hidden="1">
              <a:extLst>
                <a:ext uri="{63B3BB69-23CF-44E3-9099-C40C66FF867C}">
                  <a14:compatExt spid="_x0000_s61462"/>
                </a:ext>
                <a:ext uri="{FF2B5EF4-FFF2-40B4-BE49-F238E27FC236}">
                  <a16:creationId xmlns="" xmlns:a16="http://schemas.microsoft.com/office/drawing/2014/main" id="{00000000-0008-0000-0900-000016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63" name="Objeto 23" hidden="1">
              <a:extLst>
                <a:ext uri="{63B3BB69-23CF-44E3-9099-C40C66FF867C}">
                  <a14:compatExt spid="_x0000_s61463"/>
                </a:ext>
                <a:ext uri="{FF2B5EF4-FFF2-40B4-BE49-F238E27FC236}">
                  <a16:creationId xmlns="" xmlns:a16="http://schemas.microsoft.com/office/drawing/2014/main" id="{00000000-0008-0000-0900-000017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64" name="Objeto 24" hidden="1">
              <a:extLst>
                <a:ext uri="{63B3BB69-23CF-44E3-9099-C40C66FF867C}">
                  <a14:compatExt spid="_x0000_s61464"/>
                </a:ext>
                <a:ext uri="{FF2B5EF4-FFF2-40B4-BE49-F238E27FC236}">
                  <a16:creationId xmlns="" xmlns:a16="http://schemas.microsoft.com/office/drawing/2014/main" id="{00000000-0008-0000-0900-000018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65" name="Objeto 25" hidden="1">
              <a:extLst>
                <a:ext uri="{63B3BB69-23CF-44E3-9099-C40C66FF867C}">
                  <a14:compatExt spid="_x0000_s61465"/>
                </a:ext>
                <a:ext uri="{FF2B5EF4-FFF2-40B4-BE49-F238E27FC236}">
                  <a16:creationId xmlns="" xmlns:a16="http://schemas.microsoft.com/office/drawing/2014/main" id="{00000000-0008-0000-0900-000019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66" name="Objeto 26" hidden="1">
              <a:extLst>
                <a:ext uri="{63B3BB69-23CF-44E3-9099-C40C66FF867C}">
                  <a14:compatExt spid="_x0000_s61466"/>
                </a:ext>
                <a:ext uri="{FF2B5EF4-FFF2-40B4-BE49-F238E27FC236}">
                  <a16:creationId xmlns="" xmlns:a16="http://schemas.microsoft.com/office/drawing/2014/main" id="{00000000-0008-0000-0900-00001A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67" name="Objeto 27" hidden="1">
              <a:extLst>
                <a:ext uri="{63B3BB69-23CF-44E3-9099-C40C66FF867C}">
                  <a14:compatExt spid="_x0000_s61467"/>
                </a:ext>
                <a:ext uri="{FF2B5EF4-FFF2-40B4-BE49-F238E27FC236}">
                  <a16:creationId xmlns="" xmlns:a16="http://schemas.microsoft.com/office/drawing/2014/main" id="{00000000-0008-0000-0900-00001B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68" name="Objeto 28" hidden="1">
              <a:extLst>
                <a:ext uri="{63B3BB69-23CF-44E3-9099-C40C66FF867C}">
                  <a14:compatExt spid="_x0000_s61468"/>
                </a:ext>
                <a:ext uri="{FF2B5EF4-FFF2-40B4-BE49-F238E27FC236}">
                  <a16:creationId xmlns="" xmlns:a16="http://schemas.microsoft.com/office/drawing/2014/main" id="{00000000-0008-0000-0900-00001C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69" name="Objeto 29" hidden="1">
              <a:extLst>
                <a:ext uri="{63B3BB69-23CF-44E3-9099-C40C66FF867C}">
                  <a14:compatExt spid="_x0000_s61469"/>
                </a:ext>
                <a:ext uri="{FF2B5EF4-FFF2-40B4-BE49-F238E27FC236}">
                  <a16:creationId xmlns="" xmlns:a16="http://schemas.microsoft.com/office/drawing/2014/main" id="{00000000-0008-0000-0900-00001D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70" name="Objeto 30" hidden="1">
              <a:extLst>
                <a:ext uri="{63B3BB69-23CF-44E3-9099-C40C66FF867C}">
                  <a14:compatExt spid="_x0000_s61470"/>
                </a:ext>
                <a:ext uri="{FF2B5EF4-FFF2-40B4-BE49-F238E27FC236}">
                  <a16:creationId xmlns="" xmlns:a16="http://schemas.microsoft.com/office/drawing/2014/main" id="{00000000-0008-0000-0900-00001E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71" name="Objeto 31" hidden="1">
              <a:extLst>
                <a:ext uri="{63B3BB69-23CF-44E3-9099-C40C66FF867C}">
                  <a14:compatExt spid="_x0000_s61471"/>
                </a:ext>
                <a:ext uri="{FF2B5EF4-FFF2-40B4-BE49-F238E27FC236}">
                  <a16:creationId xmlns="" xmlns:a16="http://schemas.microsoft.com/office/drawing/2014/main" id="{00000000-0008-0000-0900-00001F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72" name="Objeto 32" hidden="1">
              <a:extLst>
                <a:ext uri="{63B3BB69-23CF-44E3-9099-C40C66FF867C}">
                  <a14:compatExt spid="_x0000_s61472"/>
                </a:ext>
                <a:ext uri="{FF2B5EF4-FFF2-40B4-BE49-F238E27FC236}">
                  <a16:creationId xmlns="" xmlns:a16="http://schemas.microsoft.com/office/drawing/2014/main" id="{00000000-0008-0000-0900-000020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73" name="Objeto 33" hidden="1">
              <a:extLst>
                <a:ext uri="{63B3BB69-23CF-44E3-9099-C40C66FF867C}">
                  <a14:compatExt spid="_x0000_s61473"/>
                </a:ext>
                <a:ext uri="{FF2B5EF4-FFF2-40B4-BE49-F238E27FC236}">
                  <a16:creationId xmlns="" xmlns:a16="http://schemas.microsoft.com/office/drawing/2014/main" id="{00000000-0008-0000-0900-000021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74" name="Objeto 34" hidden="1">
              <a:extLst>
                <a:ext uri="{63B3BB69-23CF-44E3-9099-C40C66FF867C}">
                  <a14:compatExt spid="_x0000_s61474"/>
                </a:ext>
                <a:ext uri="{FF2B5EF4-FFF2-40B4-BE49-F238E27FC236}">
                  <a16:creationId xmlns="" xmlns:a16="http://schemas.microsoft.com/office/drawing/2014/main" id="{00000000-0008-0000-0900-000022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75" name="Objeto 35" hidden="1">
              <a:extLst>
                <a:ext uri="{63B3BB69-23CF-44E3-9099-C40C66FF867C}">
                  <a14:compatExt spid="_x0000_s61475"/>
                </a:ext>
                <a:ext uri="{FF2B5EF4-FFF2-40B4-BE49-F238E27FC236}">
                  <a16:creationId xmlns="" xmlns:a16="http://schemas.microsoft.com/office/drawing/2014/main" id="{00000000-0008-0000-0900-000023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76" name="Objeto 36" hidden="1">
              <a:extLst>
                <a:ext uri="{63B3BB69-23CF-44E3-9099-C40C66FF867C}">
                  <a14:compatExt spid="_x0000_s61476"/>
                </a:ext>
                <a:ext uri="{FF2B5EF4-FFF2-40B4-BE49-F238E27FC236}">
                  <a16:creationId xmlns="" xmlns:a16="http://schemas.microsoft.com/office/drawing/2014/main" id="{00000000-0008-0000-0900-000024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77" name="Objeto 37" hidden="1">
              <a:extLst>
                <a:ext uri="{63B3BB69-23CF-44E3-9099-C40C66FF867C}">
                  <a14:compatExt spid="_x0000_s61477"/>
                </a:ext>
                <a:ext uri="{FF2B5EF4-FFF2-40B4-BE49-F238E27FC236}">
                  <a16:creationId xmlns="" xmlns:a16="http://schemas.microsoft.com/office/drawing/2014/main" id="{00000000-0008-0000-0900-000025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78" name="Objeto 38" hidden="1">
              <a:extLst>
                <a:ext uri="{63B3BB69-23CF-44E3-9099-C40C66FF867C}">
                  <a14:compatExt spid="_x0000_s61478"/>
                </a:ext>
                <a:ext uri="{FF2B5EF4-FFF2-40B4-BE49-F238E27FC236}">
                  <a16:creationId xmlns="" xmlns:a16="http://schemas.microsoft.com/office/drawing/2014/main" id="{00000000-0008-0000-0900-000026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79" name="Objeto 39" hidden="1">
              <a:extLst>
                <a:ext uri="{63B3BB69-23CF-44E3-9099-C40C66FF867C}">
                  <a14:compatExt spid="_x0000_s61479"/>
                </a:ext>
                <a:ext uri="{FF2B5EF4-FFF2-40B4-BE49-F238E27FC236}">
                  <a16:creationId xmlns="" xmlns:a16="http://schemas.microsoft.com/office/drawing/2014/main" id="{00000000-0008-0000-0900-000027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80" name="Objeto 40" hidden="1">
              <a:extLst>
                <a:ext uri="{63B3BB69-23CF-44E3-9099-C40C66FF867C}">
                  <a14:compatExt spid="_x0000_s61480"/>
                </a:ext>
                <a:ext uri="{FF2B5EF4-FFF2-40B4-BE49-F238E27FC236}">
                  <a16:creationId xmlns="" xmlns:a16="http://schemas.microsoft.com/office/drawing/2014/main" id="{00000000-0008-0000-0900-000028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81" name="Objeto 41" hidden="1">
              <a:extLst>
                <a:ext uri="{63B3BB69-23CF-44E3-9099-C40C66FF867C}">
                  <a14:compatExt spid="_x0000_s61481"/>
                </a:ext>
                <a:ext uri="{FF2B5EF4-FFF2-40B4-BE49-F238E27FC236}">
                  <a16:creationId xmlns="" xmlns:a16="http://schemas.microsoft.com/office/drawing/2014/main" id="{00000000-0008-0000-0900-000029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82" name="Objeto 42" hidden="1">
              <a:extLst>
                <a:ext uri="{63B3BB69-23CF-44E3-9099-C40C66FF867C}">
                  <a14:compatExt spid="_x0000_s61482"/>
                </a:ext>
                <a:ext uri="{FF2B5EF4-FFF2-40B4-BE49-F238E27FC236}">
                  <a16:creationId xmlns="" xmlns:a16="http://schemas.microsoft.com/office/drawing/2014/main" id="{00000000-0008-0000-0900-00002A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83" name="Objeto 43" hidden="1">
              <a:extLst>
                <a:ext uri="{63B3BB69-23CF-44E3-9099-C40C66FF867C}">
                  <a14:compatExt spid="_x0000_s61483"/>
                </a:ext>
                <a:ext uri="{FF2B5EF4-FFF2-40B4-BE49-F238E27FC236}">
                  <a16:creationId xmlns="" xmlns:a16="http://schemas.microsoft.com/office/drawing/2014/main" id="{00000000-0008-0000-0900-00002B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84" name="Objeto 44" hidden="1">
              <a:extLst>
                <a:ext uri="{63B3BB69-23CF-44E3-9099-C40C66FF867C}">
                  <a14:compatExt spid="_x0000_s61484"/>
                </a:ext>
                <a:ext uri="{FF2B5EF4-FFF2-40B4-BE49-F238E27FC236}">
                  <a16:creationId xmlns="" xmlns:a16="http://schemas.microsoft.com/office/drawing/2014/main" id="{00000000-0008-0000-0900-00002C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85" name="Objeto 45" hidden="1">
              <a:extLst>
                <a:ext uri="{63B3BB69-23CF-44E3-9099-C40C66FF867C}">
                  <a14:compatExt spid="_x0000_s61485"/>
                </a:ext>
                <a:ext uri="{FF2B5EF4-FFF2-40B4-BE49-F238E27FC236}">
                  <a16:creationId xmlns="" xmlns:a16="http://schemas.microsoft.com/office/drawing/2014/main" id="{00000000-0008-0000-0900-00002D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86" name="Objeto 46" hidden="1">
              <a:extLst>
                <a:ext uri="{63B3BB69-23CF-44E3-9099-C40C66FF867C}">
                  <a14:compatExt spid="_x0000_s61486"/>
                </a:ext>
                <a:ext uri="{FF2B5EF4-FFF2-40B4-BE49-F238E27FC236}">
                  <a16:creationId xmlns="" xmlns:a16="http://schemas.microsoft.com/office/drawing/2014/main" id="{00000000-0008-0000-0900-00002E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87" name="Objeto 47" hidden="1">
              <a:extLst>
                <a:ext uri="{63B3BB69-23CF-44E3-9099-C40C66FF867C}">
                  <a14:compatExt spid="_x0000_s61487"/>
                </a:ext>
                <a:ext uri="{FF2B5EF4-FFF2-40B4-BE49-F238E27FC236}">
                  <a16:creationId xmlns="" xmlns:a16="http://schemas.microsoft.com/office/drawing/2014/main" id="{00000000-0008-0000-0900-00002F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88" name="Objeto 48" hidden="1">
              <a:extLst>
                <a:ext uri="{63B3BB69-23CF-44E3-9099-C40C66FF867C}">
                  <a14:compatExt spid="_x0000_s61488"/>
                </a:ext>
                <a:ext uri="{FF2B5EF4-FFF2-40B4-BE49-F238E27FC236}">
                  <a16:creationId xmlns="" xmlns:a16="http://schemas.microsoft.com/office/drawing/2014/main" id="{00000000-0008-0000-0900-000030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89" name="Objeto 49" hidden="1">
              <a:extLst>
                <a:ext uri="{63B3BB69-23CF-44E3-9099-C40C66FF867C}">
                  <a14:compatExt spid="_x0000_s61489"/>
                </a:ext>
                <a:ext uri="{FF2B5EF4-FFF2-40B4-BE49-F238E27FC236}">
                  <a16:creationId xmlns="" xmlns:a16="http://schemas.microsoft.com/office/drawing/2014/main" id="{00000000-0008-0000-0900-000031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90" name="Objeto 50" hidden="1">
              <a:extLst>
                <a:ext uri="{63B3BB69-23CF-44E3-9099-C40C66FF867C}">
                  <a14:compatExt spid="_x0000_s61490"/>
                </a:ext>
                <a:ext uri="{FF2B5EF4-FFF2-40B4-BE49-F238E27FC236}">
                  <a16:creationId xmlns="" xmlns:a16="http://schemas.microsoft.com/office/drawing/2014/main" id="{00000000-0008-0000-0900-000032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91" name="Objeto 51" hidden="1">
              <a:extLst>
                <a:ext uri="{63B3BB69-23CF-44E3-9099-C40C66FF867C}">
                  <a14:compatExt spid="_x0000_s61491"/>
                </a:ext>
                <a:ext uri="{FF2B5EF4-FFF2-40B4-BE49-F238E27FC236}">
                  <a16:creationId xmlns="" xmlns:a16="http://schemas.microsoft.com/office/drawing/2014/main" id="{00000000-0008-0000-0900-000033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92" name="Objeto 52" hidden="1">
              <a:extLst>
                <a:ext uri="{63B3BB69-23CF-44E3-9099-C40C66FF867C}">
                  <a14:compatExt spid="_x0000_s61492"/>
                </a:ext>
                <a:ext uri="{FF2B5EF4-FFF2-40B4-BE49-F238E27FC236}">
                  <a16:creationId xmlns="" xmlns:a16="http://schemas.microsoft.com/office/drawing/2014/main" id="{00000000-0008-0000-0900-000034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93" name="Objeto 53" hidden="1">
              <a:extLst>
                <a:ext uri="{63B3BB69-23CF-44E3-9099-C40C66FF867C}">
                  <a14:compatExt spid="_x0000_s61493"/>
                </a:ext>
                <a:ext uri="{FF2B5EF4-FFF2-40B4-BE49-F238E27FC236}">
                  <a16:creationId xmlns="" xmlns:a16="http://schemas.microsoft.com/office/drawing/2014/main" id="{00000000-0008-0000-0900-000035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94" name="Objeto 54" hidden="1">
              <a:extLst>
                <a:ext uri="{63B3BB69-23CF-44E3-9099-C40C66FF867C}">
                  <a14:compatExt spid="_x0000_s61494"/>
                </a:ext>
                <a:ext uri="{FF2B5EF4-FFF2-40B4-BE49-F238E27FC236}">
                  <a16:creationId xmlns="" xmlns:a16="http://schemas.microsoft.com/office/drawing/2014/main" id="{00000000-0008-0000-0900-000036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95" name="Objeto 55" hidden="1">
              <a:extLst>
                <a:ext uri="{63B3BB69-23CF-44E3-9099-C40C66FF867C}">
                  <a14:compatExt spid="_x0000_s61495"/>
                </a:ext>
                <a:ext uri="{FF2B5EF4-FFF2-40B4-BE49-F238E27FC236}">
                  <a16:creationId xmlns="" xmlns:a16="http://schemas.microsoft.com/office/drawing/2014/main" id="{00000000-0008-0000-0900-000037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96" name="Objeto 56" hidden="1">
              <a:extLst>
                <a:ext uri="{63B3BB69-23CF-44E3-9099-C40C66FF867C}">
                  <a14:compatExt spid="_x0000_s61496"/>
                </a:ext>
                <a:ext uri="{FF2B5EF4-FFF2-40B4-BE49-F238E27FC236}">
                  <a16:creationId xmlns="" xmlns:a16="http://schemas.microsoft.com/office/drawing/2014/main" id="{00000000-0008-0000-0900-000038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97" name="Objeto 57" hidden="1">
              <a:extLst>
                <a:ext uri="{63B3BB69-23CF-44E3-9099-C40C66FF867C}">
                  <a14:compatExt spid="_x0000_s61497"/>
                </a:ext>
                <a:ext uri="{FF2B5EF4-FFF2-40B4-BE49-F238E27FC236}">
                  <a16:creationId xmlns="" xmlns:a16="http://schemas.microsoft.com/office/drawing/2014/main" id="{00000000-0008-0000-0900-000039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498" name="Objeto 58" hidden="1">
              <a:extLst>
                <a:ext uri="{63B3BB69-23CF-44E3-9099-C40C66FF867C}">
                  <a14:compatExt spid="_x0000_s61498"/>
                </a:ext>
                <a:ext uri="{FF2B5EF4-FFF2-40B4-BE49-F238E27FC236}">
                  <a16:creationId xmlns="" xmlns:a16="http://schemas.microsoft.com/office/drawing/2014/main" id="{00000000-0008-0000-0900-00003A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499" name="Objeto 59" hidden="1">
              <a:extLst>
                <a:ext uri="{63B3BB69-23CF-44E3-9099-C40C66FF867C}">
                  <a14:compatExt spid="_x0000_s61499"/>
                </a:ext>
                <a:ext uri="{FF2B5EF4-FFF2-40B4-BE49-F238E27FC236}">
                  <a16:creationId xmlns="" xmlns:a16="http://schemas.microsoft.com/office/drawing/2014/main" id="{00000000-0008-0000-0900-00003B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500" name="Objeto 60" hidden="1">
              <a:extLst>
                <a:ext uri="{63B3BB69-23CF-44E3-9099-C40C66FF867C}">
                  <a14:compatExt spid="_x0000_s61500"/>
                </a:ext>
                <a:ext uri="{FF2B5EF4-FFF2-40B4-BE49-F238E27FC236}">
                  <a16:creationId xmlns="" xmlns:a16="http://schemas.microsoft.com/office/drawing/2014/main" id="{00000000-0008-0000-0900-00003C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8</xdr:row>
          <xdr:rowOff>0</xdr:rowOff>
        </xdr:from>
        <xdr:to>
          <xdr:col>7</xdr:col>
          <xdr:colOff>495300</xdr:colOff>
          <xdr:row>8</xdr:row>
          <xdr:rowOff>0</xdr:rowOff>
        </xdr:to>
        <xdr:sp macro="" textlink="">
          <xdr:nvSpPr>
            <xdr:cNvPr id="61501" name="Objeto 61" hidden="1">
              <a:extLst>
                <a:ext uri="{63B3BB69-23CF-44E3-9099-C40C66FF867C}">
                  <a14:compatExt spid="_x0000_s61501"/>
                </a:ext>
                <a:ext uri="{FF2B5EF4-FFF2-40B4-BE49-F238E27FC236}">
                  <a16:creationId xmlns="" xmlns:a16="http://schemas.microsoft.com/office/drawing/2014/main" id="{00000000-0008-0000-0900-00003DF0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8</xdr:row>
          <xdr:rowOff>0</xdr:rowOff>
        </xdr:from>
        <xdr:to>
          <xdr:col>8</xdr:col>
          <xdr:colOff>495300</xdr:colOff>
          <xdr:row>8</xdr:row>
          <xdr:rowOff>0</xdr:rowOff>
        </xdr:to>
        <xdr:sp macro="" textlink="">
          <xdr:nvSpPr>
            <xdr:cNvPr id="61502" name="Objeto 62" hidden="1">
              <a:extLst>
                <a:ext uri="{63B3BB69-23CF-44E3-9099-C40C66FF867C}">
                  <a14:compatExt spid="_x0000_s61502"/>
                </a:ext>
                <a:ext uri="{FF2B5EF4-FFF2-40B4-BE49-F238E27FC236}">
                  <a16:creationId xmlns="" xmlns:a16="http://schemas.microsoft.com/office/drawing/2014/main" id="{00000000-0008-0000-0900-00003EF0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327660</xdr:colOff>
      <xdr:row>0</xdr:row>
      <xdr:rowOff>685800</xdr:rowOff>
    </xdr:from>
    <xdr:to>
      <xdr:col>1</xdr:col>
      <xdr:colOff>777016</xdr:colOff>
      <xdr:row>3</xdr:row>
      <xdr:rowOff>51995</xdr:rowOff>
    </xdr:to>
    <xdr:pic>
      <xdr:nvPicPr>
        <xdr:cNvPr id="65" name="Picture 1">
          <a:extLst>
            <a:ext uri="{FF2B5EF4-FFF2-40B4-BE49-F238E27FC236}">
              <a16:creationId xmlns=""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7660" y="685800"/>
          <a:ext cx="1333276" cy="89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426720</xdr:colOff>
      <xdr:row>0</xdr:row>
      <xdr:rowOff>975360</xdr:rowOff>
    </xdr:from>
    <xdr:to>
      <xdr:col>8</xdr:col>
      <xdr:colOff>776025</xdr:colOff>
      <xdr:row>2</xdr:row>
      <xdr:rowOff>63649</xdr:rowOff>
    </xdr:to>
    <xdr:pic>
      <xdr:nvPicPr>
        <xdr:cNvPr id="67" name="Picture 5" descr="Logo Architech-3">
          <a:extLst>
            <a:ext uri="{FF2B5EF4-FFF2-40B4-BE49-F238E27FC236}">
              <a16:creationId xmlns=""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240" y="975360"/>
          <a:ext cx="1888545" cy="383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238125</xdr:rowOff>
    </xdr:from>
    <xdr:to>
      <xdr:col>3</xdr:col>
      <xdr:colOff>1028700</xdr:colOff>
      <xdr:row>52</xdr:row>
      <xdr:rowOff>142874</xdr:rowOff>
    </xdr:to>
    <xdr:pic>
      <xdr:nvPicPr>
        <xdr:cNvPr id="2" name="Imagem 1" descr="ENCARGOS SOCIAIS JAN 2019.png">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9050" y="238125"/>
          <a:ext cx="6823710" cy="106946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03\Gilmar\OR&#199;AMENTOS\AJL%20Constru&#231;&#245;es\COMPOSI&#199;&#213;ES%20PARA%20LICITA&#199;&#213;ES\Cal&#231;adas%20Bras&#237;lia\CAL&#199;ADAS%20BRAS&#205;LIA%20-%20lote%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03\DITEC\07-SEOR&#199;A\2019\DOC%20TEC\BDI\EM%20VIGOR%20a%20partir%20de%2027.09.2018\Anexo%20III%20-%20Demonstrativo%20BD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OBRAS"/>
      <sheetName val="Encargos"/>
      <sheetName val="CRONGRAMA"/>
      <sheetName val="ORÇAMENTO"/>
      <sheetName val="CPU's"/>
      <sheetName val="CPA's"/>
    </sheetNames>
    <sheetDataSet>
      <sheetData sheetId="0"/>
      <sheetData sheetId="1"/>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Edificações COM"/>
      <sheetName val="Edificações SEM"/>
      <sheetName val="Vias Urbanas COM"/>
      <sheetName val="Vias Urbanas SEM"/>
      <sheetName val="Drenagem COM"/>
      <sheetName val="Drenagem SEM"/>
      <sheetName val="Pavimentação e Drenagem COM"/>
      <sheetName val="Pavimentação e Drenagem SEM"/>
      <sheetName val="Paisagismo COM"/>
      <sheetName val="Paisagismo SEM"/>
      <sheetName val="Pequenas Obras COM"/>
      <sheetName val="Pequenas Obras SEM"/>
      <sheetName val="Materiais COM"/>
      <sheetName val="Materiais SEM"/>
      <sheetName val="Quadro Comparativo"/>
      <sheetName val="Quadro Geral"/>
      <sheetName val="Comparativo"/>
      <sheetName val="BDI 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C6" t="str">
            <v>1º Quartil</v>
          </cell>
          <cell r="D6" t="str">
            <v>Médio</v>
          </cell>
          <cell r="E6" t="str">
            <v>3º Quartil</v>
          </cell>
          <cell r="F6" t="str">
            <v>1º Quartil</v>
          </cell>
          <cell r="G6" t="str">
            <v>Médio</v>
          </cell>
          <cell r="H6" t="str">
            <v>3º Quartil</v>
          </cell>
          <cell r="I6" t="str">
            <v>1º Quartil</v>
          </cell>
          <cell r="J6" t="str">
            <v>Médio</v>
          </cell>
          <cell r="K6" t="str">
            <v>3º Quartil</v>
          </cell>
          <cell r="L6" t="str">
            <v>1º Quartil</v>
          </cell>
          <cell r="M6" t="str">
            <v>Médio</v>
          </cell>
          <cell r="N6" t="str">
            <v>3º Quartil</v>
          </cell>
          <cell r="O6" t="str">
            <v>1º Quartil</v>
          </cell>
          <cell r="P6" t="str">
            <v>Médio</v>
          </cell>
          <cell r="Q6" t="str">
            <v>3º Quartil</v>
          </cell>
        </row>
        <row r="7">
          <cell r="C7">
            <v>0.03</v>
          </cell>
          <cell r="D7">
            <v>0.04</v>
          </cell>
          <cell r="E7">
            <v>5.5E-2</v>
          </cell>
          <cell r="F7">
            <v>8.0000000000000002E-3</v>
          </cell>
          <cell r="G7">
            <v>8.0000000000000002E-3</v>
          </cell>
          <cell r="H7">
            <v>0.01</v>
          </cell>
          <cell r="I7">
            <v>9.7000000000000003E-3</v>
          </cell>
          <cell r="J7">
            <v>1.2699999999999999E-2</v>
          </cell>
          <cell r="K7">
            <v>1.2699999999999999E-2</v>
          </cell>
          <cell r="L7">
            <v>5.8999999999999999E-3</v>
          </cell>
          <cell r="M7">
            <v>1.23E-2</v>
          </cell>
          <cell r="N7">
            <v>1.3899999999999999E-2</v>
          </cell>
          <cell r="O7">
            <v>6.1600000000000002E-2</v>
          </cell>
          <cell r="P7">
            <v>7.3999999999999996E-2</v>
          </cell>
          <cell r="Q7">
            <v>8.9599999999999999E-2</v>
          </cell>
        </row>
        <row r="9">
          <cell r="A9" t="str">
            <v>Drenagem Pluvial, Redes de Abastecimento de Água, Coleta de Esgoto e Construções Correlatas</v>
          </cell>
        </row>
        <row r="10">
          <cell r="A10" t="str">
            <v>Drenagem Pluvial com Pavimentação</v>
          </cell>
        </row>
        <row r="11">
          <cell r="A11" t="str">
            <v>Paisagismo, Parques e Jardins</v>
          </cell>
        </row>
        <row r="12">
          <cell r="A12" t="str">
            <v>Obras de Menor Complexidade (Praças, Calçadas, Ciclovias, Meios Fios, Quiosques e Obras Correlatas)</v>
          </cell>
        </row>
        <row r="13">
          <cell r="A13" t="str">
            <v>Fornecimento de Materiais Betuminosos e Outros Materiais e Equipamentos de Grande Relevância de Natureza Específica</v>
          </cell>
        </row>
      </sheetData>
      <sheetData sheetId="16">
        <row r="4">
          <cell r="B4" t="str">
            <v>Administração Central</v>
          </cell>
          <cell r="C4" t="str">
            <v>Seguros + Garantias</v>
          </cell>
          <cell r="D4" t="str">
            <v>Riscos</v>
          </cell>
          <cell r="E4" t="str">
            <v>Despesas Financeiras</v>
          </cell>
          <cell r="F4" t="str">
            <v>Lucro</v>
          </cell>
          <cell r="G4" t="str">
            <v>ISS - Imposto Sobre Serviços de Qualquer Natureza</v>
          </cell>
        </row>
        <row r="5">
          <cell r="A5" t="str">
            <v>Edificações</v>
          </cell>
          <cell r="B5">
            <v>0.03</v>
          </cell>
          <cell r="C5">
            <v>8.0000000000000002E-3</v>
          </cell>
          <cell r="D5">
            <v>9.7000000000000003E-3</v>
          </cell>
          <cell r="E5">
            <v>5.8999999999999999E-3</v>
          </cell>
          <cell r="F5">
            <v>6.1600000000000002E-2</v>
          </cell>
          <cell r="G5">
            <v>0.01</v>
          </cell>
        </row>
        <row r="6">
          <cell r="A6" t="str">
            <v>Vias Urbanas e Rodovias (incluindo obras de arte especiais)</v>
          </cell>
          <cell r="B6">
            <v>3.7999999999999999E-2</v>
          </cell>
          <cell r="C6">
            <v>3.2000000000000002E-3</v>
          </cell>
          <cell r="D6">
            <v>5.0000000000000001E-3</v>
          </cell>
          <cell r="E6">
            <v>1.0200000000000001E-2</v>
          </cell>
          <cell r="F6">
            <v>6.6400000000000001E-2</v>
          </cell>
          <cell r="G6">
            <v>0.01</v>
          </cell>
        </row>
        <row r="7">
          <cell r="A7" t="str">
            <v>Drenagem Pluvial, Redes de Abastecimento de Água, Coleta de Esgoto e Construções Correlatas</v>
          </cell>
          <cell r="B7">
            <v>3.4299999999999997E-2</v>
          </cell>
          <cell r="C7">
            <v>2.8E-3</v>
          </cell>
          <cell r="D7">
            <v>0.01</v>
          </cell>
          <cell r="E7">
            <v>9.4000000000000004E-3</v>
          </cell>
          <cell r="F7">
            <v>6.7400000000000002E-2</v>
          </cell>
          <cell r="G7">
            <v>0.01</v>
          </cell>
        </row>
        <row r="8">
          <cell r="A8" t="str">
            <v>Drenagem Pluvial com Pavimentação</v>
          </cell>
          <cell r="B8">
            <v>3.4299999999999997E-2</v>
          </cell>
          <cell r="C8">
            <v>2.8E-3</v>
          </cell>
          <cell r="D8">
            <v>5.0000000000000001E-3</v>
          </cell>
          <cell r="E8">
            <v>9.4000000000000004E-3</v>
          </cell>
          <cell r="F8">
            <v>6.6400000000000001E-2</v>
          </cell>
          <cell r="G8">
            <v>0.01</v>
          </cell>
        </row>
        <row r="9">
          <cell r="A9" t="str">
            <v>Paisagismo, Parques e Jardins</v>
          </cell>
          <cell r="B9">
            <v>0.03</v>
          </cell>
          <cell r="C9">
            <v>8.0000000000000002E-3</v>
          </cell>
          <cell r="D9">
            <v>9.7000000000000003E-3</v>
          </cell>
          <cell r="E9">
            <v>5.8999999999999999E-3</v>
          </cell>
          <cell r="F9">
            <v>6.1600000000000002E-2</v>
          </cell>
          <cell r="G9">
            <v>0.05</v>
          </cell>
        </row>
        <row r="10">
          <cell r="A10" t="str">
            <v>Obras de Menor Complexidade (Praças, Calçadas, Ciclovias, Meios Fios, Quiosques e Obras Correlatas)</v>
          </cell>
          <cell r="B10">
            <v>0.03</v>
          </cell>
          <cell r="C10">
            <v>8.0000000000000002E-3</v>
          </cell>
          <cell r="D10">
            <v>9.7000000000000003E-3</v>
          </cell>
          <cell r="E10">
            <v>5.8999999999999999E-3</v>
          </cell>
          <cell r="F10">
            <v>6.1600000000000002E-2</v>
          </cell>
          <cell r="G10">
            <v>0.01</v>
          </cell>
        </row>
        <row r="11">
          <cell r="A11" t="str">
            <v>Fornecimento de Materiais Betuminosos e Outros Materiais e Equipamentos de Grande Relevância de Natureza Específica</v>
          </cell>
          <cell r="B11">
            <v>1.4999999999999999E-2</v>
          </cell>
          <cell r="C11">
            <v>3.0000000000000001E-3</v>
          </cell>
          <cell r="D11">
            <v>5.5999999999999999E-3</v>
          </cell>
          <cell r="E11">
            <v>8.5000000000000006E-3</v>
          </cell>
          <cell r="F11">
            <v>3.5000000000000003E-2</v>
          </cell>
          <cell r="G11">
            <v>0</v>
          </cell>
        </row>
      </sheetData>
      <sheetData sheetId="17"/>
      <sheetData sheetId="1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3" Type="http://schemas.openxmlformats.org/officeDocument/2006/relationships/oleObject" Target="../embeddings/oleObject9.bin"/><Relationship Id="rId18" Type="http://schemas.openxmlformats.org/officeDocument/2006/relationships/oleObject" Target="../embeddings/oleObject14.bin"/><Relationship Id="rId26" Type="http://schemas.openxmlformats.org/officeDocument/2006/relationships/oleObject" Target="../embeddings/oleObject22.bin"/><Relationship Id="rId39" Type="http://schemas.openxmlformats.org/officeDocument/2006/relationships/oleObject" Target="../embeddings/oleObject35.bin"/><Relationship Id="rId21" Type="http://schemas.openxmlformats.org/officeDocument/2006/relationships/oleObject" Target="../embeddings/oleObject17.bin"/><Relationship Id="rId34" Type="http://schemas.openxmlformats.org/officeDocument/2006/relationships/oleObject" Target="../embeddings/oleObject30.bin"/><Relationship Id="rId42" Type="http://schemas.openxmlformats.org/officeDocument/2006/relationships/oleObject" Target="../embeddings/oleObject38.bin"/><Relationship Id="rId47" Type="http://schemas.openxmlformats.org/officeDocument/2006/relationships/oleObject" Target="../embeddings/oleObject43.bin"/><Relationship Id="rId50" Type="http://schemas.openxmlformats.org/officeDocument/2006/relationships/oleObject" Target="../embeddings/oleObject46.bin"/><Relationship Id="rId55" Type="http://schemas.openxmlformats.org/officeDocument/2006/relationships/oleObject" Target="../embeddings/oleObject51.bin"/><Relationship Id="rId63" Type="http://schemas.openxmlformats.org/officeDocument/2006/relationships/oleObject" Target="../embeddings/oleObject59.bin"/><Relationship Id="rId7" Type="http://schemas.openxmlformats.org/officeDocument/2006/relationships/oleObject" Target="../embeddings/oleObject3.bin"/><Relationship Id="rId2" Type="http://schemas.openxmlformats.org/officeDocument/2006/relationships/drawing" Target="../drawings/drawing8.xml"/><Relationship Id="rId16" Type="http://schemas.openxmlformats.org/officeDocument/2006/relationships/oleObject" Target="../embeddings/oleObject12.bin"/><Relationship Id="rId29" Type="http://schemas.openxmlformats.org/officeDocument/2006/relationships/oleObject" Target="../embeddings/oleObject25.bin"/><Relationship Id="rId1" Type="http://schemas.openxmlformats.org/officeDocument/2006/relationships/printerSettings" Target="../printerSettings/printerSettings8.bin"/><Relationship Id="rId6" Type="http://schemas.openxmlformats.org/officeDocument/2006/relationships/oleObject" Target="../embeddings/oleObject2.bin"/><Relationship Id="rId11" Type="http://schemas.openxmlformats.org/officeDocument/2006/relationships/oleObject" Target="../embeddings/oleObject7.bin"/><Relationship Id="rId24" Type="http://schemas.openxmlformats.org/officeDocument/2006/relationships/oleObject" Target="../embeddings/oleObject20.bin"/><Relationship Id="rId32" Type="http://schemas.openxmlformats.org/officeDocument/2006/relationships/oleObject" Target="../embeddings/oleObject28.bin"/><Relationship Id="rId37" Type="http://schemas.openxmlformats.org/officeDocument/2006/relationships/oleObject" Target="../embeddings/oleObject33.bin"/><Relationship Id="rId40" Type="http://schemas.openxmlformats.org/officeDocument/2006/relationships/oleObject" Target="../embeddings/oleObject36.bin"/><Relationship Id="rId45" Type="http://schemas.openxmlformats.org/officeDocument/2006/relationships/oleObject" Target="../embeddings/oleObject41.bin"/><Relationship Id="rId53" Type="http://schemas.openxmlformats.org/officeDocument/2006/relationships/oleObject" Target="../embeddings/oleObject49.bin"/><Relationship Id="rId58" Type="http://schemas.openxmlformats.org/officeDocument/2006/relationships/oleObject" Target="../embeddings/oleObject54.bin"/><Relationship Id="rId66" Type="http://schemas.openxmlformats.org/officeDocument/2006/relationships/oleObject" Target="../embeddings/oleObject62.bin"/><Relationship Id="rId5" Type="http://schemas.openxmlformats.org/officeDocument/2006/relationships/image" Target="../media/image6.emf"/><Relationship Id="rId15" Type="http://schemas.openxmlformats.org/officeDocument/2006/relationships/oleObject" Target="../embeddings/oleObject11.bin"/><Relationship Id="rId23" Type="http://schemas.openxmlformats.org/officeDocument/2006/relationships/oleObject" Target="../embeddings/oleObject19.bin"/><Relationship Id="rId28" Type="http://schemas.openxmlformats.org/officeDocument/2006/relationships/oleObject" Target="../embeddings/oleObject24.bin"/><Relationship Id="rId36" Type="http://schemas.openxmlformats.org/officeDocument/2006/relationships/oleObject" Target="../embeddings/oleObject32.bin"/><Relationship Id="rId49" Type="http://schemas.openxmlformats.org/officeDocument/2006/relationships/oleObject" Target="../embeddings/oleObject45.bin"/><Relationship Id="rId57" Type="http://schemas.openxmlformats.org/officeDocument/2006/relationships/oleObject" Target="../embeddings/oleObject53.bin"/><Relationship Id="rId61" Type="http://schemas.openxmlformats.org/officeDocument/2006/relationships/oleObject" Target="../embeddings/oleObject57.bin"/><Relationship Id="rId10" Type="http://schemas.openxmlformats.org/officeDocument/2006/relationships/oleObject" Target="../embeddings/oleObject6.bin"/><Relationship Id="rId19" Type="http://schemas.openxmlformats.org/officeDocument/2006/relationships/oleObject" Target="../embeddings/oleObject15.bin"/><Relationship Id="rId31" Type="http://schemas.openxmlformats.org/officeDocument/2006/relationships/oleObject" Target="../embeddings/oleObject27.bin"/><Relationship Id="rId44" Type="http://schemas.openxmlformats.org/officeDocument/2006/relationships/oleObject" Target="../embeddings/oleObject40.bin"/><Relationship Id="rId52" Type="http://schemas.openxmlformats.org/officeDocument/2006/relationships/oleObject" Target="../embeddings/oleObject48.bin"/><Relationship Id="rId60" Type="http://schemas.openxmlformats.org/officeDocument/2006/relationships/oleObject" Target="../embeddings/oleObject56.bin"/><Relationship Id="rId65" Type="http://schemas.openxmlformats.org/officeDocument/2006/relationships/oleObject" Target="../embeddings/oleObject61.bin"/><Relationship Id="rId4" Type="http://schemas.openxmlformats.org/officeDocument/2006/relationships/oleObject" Target="../embeddings/oleObject1.bin"/><Relationship Id="rId9" Type="http://schemas.openxmlformats.org/officeDocument/2006/relationships/oleObject" Target="../embeddings/oleObject5.bin"/><Relationship Id="rId14" Type="http://schemas.openxmlformats.org/officeDocument/2006/relationships/oleObject" Target="../embeddings/oleObject10.bin"/><Relationship Id="rId22" Type="http://schemas.openxmlformats.org/officeDocument/2006/relationships/oleObject" Target="../embeddings/oleObject18.bin"/><Relationship Id="rId27" Type="http://schemas.openxmlformats.org/officeDocument/2006/relationships/oleObject" Target="../embeddings/oleObject23.bin"/><Relationship Id="rId30" Type="http://schemas.openxmlformats.org/officeDocument/2006/relationships/oleObject" Target="../embeddings/oleObject26.bin"/><Relationship Id="rId35" Type="http://schemas.openxmlformats.org/officeDocument/2006/relationships/oleObject" Target="../embeddings/oleObject31.bin"/><Relationship Id="rId43" Type="http://schemas.openxmlformats.org/officeDocument/2006/relationships/oleObject" Target="../embeddings/oleObject39.bin"/><Relationship Id="rId48" Type="http://schemas.openxmlformats.org/officeDocument/2006/relationships/oleObject" Target="../embeddings/oleObject44.bin"/><Relationship Id="rId56" Type="http://schemas.openxmlformats.org/officeDocument/2006/relationships/oleObject" Target="../embeddings/oleObject52.bin"/><Relationship Id="rId64" Type="http://schemas.openxmlformats.org/officeDocument/2006/relationships/oleObject" Target="../embeddings/oleObject60.bin"/><Relationship Id="rId8" Type="http://schemas.openxmlformats.org/officeDocument/2006/relationships/oleObject" Target="../embeddings/oleObject4.bin"/><Relationship Id="rId51" Type="http://schemas.openxmlformats.org/officeDocument/2006/relationships/oleObject" Target="../embeddings/oleObject47.bin"/><Relationship Id="rId3" Type="http://schemas.openxmlformats.org/officeDocument/2006/relationships/vmlDrawing" Target="../drawings/vmlDrawing8.vml"/><Relationship Id="rId12" Type="http://schemas.openxmlformats.org/officeDocument/2006/relationships/oleObject" Target="../embeddings/oleObject8.bin"/><Relationship Id="rId17" Type="http://schemas.openxmlformats.org/officeDocument/2006/relationships/oleObject" Target="../embeddings/oleObject13.bin"/><Relationship Id="rId25" Type="http://schemas.openxmlformats.org/officeDocument/2006/relationships/oleObject" Target="../embeddings/oleObject21.bin"/><Relationship Id="rId33" Type="http://schemas.openxmlformats.org/officeDocument/2006/relationships/oleObject" Target="../embeddings/oleObject29.bin"/><Relationship Id="rId38" Type="http://schemas.openxmlformats.org/officeDocument/2006/relationships/oleObject" Target="../embeddings/oleObject34.bin"/><Relationship Id="rId46" Type="http://schemas.openxmlformats.org/officeDocument/2006/relationships/oleObject" Target="../embeddings/oleObject42.bin"/><Relationship Id="rId59" Type="http://schemas.openxmlformats.org/officeDocument/2006/relationships/oleObject" Target="../embeddings/oleObject55.bin"/><Relationship Id="rId67" Type="http://schemas.openxmlformats.org/officeDocument/2006/relationships/comments" Target="../comments8.xml"/><Relationship Id="rId20" Type="http://schemas.openxmlformats.org/officeDocument/2006/relationships/oleObject" Target="../embeddings/oleObject16.bin"/><Relationship Id="rId41" Type="http://schemas.openxmlformats.org/officeDocument/2006/relationships/oleObject" Target="../embeddings/oleObject37.bin"/><Relationship Id="rId54" Type="http://schemas.openxmlformats.org/officeDocument/2006/relationships/oleObject" Target="../embeddings/oleObject50.bin"/><Relationship Id="rId62" Type="http://schemas.openxmlformats.org/officeDocument/2006/relationships/oleObject" Target="../embeddings/oleObject5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8" Type="http://schemas.openxmlformats.org/officeDocument/2006/relationships/hyperlink" Target="http://www.focoiluminacao.com/" TargetMode="External"/><Relationship Id="rId13" Type="http://schemas.openxmlformats.org/officeDocument/2006/relationships/hyperlink" Target="https://www.disfoil.com.br/" TargetMode="External"/><Relationship Id="rId18" Type="http://schemas.openxmlformats.org/officeDocument/2006/relationships/hyperlink" Target="https://www.amegaloja.com.br/" TargetMode="External"/><Relationship Id="rId26" Type="http://schemas.openxmlformats.org/officeDocument/2006/relationships/printerSettings" Target="../printerSettings/printerSettings6.bin"/><Relationship Id="rId3" Type="http://schemas.openxmlformats.org/officeDocument/2006/relationships/hyperlink" Target="http://www.focoiluminacao.com/" TargetMode="External"/><Relationship Id="rId21" Type="http://schemas.openxmlformats.org/officeDocument/2006/relationships/hyperlink" Target="https://www.ccpvirtual.com.br/" TargetMode="External"/><Relationship Id="rId7" Type="http://schemas.openxmlformats.org/officeDocument/2006/relationships/hyperlink" Target="http://www.focoiluminacao.com/" TargetMode="External"/><Relationship Id="rId12" Type="http://schemas.openxmlformats.org/officeDocument/2006/relationships/hyperlink" Target="https://www.novaexaustores.com.br/" TargetMode="External"/><Relationship Id="rId17" Type="http://schemas.openxmlformats.org/officeDocument/2006/relationships/hyperlink" Target="https://www.ccpvirtual.com.br/" TargetMode="External"/><Relationship Id="rId25" Type="http://schemas.openxmlformats.org/officeDocument/2006/relationships/hyperlink" Target="https://www.novaexaustores.com.br/" TargetMode="External"/><Relationship Id="rId2" Type="http://schemas.openxmlformats.org/officeDocument/2006/relationships/hyperlink" Target="http://www.focoiluminacao.com/" TargetMode="External"/><Relationship Id="rId16" Type="http://schemas.openxmlformats.org/officeDocument/2006/relationships/hyperlink" Target="https://www.leroymerlin.com.br/" TargetMode="External"/><Relationship Id="rId20" Type="http://schemas.openxmlformats.org/officeDocument/2006/relationships/hyperlink" Target="https://www.amegaloja.com.br/" TargetMode="External"/><Relationship Id="rId29" Type="http://schemas.openxmlformats.org/officeDocument/2006/relationships/comments" Target="../comments6.xml"/><Relationship Id="rId1" Type="http://schemas.openxmlformats.org/officeDocument/2006/relationships/hyperlink" Target="http://www.focoiluminacao.com/" TargetMode="External"/><Relationship Id="rId6" Type="http://schemas.openxmlformats.org/officeDocument/2006/relationships/hyperlink" Target="http://www.focoiluminacao.com/" TargetMode="External"/><Relationship Id="rId11" Type="http://schemas.openxmlformats.org/officeDocument/2006/relationships/hyperlink" Target="http://www.lojasguapore.com.br/" TargetMode="External"/><Relationship Id="rId24" Type="http://schemas.openxmlformats.org/officeDocument/2006/relationships/hyperlink" Target="https://www.novaexaustores.com.br/" TargetMode="External"/><Relationship Id="rId5" Type="http://schemas.openxmlformats.org/officeDocument/2006/relationships/hyperlink" Target="http://www.focoiluminacao.com/" TargetMode="External"/><Relationship Id="rId15" Type="http://schemas.openxmlformats.org/officeDocument/2006/relationships/hyperlink" Target="https://www.novaexaustores.com.br/" TargetMode="External"/><Relationship Id="rId23" Type="http://schemas.openxmlformats.org/officeDocument/2006/relationships/hyperlink" Target="https://www.amegaloja.com.br/" TargetMode="External"/><Relationship Id="rId28" Type="http://schemas.openxmlformats.org/officeDocument/2006/relationships/vmlDrawing" Target="../drawings/vmlDrawing6.vml"/><Relationship Id="rId10" Type="http://schemas.openxmlformats.org/officeDocument/2006/relationships/hyperlink" Target="http://www.focoiluminacao.com/" TargetMode="External"/><Relationship Id="rId19" Type="http://schemas.openxmlformats.org/officeDocument/2006/relationships/hyperlink" Target="https://www.leroymerlin.com.br/" TargetMode="External"/><Relationship Id="rId4" Type="http://schemas.openxmlformats.org/officeDocument/2006/relationships/hyperlink" Target="http://www.focoiluminacao.com/" TargetMode="External"/><Relationship Id="rId9" Type="http://schemas.openxmlformats.org/officeDocument/2006/relationships/hyperlink" Target="http://www.focoiluminacao.com/" TargetMode="External"/><Relationship Id="rId14" Type="http://schemas.openxmlformats.org/officeDocument/2006/relationships/hyperlink" Target="https://www.novaexaustores.com.br/" TargetMode="External"/><Relationship Id="rId22" Type="http://schemas.openxmlformats.org/officeDocument/2006/relationships/hyperlink" Target="https://www.leroymerlin.com.br/" TargetMode="External"/><Relationship Id="rId27"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53"/>
  <sheetViews>
    <sheetView tabSelected="1" view="pageBreakPreview" topLeftCell="B8" zoomScaleNormal="100" zoomScaleSheetLayoutView="100" workbookViewId="0">
      <selection activeCell="I27" sqref="I27"/>
    </sheetView>
  </sheetViews>
  <sheetFormatPr defaultRowHeight="15" x14ac:dyDescent="0.25"/>
  <cols>
    <col min="1" max="1" width="2.7109375" style="7" customWidth="1"/>
    <col min="2" max="2" width="20.140625" style="7" customWidth="1"/>
    <col min="3" max="3" width="50.140625" style="7" customWidth="1"/>
    <col min="4" max="4" width="23.42578125" style="7" customWidth="1"/>
    <col min="5" max="6" width="2.7109375" style="7" customWidth="1"/>
    <col min="7" max="7" width="20.5703125" style="7" bestFit="1" customWidth="1"/>
    <col min="8" max="8" width="9.140625" style="7"/>
    <col min="9" max="11" width="15.85546875" style="7" bestFit="1" customWidth="1"/>
    <col min="12" max="256" width="9.140625" style="7"/>
    <col min="257" max="257" width="2.7109375" style="7" customWidth="1"/>
    <col min="258" max="258" width="20.140625" style="7" customWidth="1"/>
    <col min="259" max="259" width="50.140625" style="7" customWidth="1"/>
    <col min="260" max="260" width="23.42578125" style="7" customWidth="1"/>
    <col min="261" max="262" width="2.7109375" style="7" customWidth="1"/>
    <col min="263" max="263" width="15.28515625" style="7" bestFit="1" customWidth="1"/>
    <col min="264" max="264" width="9.140625" style="7"/>
    <col min="265" max="265" width="11.28515625" style="7" bestFit="1" customWidth="1"/>
    <col min="266" max="512" width="9.140625" style="7"/>
    <col min="513" max="513" width="2.7109375" style="7" customWidth="1"/>
    <col min="514" max="514" width="20.140625" style="7" customWidth="1"/>
    <col min="515" max="515" width="50.140625" style="7" customWidth="1"/>
    <col min="516" max="516" width="23.42578125" style="7" customWidth="1"/>
    <col min="517" max="518" width="2.7109375" style="7" customWidth="1"/>
    <col min="519" max="519" width="15.28515625" style="7" bestFit="1" customWidth="1"/>
    <col min="520" max="520" width="9.140625" style="7"/>
    <col min="521" max="521" width="11.28515625" style="7" bestFit="1" customWidth="1"/>
    <col min="522" max="768" width="9.140625" style="7"/>
    <col min="769" max="769" width="2.7109375" style="7" customWidth="1"/>
    <col min="770" max="770" width="20.140625" style="7" customWidth="1"/>
    <col min="771" max="771" width="50.140625" style="7" customWidth="1"/>
    <col min="772" max="772" width="23.42578125" style="7" customWidth="1"/>
    <col min="773" max="774" width="2.7109375" style="7" customWidth="1"/>
    <col min="775" max="775" width="15.28515625" style="7" bestFit="1" customWidth="1"/>
    <col min="776" max="776" width="9.140625" style="7"/>
    <col min="777" max="777" width="11.28515625" style="7" bestFit="1" customWidth="1"/>
    <col min="778" max="1024" width="9.140625" style="7"/>
    <col min="1025" max="1025" width="2.7109375" style="7" customWidth="1"/>
    <col min="1026" max="1026" width="20.140625" style="7" customWidth="1"/>
    <col min="1027" max="1027" width="50.140625" style="7" customWidth="1"/>
    <col min="1028" max="1028" width="23.42578125" style="7" customWidth="1"/>
    <col min="1029" max="1030" width="2.7109375" style="7" customWidth="1"/>
    <col min="1031" max="1031" width="15.28515625" style="7" bestFit="1" customWidth="1"/>
    <col min="1032" max="1032" width="9.140625" style="7"/>
    <col min="1033" max="1033" width="11.28515625" style="7" bestFit="1" customWidth="1"/>
    <col min="1034" max="1280" width="9.140625" style="7"/>
    <col min="1281" max="1281" width="2.7109375" style="7" customWidth="1"/>
    <col min="1282" max="1282" width="20.140625" style="7" customWidth="1"/>
    <col min="1283" max="1283" width="50.140625" style="7" customWidth="1"/>
    <col min="1284" max="1284" width="23.42578125" style="7" customWidth="1"/>
    <col min="1285" max="1286" width="2.7109375" style="7" customWidth="1"/>
    <col min="1287" max="1287" width="15.28515625" style="7" bestFit="1" customWidth="1"/>
    <col min="1288" max="1288" width="9.140625" style="7"/>
    <col min="1289" max="1289" width="11.28515625" style="7" bestFit="1" customWidth="1"/>
    <col min="1290" max="1536" width="9.140625" style="7"/>
    <col min="1537" max="1537" width="2.7109375" style="7" customWidth="1"/>
    <col min="1538" max="1538" width="20.140625" style="7" customWidth="1"/>
    <col min="1539" max="1539" width="50.140625" style="7" customWidth="1"/>
    <col min="1540" max="1540" width="23.42578125" style="7" customWidth="1"/>
    <col min="1541" max="1542" width="2.7109375" style="7" customWidth="1"/>
    <col min="1543" max="1543" width="15.28515625" style="7" bestFit="1" customWidth="1"/>
    <col min="1544" max="1544" width="9.140625" style="7"/>
    <col min="1545" max="1545" width="11.28515625" style="7" bestFit="1" customWidth="1"/>
    <col min="1546" max="1792" width="9.140625" style="7"/>
    <col min="1793" max="1793" width="2.7109375" style="7" customWidth="1"/>
    <col min="1794" max="1794" width="20.140625" style="7" customWidth="1"/>
    <col min="1795" max="1795" width="50.140625" style="7" customWidth="1"/>
    <col min="1796" max="1796" width="23.42578125" style="7" customWidth="1"/>
    <col min="1797" max="1798" width="2.7109375" style="7" customWidth="1"/>
    <col min="1799" max="1799" width="15.28515625" style="7" bestFit="1" customWidth="1"/>
    <col min="1800" max="1800" width="9.140625" style="7"/>
    <col min="1801" max="1801" width="11.28515625" style="7" bestFit="1" customWidth="1"/>
    <col min="1802" max="2048" width="9.140625" style="7"/>
    <col min="2049" max="2049" width="2.7109375" style="7" customWidth="1"/>
    <col min="2050" max="2050" width="20.140625" style="7" customWidth="1"/>
    <col min="2051" max="2051" width="50.140625" style="7" customWidth="1"/>
    <col min="2052" max="2052" width="23.42578125" style="7" customWidth="1"/>
    <col min="2053" max="2054" width="2.7109375" style="7" customWidth="1"/>
    <col min="2055" max="2055" width="15.28515625" style="7" bestFit="1" customWidth="1"/>
    <col min="2056" max="2056" width="9.140625" style="7"/>
    <col min="2057" max="2057" width="11.28515625" style="7" bestFit="1" customWidth="1"/>
    <col min="2058" max="2304" width="9.140625" style="7"/>
    <col min="2305" max="2305" width="2.7109375" style="7" customWidth="1"/>
    <col min="2306" max="2306" width="20.140625" style="7" customWidth="1"/>
    <col min="2307" max="2307" width="50.140625" style="7" customWidth="1"/>
    <col min="2308" max="2308" width="23.42578125" style="7" customWidth="1"/>
    <col min="2309" max="2310" width="2.7109375" style="7" customWidth="1"/>
    <col min="2311" max="2311" width="15.28515625" style="7" bestFit="1" customWidth="1"/>
    <col min="2312" max="2312" width="9.140625" style="7"/>
    <col min="2313" max="2313" width="11.28515625" style="7" bestFit="1" customWidth="1"/>
    <col min="2314" max="2560" width="9.140625" style="7"/>
    <col min="2561" max="2561" width="2.7109375" style="7" customWidth="1"/>
    <col min="2562" max="2562" width="20.140625" style="7" customWidth="1"/>
    <col min="2563" max="2563" width="50.140625" style="7" customWidth="1"/>
    <col min="2564" max="2564" width="23.42578125" style="7" customWidth="1"/>
    <col min="2565" max="2566" width="2.7109375" style="7" customWidth="1"/>
    <col min="2567" max="2567" width="15.28515625" style="7" bestFit="1" customWidth="1"/>
    <col min="2568" max="2568" width="9.140625" style="7"/>
    <col min="2569" max="2569" width="11.28515625" style="7" bestFit="1" customWidth="1"/>
    <col min="2570" max="2816" width="9.140625" style="7"/>
    <col min="2817" max="2817" width="2.7109375" style="7" customWidth="1"/>
    <col min="2818" max="2818" width="20.140625" style="7" customWidth="1"/>
    <col min="2819" max="2819" width="50.140625" style="7" customWidth="1"/>
    <col min="2820" max="2820" width="23.42578125" style="7" customWidth="1"/>
    <col min="2821" max="2822" width="2.7109375" style="7" customWidth="1"/>
    <col min="2823" max="2823" width="15.28515625" style="7" bestFit="1" customWidth="1"/>
    <col min="2824" max="2824" width="9.140625" style="7"/>
    <col min="2825" max="2825" width="11.28515625" style="7" bestFit="1" customWidth="1"/>
    <col min="2826" max="3072" width="9.140625" style="7"/>
    <col min="3073" max="3073" width="2.7109375" style="7" customWidth="1"/>
    <col min="3074" max="3074" width="20.140625" style="7" customWidth="1"/>
    <col min="3075" max="3075" width="50.140625" style="7" customWidth="1"/>
    <col min="3076" max="3076" width="23.42578125" style="7" customWidth="1"/>
    <col min="3077" max="3078" width="2.7109375" style="7" customWidth="1"/>
    <col min="3079" max="3079" width="15.28515625" style="7" bestFit="1" customWidth="1"/>
    <col min="3080" max="3080" width="9.140625" style="7"/>
    <col min="3081" max="3081" width="11.28515625" style="7" bestFit="1" customWidth="1"/>
    <col min="3082" max="3328" width="9.140625" style="7"/>
    <col min="3329" max="3329" width="2.7109375" style="7" customWidth="1"/>
    <col min="3330" max="3330" width="20.140625" style="7" customWidth="1"/>
    <col min="3331" max="3331" width="50.140625" style="7" customWidth="1"/>
    <col min="3332" max="3332" width="23.42578125" style="7" customWidth="1"/>
    <col min="3333" max="3334" width="2.7109375" style="7" customWidth="1"/>
    <col min="3335" max="3335" width="15.28515625" style="7" bestFit="1" customWidth="1"/>
    <col min="3336" max="3336" width="9.140625" style="7"/>
    <col min="3337" max="3337" width="11.28515625" style="7" bestFit="1" customWidth="1"/>
    <col min="3338" max="3584" width="9.140625" style="7"/>
    <col min="3585" max="3585" width="2.7109375" style="7" customWidth="1"/>
    <col min="3586" max="3586" width="20.140625" style="7" customWidth="1"/>
    <col min="3587" max="3587" width="50.140625" style="7" customWidth="1"/>
    <col min="3588" max="3588" width="23.42578125" style="7" customWidth="1"/>
    <col min="3589" max="3590" width="2.7109375" style="7" customWidth="1"/>
    <col min="3591" max="3591" width="15.28515625" style="7" bestFit="1" customWidth="1"/>
    <col min="3592" max="3592" width="9.140625" style="7"/>
    <col min="3593" max="3593" width="11.28515625" style="7" bestFit="1" customWidth="1"/>
    <col min="3594" max="3840" width="9.140625" style="7"/>
    <col min="3841" max="3841" width="2.7109375" style="7" customWidth="1"/>
    <col min="3842" max="3842" width="20.140625" style="7" customWidth="1"/>
    <col min="3843" max="3843" width="50.140625" style="7" customWidth="1"/>
    <col min="3844" max="3844" width="23.42578125" style="7" customWidth="1"/>
    <col min="3845" max="3846" width="2.7109375" style="7" customWidth="1"/>
    <col min="3847" max="3847" width="15.28515625" style="7" bestFit="1" customWidth="1"/>
    <col min="3848" max="3848" width="9.140625" style="7"/>
    <col min="3849" max="3849" width="11.28515625" style="7" bestFit="1" customWidth="1"/>
    <col min="3850" max="4096" width="9.140625" style="7"/>
    <col min="4097" max="4097" width="2.7109375" style="7" customWidth="1"/>
    <col min="4098" max="4098" width="20.140625" style="7" customWidth="1"/>
    <col min="4099" max="4099" width="50.140625" style="7" customWidth="1"/>
    <col min="4100" max="4100" width="23.42578125" style="7" customWidth="1"/>
    <col min="4101" max="4102" width="2.7109375" style="7" customWidth="1"/>
    <col min="4103" max="4103" width="15.28515625" style="7" bestFit="1" customWidth="1"/>
    <col min="4104" max="4104" width="9.140625" style="7"/>
    <col min="4105" max="4105" width="11.28515625" style="7" bestFit="1" customWidth="1"/>
    <col min="4106" max="4352" width="9.140625" style="7"/>
    <col min="4353" max="4353" width="2.7109375" style="7" customWidth="1"/>
    <col min="4354" max="4354" width="20.140625" style="7" customWidth="1"/>
    <col min="4355" max="4355" width="50.140625" style="7" customWidth="1"/>
    <col min="4356" max="4356" width="23.42578125" style="7" customWidth="1"/>
    <col min="4357" max="4358" width="2.7109375" style="7" customWidth="1"/>
    <col min="4359" max="4359" width="15.28515625" style="7" bestFit="1" customWidth="1"/>
    <col min="4360" max="4360" width="9.140625" style="7"/>
    <col min="4361" max="4361" width="11.28515625" style="7" bestFit="1" customWidth="1"/>
    <col min="4362" max="4608" width="9.140625" style="7"/>
    <col min="4609" max="4609" width="2.7109375" style="7" customWidth="1"/>
    <col min="4610" max="4610" width="20.140625" style="7" customWidth="1"/>
    <col min="4611" max="4611" width="50.140625" style="7" customWidth="1"/>
    <col min="4612" max="4612" width="23.42578125" style="7" customWidth="1"/>
    <col min="4613" max="4614" width="2.7109375" style="7" customWidth="1"/>
    <col min="4615" max="4615" width="15.28515625" style="7" bestFit="1" customWidth="1"/>
    <col min="4616" max="4616" width="9.140625" style="7"/>
    <col min="4617" max="4617" width="11.28515625" style="7" bestFit="1" customWidth="1"/>
    <col min="4618" max="4864" width="9.140625" style="7"/>
    <col min="4865" max="4865" width="2.7109375" style="7" customWidth="1"/>
    <col min="4866" max="4866" width="20.140625" style="7" customWidth="1"/>
    <col min="4867" max="4867" width="50.140625" style="7" customWidth="1"/>
    <col min="4868" max="4868" width="23.42578125" style="7" customWidth="1"/>
    <col min="4869" max="4870" width="2.7109375" style="7" customWidth="1"/>
    <col min="4871" max="4871" width="15.28515625" style="7" bestFit="1" customWidth="1"/>
    <col min="4872" max="4872" width="9.140625" style="7"/>
    <col min="4873" max="4873" width="11.28515625" style="7" bestFit="1" customWidth="1"/>
    <col min="4874" max="5120" width="9.140625" style="7"/>
    <col min="5121" max="5121" width="2.7109375" style="7" customWidth="1"/>
    <col min="5122" max="5122" width="20.140625" style="7" customWidth="1"/>
    <col min="5123" max="5123" width="50.140625" style="7" customWidth="1"/>
    <col min="5124" max="5124" width="23.42578125" style="7" customWidth="1"/>
    <col min="5125" max="5126" width="2.7109375" style="7" customWidth="1"/>
    <col min="5127" max="5127" width="15.28515625" style="7" bestFit="1" customWidth="1"/>
    <col min="5128" max="5128" width="9.140625" style="7"/>
    <col min="5129" max="5129" width="11.28515625" style="7" bestFit="1" customWidth="1"/>
    <col min="5130" max="5376" width="9.140625" style="7"/>
    <col min="5377" max="5377" width="2.7109375" style="7" customWidth="1"/>
    <col min="5378" max="5378" width="20.140625" style="7" customWidth="1"/>
    <col min="5379" max="5379" width="50.140625" style="7" customWidth="1"/>
    <col min="5380" max="5380" width="23.42578125" style="7" customWidth="1"/>
    <col min="5381" max="5382" width="2.7109375" style="7" customWidth="1"/>
    <col min="5383" max="5383" width="15.28515625" style="7" bestFit="1" customWidth="1"/>
    <col min="5384" max="5384" width="9.140625" style="7"/>
    <col min="5385" max="5385" width="11.28515625" style="7" bestFit="1" customWidth="1"/>
    <col min="5386" max="5632" width="9.140625" style="7"/>
    <col min="5633" max="5633" width="2.7109375" style="7" customWidth="1"/>
    <col min="5634" max="5634" width="20.140625" style="7" customWidth="1"/>
    <col min="5635" max="5635" width="50.140625" style="7" customWidth="1"/>
    <col min="5636" max="5636" width="23.42578125" style="7" customWidth="1"/>
    <col min="5637" max="5638" width="2.7109375" style="7" customWidth="1"/>
    <col min="5639" max="5639" width="15.28515625" style="7" bestFit="1" customWidth="1"/>
    <col min="5640" max="5640" width="9.140625" style="7"/>
    <col min="5641" max="5641" width="11.28515625" style="7" bestFit="1" customWidth="1"/>
    <col min="5642" max="5888" width="9.140625" style="7"/>
    <col min="5889" max="5889" width="2.7109375" style="7" customWidth="1"/>
    <col min="5890" max="5890" width="20.140625" style="7" customWidth="1"/>
    <col min="5891" max="5891" width="50.140625" style="7" customWidth="1"/>
    <col min="5892" max="5892" width="23.42578125" style="7" customWidth="1"/>
    <col min="5893" max="5894" width="2.7109375" style="7" customWidth="1"/>
    <col min="5895" max="5895" width="15.28515625" style="7" bestFit="1" customWidth="1"/>
    <col min="5896" max="5896" width="9.140625" style="7"/>
    <col min="5897" max="5897" width="11.28515625" style="7" bestFit="1" customWidth="1"/>
    <col min="5898" max="6144" width="9.140625" style="7"/>
    <col min="6145" max="6145" width="2.7109375" style="7" customWidth="1"/>
    <col min="6146" max="6146" width="20.140625" style="7" customWidth="1"/>
    <col min="6147" max="6147" width="50.140625" style="7" customWidth="1"/>
    <col min="6148" max="6148" width="23.42578125" style="7" customWidth="1"/>
    <col min="6149" max="6150" width="2.7109375" style="7" customWidth="1"/>
    <col min="6151" max="6151" width="15.28515625" style="7" bestFit="1" customWidth="1"/>
    <col min="6152" max="6152" width="9.140625" style="7"/>
    <col min="6153" max="6153" width="11.28515625" style="7" bestFit="1" customWidth="1"/>
    <col min="6154" max="6400" width="9.140625" style="7"/>
    <col min="6401" max="6401" width="2.7109375" style="7" customWidth="1"/>
    <col min="6402" max="6402" width="20.140625" style="7" customWidth="1"/>
    <col min="6403" max="6403" width="50.140625" style="7" customWidth="1"/>
    <col min="6404" max="6404" width="23.42578125" style="7" customWidth="1"/>
    <col min="6405" max="6406" width="2.7109375" style="7" customWidth="1"/>
    <col min="6407" max="6407" width="15.28515625" style="7" bestFit="1" customWidth="1"/>
    <col min="6408" max="6408" width="9.140625" style="7"/>
    <col min="6409" max="6409" width="11.28515625" style="7" bestFit="1" customWidth="1"/>
    <col min="6410" max="6656" width="9.140625" style="7"/>
    <col min="6657" max="6657" width="2.7109375" style="7" customWidth="1"/>
    <col min="6658" max="6658" width="20.140625" style="7" customWidth="1"/>
    <col min="6659" max="6659" width="50.140625" style="7" customWidth="1"/>
    <col min="6660" max="6660" width="23.42578125" style="7" customWidth="1"/>
    <col min="6661" max="6662" width="2.7109375" style="7" customWidth="1"/>
    <col min="6663" max="6663" width="15.28515625" style="7" bestFit="1" customWidth="1"/>
    <col min="6664" max="6664" width="9.140625" style="7"/>
    <col min="6665" max="6665" width="11.28515625" style="7" bestFit="1" customWidth="1"/>
    <col min="6666" max="6912" width="9.140625" style="7"/>
    <col min="6913" max="6913" width="2.7109375" style="7" customWidth="1"/>
    <col min="6914" max="6914" width="20.140625" style="7" customWidth="1"/>
    <col min="6915" max="6915" width="50.140625" style="7" customWidth="1"/>
    <col min="6916" max="6916" width="23.42578125" style="7" customWidth="1"/>
    <col min="6917" max="6918" width="2.7109375" style="7" customWidth="1"/>
    <col min="6919" max="6919" width="15.28515625" style="7" bestFit="1" customWidth="1"/>
    <col min="6920" max="6920" width="9.140625" style="7"/>
    <col min="6921" max="6921" width="11.28515625" style="7" bestFit="1" customWidth="1"/>
    <col min="6922" max="7168" width="9.140625" style="7"/>
    <col min="7169" max="7169" width="2.7109375" style="7" customWidth="1"/>
    <col min="7170" max="7170" width="20.140625" style="7" customWidth="1"/>
    <col min="7171" max="7171" width="50.140625" style="7" customWidth="1"/>
    <col min="7172" max="7172" width="23.42578125" style="7" customWidth="1"/>
    <col min="7173" max="7174" width="2.7109375" style="7" customWidth="1"/>
    <col min="7175" max="7175" width="15.28515625" style="7" bestFit="1" customWidth="1"/>
    <col min="7176" max="7176" width="9.140625" style="7"/>
    <col min="7177" max="7177" width="11.28515625" style="7" bestFit="1" customWidth="1"/>
    <col min="7178" max="7424" width="9.140625" style="7"/>
    <col min="7425" max="7425" width="2.7109375" style="7" customWidth="1"/>
    <col min="7426" max="7426" width="20.140625" style="7" customWidth="1"/>
    <col min="7427" max="7427" width="50.140625" style="7" customWidth="1"/>
    <col min="7428" max="7428" width="23.42578125" style="7" customWidth="1"/>
    <col min="7429" max="7430" width="2.7109375" style="7" customWidth="1"/>
    <col min="7431" max="7431" width="15.28515625" style="7" bestFit="1" customWidth="1"/>
    <col min="7432" max="7432" width="9.140625" style="7"/>
    <col min="7433" max="7433" width="11.28515625" style="7" bestFit="1" customWidth="1"/>
    <col min="7434" max="7680" width="9.140625" style="7"/>
    <col min="7681" max="7681" width="2.7109375" style="7" customWidth="1"/>
    <col min="7682" max="7682" width="20.140625" style="7" customWidth="1"/>
    <col min="7683" max="7683" width="50.140625" style="7" customWidth="1"/>
    <col min="7684" max="7684" width="23.42578125" style="7" customWidth="1"/>
    <col min="7685" max="7686" width="2.7109375" style="7" customWidth="1"/>
    <col min="7687" max="7687" width="15.28515625" style="7" bestFit="1" customWidth="1"/>
    <col min="7688" max="7688" width="9.140625" style="7"/>
    <col min="7689" max="7689" width="11.28515625" style="7" bestFit="1" customWidth="1"/>
    <col min="7690" max="7936" width="9.140625" style="7"/>
    <col min="7937" max="7937" width="2.7109375" style="7" customWidth="1"/>
    <col min="7938" max="7938" width="20.140625" style="7" customWidth="1"/>
    <col min="7939" max="7939" width="50.140625" style="7" customWidth="1"/>
    <col min="7940" max="7940" width="23.42578125" style="7" customWidth="1"/>
    <col min="7941" max="7942" width="2.7109375" style="7" customWidth="1"/>
    <col min="7943" max="7943" width="15.28515625" style="7" bestFit="1" customWidth="1"/>
    <col min="7944" max="7944" width="9.140625" style="7"/>
    <col min="7945" max="7945" width="11.28515625" style="7" bestFit="1" customWidth="1"/>
    <col min="7946" max="8192" width="9.140625" style="7"/>
    <col min="8193" max="8193" width="2.7109375" style="7" customWidth="1"/>
    <col min="8194" max="8194" width="20.140625" style="7" customWidth="1"/>
    <col min="8195" max="8195" width="50.140625" style="7" customWidth="1"/>
    <col min="8196" max="8196" width="23.42578125" style="7" customWidth="1"/>
    <col min="8197" max="8198" width="2.7109375" style="7" customWidth="1"/>
    <col min="8199" max="8199" width="15.28515625" style="7" bestFit="1" customWidth="1"/>
    <col min="8200" max="8200" width="9.140625" style="7"/>
    <col min="8201" max="8201" width="11.28515625" style="7" bestFit="1" customWidth="1"/>
    <col min="8202" max="8448" width="9.140625" style="7"/>
    <col min="8449" max="8449" width="2.7109375" style="7" customWidth="1"/>
    <col min="8450" max="8450" width="20.140625" style="7" customWidth="1"/>
    <col min="8451" max="8451" width="50.140625" style="7" customWidth="1"/>
    <col min="8452" max="8452" width="23.42578125" style="7" customWidth="1"/>
    <col min="8453" max="8454" width="2.7109375" style="7" customWidth="1"/>
    <col min="8455" max="8455" width="15.28515625" style="7" bestFit="1" customWidth="1"/>
    <col min="8456" max="8456" width="9.140625" style="7"/>
    <col min="8457" max="8457" width="11.28515625" style="7" bestFit="1" customWidth="1"/>
    <col min="8458" max="8704" width="9.140625" style="7"/>
    <col min="8705" max="8705" width="2.7109375" style="7" customWidth="1"/>
    <col min="8706" max="8706" width="20.140625" style="7" customWidth="1"/>
    <col min="8707" max="8707" width="50.140625" style="7" customWidth="1"/>
    <col min="8708" max="8708" width="23.42578125" style="7" customWidth="1"/>
    <col min="8709" max="8710" width="2.7109375" style="7" customWidth="1"/>
    <col min="8711" max="8711" width="15.28515625" style="7" bestFit="1" customWidth="1"/>
    <col min="8712" max="8712" width="9.140625" style="7"/>
    <col min="8713" max="8713" width="11.28515625" style="7" bestFit="1" customWidth="1"/>
    <col min="8714" max="8960" width="9.140625" style="7"/>
    <col min="8961" max="8961" width="2.7109375" style="7" customWidth="1"/>
    <col min="8962" max="8962" width="20.140625" style="7" customWidth="1"/>
    <col min="8963" max="8963" width="50.140625" style="7" customWidth="1"/>
    <col min="8964" max="8964" width="23.42578125" style="7" customWidth="1"/>
    <col min="8965" max="8966" width="2.7109375" style="7" customWidth="1"/>
    <col min="8967" max="8967" width="15.28515625" style="7" bestFit="1" customWidth="1"/>
    <col min="8968" max="8968" width="9.140625" style="7"/>
    <col min="8969" max="8969" width="11.28515625" style="7" bestFit="1" customWidth="1"/>
    <col min="8970" max="9216" width="9.140625" style="7"/>
    <col min="9217" max="9217" width="2.7109375" style="7" customWidth="1"/>
    <col min="9218" max="9218" width="20.140625" style="7" customWidth="1"/>
    <col min="9219" max="9219" width="50.140625" style="7" customWidth="1"/>
    <col min="9220" max="9220" width="23.42578125" style="7" customWidth="1"/>
    <col min="9221" max="9222" width="2.7109375" style="7" customWidth="1"/>
    <col min="9223" max="9223" width="15.28515625" style="7" bestFit="1" customWidth="1"/>
    <col min="9224" max="9224" width="9.140625" style="7"/>
    <col min="9225" max="9225" width="11.28515625" style="7" bestFit="1" customWidth="1"/>
    <col min="9226" max="9472" width="9.140625" style="7"/>
    <col min="9473" max="9473" width="2.7109375" style="7" customWidth="1"/>
    <col min="9474" max="9474" width="20.140625" style="7" customWidth="1"/>
    <col min="9475" max="9475" width="50.140625" style="7" customWidth="1"/>
    <col min="9476" max="9476" width="23.42578125" style="7" customWidth="1"/>
    <col min="9477" max="9478" width="2.7109375" style="7" customWidth="1"/>
    <col min="9479" max="9479" width="15.28515625" style="7" bestFit="1" customWidth="1"/>
    <col min="9480" max="9480" width="9.140625" style="7"/>
    <col min="9481" max="9481" width="11.28515625" style="7" bestFit="1" customWidth="1"/>
    <col min="9482" max="9728" width="9.140625" style="7"/>
    <col min="9729" max="9729" width="2.7109375" style="7" customWidth="1"/>
    <col min="9730" max="9730" width="20.140625" style="7" customWidth="1"/>
    <col min="9731" max="9731" width="50.140625" style="7" customWidth="1"/>
    <col min="9732" max="9732" width="23.42578125" style="7" customWidth="1"/>
    <col min="9733" max="9734" width="2.7109375" style="7" customWidth="1"/>
    <col min="9735" max="9735" width="15.28515625" style="7" bestFit="1" customWidth="1"/>
    <col min="9736" max="9736" width="9.140625" style="7"/>
    <col min="9737" max="9737" width="11.28515625" style="7" bestFit="1" customWidth="1"/>
    <col min="9738" max="9984" width="9.140625" style="7"/>
    <col min="9985" max="9985" width="2.7109375" style="7" customWidth="1"/>
    <col min="9986" max="9986" width="20.140625" style="7" customWidth="1"/>
    <col min="9987" max="9987" width="50.140625" style="7" customWidth="1"/>
    <col min="9988" max="9988" width="23.42578125" style="7" customWidth="1"/>
    <col min="9989" max="9990" width="2.7109375" style="7" customWidth="1"/>
    <col min="9991" max="9991" width="15.28515625" style="7" bestFit="1" customWidth="1"/>
    <col min="9992" max="9992" width="9.140625" style="7"/>
    <col min="9993" max="9993" width="11.28515625" style="7" bestFit="1" customWidth="1"/>
    <col min="9994" max="10240" width="9.140625" style="7"/>
    <col min="10241" max="10241" width="2.7109375" style="7" customWidth="1"/>
    <col min="10242" max="10242" width="20.140625" style="7" customWidth="1"/>
    <col min="10243" max="10243" width="50.140625" style="7" customWidth="1"/>
    <col min="10244" max="10244" width="23.42578125" style="7" customWidth="1"/>
    <col min="10245" max="10246" width="2.7109375" style="7" customWidth="1"/>
    <col min="10247" max="10247" width="15.28515625" style="7" bestFit="1" customWidth="1"/>
    <col min="10248" max="10248" width="9.140625" style="7"/>
    <col min="10249" max="10249" width="11.28515625" style="7" bestFit="1" customWidth="1"/>
    <col min="10250" max="10496" width="9.140625" style="7"/>
    <col min="10497" max="10497" width="2.7109375" style="7" customWidth="1"/>
    <col min="10498" max="10498" width="20.140625" style="7" customWidth="1"/>
    <col min="10499" max="10499" width="50.140625" style="7" customWidth="1"/>
    <col min="10500" max="10500" width="23.42578125" style="7" customWidth="1"/>
    <col min="10501" max="10502" width="2.7109375" style="7" customWidth="1"/>
    <col min="10503" max="10503" width="15.28515625" style="7" bestFit="1" customWidth="1"/>
    <col min="10504" max="10504" width="9.140625" style="7"/>
    <col min="10505" max="10505" width="11.28515625" style="7" bestFit="1" customWidth="1"/>
    <col min="10506" max="10752" width="9.140625" style="7"/>
    <col min="10753" max="10753" width="2.7109375" style="7" customWidth="1"/>
    <col min="10754" max="10754" width="20.140625" style="7" customWidth="1"/>
    <col min="10755" max="10755" width="50.140625" style="7" customWidth="1"/>
    <col min="10756" max="10756" width="23.42578125" style="7" customWidth="1"/>
    <col min="10757" max="10758" width="2.7109375" style="7" customWidth="1"/>
    <col min="10759" max="10759" width="15.28515625" style="7" bestFit="1" customWidth="1"/>
    <col min="10760" max="10760" width="9.140625" style="7"/>
    <col min="10761" max="10761" width="11.28515625" style="7" bestFit="1" customWidth="1"/>
    <col min="10762" max="11008" width="9.140625" style="7"/>
    <col min="11009" max="11009" width="2.7109375" style="7" customWidth="1"/>
    <col min="11010" max="11010" width="20.140625" style="7" customWidth="1"/>
    <col min="11011" max="11011" width="50.140625" style="7" customWidth="1"/>
    <col min="11012" max="11012" width="23.42578125" style="7" customWidth="1"/>
    <col min="11013" max="11014" width="2.7109375" style="7" customWidth="1"/>
    <col min="11015" max="11015" width="15.28515625" style="7" bestFit="1" customWidth="1"/>
    <col min="11016" max="11016" width="9.140625" style="7"/>
    <col min="11017" max="11017" width="11.28515625" style="7" bestFit="1" customWidth="1"/>
    <col min="11018" max="11264" width="9.140625" style="7"/>
    <col min="11265" max="11265" width="2.7109375" style="7" customWidth="1"/>
    <col min="11266" max="11266" width="20.140625" style="7" customWidth="1"/>
    <col min="11267" max="11267" width="50.140625" style="7" customWidth="1"/>
    <col min="11268" max="11268" width="23.42578125" style="7" customWidth="1"/>
    <col min="11269" max="11270" width="2.7109375" style="7" customWidth="1"/>
    <col min="11271" max="11271" width="15.28515625" style="7" bestFit="1" customWidth="1"/>
    <col min="11272" max="11272" width="9.140625" style="7"/>
    <col min="11273" max="11273" width="11.28515625" style="7" bestFit="1" customWidth="1"/>
    <col min="11274" max="11520" width="9.140625" style="7"/>
    <col min="11521" max="11521" width="2.7109375" style="7" customWidth="1"/>
    <col min="11522" max="11522" width="20.140625" style="7" customWidth="1"/>
    <col min="11523" max="11523" width="50.140625" style="7" customWidth="1"/>
    <col min="11524" max="11524" width="23.42578125" style="7" customWidth="1"/>
    <col min="11525" max="11526" width="2.7109375" style="7" customWidth="1"/>
    <col min="11527" max="11527" width="15.28515625" style="7" bestFit="1" customWidth="1"/>
    <col min="11528" max="11528" width="9.140625" style="7"/>
    <col min="11529" max="11529" width="11.28515625" style="7" bestFit="1" customWidth="1"/>
    <col min="11530" max="11776" width="9.140625" style="7"/>
    <col min="11777" max="11777" width="2.7109375" style="7" customWidth="1"/>
    <col min="11778" max="11778" width="20.140625" style="7" customWidth="1"/>
    <col min="11779" max="11779" width="50.140625" style="7" customWidth="1"/>
    <col min="11780" max="11780" width="23.42578125" style="7" customWidth="1"/>
    <col min="11781" max="11782" width="2.7109375" style="7" customWidth="1"/>
    <col min="11783" max="11783" width="15.28515625" style="7" bestFit="1" customWidth="1"/>
    <col min="11784" max="11784" width="9.140625" style="7"/>
    <col min="11785" max="11785" width="11.28515625" style="7" bestFit="1" customWidth="1"/>
    <col min="11786" max="12032" width="9.140625" style="7"/>
    <col min="12033" max="12033" width="2.7109375" style="7" customWidth="1"/>
    <col min="12034" max="12034" width="20.140625" style="7" customWidth="1"/>
    <col min="12035" max="12035" width="50.140625" style="7" customWidth="1"/>
    <col min="12036" max="12036" width="23.42578125" style="7" customWidth="1"/>
    <col min="12037" max="12038" width="2.7109375" style="7" customWidth="1"/>
    <col min="12039" max="12039" width="15.28515625" style="7" bestFit="1" customWidth="1"/>
    <col min="12040" max="12040" width="9.140625" style="7"/>
    <col min="12041" max="12041" width="11.28515625" style="7" bestFit="1" customWidth="1"/>
    <col min="12042" max="12288" width="9.140625" style="7"/>
    <col min="12289" max="12289" width="2.7109375" style="7" customWidth="1"/>
    <col min="12290" max="12290" width="20.140625" style="7" customWidth="1"/>
    <col min="12291" max="12291" width="50.140625" style="7" customWidth="1"/>
    <col min="12292" max="12292" width="23.42578125" style="7" customWidth="1"/>
    <col min="12293" max="12294" width="2.7109375" style="7" customWidth="1"/>
    <col min="12295" max="12295" width="15.28515625" style="7" bestFit="1" customWidth="1"/>
    <col min="12296" max="12296" width="9.140625" style="7"/>
    <col min="12297" max="12297" width="11.28515625" style="7" bestFit="1" customWidth="1"/>
    <col min="12298" max="12544" width="9.140625" style="7"/>
    <col min="12545" max="12545" width="2.7109375" style="7" customWidth="1"/>
    <col min="12546" max="12546" width="20.140625" style="7" customWidth="1"/>
    <col min="12547" max="12547" width="50.140625" style="7" customWidth="1"/>
    <col min="12548" max="12548" width="23.42578125" style="7" customWidth="1"/>
    <col min="12549" max="12550" width="2.7109375" style="7" customWidth="1"/>
    <col min="12551" max="12551" width="15.28515625" style="7" bestFit="1" customWidth="1"/>
    <col min="12552" max="12552" width="9.140625" style="7"/>
    <col min="12553" max="12553" width="11.28515625" style="7" bestFit="1" customWidth="1"/>
    <col min="12554" max="12800" width="9.140625" style="7"/>
    <col min="12801" max="12801" width="2.7109375" style="7" customWidth="1"/>
    <col min="12802" max="12802" width="20.140625" style="7" customWidth="1"/>
    <col min="12803" max="12803" width="50.140625" style="7" customWidth="1"/>
    <col min="12804" max="12804" width="23.42578125" style="7" customWidth="1"/>
    <col min="12805" max="12806" width="2.7109375" style="7" customWidth="1"/>
    <col min="12807" max="12807" width="15.28515625" style="7" bestFit="1" customWidth="1"/>
    <col min="12808" max="12808" width="9.140625" style="7"/>
    <col min="12809" max="12809" width="11.28515625" style="7" bestFit="1" customWidth="1"/>
    <col min="12810" max="13056" width="9.140625" style="7"/>
    <col min="13057" max="13057" width="2.7109375" style="7" customWidth="1"/>
    <col min="13058" max="13058" width="20.140625" style="7" customWidth="1"/>
    <col min="13059" max="13059" width="50.140625" style="7" customWidth="1"/>
    <col min="13060" max="13060" width="23.42578125" style="7" customWidth="1"/>
    <col min="13061" max="13062" width="2.7109375" style="7" customWidth="1"/>
    <col min="13063" max="13063" width="15.28515625" style="7" bestFit="1" customWidth="1"/>
    <col min="13064" max="13064" width="9.140625" style="7"/>
    <col min="13065" max="13065" width="11.28515625" style="7" bestFit="1" customWidth="1"/>
    <col min="13066" max="13312" width="9.140625" style="7"/>
    <col min="13313" max="13313" width="2.7109375" style="7" customWidth="1"/>
    <col min="13314" max="13314" width="20.140625" style="7" customWidth="1"/>
    <col min="13315" max="13315" width="50.140625" style="7" customWidth="1"/>
    <col min="13316" max="13316" width="23.42578125" style="7" customWidth="1"/>
    <col min="13317" max="13318" width="2.7109375" style="7" customWidth="1"/>
    <col min="13319" max="13319" width="15.28515625" style="7" bestFit="1" customWidth="1"/>
    <col min="13320" max="13320" width="9.140625" style="7"/>
    <col min="13321" max="13321" width="11.28515625" style="7" bestFit="1" customWidth="1"/>
    <col min="13322" max="13568" width="9.140625" style="7"/>
    <col min="13569" max="13569" width="2.7109375" style="7" customWidth="1"/>
    <col min="13570" max="13570" width="20.140625" style="7" customWidth="1"/>
    <col min="13571" max="13571" width="50.140625" style="7" customWidth="1"/>
    <col min="13572" max="13572" width="23.42578125" style="7" customWidth="1"/>
    <col min="13573" max="13574" width="2.7109375" style="7" customWidth="1"/>
    <col min="13575" max="13575" width="15.28515625" style="7" bestFit="1" customWidth="1"/>
    <col min="13576" max="13576" width="9.140625" style="7"/>
    <col min="13577" max="13577" width="11.28515625" style="7" bestFit="1" customWidth="1"/>
    <col min="13578" max="13824" width="9.140625" style="7"/>
    <col min="13825" max="13825" width="2.7109375" style="7" customWidth="1"/>
    <col min="13826" max="13826" width="20.140625" style="7" customWidth="1"/>
    <col min="13827" max="13827" width="50.140625" style="7" customWidth="1"/>
    <col min="13828" max="13828" width="23.42578125" style="7" customWidth="1"/>
    <col min="13829" max="13830" width="2.7109375" style="7" customWidth="1"/>
    <col min="13831" max="13831" width="15.28515625" style="7" bestFit="1" customWidth="1"/>
    <col min="13832" max="13832" width="9.140625" style="7"/>
    <col min="13833" max="13833" width="11.28515625" style="7" bestFit="1" customWidth="1"/>
    <col min="13834" max="14080" width="9.140625" style="7"/>
    <col min="14081" max="14081" width="2.7109375" style="7" customWidth="1"/>
    <col min="14082" max="14082" width="20.140625" style="7" customWidth="1"/>
    <col min="14083" max="14083" width="50.140625" style="7" customWidth="1"/>
    <col min="14084" max="14084" width="23.42578125" style="7" customWidth="1"/>
    <col min="14085" max="14086" width="2.7109375" style="7" customWidth="1"/>
    <col min="14087" max="14087" width="15.28515625" style="7" bestFit="1" customWidth="1"/>
    <col min="14088" max="14088" width="9.140625" style="7"/>
    <col min="14089" max="14089" width="11.28515625" style="7" bestFit="1" customWidth="1"/>
    <col min="14090" max="14336" width="9.140625" style="7"/>
    <col min="14337" max="14337" width="2.7109375" style="7" customWidth="1"/>
    <col min="14338" max="14338" width="20.140625" style="7" customWidth="1"/>
    <col min="14339" max="14339" width="50.140625" style="7" customWidth="1"/>
    <col min="14340" max="14340" width="23.42578125" style="7" customWidth="1"/>
    <col min="14341" max="14342" width="2.7109375" style="7" customWidth="1"/>
    <col min="14343" max="14343" width="15.28515625" style="7" bestFit="1" customWidth="1"/>
    <col min="14344" max="14344" width="9.140625" style="7"/>
    <col min="14345" max="14345" width="11.28515625" style="7" bestFit="1" customWidth="1"/>
    <col min="14346" max="14592" width="9.140625" style="7"/>
    <col min="14593" max="14593" width="2.7109375" style="7" customWidth="1"/>
    <col min="14594" max="14594" width="20.140625" style="7" customWidth="1"/>
    <col min="14595" max="14595" width="50.140625" style="7" customWidth="1"/>
    <col min="14596" max="14596" width="23.42578125" style="7" customWidth="1"/>
    <col min="14597" max="14598" width="2.7109375" style="7" customWidth="1"/>
    <col min="14599" max="14599" width="15.28515625" style="7" bestFit="1" customWidth="1"/>
    <col min="14600" max="14600" width="9.140625" style="7"/>
    <col min="14601" max="14601" width="11.28515625" style="7" bestFit="1" customWidth="1"/>
    <col min="14602" max="14848" width="9.140625" style="7"/>
    <col min="14849" max="14849" width="2.7109375" style="7" customWidth="1"/>
    <col min="14850" max="14850" width="20.140625" style="7" customWidth="1"/>
    <col min="14851" max="14851" width="50.140625" style="7" customWidth="1"/>
    <col min="14852" max="14852" width="23.42578125" style="7" customWidth="1"/>
    <col min="14853" max="14854" width="2.7109375" style="7" customWidth="1"/>
    <col min="14855" max="14855" width="15.28515625" style="7" bestFit="1" customWidth="1"/>
    <col min="14856" max="14856" width="9.140625" style="7"/>
    <col min="14857" max="14857" width="11.28515625" style="7" bestFit="1" customWidth="1"/>
    <col min="14858" max="15104" width="9.140625" style="7"/>
    <col min="15105" max="15105" width="2.7109375" style="7" customWidth="1"/>
    <col min="15106" max="15106" width="20.140625" style="7" customWidth="1"/>
    <col min="15107" max="15107" width="50.140625" style="7" customWidth="1"/>
    <col min="15108" max="15108" width="23.42578125" style="7" customWidth="1"/>
    <col min="15109" max="15110" width="2.7109375" style="7" customWidth="1"/>
    <col min="15111" max="15111" width="15.28515625" style="7" bestFit="1" customWidth="1"/>
    <col min="15112" max="15112" width="9.140625" style="7"/>
    <col min="15113" max="15113" width="11.28515625" style="7" bestFit="1" customWidth="1"/>
    <col min="15114" max="15360" width="9.140625" style="7"/>
    <col min="15361" max="15361" width="2.7109375" style="7" customWidth="1"/>
    <col min="15362" max="15362" width="20.140625" style="7" customWidth="1"/>
    <col min="15363" max="15363" width="50.140625" style="7" customWidth="1"/>
    <col min="15364" max="15364" width="23.42578125" style="7" customWidth="1"/>
    <col min="15365" max="15366" width="2.7109375" style="7" customWidth="1"/>
    <col min="15367" max="15367" width="15.28515625" style="7" bestFit="1" customWidth="1"/>
    <col min="15368" max="15368" width="9.140625" style="7"/>
    <col min="15369" max="15369" width="11.28515625" style="7" bestFit="1" customWidth="1"/>
    <col min="15370" max="15616" width="9.140625" style="7"/>
    <col min="15617" max="15617" width="2.7109375" style="7" customWidth="1"/>
    <col min="15618" max="15618" width="20.140625" style="7" customWidth="1"/>
    <col min="15619" max="15619" width="50.140625" style="7" customWidth="1"/>
    <col min="15620" max="15620" width="23.42578125" style="7" customWidth="1"/>
    <col min="15621" max="15622" width="2.7109375" style="7" customWidth="1"/>
    <col min="15623" max="15623" width="15.28515625" style="7" bestFit="1" customWidth="1"/>
    <col min="15624" max="15624" width="9.140625" style="7"/>
    <col min="15625" max="15625" width="11.28515625" style="7" bestFit="1" customWidth="1"/>
    <col min="15626" max="15872" width="9.140625" style="7"/>
    <col min="15873" max="15873" width="2.7109375" style="7" customWidth="1"/>
    <col min="15874" max="15874" width="20.140625" style="7" customWidth="1"/>
    <col min="15875" max="15875" width="50.140625" style="7" customWidth="1"/>
    <col min="15876" max="15876" width="23.42578125" style="7" customWidth="1"/>
    <col min="15877" max="15878" width="2.7109375" style="7" customWidth="1"/>
    <col min="15879" max="15879" width="15.28515625" style="7" bestFit="1" customWidth="1"/>
    <col min="15880" max="15880" width="9.140625" style="7"/>
    <col min="15881" max="15881" width="11.28515625" style="7" bestFit="1" customWidth="1"/>
    <col min="15882" max="16128" width="9.140625" style="7"/>
    <col min="16129" max="16129" width="2.7109375" style="7" customWidth="1"/>
    <col min="16130" max="16130" width="20.140625" style="7" customWidth="1"/>
    <col min="16131" max="16131" width="50.140625" style="7" customWidth="1"/>
    <col min="16132" max="16132" width="23.42578125" style="7" customWidth="1"/>
    <col min="16133" max="16134" width="2.7109375" style="7" customWidth="1"/>
    <col min="16135" max="16135" width="15.28515625" style="7" bestFit="1" customWidth="1"/>
    <col min="16136" max="16136" width="9.140625" style="7"/>
    <col min="16137" max="16137" width="11.28515625" style="7" bestFit="1" customWidth="1"/>
    <col min="16138" max="16384" width="9.140625" style="7"/>
  </cols>
  <sheetData>
    <row r="1" spans="1:6" ht="85.5" hidden="1" customHeight="1" x14ac:dyDescent="0.25">
      <c r="A1" s="526" t="s">
        <v>19</v>
      </c>
      <c r="B1" s="527"/>
      <c r="C1" s="527"/>
      <c r="D1" s="527"/>
      <c r="E1" s="527"/>
      <c r="F1" s="527"/>
    </row>
    <row r="2" spans="1:6" ht="7.5" customHeight="1" x14ac:dyDescent="0.25"/>
    <row r="3" spans="1:6" ht="9" customHeight="1" x14ac:dyDescent="0.25">
      <c r="A3" s="8"/>
      <c r="B3" s="9"/>
      <c r="C3" s="9"/>
      <c r="D3" s="9"/>
      <c r="E3" s="10"/>
    </row>
    <row r="4" spans="1:6" x14ac:dyDescent="0.25">
      <c r="A4" s="11"/>
      <c r="B4" s="12"/>
      <c r="C4" s="13"/>
      <c r="D4" s="14"/>
      <c r="E4" s="15"/>
    </row>
    <row r="5" spans="1:6" ht="9" customHeight="1" x14ac:dyDescent="0.25">
      <c r="A5" s="11"/>
      <c r="B5" s="16"/>
      <c r="C5" s="17"/>
      <c r="D5" s="18"/>
      <c r="E5" s="15"/>
    </row>
    <row r="6" spans="1:6" x14ac:dyDescent="0.25">
      <c r="A6" s="11"/>
      <c r="B6" s="16"/>
      <c r="C6" s="17"/>
      <c r="D6" s="18"/>
      <c r="E6" s="15"/>
    </row>
    <row r="7" spans="1:6" x14ac:dyDescent="0.25">
      <c r="A7" s="11"/>
      <c r="B7" s="16"/>
      <c r="C7" s="17"/>
      <c r="D7" s="18"/>
      <c r="E7" s="15"/>
    </row>
    <row r="8" spans="1:6" ht="15.75" x14ac:dyDescent="0.25">
      <c r="A8" s="11"/>
      <c r="B8" s="528"/>
      <c r="C8" s="529"/>
      <c r="D8" s="530"/>
      <c r="E8" s="15"/>
    </row>
    <row r="9" spans="1:6" ht="15.75" x14ac:dyDescent="0.25">
      <c r="A9" s="11"/>
      <c r="B9" s="531"/>
      <c r="C9" s="532"/>
      <c r="D9" s="533"/>
      <c r="E9" s="15"/>
    </row>
    <row r="10" spans="1:6" ht="15.75" x14ac:dyDescent="0.25">
      <c r="A10" s="11"/>
      <c r="B10" s="528" t="s">
        <v>6403</v>
      </c>
      <c r="C10" s="529"/>
      <c r="D10" s="530"/>
      <c r="E10" s="15"/>
    </row>
    <row r="11" spans="1:6" ht="15.75" x14ac:dyDescent="0.25">
      <c r="A11" s="11"/>
      <c r="B11" s="531" t="s">
        <v>6404</v>
      </c>
      <c r="C11" s="532"/>
      <c r="D11" s="533"/>
      <c r="E11" s="15"/>
    </row>
    <row r="12" spans="1:6" ht="15.75" x14ac:dyDescent="0.25">
      <c r="A12" s="11"/>
      <c r="B12" s="528" t="s">
        <v>6405</v>
      </c>
      <c r="C12" s="529"/>
      <c r="D12" s="530"/>
      <c r="E12" s="15"/>
    </row>
    <row r="13" spans="1:6" ht="19.5" x14ac:dyDescent="0.3">
      <c r="A13" s="11"/>
      <c r="B13" s="534" t="s">
        <v>20</v>
      </c>
      <c r="C13" s="535"/>
      <c r="D13" s="536"/>
      <c r="E13" s="19"/>
    </row>
    <row r="14" spans="1:6" ht="18.75" x14ac:dyDescent="0.3">
      <c r="A14" s="11"/>
      <c r="B14" s="537" t="s">
        <v>21</v>
      </c>
      <c r="C14" s="538"/>
      <c r="D14" s="539"/>
      <c r="E14" s="19"/>
    </row>
    <row r="15" spans="1:6" ht="6" customHeight="1" x14ac:dyDescent="0.25">
      <c r="A15" s="11"/>
      <c r="B15" s="20"/>
      <c r="C15" s="21"/>
      <c r="D15" s="20"/>
      <c r="E15" s="15"/>
    </row>
    <row r="16" spans="1:6" s="24" customFormat="1" ht="21" customHeight="1" x14ac:dyDescent="0.2">
      <c r="A16" s="22"/>
      <c r="B16" s="162" t="s">
        <v>35</v>
      </c>
      <c r="C16" s="505" t="s">
        <v>6406</v>
      </c>
      <c r="D16" s="506"/>
      <c r="E16" s="23"/>
    </row>
    <row r="17" spans="1:9" s="24" customFormat="1" ht="21" customHeight="1" x14ac:dyDescent="0.2">
      <c r="A17" s="22"/>
      <c r="B17" s="163" t="s">
        <v>17</v>
      </c>
      <c r="C17" s="503" t="s">
        <v>6407</v>
      </c>
      <c r="D17" s="504"/>
      <c r="E17" s="23"/>
    </row>
    <row r="18" spans="1:9" s="24" customFormat="1" ht="21" customHeight="1" x14ac:dyDescent="0.2">
      <c r="A18" s="22"/>
      <c r="B18" s="25" t="s">
        <v>22</v>
      </c>
      <c r="C18" s="503"/>
      <c r="D18" s="504"/>
      <c r="E18" s="23"/>
    </row>
    <row r="19" spans="1:9" s="24" customFormat="1" ht="21" customHeight="1" x14ac:dyDescent="0.2">
      <c r="A19" s="22"/>
      <c r="B19" s="25" t="s">
        <v>23</v>
      </c>
      <c r="C19" s="503" t="s">
        <v>6407</v>
      </c>
      <c r="D19" s="504"/>
      <c r="E19" s="23"/>
    </row>
    <row r="20" spans="1:9" s="24" customFormat="1" ht="21" customHeight="1" x14ac:dyDescent="0.2">
      <c r="A20" s="22"/>
      <c r="B20" s="25" t="s">
        <v>24</v>
      </c>
      <c r="C20" s="511" t="s">
        <v>6408</v>
      </c>
      <c r="D20" s="512"/>
      <c r="E20" s="26"/>
    </row>
    <row r="21" spans="1:9" s="24" customFormat="1" ht="21" customHeight="1" x14ac:dyDescent="0.2">
      <c r="A21" s="22"/>
      <c r="B21" s="25" t="s">
        <v>25</v>
      </c>
      <c r="C21" s="503" t="s">
        <v>6409</v>
      </c>
      <c r="D21" s="504"/>
      <c r="E21" s="27"/>
    </row>
    <row r="22" spans="1:9" s="24" customFormat="1" ht="21" customHeight="1" x14ac:dyDescent="0.2">
      <c r="A22" s="22"/>
      <c r="B22" s="25" t="s">
        <v>26</v>
      </c>
      <c r="C22" s="268">
        <v>43753</v>
      </c>
      <c r="D22" s="269"/>
      <c r="E22" s="27"/>
    </row>
    <row r="23" spans="1:9" s="24" customFormat="1" ht="21" customHeight="1" x14ac:dyDescent="0.2">
      <c r="A23" s="22"/>
      <c r="B23" s="25" t="s">
        <v>27</v>
      </c>
      <c r="C23" s="501" t="s">
        <v>6410</v>
      </c>
      <c r="D23" s="502"/>
      <c r="E23" s="27"/>
    </row>
    <row r="24" spans="1:9" s="30" customFormat="1" ht="21" customHeight="1" x14ac:dyDescent="0.2">
      <c r="A24" s="28"/>
      <c r="B24" s="164" t="s">
        <v>28</v>
      </c>
      <c r="C24" s="507"/>
      <c r="D24" s="508"/>
      <c r="E24" s="29"/>
    </row>
    <row r="25" spans="1:9" s="24" customFormat="1" ht="21" customHeight="1" x14ac:dyDescent="0.2">
      <c r="A25" s="22"/>
      <c r="B25" s="25" t="s">
        <v>29</v>
      </c>
      <c r="C25" s="509" t="s">
        <v>14111</v>
      </c>
      <c r="D25" s="510"/>
      <c r="E25" s="27"/>
    </row>
    <row r="26" spans="1:9" s="24" customFormat="1" ht="21" customHeight="1" x14ac:dyDescent="0.2">
      <c r="A26" s="22"/>
      <c r="B26" s="164" t="s">
        <v>30</v>
      </c>
      <c r="C26" s="513"/>
      <c r="D26" s="514"/>
      <c r="E26" s="27"/>
    </row>
    <row r="27" spans="1:9" s="24" customFormat="1" ht="50.45" customHeight="1" x14ac:dyDescent="0.2">
      <c r="A27" s="22"/>
      <c r="B27" s="165" t="s">
        <v>31</v>
      </c>
      <c r="C27" s="501" t="s">
        <v>7356</v>
      </c>
      <c r="D27" s="517"/>
      <c r="E27" s="27"/>
    </row>
    <row r="28" spans="1:9" s="24" customFormat="1" ht="21" customHeight="1" x14ac:dyDescent="0.2">
      <c r="A28" s="22"/>
      <c r="B28" s="166" t="s">
        <v>32</v>
      </c>
      <c r="C28" s="518" t="s">
        <v>5956</v>
      </c>
      <c r="D28" s="519"/>
      <c r="E28" s="27"/>
    </row>
    <row r="29" spans="1:9" s="24" customFormat="1" ht="6" customHeight="1" x14ac:dyDescent="0.2">
      <c r="A29" s="22"/>
      <c r="B29" s="167"/>
      <c r="C29" s="168"/>
      <c r="D29" s="169"/>
      <c r="E29" s="27"/>
    </row>
    <row r="30" spans="1:9" s="34" customFormat="1" ht="21" customHeight="1" x14ac:dyDescent="0.25">
      <c r="A30" s="32"/>
      <c r="B30" s="520" t="s">
        <v>6412</v>
      </c>
      <c r="C30" s="521"/>
      <c r="D30" s="522"/>
      <c r="E30" s="33"/>
    </row>
    <row r="31" spans="1:9" s="30" customFormat="1" ht="21" customHeight="1" x14ac:dyDescent="0.2">
      <c r="A31" s="28"/>
      <c r="B31" s="523" t="s">
        <v>6411</v>
      </c>
      <c r="C31" s="513"/>
      <c r="D31" s="82">
        <f>REFORMA!H516</f>
        <v>1125795.3613247792</v>
      </c>
      <c r="E31" s="29"/>
      <c r="I31" s="83"/>
    </row>
    <row r="32" spans="1:9" s="30" customFormat="1" ht="21" customHeight="1" x14ac:dyDescent="0.2">
      <c r="A32" s="28"/>
      <c r="B32" s="523" t="s">
        <v>8133</v>
      </c>
      <c r="C32" s="513"/>
      <c r="D32" s="82">
        <f>SUM(D31:D31)*0.2094</f>
        <v>235741.54866140877</v>
      </c>
      <c r="E32" s="29"/>
    </row>
    <row r="33" spans="1:11" s="30" customFormat="1" ht="21" customHeight="1" x14ac:dyDescent="0.2">
      <c r="A33" s="28"/>
      <c r="B33" s="523" t="s">
        <v>6413</v>
      </c>
      <c r="C33" s="513"/>
      <c r="D33" s="82">
        <f>'EQUIPAMENTOS-MOBILIÁRIO'!H47</f>
        <v>199654.87</v>
      </c>
      <c r="E33" s="29"/>
      <c r="I33" s="83"/>
    </row>
    <row r="34" spans="1:11" s="30" customFormat="1" ht="21" customHeight="1" x14ac:dyDescent="0.2">
      <c r="A34" s="28"/>
      <c r="B34" s="523" t="s">
        <v>8134</v>
      </c>
      <c r="C34" s="513"/>
      <c r="D34" s="82">
        <f>SUM(D33:D33)*0.1089</f>
        <v>21742.415343000001</v>
      </c>
      <c r="E34" s="29"/>
    </row>
    <row r="35" spans="1:11" s="30" customFormat="1" ht="21" customHeight="1" x14ac:dyDescent="0.2">
      <c r="A35" s="28"/>
      <c r="B35" s="523" t="s">
        <v>7275</v>
      </c>
      <c r="C35" s="513"/>
      <c r="D35" s="82">
        <f>'EQUIP. COZINHA'!H42</f>
        <v>222043.19</v>
      </c>
      <c r="E35" s="29"/>
      <c r="I35" s="83"/>
    </row>
    <row r="36" spans="1:11" s="30" customFormat="1" ht="21" customHeight="1" x14ac:dyDescent="0.2">
      <c r="A36" s="28"/>
      <c r="B36" s="523" t="s">
        <v>8134</v>
      </c>
      <c r="C36" s="513"/>
      <c r="D36" s="82">
        <f>SUM(D35:D35)*0.1089</f>
        <v>24180.503390999998</v>
      </c>
      <c r="E36" s="29"/>
    </row>
    <row r="37" spans="1:11" s="86" customFormat="1" ht="21" customHeight="1" x14ac:dyDescent="0.25">
      <c r="A37" s="84"/>
      <c r="B37" s="524" t="s">
        <v>6414</v>
      </c>
      <c r="C37" s="525"/>
      <c r="D37" s="35">
        <f>SUM(D31:D36)</f>
        <v>1829157.8887201878</v>
      </c>
      <c r="E37" s="85"/>
      <c r="G37" s="396"/>
    </row>
    <row r="38" spans="1:11" s="24" customFormat="1" ht="6" customHeight="1" x14ac:dyDescent="0.2">
      <c r="A38" s="22"/>
      <c r="B38" s="31"/>
      <c r="C38" s="31"/>
      <c r="D38" s="36"/>
      <c r="E38" s="27"/>
    </row>
    <row r="39" spans="1:11" s="24" customFormat="1" ht="61.5" customHeight="1" x14ac:dyDescent="0.2">
      <c r="A39" s="22"/>
      <c r="B39" s="37" t="s">
        <v>33</v>
      </c>
      <c r="C39" s="515" t="s">
        <v>34</v>
      </c>
      <c r="D39" s="516"/>
      <c r="E39" s="27"/>
      <c r="I39" s="302"/>
      <c r="J39" s="302"/>
      <c r="K39" s="302"/>
    </row>
    <row r="40" spans="1:11" s="24" customFormat="1" ht="9" customHeight="1" x14ac:dyDescent="0.2">
      <c r="A40" s="38"/>
      <c r="B40" s="39"/>
      <c r="C40" s="39"/>
      <c r="D40" s="39"/>
      <c r="E40" s="40"/>
      <c r="I40" s="303"/>
      <c r="J40" s="302"/>
      <c r="K40" s="302"/>
    </row>
    <row r="41" spans="1:11" x14ac:dyDescent="0.25">
      <c r="I41" s="304"/>
      <c r="J41" s="302"/>
      <c r="K41" s="305"/>
    </row>
    <row r="42" spans="1:11" x14ac:dyDescent="0.25">
      <c r="D42" s="41"/>
      <c r="F42" s="41"/>
    </row>
    <row r="43" spans="1:11" x14ac:dyDescent="0.25">
      <c r="C43" s="105"/>
      <c r="D43" s="41"/>
      <c r="I43" s="305"/>
      <c r="J43" s="305"/>
    </row>
    <row r="44" spans="1:11" x14ac:dyDescent="0.25">
      <c r="C44" s="105"/>
      <c r="D44" s="42"/>
    </row>
    <row r="45" spans="1:11" x14ac:dyDescent="0.25">
      <c r="C45" s="230"/>
      <c r="D45" s="41"/>
    </row>
    <row r="46" spans="1:11" x14ac:dyDescent="0.25">
      <c r="C46" s="304"/>
      <c r="D46" s="41"/>
    </row>
    <row r="48" spans="1:11" x14ac:dyDescent="0.25">
      <c r="D48" s="41"/>
      <c r="F48" s="43"/>
    </row>
    <row r="51" spans="6:6" x14ac:dyDescent="0.25">
      <c r="F51" s="44"/>
    </row>
    <row r="53" spans="6:6" x14ac:dyDescent="0.25">
      <c r="F53" s="45"/>
    </row>
  </sheetData>
  <mergeCells count="29">
    <mergeCell ref="A1:F1"/>
    <mergeCell ref="B8:D8"/>
    <mergeCell ref="B9:D9"/>
    <mergeCell ref="B13:D13"/>
    <mergeCell ref="B14:D14"/>
    <mergeCell ref="B12:D12"/>
    <mergeCell ref="B10:D10"/>
    <mergeCell ref="B11:D11"/>
    <mergeCell ref="C26:D26"/>
    <mergeCell ref="C39:D39"/>
    <mergeCell ref="C27:D27"/>
    <mergeCell ref="C28:D28"/>
    <mergeCell ref="B30:D30"/>
    <mergeCell ref="B31:C31"/>
    <mergeCell ref="B32:C32"/>
    <mergeCell ref="B37:C37"/>
    <mergeCell ref="B33:C33"/>
    <mergeCell ref="B34:C34"/>
    <mergeCell ref="B35:C35"/>
    <mergeCell ref="B36:C36"/>
    <mergeCell ref="C23:D23"/>
    <mergeCell ref="C21:D21"/>
    <mergeCell ref="C16:D16"/>
    <mergeCell ref="C24:D24"/>
    <mergeCell ref="C25:D25"/>
    <mergeCell ref="C17:D17"/>
    <mergeCell ref="C18:D18"/>
    <mergeCell ref="C19:D19"/>
    <mergeCell ref="C20:D20"/>
  </mergeCells>
  <printOptions horizontalCentered="1" verticalCentered="1"/>
  <pageMargins left="0.78740157480314965" right="0.39370078740157483" top="0.39370078740157483" bottom="0.39370078740157483" header="0.11811023622047245" footer="0.11811023622047245"/>
  <pageSetup paperSize="9" scale="88" orientation="portrait" r:id="rId1"/>
  <headerFooter>
    <oddHeader>&amp;C&amp;F</oddHeader>
    <oddFooter>&amp;R&amp;P/&amp;N</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450"/>
  <sheetViews>
    <sheetView showGridLines="0" view="pageBreakPreview" topLeftCell="A315" zoomScale="85" zoomScaleNormal="100" zoomScaleSheetLayoutView="85" workbookViewId="0">
      <selection activeCell="M326" sqref="M326"/>
    </sheetView>
  </sheetViews>
  <sheetFormatPr defaultRowHeight="12.75" x14ac:dyDescent="0.2"/>
  <cols>
    <col min="1" max="1" width="12.85546875" style="127" customWidth="1"/>
    <col min="2" max="2" width="51" style="128" customWidth="1"/>
    <col min="3" max="3" width="5.140625" style="129" customWidth="1"/>
    <col min="4" max="4" width="8.85546875" style="130" customWidth="1"/>
    <col min="5" max="5" width="10" style="130" customWidth="1"/>
    <col min="6" max="6" width="11.7109375" style="130" customWidth="1"/>
    <col min="7" max="7" width="13.28515625" style="130" customWidth="1"/>
    <col min="8" max="8" width="9.140625" style="130" customWidth="1"/>
    <col min="9" max="9" width="13.140625" style="130" customWidth="1"/>
    <col min="10" max="10" width="14.140625" style="131" customWidth="1"/>
    <col min="11" max="11" width="12.28515625" style="313" bestFit="1" customWidth="1"/>
    <col min="12" max="12" width="12" style="128" customWidth="1"/>
    <col min="13" max="13" width="9.5703125" style="128" bestFit="1" customWidth="1"/>
    <col min="14" max="14" width="9.140625" style="126"/>
    <col min="15" max="15" width="9.140625" style="132"/>
    <col min="16" max="254" width="9.140625" style="126"/>
    <col min="255" max="255" width="13.140625" style="126" customWidth="1"/>
    <col min="256" max="256" width="12.85546875" style="126" customWidth="1"/>
    <col min="257" max="257" width="43.85546875" style="126" customWidth="1"/>
    <col min="258" max="258" width="9.140625" style="126" customWidth="1"/>
    <col min="259" max="259" width="7.140625" style="126" customWidth="1"/>
    <col min="260" max="260" width="10.42578125" style="126" customWidth="1"/>
    <col min="261" max="261" width="10" style="126" customWidth="1"/>
    <col min="262" max="263" width="15.42578125" style="126" customWidth="1"/>
    <col min="264" max="264" width="10" style="126" customWidth="1"/>
    <col min="265" max="265" width="13" style="126" customWidth="1"/>
    <col min="266" max="267" width="0" style="126" hidden="1" customWidth="1"/>
    <col min="268" max="268" width="9.140625" style="126"/>
    <col min="269" max="269" width="9.5703125" style="126" bestFit="1" customWidth="1"/>
    <col min="270" max="510" width="9.140625" style="126"/>
    <col min="511" max="511" width="13.140625" style="126" customWidth="1"/>
    <col min="512" max="512" width="12.85546875" style="126" customWidth="1"/>
    <col min="513" max="513" width="43.85546875" style="126" customWidth="1"/>
    <col min="514" max="514" width="9.140625" style="126" customWidth="1"/>
    <col min="515" max="515" width="7.140625" style="126" customWidth="1"/>
    <col min="516" max="516" width="10.42578125" style="126" customWidth="1"/>
    <col min="517" max="517" width="10" style="126" customWidth="1"/>
    <col min="518" max="519" width="15.42578125" style="126" customWidth="1"/>
    <col min="520" max="520" width="10" style="126" customWidth="1"/>
    <col min="521" max="521" width="13" style="126" customWidth="1"/>
    <col min="522" max="523" width="0" style="126" hidden="1" customWidth="1"/>
    <col min="524" max="524" width="9.140625" style="126"/>
    <col min="525" max="525" width="9.5703125" style="126" bestFit="1" customWidth="1"/>
    <col min="526" max="766" width="9.140625" style="126"/>
    <col min="767" max="767" width="13.140625" style="126" customWidth="1"/>
    <col min="768" max="768" width="12.85546875" style="126" customWidth="1"/>
    <col min="769" max="769" width="43.85546875" style="126" customWidth="1"/>
    <col min="770" max="770" width="9.140625" style="126" customWidth="1"/>
    <col min="771" max="771" width="7.140625" style="126" customWidth="1"/>
    <col min="772" max="772" width="10.42578125" style="126" customWidth="1"/>
    <col min="773" max="773" width="10" style="126" customWidth="1"/>
    <col min="774" max="775" width="15.42578125" style="126" customWidth="1"/>
    <col min="776" max="776" width="10" style="126" customWidth="1"/>
    <col min="777" max="777" width="13" style="126" customWidth="1"/>
    <col min="778" max="779" width="0" style="126" hidden="1" customWidth="1"/>
    <col min="780" max="780" width="9.140625" style="126"/>
    <col min="781" max="781" width="9.5703125" style="126" bestFit="1" customWidth="1"/>
    <col min="782" max="1022" width="9.140625" style="126"/>
    <col min="1023" max="1023" width="13.140625" style="126" customWidth="1"/>
    <col min="1024" max="1024" width="12.85546875" style="126" customWidth="1"/>
    <col min="1025" max="1025" width="43.85546875" style="126" customWidth="1"/>
    <col min="1026" max="1026" width="9.140625" style="126" customWidth="1"/>
    <col min="1027" max="1027" width="7.140625" style="126" customWidth="1"/>
    <col min="1028" max="1028" width="10.42578125" style="126" customWidth="1"/>
    <col min="1029" max="1029" width="10" style="126" customWidth="1"/>
    <col min="1030" max="1031" width="15.42578125" style="126" customWidth="1"/>
    <col min="1032" max="1032" width="10" style="126" customWidth="1"/>
    <col min="1033" max="1033" width="13" style="126" customWidth="1"/>
    <col min="1034" max="1035" width="0" style="126" hidden="1" customWidth="1"/>
    <col min="1036" max="1036" width="9.140625" style="126"/>
    <col min="1037" max="1037" width="9.5703125" style="126" bestFit="1" customWidth="1"/>
    <col min="1038" max="1278" width="9.140625" style="126"/>
    <col min="1279" max="1279" width="13.140625" style="126" customWidth="1"/>
    <col min="1280" max="1280" width="12.85546875" style="126" customWidth="1"/>
    <col min="1281" max="1281" width="43.85546875" style="126" customWidth="1"/>
    <col min="1282" max="1282" width="9.140625" style="126" customWidth="1"/>
    <col min="1283" max="1283" width="7.140625" style="126" customWidth="1"/>
    <col min="1284" max="1284" width="10.42578125" style="126" customWidth="1"/>
    <col min="1285" max="1285" width="10" style="126" customWidth="1"/>
    <col min="1286" max="1287" width="15.42578125" style="126" customWidth="1"/>
    <col min="1288" max="1288" width="10" style="126" customWidth="1"/>
    <col min="1289" max="1289" width="13" style="126" customWidth="1"/>
    <col min="1290" max="1291" width="0" style="126" hidden="1" customWidth="1"/>
    <col min="1292" max="1292" width="9.140625" style="126"/>
    <col min="1293" max="1293" width="9.5703125" style="126" bestFit="1" customWidth="1"/>
    <col min="1294" max="1534" width="9.140625" style="126"/>
    <col min="1535" max="1535" width="13.140625" style="126" customWidth="1"/>
    <col min="1536" max="1536" width="12.85546875" style="126" customWidth="1"/>
    <col min="1537" max="1537" width="43.85546875" style="126" customWidth="1"/>
    <col min="1538" max="1538" width="9.140625" style="126" customWidth="1"/>
    <col min="1539" max="1539" width="7.140625" style="126" customWidth="1"/>
    <col min="1540" max="1540" width="10.42578125" style="126" customWidth="1"/>
    <col min="1541" max="1541" width="10" style="126" customWidth="1"/>
    <col min="1542" max="1543" width="15.42578125" style="126" customWidth="1"/>
    <col min="1544" max="1544" width="10" style="126" customWidth="1"/>
    <col min="1545" max="1545" width="13" style="126" customWidth="1"/>
    <col min="1546" max="1547" width="0" style="126" hidden="1" customWidth="1"/>
    <col min="1548" max="1548" width="9.140625" style="126"/>
    <col min="1549" max="1549" width="9.5703125" style="126" bestFit="1" customWidth="1"/>
    <col min="1550" max="1790" width="9.140625" style="126"/>
    <col min="1791" max="1791" width="13.140625" style="126" customWidth="1"/>
    <col min="1792" max="1792" width="12.85546875" style="126" customWidth="1"/>
    <col min="1793" max="1793" width="43.85546875" style="126" customWidth="1"/>
    <col min="1794" max="1794" width="9.140625" style="126" customWidth="1"/>
    <col min="1795" max="1795" width="7.140625" style="126" customWidth="1"/>
    <col min="1796" max="1796" width="10.42578125" style="126" customWidth="1"/>
    <col min="1797" max="1797" width="10" style="126" customWidth="1"/>
    <col min="1798" max="1799" width="15.42578125" style="126" customWidth="1"/>
    <col min="1800" max="1800" width="10" style="126" customWidth="1"/>
    <col min="1801" max="1801" width="13" style="126" customWidth="1"/>
    <col min="1802" max="1803" width="0" style="126" hidden="1" customWidth="1"/>
    <col min="1804" max="1804" width="9.140625" style="126"/>
    <col min="1805" max="1805" width="9.5703125" style="126" bestFit="1" customWidth="1"/>
    <col min="1806" max="2046" width="9.140625" style="126"/>
    <col min="2047" max="2047" width="13.140625" style="126" customWidth="1"/>
    <col min="2048" max="2048" width="12.85546875" style="126" customWidth="1"/>
    <col min="2049" max="2049" width="43.85546875" style="126" customWidth="1"/>
    <col min="2050" max="2050" width="9.140625" style="126" customWidth="1"/>
    <col min="2051" max="2051" width="7.140625" style="126" customWidth="1"/>
    <col min="2052" max="2052" width="10.42578125" style="126" customWidth="1"/>
    <col min="2053" max="2053" width="10" style="126" customWidth="1"/>
    <col min="2054" max="2055" width="15.42578125" style="126" customWidth="1"/>
    <col min="2056" max="2056" width="10" style="126" customWidth="1"/>
    <col min="2057" max="2057" width="13" style="126" customWidth="1"/>
    <col min="2058" max="2059" width="0" style="126" hidden="1" customWidth="1"/>
    <col min="2060" max="2060" width="9.140625" style="126"/>
    <col min="2061" max="2061" width="9.5703125" style="126" bestFit="1" customWidth="1"/>
    <col min="2062" max="2302" width="9.140625" style="126"/>
    <col min="2303" max="2303" width="13.140625" style="126" customWidth="1"/>
    <col min="2304" max="2304" width="12.85546875" style="126" customWidth="1"/>
    <col min="2305" max="2305" width="43.85546875" style="126" customWidth="1"/>
    <col min="2306" max="2306" width="9.140625" style="126" customWidth="1"/>
    <col min="2307" max="2307" width="7.140625" style="126" customWidth="1"/>
    <col min="2308" max="2308" width="10.42578125" style="126" customWidth="1"/>
    <col min="2309" max="2309" width="10" style="126" customWidth="1"/>
    <col min="2310" max="2311" width="15.42578125" style="126" customWidth="1"/>
    <col min="2312" max="2312" width="10" style="126" customWidth="1"/>
    <col min="2313" max="2313" width="13" style="126" customWidth="1"/>
    <col min="2314" max="2315" width="0" style="126" hidden="1" customWidth="1"/>
    <col min="2316" max="2316" width="9.140625" style="126"/>
    <col min="2317" max="2317" width="9.5703125" style="126" bestFit="1" customWidth="1"/>
    <col min="2318" max="2558" width="9.140625" style="126"/>
    <col min="2559" max="2559" width="13.140625" style="126" customWidth="1"/>
    <col min="2560" max="2560" width="12.85546875" style="126" customWidth="1"/>
    <col min="2561" max="2561" width="43.85546875" style="126" customWidth="1"/>
    <col min="2562" max="2562" width="9.140625" style="126" customWidth="1"/>
    <col min="2563" max="2563" width="7.140625" style="126" customWidth="1"/>
    <col min="2564" max="2564" width="10.42578125" style="126" customWidth="1"/>
    <col min="2565" max="2565" width="10" style="126" customWidth="1"/>
    <col min="2566" max="2567" width="15.42578125" style="126" customWidth="1"/>
    <col min="2568" max="2568" width="10" style="126" customWidth="1"/>
    <col min="2569" max="2569" width="13" style="126" customWidth="1"/>
    <col min="2570" max="2571" width="0" style="126" hidden="1" customWidth="1"/>
    <col min="2572" max="2572" width="9.140625" style="126"/>
    <col min="2573" max="2573" width="9.5703125" style="126" bestFit="1" customWidth="1"/>
    <col min="2574" max="2814" width="9.140625" style="126"/>
    <col min="2815" max="2815" width="13.140625" style="126" customWidth="1"/>
    <col min="2816" max="2816" width="12.85546875" style="126" customWidth="1"/>
    <col min="2817" max="2817" width="43.85546875" style="126" customWidth="1"/>
    <col min="2818" max="2818" width="9.140625" style="126" customWidth="1"/>
    <col min="2819" max="2819" width="7.140625" style="126" customWidth="1"/>
    <col min="2820" max="2820" width="10.42578125" style="126" customWidth="1"/>
    <col min="2821" max="2821" width="10" style="126" customWidth="1"/>
    <col min="2822" max="2823" width="15.42578125" style="126" customWidth="1"/>
    <col min="2824" max="2824" width="10" style="126" customWidth="1"/>
    <col min="2825" max="2825" width="13" style="126" customWidth="1"/>
    <col min="2826" max="2827" width="0" style="126" hidden="1" customWidth="1"/>
    <col min="2828" max="2828" width="9.140625" style="126"/>
    <col min="2829" max="2829" width="9.5703125" style="126" bestFit="1" customWidth="1"/>
    <col min="2830" max="3070" width="9.140625" style="126"/>
    <col min="3071" max="3071" width="13.140625" style="126" customWidth="1"/>
    <col min="3072" max="3072" width="12.85546875" style="126" customWidth="1"/>
    <col min="3073" max="3073" width="43.85546875" style="126" customWidth="1"/>
    <col min="3074" max="3074" width="9.140625" style="126" customWidth="1"/>
    <col min="3075" max="3075" width="7.140625" style="126" customWidth="1"/>
    <col min="3076" max="3076" width="10.42578125" style="126" customWidth="1"/>
    <col min="3077" max="3077" width="10" style="126" customWidth="1"/>
    <col min="3078" max="3079" width="15.42578125" style="126" customWidth="1"/>
    <col min="3080" max="3080" width="10" style="126" customWidth="1"/>
    <col min="3081" max="3081" width="13" style="126" customWidth="1"/>
    <col min="3082" max="3083" width="0" style="126" hidden="1" customWidth="1"/>
    <col min="3084" max="3084" width="9.140625" style="126"/>
    <col min="3085" max="3085" width="9.5703125" style="126" bestFit="1" customWidth="1"/>
    <col min="3086" max="3326" width="9.140625" style="126"/>
    <col min="3327" max="3327" width="13.140625" style="126" customWidth="1"/>
    <col min="3328" max="3328" width="12.85546875" style="126" customWidth="1"/>
    <col min="3329" max="3329" width="43.85546875" style="126" customWidth="1"/>
    <col min="3330" max="3330" width="9.140625" style="126" customWidth="1"/>
    <col min="3331" max="3331" width="7.140625" style="126" customWidth="1"/>
    <col min="3332" max="3332" width="10.42578125" style="126" customWidth="1"/>
    <col min="3333" max="3333" width="10" style="126" customWidth="1"/>
    <col min="3334" max="3335" width="15.42578125" style="126" customWidth="1"/>
    <col min="3336" max="3336" width="10" style="126" customWidth="1"/>
    <col min="3337" max="3337" width="13" style="126" customWidth="1"/>
    <col min="3338" max="3339" width="0" style="126" hidden="1" customWidth="1"/>
    <col min="3340" max="3340" width="9.140625" style="126"/>
    <col min="3341" max="3341" width="9.5703125" style="126" bestFit="1" customWidth="1"/>
    <col min="3342" max="3582" width="9.140625" style="126"/>
    <col min="3583" max="3583" width="13.140625" style="126" customWidth="1"/>
    <col min="3584" max="3584" width="12.85546875" style="126" customWidth="1"/>
    <col min="3585" max="3585" width="43.85546875" style="126" customWidth="1"/>
    <col min="3586" max="3586" width="9.140625" style="126" customWidth="1"/>
    <col min="3587" max="3587" width="7.140625" style="126" customWidth="1"/>
    <col min="3588" max="3588" width="10.42578125" style="126" customWidth="1"/>
    <col min="3589" max="3589" width="10" style="126" customWidth="1"/>
    <col min="3590" max="3591" width="15.42578125" style="126" customWidth="1"/>
    <col min="3592" max="3592" width="10" style="126" customWidth="1"/>
    <col min="3593" max="3593" width="13" style="126" customWidth="1"/>
    <col min="3594" max="3595" width="0" style="126" hidden="1" customWidth="1"/>
    <col min="3596" max="3596" width="9.140625" style="126"/>
    <col min="3597" max="3597" width="9.5703125" style="126" bestFit="1" customWidth="1"/>
    <col min="3598" max="3838" width="9.140625" style="126"/>
    <col min="3839" max="3839" width="13.140625" style="126" customWidth="1"/>
    <col min="3840" max="3840" width="12.85546875" style="126" customWidth="1"/>
    <col min="3841" max="3841" width="43.85546875" style="126" customWidth="1"/>
    <col min="3842" max="3842" width="9.140625" style="126" customWidth="1"/>
    <col min="3843" max="3843" width="7.140625" style="126" customWidth="1"/>
    <col min="3844" max="3844" width="10.42578125" style="126" customWidth="1"/>
    <col min="3845" max="3845" width="10" style="126" customWidth="1"/>
    <col min="3846" max="3847" width="15.42578125" style="126" customWidth="1"/>
    <col min="3848" max="3848" width="10" style="126" customWidth="1"/>
    <col min="3849" max="3849" width="13" style="126" customWidth="1"/>
    <col min="3850" max="3851" width="0" style="126" hidden="1" customWidth="1"/>
    <col min="3852" max="3852" width="9.140625" style="126"/>
    <col min="3853" max="3853" width="9.5703125" style="126" bestFit="1" customWidth="1"/>
    <col min="3854" max="4094" width="9.140625" style="126"/>
    <col min="4095" max="4095" width="13.140625" style="126" customWidth="1"/>
    <col min="4096" max="4096" width="12.85546875" style="126" customWidth="1"/>
    <col min="4097" max="4097" width="43.85546875" style="126" customWidth="1"/>
    <col min="4098" max="4098" width="9.140625" style="126" customWidth="1"/>
    <col min="4099" max="4099" width="7.140625" style="126" customWidth="1"/>
    <col min="4100" max="4100" width="10.42578125" style="126" customWidth="1"/>
    <col min="4101" max="4101" width="10" style="126" customWidth="1"/>
    <col min="4102" max="4103" width="15.42578125" style="126" customWidth="1"/>
    <col min="4104" max="4104" width="10" style="126" customWidth="1"/>
    <col min="4105" max="4105" width="13" style="126" customWidth="1"/>
    <col min="4106" max="4107" width="0" style="126" hidden="1" customWidth="1"/>
    <col min="4108" max="4108" width="9.140625" style="126"/>
    <col min="4109" max="4109" width="9.5703125" style="126" bestFit="1" customWidth="1"/>
    <col min="4110" max="4350" width="9.140625" style="126"/>
    <col min="4351" max="4351" width="13.140625" style="126" customWidth="1"/>
    <col min="4352" max="4352" width="12.85546875" style="126" customWidth="1"/>
    <col min="4353" max="4353" width="43.85546875" style="126" customWidth="1"/>
    <col min="4354" max="4354" width="9.140625" style="126" customWidth="1"/>
    <col min="4355" max="4355" width="7.140625" style="126" customWidth="1"/>
    <col min="4356" max="4356" width="10.42578125" style="126" customWidth="1"/>
    <col min="4357" max="4357" width="10" style="126" customWidth="1"/>
    <col min="4358" max="4359" width="15.42578125" style="126" customWidth="1"/>
    <col min="4360" max="4360" width="10" style="126" customWidth="1"/>
    <col min="4361" max="4361" width="13" style="126" customWidth="1"/>
    <col min="4362" max="4363" width="0" style="126" hidden="1" customWidth="1"/>
    <col min="4364" max="4364" width="9.140625" style="126"/>
    <col min="4365" max="4365" width="9.5703125" style="126" bestFit="1" customWidth="1"/>
    <col min="4366" max="4606" width="9.140625" style="126"/>
    <col min="4607" max="4607" width="13.140625" style="126" customWidth="1"/>
    <col min="4608" max="4608" width="12.85546875" style="126" customWidth="1"/>
    <col min="4609" max="4609" width="43.85546875" style="126" customWidth="1"/>
    <col min="4610" max="4610" width="9.140625" style="126" customWidth="1"/>
    <col min="4611" max="4611" width="7.140625" style="126" customWidth="1"/>
    <col min="4612" max="4612" width="10.42578125" style="126" customWidth="1"/>
    <col min="4613" max="4613" width="10" style="126" customWidth="1"/>
    <col min="4614" max="4615" width="15.42578125" style="126" customWidth="1"/>
    <col min="4616" max="4616" width="10" style="126" customWidth="1"/>
    <col min="4617" max="4617" width="13" style="126" customWidth="1"/>
    <col min="4618" max="4619" width="0" style="126" hidden="1" customWidth="1"/>
    <col min="4620" max="4620" width="9.140625" style="126"/>
    <col min="4621" max="4621" width="9.5703125" style="126" bestFit="1" customWidth="1"/>
    <col min="4622" max="4862" width="9.140625" style="126"/>
    <col min="4863" max="4863" width="13.140625" style="126" customWidth="1"/>
    <col min="4864" max="4864" width="12.85546875" style="126" customWidth="1"/>
    <col min="4865" max="4865" width="43.85546875" style="126" customWidth="1"/>
    <col min="4866" max="4866" width="9.140625" style="126" customWidth="1"/>
    <col min="4867" max="4867" width="7.140625" style="126" customWidth="1"/>
    <col min="4868" max="4868" width="10.42578125" style="126" customWidth="1"/>
    <col min="4869" max="4869" width="10" style="126" customWidth="1"/>
    <col min="4870" max="4871" width="15.42578125" style="126" customWidth="1"/>
    <col min="4872" max="4872" width="10" style="126" customWidth="1"/>
    <col min="4873" max="4873" width="13" style="126" customWidth="1"/>
    <col min="4874" max="4875" width="0" style="126" hidden="1" customWidth="1"/>
    <col min="4876" max="4876" width="9.140625" style="126"/>
    <col min="4877" max="4877" width="9.5703125" style="126" bestFit="1" customWidth="1"/>
    <col min="4878" max="5118" width="9.140625" style="126"/>
    <col min="5119" max="5119" width="13.140625" style="126" customWidth="1"/>
    <col min="5120" max="5120" width="12.85546875" style="126" customWidth="1"/>
    <col min="5121" max="5121" width="43.85546875" style="126" customWidth="1"/>
    <col min="5122" max="5122" width="9.140625" style="126" customWidth="1"/>
    <col min="5123" max="5123" width="7.140625" style="126" customWidth="1"/>
    <col min="5124" max="5124" width="10.42578125" style="126" customWidth="1"/>
    <col min="5125" max="5125" width="10" style="126" customWidth="1"/>
    <col min="5126" max="5127" width="15.42578125" style="126" customWidth="1"/>
    <col min="5128" max="5128" width="10" style="126" customWidth="1"/>
    <col min="5129" max="5129" width="13" style="126" customWidth="1"/>
    <col min="5130" max="5131" width="0" style="126" hidden="1" customWidth="1"/>
    <col min="5132" max="5132" width="9.140625" style="126"/>
    <col min="5133" max="5133" width="9.5703125" style="126" bestFit="1" customWidth="1"/>
    <col min="5134" max="5374" width="9.140625" style="126"/>
    <col min="5375" max="5375" width="13.140625" style="126" customWidth="1"/>
    <col min="5376" max="5376" width="12.85546875" style="126" customWidth="1"/>
    <col min="5377" max="5377" width="43.85546875" style="126" customWidth="1"/>
    <col min="5378" max="5378" width="9.140625" style="126" customWidth="1"/>
    <col min="5379" max="5379" width="7.140625" style="126" customWidth="1"/>
    <col min="5380" max="5380" width="10.42578125" style="126" customWidth="1"/>
    <col min="5381" max="5381" width="10" style="126" customWidth="1"/>
    <col min="5382" max="5383" width="15.42578125" style="126" customWidth="1"/>
    <col min="5384" max="5384" width="10" style="126" customWidth="1"/>
    <col min="5385" max="5385" width="13" style="126" customWidth="1"/>
    <col min="5386" max="5387" width="0" style="126" hidden="1" customWidth="1"/>
    <col min="5388" max="5388" width="9.140625" style="126"/>
    <col min="5389" max="5389" width="9.5703125" style="126" bestFit="1" customWidth="1"/>
    <col min="5390" max="5630" width="9.140625" style="126"/>
    <col min="5631" max="5631" width="13.140625" style="126" customWidth="1"/>
    <col min="5632" max="5632" width="12.85546875" style="126" customWidth="1"/>
    <col min="5633" max="5633" width="43.85546875" style="126" customWidth="1"/>
    <col min="5634" max="5634" width="9.140625" style="126" customWidth="1"/>
    <col min="5635" max="5635" width="7.140625" style="126" customWidth="1"/>
    <col min="5636" max="5636" width="10.42578125" style="126" customWidth="1"/>
    <col min="5637" max="5637" width="10" style="126" customWidth="1"/>
    <col min="5638" max="5639" width="15.42578125" style="126" customWidth="1"/>
    <col min="5640" max="5640" width="10" style="126" customWidth="1"/>
    <col min="5641" max="5641" width="13" style="126" customWidth="1"/>
    <col min="5642" max="5643" width="0" style="126" hidden="1" customWidth="1"/>
    <col min="5644" max="5644" width="9.140625" style="126"/>
    <col min="5645" max="5645" width="9.5703125" style="126" bestFit="1" customWidth="1"/>
    <col min="5646" max="5886" width="9.140625" style="126"/>
    <col min="5887" max="5887" width="13.140625" style="126" customWidth="1"/>
    <col min="5888" max="5888" width="12.85546875" style="126" customWidth="1"/>
    <col min="5889" max="5889" width="43.85546875" style="126" customWidth="1"/>
    <col min="5890" max="5890" width="9.140625" style="126" customWidth="1"/>
    <col min="5891" max="5891" width="7.140625" style="126" customWidth="1"/>
    <col min="5892" max="5892" width="10.42578125" style="126" customWidth="1"/>
    <col min="5893" max="5893" width="10" style="126" customWidth="1"/>
    <col min="5894" max="5895" width="15.42578125" style="126" customWidth="1"/>
    <col min="5896" max="5896" width="10" style="126" customWidth="1"/>
    <col min="5897" max="5897" width="13" style="126" customWidth="1"/>
    <col min="5898" max="5899" width="0" style="126" hidden="1" customWidth="1"/>
    <col min="5900" max="5900" width="9.140625" style="126"/>
    <col min="5901" max="5901" width="9.5703125" style="126" bestFit="1" customWidth="1"/>
    <col min="5902" max="6142" width="9.140625" style="126"/>
    <col min="6143" max="6143" width="13.140625" style="126" customWidth="1"/>
    <col min="6144" max="6144" width="12.85546875" style="126" customWidth="1"/>
    <col min="6145" max="6145" width="43.85546875" style="126" customWidth="1"/>
    <col min="6146" max="6146" width="9.140625" style="126" customWidth="1"/>
    <col min="6147" max="6147" width="7.140625" style="126" customWidth="1"/>
    <col min="6148" max="6148" width="10.42578125" style="126" customWidth="1"/>
    <col min="6149" max="6149" width="10" style="126" customWidth="1"/>
    <col min="6150" max="6151" width="15.42578125" style="126" customWidth="1"/>
    <col min="6152" max="6152" width="10" style="126" customWidth="1"/>
    <col min="6153" max="6153" width="13" style="126" customWidth="1"/>
    <col min="6154" max="6155" width="0" style="126" hidden="1" customWidth="1"/>
    <col min="6156" max="6156" width="9.140625" style="126"/>
    <col min="6157" max="6157" width="9.5703125" style="126" bestFit="1" customWidth="1"/>
    <col min="6158" max="6398" width="9.140625" style="126"/>
    <col min="6399" max="6399" width="13.140625" style="126" customWidth="1"/>
    <col min="6400" max="6400" width="12.85546875" style="126" customWidth="1"/>
    <col min="6401" max="6401" width="43.85546875" style="126" customWidth="1"/>
    <col min="6402" max="6402" width="9.140625" style="126" customWidth="1"/>
    <col min="6403" max="6403" width="7.140625" style="126" customWidth="1"/>
    <col min="6404" max="6404" width="10.42578125" style="126" customWidth="1"/>
    <col min="6405" max="6405" width="10" style="126" customWidth="1"/>
    <col min="6406" max="6407" width="15.42578125" style="126" customWidth="1"/>
    <col min="6408" max="6408" width="10" style="126" customWidth="1"/>
    <col min="6409" max="6409" width="13" style="126" customWidth="1"/>
    <col min="6410" max="6411" width="0" style="126" hidden="1" customWidth="1"/>
    <col min="6412" max="6412" width="9.140625" style="126"/>
    <col min="6413" max="6413" width="9.5703125" style="126" bestFit="1" customWidth="1"/>
    <col min="6414" max="6654" width="9.140625" style="126"/>
    <col min="6655" max="6655" width="13.140625" style="126" customWidth="1"/>
    <col min="6656" max="6656" width="12.85546875" style="126" customWidth="1"/>
    <col min="6657" max="6657" width="43.85546875" style="126" customWidth="1"/>
    <col min="6658" max="6658" width="9.140625" style="126" customWidth="1"/>
    <col min="6659" max="6659" width="7.140625" style="126" customWidth="1"/>
    <col min="6660" max="6660" width="10.42578125" style="126" customWidth="1"/>
    <col min="6661" max="6661" width="10" style="126" customWidth="1"/>
    <col min="6662" max="6663" width="15.42578125" style="126" customWidth="1"/>
    <col min="6664" max="6664" width="10" style="126" customWidth="1"/>
    <col min="6665" max="6665" width="13" style="126" customWidth="1"/>
    <col min="6666" max="6667" width="0" style="126" hidden="1" customWidth="1"/>
    <col min="6668" max="6668" width="9.140625" style="126"/>
    <col min="6669" max="6669" width="9.5703125" style="126" bestFit="1" customWidth="1"/>
    <col min="6670" max="6910" width="9.140625" style="126"/>
    <col min="6911" max="6911" width="13.140625" style="126" customWidth="1"/>
    <col min="6912" max="6912" width="12.85546875" style="126" customWidth="1"/>
    <col min="6913" max="6913" width="43.85546875" style="126" customWidth="1"/>
    <col min="6914" max="6914" width="9.140625" style="126" customWidth="1"/>
    <col min="6915" max="6915" width="7.140625" style="126" customWidth="1"/>
    <col min="6916" max="6916" width="10.42578125" style="126" customWidth="1"/>
    <col min="6917" max="6917" width="10" style="126" customWidth="1"/>
    <col min="6918" max="6919" width="15.42578125" style="126" customWidth="1"/>
    <col min="6920" max="6920" width="10" style="126" customWidth="1"/>
    <col min="6921" max="6921" width="13" style="126" customWidth="1"/>
    <col min="6922" max="6923" width="0" style="126" hidden="1" customWidth="1"/>
    <col min="6924" max="6924" width="9.140625" style="126"/>
    <col min="6925" max="6925" width="9.5703125" style="126" bestFit="1" customWidth="1"/>
    <col min="6926" max="7166" width="9.140625" style="126"/>
    <col min="7167" max="7167" width="13.140625" style="126" customWidth="1"/>
    <col min="7168" max="7168" width="12.85546875" style="126" customWidth="1"/>
    <col min="7169" max="7169" width="43.85546875" style="126" customWidth="1"/>
    <col min="7170" max="7170" width="9.140625" style="126" customWidth="1"/>
    <col min="7171" max="7171" width="7.140625" style="126" customWidth="1"/>
    <col min="7172" max="7172" width="10.42578125" style="126" customWidth="1"/>
    <col min="7173" max="7173" width="10" style="126" customWidth="1"/>
    <col min="7174" max="7175" width="15.42578125" style="126" customWidth="1"/>
    <col min="7176" max="7176" width="10" style="126" customWidth="1"/>
    <col min="7177" max="7177" width="13" style="126" customWidth="1"/>
    <col min="7178" max="7179" width="0" style="126" hidden="1" customWidth="1"/>
    <col min="7180" max="7180" width="9.140625" style="126"/>
    <col min="7181" max="7181" width="9.5703125" style="126" bestFit="1" customWidth="1"/>
    <col min="7182" max="7422" width="9.140625" style="126"/>
    <col min="7423" max="7423" width="13.140625" style="126" customWidth="1"/>
    <col min="7424" max="7424" width="12.85546875" style="126" customWidth="1"/>
    <col min="7425" max="7425" width="43.85546875" style="126" customWidth="1"/>
    <col min="7426" max="7426" width="9.140625" style="126" customWidth="1"/>
    <col min="7427" max="7427" width="7.140625" style="126" customWidth="1"/>
    <col min="7428" max="7428" width="10.42578125" style="126" customWidth="1"/>
    <col min="7429" max="7429" width="10" style="126" customWidth="1"/>
    <col min="7430" max="7431" width="15.42578125" style="126" customWidth="1"/>
    <col min="7432" max="7432" width="10" style="126" customWidth="1"/>
    <col min="7433" max="7433" width="13" style="126" customWidth="1"/>
    <col min="7434" max="7435" width="0" style="126" hidden="1" customWidth="1"/>
    <col min="7436" max="7436" width="9.140625" style="126"/>
    <col min="7437" max="7437" width="9.5703125" style="126" bestFit="1" customWidth="1"/>
    <col min="7438" max="7678" width="9.140625" style="126"/>
    <col min="7679" max="7679" width="13.140625" style="126" customWidth="1"/>
    <col min="7680" max="7680" width="12.85546875" style="126" customWidth="1"/>
    <col min="7681" max="7681" width="43.85546875" style="126" customWidth="1"/>
    <col min="7682" max="7682" width="9.140625" style="126" customWidth="1"/>
    <col min="7683" max="7683" width="7.140625" style="126" customWidth="1"/>
    <col min="7684" max="7684" width="10.42578125" style="126" customWidth="1"/>
    <col min="7685" max="7685" width="10" style="126" customWidth="1"/>
    <col min="7686" max="7687" width="15.42578125" style="126" customWidth="1"/>
    <col min="7688" max="7688" width="10" style="126" customWidth="1"/>
    <col min="7689" max="7689" width="13" style="126" customWidth="1"/>
    <col min="7690" max="7691" width="0" style="126" hidden="1" customWidth="1"/>
    <col min="7692" max="7692" width="9.140625" style="126"/>
    <col min="7693" max="7693" width="9.5703125" style="126" bestFit="1" customWidth="1"/>
    <col min="7694" max="7934" width="9.140625" style="126"/>
    <col min="7935" max="7935" width="13.140625" style="126" customWidth="1"/>
    <col min="7936" max="7936" width="12.85546875" style="126" customWidth="1"/>
    <col min="7937" max="7937" width="43.85546875" style="126" customWidth="1"/>
    <col min="7938" max="7938" width="9.140625" style="126" customWidth="1"/>
    <col min="7939" max="7939" width="7.140625" style="126" customWidth="1"/>
    <col min="7940" max="7940" width="10.42578125" style="126" customWidth="1"/>
    <col min="7941" max="7941" width="10" style="126" customWidth="1"/>
    <col min="7942" max="7943" width="15.42578125" style="126" customWidth="1"/>
    <col min="7944" max="7944" width="10" style="126" customWidth="1"/>
    <col min="7945" max="7945" width="13" style="126" customWidth="1"/>
    <col min="7946" max="7947" width="0" style="126" hidden="1" customWidth="1"/>
    <col min="7948" max="7948" width="9.140625" style="126"/>
    <col min="7949" max="7949" width="9.5703125" style="126" bestFit="1" customWidth="1"/>
    <col min="7950" max="8190" width="9.140625" style="126"/>
    <col min="8191" max="8191" width="13.140625" style="126" customWidth="1"/>
    <col min="8192" max="8192" width="12.85546875" style="126" customWidth="1"/>
    <col min="8193" max="8193" width="43.85546875" style="126" customWidth="1"/>
    <col min="8194" max="8194" width="9.140625" style="126" customWidth="1"/>
    <col min="8195" max="8195" width="7.140625" style="126" customWidth="1"/>
    <col min="8196" max="8196" width="10.42578125" style="126" customWidth="1"/>
    <col min="8197" max="8197" width="10" style="126" customWidth="1"/>
    <col min="8198" max="8199" width="15.42578125" style="126" customWidth="1"/>
    <col min="8200" max="8200" width="10" style="126" customWidth="1"/>
    <col min="8201" max="8201" width="13" style="126" customWidth="1"/>
    <col min="8202" max="8203" width="0" style="126" hidden="1" customWidth="1"/>
    <col min="8204" max="8204" width="9.140625" style="126"/>
    <col min="8205" max="8205" width="9.5703125" style="126" bestFit="1" customWidth="1"/>
    <col min="8206" max="8446" width="9.140625" style="126"/>
    <col min="8447" max="8447" width="13.140625" style="126" customWidth="1"/>
    <col min="8448" max="8448" width="12.85546875" style="126" customWidth="1"/>
    <col min="8449" max="8449" width="43.85546875" style="126" customWidth="1"/>
    <col min="8450" max="8450" width="9.140625" style="126" customWidth="1"/>
    <col min="8451" max="8451" width="7.140625" style="126" customWidth="1"/>
    <col min="8452" max="8452" width="10.42578125" style="126" customWidth="1"/>
    <col min="8453" max="8453" width="10" style="126" customWidth="1"/>
    <col min="8454" max="8455" width="15.42578125" style="126" customWidth="1"/>
    <col min="8456" max="8456" width="10" style="126" customWidth="1"/>
    <col min="8457" max="8457" width="13" style="126" customWidth="1"/>
    <col min="8458" max="8459" width="0" style="126" hidden="1" customWidth="1"/>
    <col min="8460" max="8460" width="9.140625" style="126"/>
    <col min="8461" max="8461" width="9.5703125" style="126" bestFit="1" customWidth="1"/>
    <col min="8462" max="8702" width="9.140625" style="126"/>
    <col min="8703" max="8703" width="13.140625" style="126" customWidth="1"/>
    <col min="8704" max="8704" width="12.85546875" style="126" customWidth="1"/>
    <col min="8705" max="8705" width="43.85546875" style="126" customWidth="1"/>
    <col min="8706" max="8706" width="9.140625" style="126" customWidth="1"/>
    <col min="8707" max="8707" width="7.140625" style="126" customWidth="1"/>
    <col min="8708" max="8708" width="10.42578125" style="126" customWidth="1"/>
    <col min="8709" max="8709" width="10" style="126" customWidth="1"/>
    <col min="8710" max="8711" width="15.42578125" style="126" customWidth="1"/>
    <col min="8712" max="8712" width="10" style="126" customWidth="1"/>
    <col min="8713" max="8713" width="13" style="126" customWidth="1"/>
    <col min="8714" max="8715" width="0" style="126" hidden="1" customWidth="1"/>
    <col min="8716" max="8716" width="9.140625" style="126"/>
    <col min="8717" max="8717" width="9.5703125" style="126" bestFit="1" customWidth="1"/>
    <col min="8718" max="8958" width="9.140625" style="126"/>
    <col min="8959" max="8959" width="13.140625" style="126" customWidth="1"/>
    <col min="8960" max="8960" width="12.85546875" style="126" customWidth="1"/>
    <col min="8961" max="8961" width="43.85546875" style="126" customWidth="1"/>
    <col min="8962" max="8962" width="9.140625" style="126" customWidth="1"/>
    <col min="8963" max="8963" width="7.140625" style="126" customWidth="1"/>
    <col min="8964" max="8964" width="10.42578125" style="126" customWidth="1"/>
    <col min="8965" max="8965" width="10" style="126" customWidth="1"/>
    <col min="8966" max="8967" width="15.42578125" style="126" customWidth="1"/>
    <col min="8968" max="8968" width="10" style="126" customWidth="1"/>
    <col min="8969" max="8969" width="13" style="126" customWidth="1"/>
    <col min="8970" max="8971" width="0" style="126" hidden="1" customWidth="1"/>
    <col min="8972" max="8972" width="9.140625" style="126"/>
    <col min="8973" max="8973" width="9.5703125" style="126" bestFit="1" customWidth="1"/>
    <col min="8974" max="9214" width="9.140625" style="126"/>
    <col min="9215" max="9215" width="13.140625" style="126" customWidth="1"/>
    <col min="9216" max="9216" width="12.85546875" style="126" customWidth="1"/>
    <col min="9217" max="9217" width="43.85546875" style="126" customWidth="1"/>
    <col min="9218" max="9218" width="9.140625" style="126" customWidth="1"/>
    <col min="9219" max="9219" width="7.140625" style="126" customWidth="1"/>
    <col min="9220" max="9220" width="10.42578125" style="126" customWidth="1"/>
    <col min="9221" max="9221" width="10" style="126" customWidth="1"/>
    <col min="9222" max="9223" width="15.42578125" style="126" customWidth="1"/>
    <col min="9224" max="9224" width="10" style="126" customWidth="1"/>
    <col min="9225" max="9225" width="13" style="126" customWidth="1"/>
    <col min="9226" max="9227" width="0" style="126" hidden="1" customWidth="1"/>
    <col min="9228" max="9228" width="9.140625" style="126"/>
    <col min="9229" max="9229" width="9.5703125" style="126" bestFit="1" customWidth="1"/>
    <col min="9230" max="9470" width="9.140625" style="126"/>
    <col min="9471" max="9471" width="13.140625" style="126" customWidth="1"/>
    <col min="9472" max="9472" width="12.85546875" style="126" customWidth="1"/>
    <col min="9473" max="9473" width="43.85546875" style="126" customWidth="1"/>
    <col min="9474" max="9474" width="9.140625" style="126" customWidth="1"/>
    <col min="9475" max="9475" width="7.140625" style="126" customWidth="1"/>
    <col min="9476" max="9476" width="10.42578125" style="126" customWidth="1"/>
    <col min="9477" max="9477" width="10" style="126" customWidth="1"/>
    <col min="9478" max="9479" width="15.42578125" style="126" customWidth="1"/>
    <col min="9480" max="9480" width="10" style="126" customWidth="1"/>
    <col min="9481" max="9481" width="13" style="126" customWidth="1"/>
    <col min="9482" max="9483" width="0" style="126" hidden="1" customWidth="1"/>
    <col min="9484" max="9484" width="9.140625" style="126"/>
    <col min="9485" max="9485" width="9.5703125" style="126" bestFit="1" customWidth="1"/>
    <col min="9486" max="9726" width="9.140625" style="126"/>
    <col min="9727" max="9727" width="13.140625" style="126" customWidth="1"/>
    <col min="9728" max="9728" width="12.85546875" style="126" customWidth="1"/>
    <col min="9729" max="9729" width="43.85546875" style="126" customWidth="1"/>
    <col min="9730" max="9730" width="9.140625" style="126" customWidth="1"/>
    <col min="9731" max="9731" width="7.140625" style="126" customWidth="1"/>
    <col min="9732" max="9732" width="10.42578125" style="126" customWidth="1"/>
    <col min="9733" max="9733" width="10" style="126" customWidth="1"/>
    <col min="9734" max="9735" width="15.42578125" style="126" customWidth="1"/>
    <col min="9736" max="9736" width="10" style="126" customWidth="1"/>
    <col min="9737" max="9737" width="13" style="126" customWidth="1"/>
    <col min="9738" max="9739" width="0" style="126" hidden="1" customWidth="1"/>
    <col min="9740" max="9740" width="9.140625" style="126"/>
    <col min="9741" max="9741" width="9.5703125" style="126" bestFit="1" customWidth="1"/>
    <col min="9742" max="9982" width="9.140625" style="126"/>
    <col min="9983" max="9983" width="13.140625" style="126" customWidth="1"/>
    <col min="9984" max="9984" width="12.85546875" style="126" customWidth="1"/>
    <col min="9985" max="9985" width="43.85546875" style="126" customWidth="1"/>
    <col min="9986" max="9986" width="9.140625" style="126" customWidth="1"/>
    <col min="9987" max="9987" width="7.140625" style="126" customWidth="1"/>
    <col min="9988" max="9988" width="10.42578125" style="126" customWidth="1"/>
    <col min="9989" max="9989" width="10" style="126" customWidth="1"/>
    <col min="9990" max="9991" width="15.42578125" style="126" customWidth="1"/>
    <col min="9992" max="9992" width="10" style="126" customWidth="1"/>
    <col min="9993" max="9993" width="13" style="126" customWidth="1"/>
    <col min="9994" max="9995" width="0" style="126" hidden="1" customWidth="1"/>
    <col min="9996" max="9996" width="9.140625" style="126"/>
    <col min="9997" max="9997" width="9.5703125" style="126" bestFit="1" customWidth="1"/>
    <col min="9998" max="10238" width="9.140625" style="126"/>
    <col min="10239" max="10239" width="13.140625" style="126" customWidth="1"/>
    <col min="10240" max="10240" width="12.85546875" style="126" customWidth="1"/>
    <col min="10241" max="10241" width="43.85546875" style="126" customWidth="1"/>
    <col min="10242" max="10242" width="9.140625" style="126" customWidth="1"/>
    <col min="10243" max="10243" width="7.140625" style="126" customWidth="1"/>
    <col min="10244" max="10244" width="10.42578125" style="126" customWidth="1"/>
    <col min="10245" max="10245" width="10" style="126" customWidth="1"/>
    <col min="10246" max="10247" width="15.42578125" style="126" customWidth="1"/>
    <col min="10248" max="10248" width="10" style="126" customWidth="1"/>
    <col min="10249" max="10249" width="13" style="126" customWidth="1"/>
    <col min="10250" max="10251" width="0" style="126" hidden="1" customWidth="1"/>
    <col min="10252" max="10252" width="9.140625" style="126"/>
    <col min="10253" max="10253" width="9.5703125" style="126" bestFit="1" customWidth="1"/>
    <col min="10254" max="10494" width="9.140625" style="126"/>
    <col min="10495" max="10495" width="13.140625" style="126" customWidth="1"/>
    <col min="10496" max="10496" width="12.85546875" style="126" customWidth="1"/>
    <col min="10497" max="10497" width="43.85546875" style="126" customWidth="1"/>
    <col min="10498" max="10498" width="9.140625" style="126" customWidth="1"/>
    <col min="10499" max="10499" width="7.140625" style="126" customWidth="1"/>
    <col min="10500" max="10500" width="10.42578125" style="126" customWidth="1"/>
    <col min="10501" max="10501" width="10" style="126" customWidth="1"/>
    <col min="10502" max="10503" width="15.42578125" style="126" customWidth="1"/>
    <col min="10504" max="10504" width="10" style="126" customWidth="1"/>
    <col min="10505" max="10505" width="13" style="126" customWidth="1"/>
    <col min="10506" max="10507" width="0" style="126" hidden="1" customWidth="1"/>
    <col min="10508" max="10508" width="9.140625" style="126"/>
    <col min="10509" max="10509" width="9.5703125" style="126" bestFit="1" customWidth="1"/>
    <col min="10510" max="10750" width="9.140625" style="126"/>
    <col min="10751" max="10751" width="13.140625" style="126" customWidth="1"/>
    <col min="10752" max="10752" width="12.85546875" style="126" customWidth="1"/>
    <col min="10753" max="10753" width="43.85546875" style="126" customWidth="1"/>
    <col min="10754" max="10754" width="9.140625" style="126" customWidth="1"/>
    <col min="10755" max="10755" width="7.140625" style="126" customWidth="1"/>
    <col min="10756" max="10756" width="10.42578125" style="126" customWidth="1"/>
    <col min="10757" max="10757" width="10" style="126" customWidth="1"/>
    <col min="10758" max="10759" width="15.42578125" style="126" customWidth="1"/>
    <col min="10760" max="10760" width="10" style="126" customWidth="1"/>
    <col min="10761" max="10761" width="13" style="126" customWidth="1"/>
    <col min="10762" max="10763" width="0" style="126" hidden="1" customWidth="1"/>
    <col min="10764" max="10764" width="9.140625" style="126"/>
    <col min="10765" max="10765" width="9.5703125" style="126" bestFit="1" customWidth="1"/>
    <col min="10766" max="11006" width="9.140625" style="126"/>
    <col min="11007" max="11007" width="13.140625" style="126" customWidth="1"/>
    <col min="11008" max="11008" width="12.85546875" style="126" customWidth="1"/>
    <col min="11009" max="11009" width="43.85546875" style="126" customWidth="1"/>
    <col min="11010" max="11010" width="9.140625" style="126" customWidth="1"/>
    <col min="11011" max="11011" width="7.140625" style="126" customWidth="1"/>
    <col min="11012" max="11012" width="10.42578125" style="126" customWidth="1"/>
    <col min="11013" max="11013" width="10" style="126" customWidth="1"/>
    <col min="11014" max="11015" width="15.42578125" style="126" customWidth="1"/>
    <col min="11016" max="11016" width="10" style="126" customWidth="1"/>
    <col min="11017" max="11017" width="13" style="126" customWidth="1"/>
    <col min="11018" max="11019" width="0" style="126" hidden="1" customWidth="1"/>
    <col min="11020" max="11020" width="9.140625" style="126"/>
    <col min="11021" max="11021" width="9.5703125" style="126" bestFit="1" customWidth="1"/>
    <col min="11022" max="11262" width="9.140625" style="126"/>
    <col min="11263" max="11263" width="13.140625" style="126" customWidth="1"/>
    <col min="11264" max="11264" width="12.85546875" style="126" customWidth="1"/>
    <col min="11265" max="11265" width="43.85546875" style="126" customWidth="1"/>
    <col min="11266" max="11266" width="9.140625" style="126" customWidth="1"/>
    <col min="11267" max="11267" width="7.140625" style="126" customWidth="1"/>
    <col min="11268" max="11268" width="10.42578125" style="126" customWidth="1"/>
    <col min="11269" max="11269" width="10" style="126" customWidth="1"/>
    <col min="11270" max="11271" width="15.42578125" style="126" customWidth="1"/>
    <col min="11272" max="11272" width="10" style="126" customWidth="1"/>
    <col min="11273" max="11273" width="13" style="126" customWidth="1"/>
    <col min="11274" max="11275" width="0" style="126" hidden="1" customWidth="1"/>
    <col min="11276" max="11276" width="9.140625" style="126"/>
    <col min="11277" max="11277" width="9.5703125" style="126" bestFit="1" customWidth="1"/>
    <col min="11278" max="11518" width="9.140625" style="126"/>
    <col min="11519" max="11519" width="13.140625" style="126" customWidth="1"/>
    <col min="11520" max="11520" width="12.85546875" style="126" customWidth="1"/>
    <col min="11521" max="11521" width="43.85546875" style="126" customWidth="1"/>
    <col min="11522" max="11522" width="9.140625" style="126" customWidth="1"/>
    <col min="11523" max="11523" width="7.140625" style="126" customWidth="1"/>
    <col min="11524" max="11524" width="10.42578125" style="126" customWidth="1"/>
    <col min="11525" max="11525" width="10" style="126" customWidth="1"/>
    <col min="11526" max="11527" width="15.42578125" style="126" customWidth="1"/>
    <col min="11528" max="11528" width="10" style="126" customWidth="1"/>
    <col min="11529" max="11529" width="13" style="126" customWidth="1"/>
    <col min="11530" max="11531" width="0" style="126" hidden="1" customWidth="1"/>
    <col min="11532" max="11532" width="9.140625" style="126"/>
    <col min="11533" max="11533" width="9.5703125" style="126" bestFit="1" customWidth="1"/>
    <col min="11534" max="11774" width="9.140625" style="126"/>
    <col min="11775" max="11775" width="13.140625" style="126" customWidth="1"/>
    <col min="11776" max="11776" width="12.85546875" style="126" customWidth="1"/>
    <col min="11777" max="11777" width="43.85546875" style="126" customWidth="1"/>
    <col min="11778" max="11778" width="9.140625" style="126" customWidth="1"/>
    <col min="11779" max="11779" width="7.140625" style="126" customWidth="1"/>
    <col min="11780" max="11780" width="10.42578125" style="126" customWidth="1"/>
    <col min="11781" max="11781" width="10" style="126" customWidth="1"/>
    <col min="11782" max="11783" width="15.42578125" style="126" customWidth="1"/>
    <col min="11784" max="11784" width="10" style="126" customWidth="1"/>
    <col min="11785" max="11785" width="13" style="126" customWidth="1"/>
    <col min="11786" max="11787" width="0" style="126" hidden="1" customWidth="1"/>
    <col min="11788" max="11788" width="9.140625" style="126"/>
    <col min="11789" max="11789" width="9.5703125" style="126" bestFit="1" customWidth="1"/>
    <col min="11790" max="12030" width="9.140625" style="126"/>
    <col min="12031" max="12031" width="13.140625" style="126" customWidth="1"/>
    <col min="12032" max="12032" width="12.85546875" style="126" customWidth="1"/>
    <col min="12033" max="12033" width="43.85546875" style="126" customWidth="1"/>
    <col min="12034" max="12034" width="9.140625" style="126" customWidth="1"/>
    <col min="12035" max="12035" width="7.140625" style="126" customWidth="1"/>
    <col min="12036" max="12036" width="10.42578125" style="126" customWidth="1"/>
    <col min="12037" max="12037" width="10" style="126" customWidth="1"/>
    <col min="12038" max="12039" width="15.42578125" style="126" customWidth="1"/>
    <col min="12040" max="12040" width="10" style="126" customWidth="1"/>
    <col min="12041" max="12041" width="13" style="126" customWidth="1"/>
    <col min="12042" max="12043" width="0" style="126" hidden="1" customWidth="1"/>
    <col min="12044" max="12044" width="9.140625" style="126"/>
    <col min="12045" max="12045" width="9.5703125" style="126" bestFit="1" customWidth="1"/>
    <col min="12046" max="12286" width="9.140625" style="126"/>
    <col min="12287" max="12287" width="13.140625" style="126" customWidth="1"/>
    <col min="12288" max="12288" width="12.85546875" style="126" customWidth="1"/>
    <col min="12289" max="12289" width="43.85546875" style="126" customWidth="1"/>
    <col min="12290" max="12290" width="9.140625" style="126" customWidth="1"/>
    <col min="12291" max="12291" width="7.140625" style="126" customWidth="1"/>
    <col min="12292" max="12292" width="10.42578125" style="126" customWidth="1"/>
    <col min="12293" max="12293" width="10" style="126" customWidth="1"/>
    <col min="12294" max="12295" width="15.42578125" style="126" customWidth="1"/>
    <col min="12296" max="12296" width="10" style="126" customWidth="1"/>
    <col min="12297" max="12297" width="13" style="126" customWidth="1"/>
    <col min="12298" max="12299" width="0" style="126" hidden="1" customWidth="1"/>
    <col min="12300" max="12300" width="9.140625" style="126"/>
    <col min="12301" max="12301" width="9.5703125" style="126" bestFit="1" customWidth="1"/>
    <col min="12302" max="12542" width="9.140625" style="126"/>
    <col min="12543" max="12543" width="13.140625" style="126" customWidth="1"/>
    <col min="12544" max="12544" width="12.85546875" style="126" customWidth="1"/>
    <col min="12545" max="12545" width="43.85546875" style="126" customWidth="1"/>
    <col min="12546" max="12546" width="9.140625" style="126" customWidth="1"/>
    <col min="12547" max="12547" width="7.140625" style="126" customWidth="1"/>
    <col min="12548" max="12548" width="10.42578125" style="126" customWidth="1"/>
    <col min="12549" max="12549" width="10" style="126" customWidth="1"/>
    <col min="12550" max="12551" width="15.42578125" style="126" customWidth="1"/>
    <col min="12552" max="12552" width="10" style="126" customWidth="1"/>
    <col min="12553" max="12553" width="13" style="126" customWidth="1"/>
    <col min="12554" max="12555" width="0" style="126" hidden="1" customWidth="1"/>
    <col min="12556" max="12556" width="9.140625" style="126"/>
    <col min="12557" max="12557" width="9.5703125" style="126" bestFit="1" customWidth="1"/>
    <col min="12558" max="12798" width="9.140625" style="126"/>
    <col min="12799" max="12799" width="13.140625" style="126" customWidth="1"/>
    <col min="12800" max="12800" width="12.85546875" style="126" customWidth="1"/>
    <col min="12801" max="12801" width="43.85546875" style="126" customWidth="1"/>
    <col min="12802" max="12802" width="9.140625" style="126" customWidth="1"/>
    <col min="12803" max="12803" width="7.140625" style="126" customWidth="1"/>
    <col min="12804" max="12804" width="10.42578125" style="126" customWidth="1"/>
    <col min="12805" max="12805" width="10" style="126" customWidth="1"/>
    <col min="12806" max="12807" width="15.42578125" style="126" customWidth="1"/>
    <col min="12808" max="12808" width="10" style="126" customWidth="1"/>
    <col min="12809" max="12809" width="13" style="126" customWidth="1"/>
    <col min="12810" max="12811" width="0" style="126" hidden="1" customWidth="1"/>
    <col min="12812" max="12812" width="9.140625" style="126"/>
    <col min="12813" max="12813" width="9.5703125" style="126" bestFit="1" customWidth="1"/>
    <col min="12814" max="13054" width="9.140625" style="126"/>
    <col min="13055" max="13055" width="13.140625" style="126" customWidth="1"/>
    <col min="13056" max="13056" width="12.85546875" style="126" customWidth="1"/>
    <col min="13057" max="13057" width="43.85546875" style="126" customWidth="1"/>
    <col min="13058" max="13058" width="9.140625" style="126" customWidth="1"/>
    <col min="13059" max="13059" width="7.140625" style="126" customWidth="1"/>
    <col min="13060" max="13060" width="10.42578125" style="126" customWidth="1"/>
    <col min="13061" max="13061" width="10" style="126" customWidth="1"/>
    <col min="13062" max="13063" width="15.42578125" style="126" customWidth="1"/>
    <col min="13064" max="13064" width="10" style="126" customWidth="1"/>
    <col min="13065" max="13065" width="13" style="126" customWidth="1"/>
    <col min="13066" max="13067" width="0" style="126" hidden="1" customWidth="1"/>
    <col min="13068" max="13068" width="9.140625" style="126"/>
    <col min="13069" max="13069" width="9.5703125" style="126" bestFit="1" customWidth="1"/>
    <col min="13070" max="13310" width="9.140625" style="126"/>
    <col min="13311" max="13311" width="13.140625" style="126" customWidth="1"/>
    <col min="13312" max="13312" width="12.85546875" style="126" customWidth="1"/>
    <col min="13313" max="13313" width="43.85546875" style="126" customWidth="1"/>
    <col min="13314" max="13314" width="9.140625" style="126" customWidth="1"/>
    <col min="13315" max="13315" width="7.140625" style="126" customWidth="1"/>
    <col min="13316" max="13316" width="10.42578125" style="126" customWidth="1"/>
    <col min="13317" max="13317" width="10" style="126" customWidth="1"/>
    <col min="13318" max="13319" width="15.42578125" style="126" customWidth="1"/>
    <col min="13320" max="13320" width="10" style="126" customWidth="1"/>
    <col min="13321" max="13321" width="13" style="126" customWidth="1"/>
    <col min="13322" max="13323" width="0" style="126" hidden="1" customWidth="1"/>
    <col min="13324" max="13324" width="9.140625" style="126"/>
    <col min="13325" max="13325" width="9.5703125" style="126" bestFit="1" customWidth="1"/>
    <col min="13326" max="13566" width="9.140625" style="126"/>
    <col min="13567" max="13567" width="13.140625" style="126" customWidth="1"/>
    <col min="13568" max="13568" width="12.85546875" style="126" customWidth="1"/>
    <col min="13569" max="13569" width="43.85546875" style="126" customWidth="1"/>
    <col min="13570" max="13570" width="9.140625" style="126" customWidth="1"/>
    <col min="13571" max="13571" width="7.140625" style="126" customWidth="1"/>
    <col min="13572" max="13572" width="10.42578125" style="126" customWidth="1"/>
    <col min="13573" max="13573" width="10" style="126" customWidth="1"/>
    <col min="13574" max="13575" width="15.42578125" style="126" customWidth="1"/>
    <col min="13576" max="13576" width="10" style="126" customWidth="1"/>
    <col min="13577" max="13577" width="13" style="126" customWidth="1"/>
    <col min="13578" max="13579" width="0" style="126" hidden="1" customWidth="1"/>
    <col min="13580" max="13580" width="9.140625" style="126"/>
    <col min="13581" max="13581" width="9.5703125" style="126" bestFit="1" customWidth="1"/>
    <col min="13582" max="13822" width="9.140625" style="126"/>
    <col min="13823" max="13823" width="13.140625" style="126" customWidth="1"/>
    <col min="13824" max="13824" width="12.85546875" style="126" customWidth="1"/>
    <col min="13825" max="13825" width="43.85546875" style="126" customWidth="1"/>
    <col min="13826" max="13826" width="9.140625" style="126" customWidth="1"/>
    <col min="13827" max="13827" width="7.140625" style="126" customWidth="1"/>
    <col min="13828" max="13828" width="10.42578125" style="126" customWidth="1"/>
    <col min="13829" max="13829" width="10" style="126" customWidth="1"/>
    <col min="13830" max="13831" width="15.42578125" style="126" customWidth="1"/>
    <col min="13832" max="13832" width="10" style="126" customWidth="1"/>
    <col min="13833" max="13833" width="13" style="126" customWidth="1"/>
    <col min="13834" max="13835" width="0" style="126" hidden="1" customWidth="1"/>
    <col min="13836" max="13836" width="9.140625" style="126"/>
    <col min="13837" max="13837" width="9.5703125" style="126" bestFit="1" customWidth="1"/>
    <col min="13838" max="14078" width="9.140625" style="126"/>
    <col min="14079" max="14079" width="13.140625" style="126" customWidth="1"/>
    <col min="14080" max="14080" width="12.85546875" style="126" customWidth="1"/>
    <col min="14081" max="14081" width="43.85546875" style="126" customWidth="1"/>
    <col min="14082" max="14082" width="9.140625" style="126" customWidth="1"/>
    <col min="14083" max="14083" width="7.140625" style="126" customWidth="1"/>
    <col min="14084" max="14084" width="10.42578125" style="126" customWidth="1"/>
    <col min="14085" max="14085" width="10" style="126" customWidth="1"/>
    <col min="14086" max="14087" width="15.42578125" style="126" customWidth="1"/>
    <col min="14088" max="14088" width="10" style="126" customWidth="1"/>
    <col min="14089" max="14089" width="13" style="126" customWidth="1"/>
    <col min="14090" max="14091" width="0" style="126" hidden="1" customWidth="1"/>
    <col min="14092" max="14092" width="9.140625" style="126"/>
    <col min="14093" max="14093" width="9.5703125" style="126" bestFit="1" customWidth="1"/>
    <col min="14094" max="14334" width="9.140625" style="126"/>
    <col min="14335" max="14335" width="13.140625" style="126" customWidth="1"/>
    <col min="14336" max="14336" width="12.85546875" style="126" customWidth="1"/>
    <col min="14337" max="14337" width="43.85546875" style="126" customWidth="1"/>
    <col min="14338" max="14338" width="9.140625" style="126" customWidth="1"/>
    <col min="14339" max="14339" width="7.140625" style="126" customWidth="1"/>
    <col min="14340" max="14340" width="10.42578125" style="126" customWidth="1"/>
    <col min="14341" max="14341" width="10" style="126" customWidth="1"/>
    <col min="14342" max="14343" width="15.42578125" style="126" customWidth="1"/>
    <col min="14344" max="14344" width="10" style="126" customWidth="1"/>
    <col min="14345" max="14345" width="13" style="126" customWidth="1"/>
    <col min="14346" max="14347" width="0" style="126" hidden="1" customWidth="1"/>
    <col min="14348" max="14348" width="9.140625" style="126"/>
    <col min="14349" max="14349" width="9.5703125" style="126" bestFit="1" customWidth="1"/>
    <col min="14350" max="14590" width="9.140625" style="126"/>
    <col min="14591" max="14591" width="13.140625" style="126" customWidth="1"/>
    <col min="14592" max="14592" width="12.85546875" style="126" customWidth="1"/>
    <col min="14593" max="14593" width="43.85546875" style="126" customWidth="1"/>
    <col min="14594" max="14594" width="9.140625" style="126" customWidth="1"/>
    <col min="14595" max="14595" width="7.140625" style="126" customWidth="1"/>
    <col min="14596" max="14596" width="10.42578125" style="126" customWidth="1"/>
    <col min="14597" max="14597" width="10" style="126" customWidth="1"/>
    <col min="14598" max="14599" width="15.42578125" style="126" customWidth="1"/>
    <col min="14600" max="14600" width="10" style="126" customWidth="1"/>
    <col min="14601" max="14601" width="13" style="126" customWidth="1"/>
    <col min="14602" max="14603" width="0" style="126" hidden="1" customWidth="1"/>
    <col min="14604" max="14604" width="9.140625" style="126"/>
    <col min="14605" max="14605" width="9.5703125" style="126" bestFit="1" customWidth="1"/>
    <col min="14606" max="14846" width="9.140625" style="126"/>
    <col min="14847" max="14847" width="13.140625" style="126" customWidth="1"/>
    <col min="14848" max="14848" width="12.85546875" style="126" customWidth="1"/>
    <col min="14849" max="14849" width="43.85546875" style="126" customWidth="1"/>
    <col min="14850" max="14850" width="9.140625" style="126" customWidth="1"/>
    <col min="14851" max="14851" width="7.140625" style="126" customWidth="1"/>
    <col min="14852" max="14852" width="10.42578125" style="126" customWidth="1"/>
    <col min="14853" max="14853" width="10" style="126" customWidth="1"/>
    <col min="14854" max="14855" width="15.42578125" style="126" customWidth="1"/>
    <col min="14856" max="14856" width="10" style="126" customWidth="1"/>
    <col min="14857" max="14857" width="13" style="126" customWidth="1"/>
    <col min="14858" max="14859" width="0" style="126" hidden="1" customWidth="1"/>
    <col min="14860" max="14860" width="9.140625" style="126"/>
    <col min="14861" max="14861" width="9.5703125" style="126" bestFit="1" customWidth="1"/>
    <col min="14862" max="15102" width="9.140625" style="126"/>
    <col min="15103" max="15103" width="13.140625" style="126" customWidth="1"/>
    <col min="15104" max="15104" width="12.85546875" style="126" customWidth="1"/>
    <col min="15105" max="15105" width="43.85546875" style="126" customWidth="1"/>
    <col min="15106" max="15106" width="9.140625" style="126" customWidth="1"/>
    <col min="15107" max="15107" width="7.140625" style="126" customWidth="1"/>
    <col min="15108" max="15108" width="10.42578125" style="126" customWidth="1"/>
    <col min="15109" max="15109" width="10" style="126" customWidth="1"/>
    <col min="15110" max="15111" width="15.42578125" style="126" customWidth="1"/>
    <col min="15112" max="15112" width="10" style="126" customWidth="1"/>
    <col min="15113" max="15113" width="13" style="126" customWidth="1"/>
    <col min="15114" max="15115" width="0" style="126" hidden="1" customWidth="1"/>
    <col min="15116" max="15116" width="9.140625" style="126"/>
    <col min="15117" max="15117" width="9.5703125" style="126" bestFit="1" customWidth="1"/>
    <col min="15118" max="15358" width="9.140625" style="126"/>
    <col min="15359" max="15359" width="13.140625" style="126" customWidth="1"/>
    <col min="15360" max="15360" width="12.85546875" style="126" customWidth="1"/>
    <col min="15361" max="15361" width="43.85546875" style="126" customWidth="1"/>
    <col min="15362" max="15362" width="9.140625" style="126" customWidth="1"/>
    <col min="15363" max="15363" width="7.140625" style="126" customWidth="1"/>
    <col min="15364" max="15364" width="10.42578125" style="126" customWidth="1"/>
    <col min="15365" max="15365" width="10" style="126" customWidth="1"/>
    <col min="15366" max="15367" width="15.42578125" style="126" customWidth="1"/>
    <col min="15368" max="15368" width="10" style="126" customWidth="1"/>
    <col min="15369" max="15369" width="13" style="126" customWidth="1"/>
    <col min="15370" max="15371" width="0" style="126" hidden="1" customWidth="1"/>
    <col min="15372" max="15372" width="9.140625" style="126"/>
    <col min="15373" max="15373" width="9.5703125" style="126" bestFit="1" customWidth="1"/>
    <col min="15374" max="15614" width="9.140625" style="126"/>
    <col min="15615" max="15615" width="13.140625" style="126" customWidth="1"/>
    <col min="15616" max="15616" width="12.85546875" style="126" customWidth="1"/>
    <col min="15617" max="15617" width="43.85546875" style="126" customWidth="1"/>
    <col min="15618" max="15618" width="9.140625" style="126" customWidth="1"/>
    <col min="15619" max="15619" width="7.140625" style="126" customWidth="1"/>
    <col min="15620" max="15620" width="10.42578125" style="126" customWidth="1"/>
    <col min="15621" max="15621" width="10" style="126" customWidth="1"/>
    <col min="15622" max="15623" width="15.42578125" style="126" customWidth="1"/>
    <col min="15624" max="15624" width="10" style="126" customWidth="1"/>
    <col min="15625" max="15625" width="13" style="126" customWidth="1"/>
    <col min="15626" max="15627" width="0" style="126" hidden="1" customWidth="1"/>
    <col min="15628" max="15628" width="9.140625" style="126"/>
    <col min="15629" max="15629" width="9.5703125" style="126" bestFit="1" customWidth="1"/>
    <col min="15630" max="15870" width="9.140625" style="126"/>
    <col min="15871" max="15871" width="13.140625" style="126" customWidth="1"/>
    <col min="15872" max="15872" width="12.85546875" style="126" customWidth="1"/>
    <col min="15873" max="15873" width="43.85546875" style="126" customWidth="1"/>
    <col min="15874" max="15874" width="9.140625" style="126" customWidth="1"/>
    <col min="15875" max="15875" width="7.140625" style="126" customWidth="1"/>
    <col min="15876" max="15876" width="10.42578125" style="126" customWidth="1"/>
    <col min="15877" max="15877" width="10" style="126" customWidth="1"/>
    <col min="15878" max="15879" width="15.42578125" style="126" customWidth="1"/>
    <col min="15880" max="15880" width="10" style="126" customWidth="1"/>
    <col min="15881" max="15881" width="13" style="126" customWidth="1"/>
    <col min="15882" max="15883" width="0" style="126" hidden="1" customWidth="1"/>
    <col min="15884" max="15884" width="9.140625" style="126"/>
    <col min="15885" max="15885" width="9.5703125" style="126" bestFit="1" customWidth="1"/>
    <col min="15886" max="16126" width="9.140625" style="126"/>
    <col min="16127" max="16127" width="13.140625" style="126" customWidth="1"/>
    <col min="16128" max="16128" width="12.85546875" style="126" customWidth="1"/>
    <col min="16129" max="16129" width="43.85546875" style="126" customWidth="1"/>
    <col min="16130" max="16130" width="9.140625" style="126" customWidth="1"/>
    <col min="16131" max="16131" width="7.140625" style="126" customWidth="1"/>
    <col min="16132" max="16132" width="10.42578125" style="126" customWidth="1"/>
    <col min="16133" max="16133" width="10" style="126" customWidth="1"/>
    <col min="16134" max="16135" width="15.42578125" style="126" customWidth="1"/>
    <col min="16136" max="16136" width="10" style="126" customWidth="1"/>
    <col min="16137" max="16137" width="13" style="126" customWidth="1"/>
    <col min="16138" max="16139" width="0" style="126" hidden="1" customWidth="1"/>
    <col min="16140" max="16140" width="9.140625" style="126"/>
    <col min="16141" max="16141" width="9.5703125" style="126" bestFit="1" customWidth="1"/>
    <col min="16142" max="16382" width="9.140625" style="126"/>
    <col min="16383" max="16384" width="9.140625" style="126" customWidth="1"/>
  </cols>
  <sheetData>
    <row r="1" spans="1:23" s="246" customFormat="1" ht="84" customHeight="1" x14ac:dyDescent="0.25">
      <c r="A1" s="541" t="s">
        <v>167</v>
      </c>
      <c r="B1" s="541"/>
      <c r="C1" s="541"/>
      <c r="D1" s="541"/>
      <c r="E1" s="541"/>
      <c r="F1" s="541"/>
      <c r="G1" s="541"/>
      <c r="H1" s="541"/>
      <c r="I1" s="541"/>
      <c r="K1" s="306"/>
    </row>
    <row r="2" spans="1:23" s="249" customFormat="1" ht="18.75" x14ac:dyDescent="0.2">
      <c r="A2" s="561"/>
      <c r="B2" s="561"/>
      <c r="C2" s="561"/>
      <c r="D2" s="561"/>
      <c r="E2" s="561"/>
      <c r="F2" s="561"/>
      <c r="G2" s="561"/>
      <c r="H2" s="561"/>
      <c r="I2" s="561"/>
      <c r="J2" s="272"/>
      <c r="K2" s="307"/>
      <c r="L2" s="247"/>
      <c r="M2" s="247"/>
      <c r="N2" s="248"/>
      <c r="O2" s="247"/>
      <c r="P2" s="247"/>
      <c r="Q2" s="247"/>
      <c r="R2" s="247"/>
      <c r="S2" s="247"/>
      <c r="T2" s="247"/>
      <c r="U2" s="247"/>
      <c r="V2" s="247"/>
      <c r="W2" s="247"/>
    </row>
    <row r="3" spans="1:23" s="249" customFormat="1" ht="18.75" x14ac:dyDescent="0.2">
      <c r="A3" s="561"/>
      <c r="B3" s="561"/>
      <c r="C3" s="561"/>
      <c r="D3" s="561"/>
      <c r="E3" s="561"/>
      <c r="F3" s="561"/>
      <c r="G3" s="561"/>
      <c r="H3" s="561"/>
      <c r="I3" s="561"/>
      <c r="J3" s="272"/>
      <c r="K3" s="307"/>
      <c r="L3" s="247"/>
      <c r="M3" s="247"/>
      <c r="N3" s="248"/>
      <c r="O3" s="247"/>
      <c r="P3" s="247"/>
      <c r="Q3" s="247"/>
      <c r="R3" s="247"/>
      <c r="S3" s="247"/>
      <c r="T3" s="247"/>
      <c r="U3" s="247"/>
      <c r="V3" s="247"/>
      <c r="W3" s="247"/>
    </row>
    <row r="4" spans="1:23" s="249" customFormat="1" ht="18.75" x14ac:dyDescent="0.2">
      <c r="A4" s="561"/>
      <c r="B4" s="561"/>
      <c r="C4" s="561"/>
      <c r="D4" s="561"/>
      <c r="E4" s="561"/>
      <c r="F4" s="561"/>
      <c r="G4" s="561"/>
      <c r="H4" s="561"/>
      <c r="I4" s="561"/>
      <c r="J4" s="272"/>
      <c r="K4" s="308"/>
      <c r="L4" s="250"/>
      <c r="M4" s="248"/>
      <c r="N4" s="247"/>
      <c r="O4" s="247"/>
      <c r="P4" s="247"/>
      <c r="Q4" s="247"/>
      <c r="R4" s="247"/>
      <c r="S4" s="247"/>
      <c r="T4" s="247"/>
      <c r="U4" s="247"/>
      <c r="V4" s="247"/>
      <c r="W4" s="247"/>
    </row>
    <row r="5" spans="1:23" s="249" customFormat="1" ht="18.75" x14ac:dyDescent="0.2">
      <c r="A5" s="561" t="s">
        <v>236</v>
      </c>
      <c r="B5" s="561"/>
      <c r="C5" s="561"/>
      <c r="D5" s="561"/>
      <c r="E5" s="561"/>
      <c r="F5" s="561"/>
      <c r="G5" s="561"/>
      <c r="H5" s="561"/>
      <c r="I5" s="561"/>
      <c r="J5" s="272"/>
      <c r="K5" s="307"/>
      <c r="L5" s="247"/>
      <c r="M5" s="248"/>
      <c r="N5" s="247"/>
      <c r="O5" s="247"/>
      <c r="P5" s="247"/>
      <c r="Q5" s="247"/>
      <c r="R5" s="247"/>
      <c r="S5" s="247"/>
      <c r="T5" s="247"/>
      <c r="U5" s="247"/>
      <c r="V5" s="247"/>
      <c r="W5" s="247"/>
    </row>
    <row r="6" spans="1:23" s="251" customFormat="1" ht="27.75" customHeight="1" x14ac:dyDescent="0.2">
      <c r="A6" s="60" t="s">
        <v>105</v>
      </c>
      <c r="B6" s="79" t="s">
        <v>6406</v>
      </c>
      <c r="C6" s="79"/>
      <c r="D6" s="79"/>
      <c r="E6" s="62"/>
      <c r="F6" s="243"/>
      <c r="G6" s="62"/>
      <c r="H6" s="62" t="s">
        <v>67</v>
      </c>
      <c r="I6" s="243">
        <f>CAPA!C22</f>
        <v>43753</v>
      </c>
      <c r="K6" s="309"/>
      <c r="L6" s="252"/>
      <c r="M6" s="252"/>
      <c r="N6" s="252"/>
      <c r="O6" s="252"/>
      <c r="P6" s="252"/>
      <c r="Q6" s="252"/>
      <c r="R6" s="252"/>
      <c r="S6" s="252"/>
      <c r="T6" s="252"/>
    </row>
    <row r="7" spans="1:23" s="251" customFormat="1" ht="15" customHeight="1" x14ac:dyDescent="0.2">
      <c r="A7" s="60" t="s">
        <v>17</v>
      </c>
      <c r="B7" s="152" t="s">
        <v>7277</v>
      </c>
      <c r="C7" s="79"/>
      <c r="D7" s="79"/>
      <c r="E7" s="60"/>
      <c r="F7" s="153"/>
      <c r="G7" s="60"/>
      <c r="H7" s="60" t="s">
        <v>22</v>
      </c>
      <c r="I7" s="153"/>
      <c r="K7" s="309"/>
      <c r="L7" s="252"/>
      <c r="M7" s="252"/>
      <c r="N7" s="252"/>
      <c r="O7" s="252"/>
      <c r="P7" s="252"/>
      <c r="Q7" s="252"/>
      <c r="R7" s="252"/>
      <c r="S7" s="252"/>
      <c r="T7" s="252"/>
    </row>
    <row r="8" spans="1:23" s="251" customFormat="1" ht="30.6" customHeight="1" x14ac:dyDescent="0.2">
      <c r="A8" s="60" t="s">
        <v>106</v>
      </c>
      <c r="B8" s="79" t="s">
        <v>8131</v>
      </c>
      <c r="C8" s="61"/>
      <c r="D8" s="61" t="s">
        <v>72</v>
      </c>
      <c r="E8" s="161" t="s">
        <v>8139</v>
      </c>
      <c r="F8" s="61" t="s">
        <v>72</v>
      </c>
      <c r="G8" s="161" t="s">
        <v>8140</v>
      </c>
      <c r="H8" s="62" t="s">
        <v>74</v>
      </c>
      <c r="I8" s="315" t="s">
        <v>8138</v>
      </c>
      <c r="K8" s="309"/>
      <c r="L8" s="252"/>
      <c r="M8" s="252"/>
      <c r="N8" s="252"/>
      <c r="O8" s="252"/>
      <c r="P8" s="252"/>
      <c r="Q8" s="252"/>
      <c r="R8" s="252"/>
      <c r="S8" s="252"/>
      <c r="T8" s="252"/>
    </row>
    <row r="9" spans="1:23" s="112" customFormat="1" x14ac:dyDescent="0.2">
      <c r="A9" s="114"/>
      <c r="B9" s="115"/>
      <c r="C9" s="116"/>
      <c r="D9" s="117"/>
      <c r="E9" s="118"/>
      <c r="F9" s="119"/>
      <c r="G9" s="120"/>
      <c r="H9" s="120"/>
      <c r="I9" s="120"/>
      <c r="J9" s="109"/>
      <c r="K9" s="310"/>
      <c r="L9" s="110"/>
      <c r="M9" s="110"/>
      <c r="O9" s="113"/>
    </row>
    <row r="10" spans="1:23" s="112" customFormat="1" ht="36" customHeight="1" x14ac:dyDescent="0.2">
      <c r="A10" s="253" t="s">
        <v>0</v>
      </c>
      <c r="B10" s="253" t="s">
        <v>1</v>
      </c>
      <c r="C10" s="254" t="s">
        <v>240</v>
      </c>
      <c r="D10" s="254" t="s">
        <v>2</v>
      </c>
      <c r="E10" s="255" t="s">
        <v>194</v>
      </c>
      <c r="F10" s="256" t="s">
        <v>195</v>
      </c>
      <c r="G10" s="256" t="s">
        <v>196</v>
      </c>
      <c r="H10" s="256" t="s">
        <v>197</v>
      </c>
      <c r="I10" s="256" t="s">
        <v>198</v>
      </c>
      <c r="J10" s="109"/>
      <c r="K10" s="310"/>
      <c r="L10" s="110"/>
      <c r="M10" s="110"/>
      <c r="O10" s="113"/>
    </row>
    <row r="11" spans="1:23" s="112" customFormat="1" ht="25.5" x14ac:dyDescent="0.2">
      <c r="A11" s="322" t="s">
        <v>6482</v>
      </c>
      <c r="B11" s="323" t="s">
        <v>6541</v>
      </c>
      <c r="C11" s="324" t="s">
        <v>220</v>
      </c>
      <c r="D11" s="325">
        <v>281.11</v>
      </c>
      <c r="E11" s="326">
        <v>291.56</v>
      </c>
      <c r="F11" s="327">
        <f t="shared" ref="F11:F74" si="0">E11*D11</f>
        <v>81960.431600000011</v>
      </c>
      <c r="G11" s="328">
        <f>F11*1.2094</f>
        <v>99122.945977040014</v>
      </c>
      <c r="H11" s="329">
        <f t="shared" ref="H11:H74" si="1">G11/$G$325</f>
        <v>5.4190481088755918E-2</v>
      </c>
      <c r="I11" s="329">
        <f>H11</f>
        <v>5.4190481088755918E-2</v>
      </c>
      <c r="J11" s="109">
        <f t="shared" ref="J11:J74" si="2">$G$333</f>
        <v>0</v>
      </c>
      <c r="K11" s="310"/>
      <c r="L11" s="500">
        <f t="shared" ref="L11:L74" si="3">SUMIF($A$11:$A$323,A11,$D$11:$D$323)</f>
        <v>281.11</v>
      </c>
      <c r="M11" s="110"/>
      <c r="O11" s="113"/>
    </row>
    <row r="12" spans="1:23" s="112" customFormat="1" ht="25.5" x14ac:dyDescent="0.2">
      <c r="A12" s="322" t="s">
        <v>6457</v>
      </c>
      <c r="B12" s="323" t="s">
        <v>6458</v>
      </c>
      <c r="C12" s="324" t="s">
        <v>5126</v>
      </c>
      <c r="D12" s="325">
        <v>9111</v>
      </c>
      <c r="E12" s="326">
        <v>8.5838999999999999</v>
      </c>
      <c r="F12" s="327">
        <f t="shared" si="0"/>
        <v>78207.912899999996</v>
      </c>
      <c r="G12" s="328">
        <f>F12*1.2094</f>
        <v>94584.649861259997</v>
      </c>
      <c r="H12" s="329">
        <f t="shared" si="1"/>
        <v>5.1709396134982273E-2</v>
      </c>
      <c r="I12" s="329">
        <f>H12+I11</f>
        <v>0.1058998772237382</v>
      </c>
      <c r="J12" s="109">
        <f t="shared" si="2"/>
        <v>0</v>
      </c>
      <c r="K12" s="310"/>
      <c r="L12" s="500">
        <f t="shared" si="3"/>
        <v>9111</v>
      </c>
      <c r="M12" s="110"/>
      <c r="O12" s="113"/>
    </row>
    <row r="13" spans="1:23" s="112" customFormat="1" ht="127.5" x14ac:dyDescent="0.2">
      <c r="A13" s="322" t="s">
        <v>5918</v>
      </c>
      <c r="B13" s="323" t="s">
        <v>14108</v>
      </c>
      <c r="C13" s="324" t="s">
        <v>113</v>
      </c>
      <c r="D13" s="325">
        <v>4</v>
      </c>
      <c r="E13" s="326">
        <v>20157.13</v>
      </c>
      <c r="F13" s="327">
        <f t="shared" si="0"/>
        <v>80628.52</v>
      </c>
      <c r="G13" s="328">
        <f>F13*1.1089</f>
        <v>89408.965828</v>
      </c>
      <c r="H13" s="329">
        <f t="shared" si="1"/>
        <v>4.8879851421987988E-2</v>
      </c>
      <c r="I13" s="329">
        <f>H13+I12</f>
        <v>0.1547797286457262</v>
      </c>
      <c r="J13" s="109">
        <f t="shared" si="2"/>
        <v>0</v>
      </c>
      <c r="K13" s="310"/>
      <c r="L13" s="500">
        <f t="shared" si="3"/>
        <v>4</v>
      </c>
      <c r="M13" s="110"/>
      <c r="O13" s="113"/>
    </row>
    <row r="14" spans="1:23" s="112" customFormat="1" ht="25.5" x14ac:dyDescent="0.2">
      <c r="A14" s="322" t="s">
        <v>6475</v>
      </c>
      <c r="B14" s="323" t="s">
        <v>6483</v>
      </c>
      <c r="C14" s="324" t="s">
        <v>5126</v>
      </c>
      <c r="D14" s="325">
        <v>7160</v>
      </c>
      <c r="E14" s="326">
        <v>8.6574000000000009</v>
      </c>
      <c r="F14" s="327">
        <f t="shared" si="0"/>
        <v>61986.984000000004</v>
      </c>
      <c r="G14" s="328">
        <f>F14*1.2094</f>
        <v>74967.058449600008</v>
      </c>
      <c r="H14" s="329">
        <f t="shared" si="1"/>
        <v>4.0984465535696561E-2</v>
      </c>
      <c r="I14" s="329">
        <f t="shared" ref="I14:I77" si="4">H14+I13</f>
        <v>0.19576419418142277</v>
      </c>
      <c r="J14" s="109">
        <f t="shared" si="2"/>
        <v>0</v>
      </c>
      <c r="K14" s="310"/>
      <c r="L14" s="500">
        <f t="shared" si="3"/>
        <v>7160</v>
      </c>
      <c r="M14" s="110"/>
      <c r="O14" s="113"/>
    </row>
    <row r="15" spans="1:23" s="112" customFormat="1" x14ac:dyDescent="0.2">
      <c r="A15" s="322">
        <v>79460</v>
      </c>
      <c r="B15" s="323" t="s">
        <v>4300</v>
      </c>
      <c r="C15" s="324" t="s">
        <v>220</v>
      </c>
      <c r="D15" s="325">
        <v>977.74</v>
      </c>
      <c r="E15" s="326">
        <v>44.72</v>
      </c>
      <c r="F15" s="327">
        <f t="shared" si="0"/>
        <v>43724.532800000001</v>
      </c>
      <c r="G15" s="328">
        <f>F15*1.2094</f>
        <v>52880.449968320005</v>
      </c>
      <c r="H15" s="329">
        <f t="shared" si="1"/>
        <v>2.8909724138313195E-2</v>
      </c>
      <c r="I15" s="329">
        <f t="shared" si="4"/>
        <v>0.22467391831973596</v>
      </c>
      <c r="J15" s="109">
        <f t="shared" si="2"/>
        <v>0</v>
      </c>
      <c r="K15" s="310"/>
      <c r="L15" s="500">
        <f t="shared" si="3"/>
        <v>977.74</v>
      </c>
      <c r="M15" s="110"/>
      <c r="O15" s="113"/>
    </row>
    <row r="16" spans="1:23" s="112" customFormat="1" ht="25.5" x14ac:dyDescent="0.2">
      <c r="A16" s="322">
        <v>93565</v>
      </c>
      <c r="B16" s="323" t="s">
        <v>4994</v>
      </c>
      <c r="C16" s="324" t="s">
        <v>590</v>
      </c>
      <c r="D16" s="325">
        <v>5</v>
      </c>
      <c r="E16" s="326">
        <v>7513.78</v>
      </c>
      <c r="F16" s="327">
        <f t="shared" si="0"/>
        <v>37568.9</v>
      </c>
      <c r="G16" s="328">
        <f>F16*1.2094</f>
        <v>45435.827660000003</v>
      </c>
      <c r="H16" s="329">
        <f t="shared" si="1"/>
        <v>2.4839751636634402E-2</v>
      </c>
      <c r="I16" s="329">
        <f t="shared" si="4"/>
        <v>0.24951366995637037</v>
      </c>
      <c r="J16" s="109">
        <f t="shared" si="2"/>
        <v>0</v>
      </c>
      <c r="K16" s="310"/>
      <c r="L16" s="500">
        <f t="shared" si="3"/>
        <v>5</v>
      </c>
      <c r="M16" s="110"/>
      <c r="O16" s="113"/>
    </row>
    <row r="17" spans="1:15" s="112" customFormat="1" ht="25.5" x14ac:dyDescent="0.2">
      <c r="A17" s="322" t="s">
        <v>5950</v>
      </c>
      <c r="B17" s="323" t="s">
        <v>7265</v>
      </c>
      <c r="C17" s="324" t="s">
        <v>113</v>
      </c>
      <c r="D17" s="325">
        <v>2</v>
      </c>
      <c r="E17" s="326">
        <v>18847.5</v>
      </c>
      <c r="F17" s="327">
        <f t="shared" si="0"/>
        <v>37695</v>
      </c>
      <c r="G17" s="328">
        <f>F17*1.1089</f>
        <v>41799.985500000003</v>
      </c>
      <c r="H17" s="329">
        <f t="shared" si="1"/>
        <v>2.2852037955699019E-2</v>
      </c>
      <c r="I17" s="329">
        <f t="shared" si="4"/>
        <v>0.27236570791206938</v>
      </c>
      <c r="J17" s="109">
        <f t="shared" si="2"/>
        <v>0</v>
      </c>
      <c r="K17" s="310"/>
      <c r="L17" s="500">
        <f t="shared" si="3"/>
        <v>2</v>
      </c>
      <c r="M17" s="110"/>
      <c r="O17" s="113"/>
    </row>
    <row r="18" spans="1:15" s="112" customFormat="1" ht="25.5" x14ac:dyDescent="0.2">
      <c r="A18" s="322" t="s">
        <v>7088</v>
      </c>
      <c r="B18" s="323" t="s">
        <v>7089</v>
      </c>
      <c r="C18" s="324" t="s">
        <v>7086</v>
      </c>
      <c r="D18" s="325">
        <v>5</v>
      </c>
      <c r="E18" s="326">
        <v>6748.5600495118888</v>
      </c>
      <c r="F18" s="327">
        <f t="shared" si="0"/>
        <v>33742.80024755944</v>
      </c>
      <c r="G18" s="328">
        <f>F18*1.2094</f>
        <v>40808.542619398388</v>
      </c>
      <c r="H18" s="329">
        <f t="shared" si="1"/>
        <v>2.2310016467715112E-2</v>
      </c>
      <c r="I18" s="329">
        <f t="shared" si="4"/>
        <v>0.29467572437978451</v>
      </c>
      <c r="J18" s="109">
        <f t="shared" si="2"/>
        <v>0</v>
      </c>
      <c r="K18" s="310"/>
      <c r="L18" s="500">
        <f t="shared" si="3"/>
        <v>5</v>
      </c>
      <c r="M18" s="110"/>
      <c r="O18" s="113"/>
    </row>
    <row r="19" spans="1:15" s="112" customFormat="1" ht="38.25" x14ac:dyDescent="0.2">
      <c r="A19" s="322" t="s">
        <v>6552</v>
      </c>
      <c r="B19" s="323" t="s">
        <v>6557</v>
      </c>
      <c r="C19" s="324" t="s">
        <v>220</v>
      </c>
      <c r="D19" s="325">
        <v>173.44</v>
      </c>
      <c r="E19" s="326">
        <v>175.7022</v>
      </c>
      <c r="F19" s="327">
        <f t="shared" si="0"/>
        <v>30473.789568</v>
      </c>
      <c r="G19" s="328">
        <f>F19*1.2094</f>
        <v>36855.001103539202</v>
      </c>
      <c r="H19" s="329">
        <f t="shared" si="1"/>
        <v>2.0148616656228434E-2</v>
      </c>
      <c r="I19" s="329">
        <f t="shared" si="4"/>
        <v>0.31482434103601292</v>
      </c>
      <c r="J19" s="109">
        <f t="shared" si="2"/>
        <v>0</v>
      </c>
      <c r="K19" s="310"/>
      <c r="L19" s="500">
        <f t="shared" si="3"/>
        <v>173.44</v>
      </c>
      <c r="M19" s="110"/>
      <c r="O19" s="113"/>
    </row>
    <row r="20" spans="1:15" s="112" customFormat="1" x14ac:dyDescent="0.2">
      <c r="A20" s="322">
        <v>93563</v>
      </c>
      <c r="B20" s="323" t="s">
        <v>187</v>
      </c>
      <c r="C20" s="324" t="s">
        <v>590</v>
      </c>
      <c r="D20" s="325">
        <v>5</v>
      </c>
      <c r="E20" s="326">
        <v>5685.7</v>
      </c>
      <c r="F20" s="327">
        <f t="shared" si="0"/>
        <v>28428.5</v>
      </c>
      <c r="G20" s="328">
        <f>F20*1.2094</f>
        <v>34381.427900000002</v>
      </c>
      <c r="H20" s="329">
        <f t="shared" si="1"/>
        <v>1.8796315021255908E-2</v>
      </c>
      <c r="I20" s="329">
        <f t="shared" si="4"/>
        <v>0.33362065605726882</v>
      </c>
      <c r="J20" s="109">
        <f t="shared" si="2"/>
        <v>0</v>
      </c>
      <c r="K20" s="310"/>
      <c r="L20" s="500">
        <f t="shared" si="3"/>
        <v>5</v>
      </c>
      <c r="M20" s="110"/>
      <c r="O20" s="113"/>
    </row>
    <row r="21" spans="1:15" s="112" customFormat="1" ht="25.5" x14ac:dyDescent="0.2">
      <c r="A21" s="322">
        <v>84647</v>
      </c>
      <c r="B21" s="323" t="s">
        <v>4303</v>
      </c>
      <c r="C21" s="324" t="s">
        <v>220</v>
      </c>
      <c r="D21" s="325">
        <v>192.09</v>
      </c>
      <c r="E21" s="326">
        <v>137.43</v>
      </c>
      <c r="F21" s="327">
        <f t="shared" si="0"/>
        <v>26398.9287</v>
      </c>
      <c r="G21" s="328">
        <f>F21*1.2094</f>
        <v>31926.86436978</v>
      </c>
      <c r="H21" s="329">
        <f t="shared" si="1"/>
        <v>1.7454405968266834E-2</v>
      </c>
      <c r="I21" s="329">
        <f t="shared" si="4"/>
        <v>0.35107506202553562</v>
      </c>
      <c r="J21" s="109">
        <f t="shared" si="2"/>
        <v>0</v>
      </c>
      <c r="K21" s="310"/>
      <c r="L21" s="500">
        <f t="shared" si="3"/>
        <v>192.09</v>
      </c>
      <c r="M21" s="110"/>
      <c r="O21" s="113"/>
    </row>
    <row r="22" spans="1:15" s="112" customFormat="1" ht="51" x14ac:dyDescent="0.2">
      <c r="A22" s="322" t="s">
        <v>6577</v>
      </c>
      <c r="B22" s="323" t="s">
        <v>6563</v>
      </c>
      <c r="C22" s="324" t="s">
        <v>220</v>
      </c>
      <c r="D22" s="325">
        <v>234.19</v>
      </c>
      <c r="E22" s="326">
        <v>111.896</v>
      </c>
      <c r="F22" s="327">
        <f t="shared" si="0"/>
        <v>26204.92424</v>
      </c>
      <c r="G22" s="328">
        <f>F22*1.2094</f>
        <v>31692.235375856002</v>
      </c>
      <c r="H22" s="329">
        <f t="shared" si="1"/>
        <v>1.7326134376530071E-2</v>
      </c>
      <c r="I22" s="329">
        <f t="shared" si="4"/>
        <v>0.3684011964020657</v>
      </c>
      <c r="J22" s="109">
        <f t="shared" si="2"/>
        <v>0</v>
      </c>
      <c r="K22" s="310"/>
      <c r="L22" s="500">
        <f t="shared" si="3"/>
        <v>234.19</v>
      </c>
      <c r="M22" s="110"/>
      <c r="O22" s="113"/>
    </row>
    <row r="23" spans="1:15" s="112" customFormat="1" ht="25.5" x14ac:dyDescent="0.2">
      <c r="A23" s="322" t="s">
        <v>5934</v>
      </c>
      <c r="B23" s="323" t="s">
        <v>7254</v>
      </c>
      <c r="C23" s="324" t="s">
        <v>113</v>
      </c>
      <c r="D23" s="325">
        <v>4</v>
      </c>
      <c r="E23" s="326">
        <v>6950</v>
      </c>
      <c r="F23" s="327">
        <f t="shared" si="0"/>
        <v>27800</v>
      </c>
      <c r="G23" s="328">
        <f>F23*1.1089</f>
        <v>30827.42</v>
      </c>
      <c r="H23" s="329">
        <f t="shared" si="1"/>
        <v>1.6853340102624556E-2</v>
      </c>
      <c r="I23" s="329">
        <f t="shared" si="4"/>
        <v>0.38525453650469027</v>
      </c>
      <c r="J23" s="109">
        <f t="shared" si="2"/>
        <v>0</v>
      </c>
      <c r="K23" s="310"/>
      <c r="L23" s="500">
        <f t="shared" si="3"/>
        <v>4</v>
      </c>
      <c r="M23" s="110"/>
      <c r="O23" s="113"/>
    </row>
    <row r="24" spans="1:15" s="112" customFormat="1" ht="38.25" x14ac:dyDescent="0.2">
      <c r="A24" s="322" t="s">
        <v>6556</v>
      </c>
      <c r="B24" s="323" t="s">
        <v>6567</v>
      </c>
      <c r="C24" s="324" t="s">
        <v>220</v>
      </c>
      <c r="D24" s="325">
        <v>97.7</v>
      </c>
      <c r="E24" s="326">
        <v>254.0598</v>
      </c>
      <c r="F24" s="327">
        <f t="shared" si="0"/>
        <v>24821.642459999999</v>
      </c>
      <c r="G24" s="328">
        <f>F24*1.2094</f>
        <v>30019.294391124</v>
      </c>
      <c r="H24" s="329">
        <f t="shared" si="1"/>
        <v>1.6411538105181121E-2</v>
      </c>
      <c r="I24" s="329">
        <f t="shared" si="4"/>
        <v>0.40166607460987142</v>
      </c>
      <c r="J24" s="109">
        <f t="shared" si="2"/>
        <v>0</v>
      </c>
      <c r="K24" s="310"/>
      <c r="L24" s="500">
        <f t="shared" si="3"/>
        <v>97.7</v>
      </c>
      <c r="M24" s="110"/>
      <c r="O24" s="113"/>
    </row>
    <row r="25" spans="1:15" s="112" customFormat="1" ht="25.5" x14ac:dyDescent="0.2">
      <c r="A25" s="322" t="s">
        <v>6497</v>
      </c>
      <c r="B25" s="323" t="s">
        <v>7339</v>
      </c>
      <c r="C25" s="324" t="s">
        <v>220</v>
      </c>
      <c r="D25" s="325">
        <v>88.08</v>
      </c>
      <c r="E25" s="326">
        <v>276.49799999999999</v>
      </c>
      <c r="F25" s="327">
        <f t="shared" si="0"/>
        <v>24353.94384</v>
      </c>
      <c r="G25" s="328">
        <f>F25*1.2094</f>
        <v>29453.659680096</v>
      </c>
      <c r="H25" s="329">
        <f t="shared" si="1"/>
        <v>1.6102305799694488E-2</v>
      </c>
      <c r="I25" s="329">
        <f t="shared" si="4"/>
        <v>0.41776838040956588</v>
      </c>
      <c r="J25" s="109">
        <f t="shared" si="2"/>
        <v>0</v>
      </c>
      <c r="K25" s="310"/>
      <c r="L25" s="500">
        <f t="shared" si="3"/>
        <v>88.08</v>
      </c>
      <c r="M25" s="110"/>
      <c r="O25" s="113"/>
    </row>
    <row r="26" spans="1:15" s="112" customFormat="1" ht="51" x14ac:dyDescent="0.2">
      <c r="A26" s="322" t="s">
        <v>6576</v>
      </c>
      <c r="B26" s="323" t="s">
        <v>6579</v>
      </c>
      <c r="C26" s="324" t="s">
        <v>220</v>
      </c>
      <c r="D26" s="325">
        <v>90.62</v>
      </c>
      <c r="E26" s="326">
        <v>263.9744</v>
      </c>
      <c r="F26" s="327">
        <f t="shared" si="0"/>
        <v>23921.360128</v>
      </c>
      <c r="G26" s="328">
        <f>F26*1.2094</f>
        <v>28930.4929388032</v>
      </c>
      <c r="H26" s="329">
        <f t="shared" si="1"/>
        <v>1.5816290718919344E-2</v>
      </c>
      <c r="I26" s="329">
        <f t="shared" si="4"/>
        <v>0.4335846711284852</v>
      </c>
      <c r="J26" s="109">
        <f t="shared" si="2"/>
        <v>0</v>
      </c>
      <c r="K26" s="310"/>
      <c r="L26" s="500">
        <f t="shared" si="3"/>
        <v>90.62</v>
      </c>
      <c r="M26" s="110"/>
      <c r="O26" s="113"/>
    </row>
    <row r="27" spans="1:15" s="112" customFormat="1" ht="25.5" x14ac:dyDescent="0.2">
      <c r="A27" s="322">
        <v>94295</v>
      </c>
      <c r="B27" s="323" t="s">
        <v>188</v>
      </c>
      <c r="C27" s="324" t="s">
        <v>590</v>
      </c>
      <c r="D27" s="325">
        <v>5</v>
      </c>
      <c r="E27" s="326">
        <v>4570.59</v>
      </c>
      <c r="F27" s="327">
        <f t="shared" si="0"/>
        <v>22852.95</v>
      </c>
      <c r="G27" s="328">
        <f>F27*1.2094</f>
        <v>27638.357730000003</v>
      </c>
      <c r="H27" s="329">
        <f t="shared" si="1"/>
        <v>1.5109880836660754E-2</v>
      </c>
      <c r="I27" s="329">
        <f t="shared" si="4"/>
        <v>0.44869455196514596</v>
      </c>
      <c r="J27" s="109">
        <f t="shared" si="2"/>
        <v>0</v>
      </c>
      <c r="K27" s="310"/>
      <c r="L27" s="500">
        <f t="shared" si="3"/>
        <v>5</v>
      </c>
      <c r="M27" s="110"/>
      <c r="O27" s="113"/>
    </row>
    <row r="28" spans="1:15" s="112" customFormat="1" ht="25.5" x14ac:dyDescent="0.2">
      <c r="A28" s="322" t="s">
        <v>6729</v>
      </c>
      <c r="B28" s="323" t="s">
        <v>7292</v>
      </c>
      <c r="C28" s="324" t="s">
        <v>6454</v>
      </c>
      <c r="D28" s="325">
        <v>24</v>
      </c>
      <c r="E28" s="326">
        <v>941.37</v>
      </c>
      <c r="F28" s="327">
        <f t="shared" si="0"/>
        <v>22592.880000000001</v>
      </c>
      <c r="G28" s="328">
        <f>F28*1.2094</f>
        <v>27323.829072</v>
      </c>
      <c r="H28" s="329">
        <f t="shared" si="1"/>
        <v>1.4937928125558232E-2</v>
      </c>
      <c r="I28" s="329">
        <f t="shared" si="4"/>
        <v>0.46363248009070418</v>
      </c>
      <c r="J28" s="109">
        <f t="shared" si="2"/>
        <v>0</v>
      </c>
      <c r="K28" s="310"/>
      <c r="L28" s="500">
        <f t="shared" si="3"/>
        <v>24</v>
      </c>
      <c r="M28" s="110"/>
      <c r="O28" s="113"/>
    </row>
    <row r="29" spans="1:15" s="112" customFormat="1" ht="25.5" x14ac:dyDescent="0.2">
      <c r="A29" s="322" t="s">
        <v>5951</v>
      </c>
      <c r="B29" s="323" t="s">
        <v>7266</v>
      </c>
      <c r="C29" s="324" t="s">
        <v>113</v>
      </c>
      <c r="D29" s="325">
        <v>1</v>
      </c>
      <c r="E29" s="326">
        <v>24224.05</v>
      </c>
      <c r="F29" s="327">
        <f t="shared" si="0"/>
        <v>24224.05</v>
      </c>
      <c r="G29" s="328">
        <f>F29*1.1089</f>
        <v>26862.049045</v>
      </c>
      <c r="H29" s="329">
        <f t="shared" si="1"/>
        <v>1.4685473140754763E-2</v>
      </c>
      <c r="I29" s="329">
        <f t="shared" si="4"/>
        <v>0.47831795323145893</v>
      </c>
      <c r="J29" s="109">
        <f t="shared" si="2"/>
        <v>0</v>
      </c>
      <c r="K29" s="310"/>
      <c r="L29" s="500">
        <f t="shared" si="3"/>
        <v>1</v>
      </c>
      <c r="M29" s="110"/>
      <c r="O29" s="113"/>
    </row>
    <row r="30" spans="1:15" s="112" customFormat="1" ht="38.25" x14ac:dyDescent="0.2">
      <c r="A30" s="322" t="s">
        <v>6495</v>
      </c>
      <c r="B30" s="323" t="s">
        <v>6516</v>
      </c>
      <c r="C30" s="324" t="s">
        <v>6454</v>
      </c>
      <c r="D30" s="325">
        <v>1</v>
      </c>
      <c r="E30" s="326">
        <v>21772.920679999999</v>
      </c>
      <c r="F30" s="327">
        <f t="shared" si="0"/>
        <v>21772.920679999999</v>
      </c>
      <c r="G30" s="328">
        <f>F30*1.2094</f>
        <v>26332.170270391998</v>
      </c>
      <c r="H30" s="329">
        <f t="shared" si="1"/>
        <v>1.4395788593633057E-2</v>
      </c>
      <c r="I30" s="329">
        <f t="shared" si="4"/>
        <v>0.49271374182509198</v>
      </c>
      <c r="J30" s="109">
        <f t="shared" si="2"/>
        <v>0</v>
      </c>
      <c r="K30" s="310"/>
      <c r="L30" s="500">
        <f t="shared" si="3"/>
        <v>1</v>
      </c>
      <c r="M30" s="110"/>
      <c r="O30" s="113"/>
    </row>
    <row r="31" spans="1:15" s="112" customFormat="1" ht="25.5" x14ac:dyDescent="0.2">
      <c r="A31" s="322" t="s">
        <v>6441</v>
      </c>
      <c r="B31" s="323" t="s">
        <v>6456</v>
      </c>
      <c r="C31" s="324" t="s">
        <v>220</v>
      </c>
      <c r="D31" s="325">
        <v>46</v>
      </c>
      <c r="E31" s="326">
        <v>443.07939999999996</v>
      </c>
      <c r="F31" s="327">
        <f t="shared" si="0"/>
        <v>20381.652399999999</v>
      </c>
      <c r="G31" s="328">
        <f>F31*1.2094</f>
        <v>24649.570412559999</v>
      </c>
      <c r="H31" s="329">
        <f t="shared" si="1"/>
        <v>1.347591181962244E-2</v>
      </c>
      <c r="I31" s="329">
        <f t="shared" si="4"/>
        <v>0.50618965364471447</v>
      </c>
      <c r="J31" s="109">
        <f t="shared" si="2"/>
        <v>0</v>
      </c>
      <c r="K31" s="310"/>
      <c r="L31" s="500">
        <f t="shared" si="3"/>
        <v>46</v>
      </c>
      <c r="M31" s="110"/>
      <c r="O31" s="113"/>
    </row>
    <row r="32" spans="1:15" s="112" customFormat="1" ht="25.5" x14ac:dyDescent="0.2">
      <c r="A32" s="322" t="s">
        <v>5952</v>
      </c>
      <c r="B32" s="323" t="s">
        <v>7357</v>
      </c>
      <c r="C32" s="324" t="s">
        <v>113</v>
      </c>
      <c r="D32" s="325">
        <v>1</v>
      </c>
      <c r="E32" s="326">
        <v>21948.82</v>
      </c>
      <c r="F32" s="327">
        <f t="shared" si="0"/>
        <v>21948.82</v>
      </c>
      <c r="G32" s="328">
        <f>F32*1.1089</f>
        <v>24339.046498</v>
      </c>
      <c r="H32" s="329">
        <f t="shared" si="1"/>
        <v>1.330614850040604E-2</v>
      </c>
      <c r="I32" s="329">
        <f t="shared" si="4"/>
        <v>0.51949580214512048</v>
      </c>
      <c r="J32" s="109">
        <f t="shared" si="2"/>
        <v>0</v>
      </c>
      <c r="K32" s="310"/>
      <c r="L32" s="500">
        <f t="shared" si="3"/>
        <v>1</v>
      </c>
      <c r="M32" s="110"/>
      <c r="O32" s="113"/>
    </row>
    <row r="33" spans="1:15" s="112" customFormat="1" ht="25.5" x14ac:dyDescent="0.2">
      <c r="A33" s="322" t="s">
        <v>6461</v>
      </c>
      <c r="B33" s="323" t="s">
        <v>6479</v>
      </c>
      <c r="C33" s="324" t="s">
        <v>5126</v>
      </c>
      <c r="D33" s="325">
        <v>2346</v>
      </c>
      <c r="E33" s="326">
        <v>8.0589000000000013</v>
      </c>
      <c r="F33" s="327">
        <f t="shared" si="0"/>
        <v>18906.179400000005</v>
      </c>
      <c r="G33" s="328">
        <f>F33*1.2094</f>
        <v>22865.133366360005</v>
      </c>
      <c r="H33" s="329">
        <f t="shared" si="1"/>
        <v>1.2500360689124614E-2</v>
      </c>
      <c r="I33" s="329">
        <f t="shared" si="4"/>
        <v>0.53199616283424511</v>
      </c>
      <c r="J33" s="109">
        <f t="shared" si="2"/>
        <v>0</v>
      </c>
      <c r="K33" s="310"/>
      <c r="L33" s="500">
        <f t="shared" si="3"/>
        <v>2346</v>
      </c>
      <c r="M33" s="110"/>
      <c r="O33" s="113"/>
    </row>
    <row r="34" spans="1:15" s="112" customFormat="1" ht="25.5" x14ac:dyDescent="0.2">
      <c r="A34" s="322" t="s">
        <v>5927</v>
      </c>
      <c r="B34" s="323" t="s">
        <v>7229</v>
      </c>
      <c r="C34" s="324" t="s">
        <v>113</v>
      </c>
      <c r="D34" s="325">
        <v>5</v>
      </c>
      <c r="E34" s="326">
        <v>3900</v>
      </c>
      <c r="F34" s="327">
        <f t="shared" si="0"/>
        <v>19500</v>
      </c>
      <c r="G34" s="328">
        <f>F34*1.1089</f>
        <v>21623.55</v>
      </c>
      <c r="H34" s="329">
        <f t="shared" si="1"/>
        <v>1.1821587482056794E-2</v>
      </c>
      <c r="I34" s="329">
        <f t="shared" si="4"/>
        <v>0.54381775031630186</v>
      </c>
      <c r="J34" s="109">
        <f t="shared" si="2"/>
        <v>0</v>
      </c>
      <c r="K34" s="310"/>
      <c r="L34" s="500">
        <f t="shared" si="3"/>
        <v>5</v>
      </c>
      <c r="M34" s="110"/>
      <c r="O34" s="113"/>
    </row>
    <row r="35" spans="1:15" s="112" customFormat="1" ht="51" x14ac:dyDescent="0.2">
      <c r="A35" s="322" t="s">
        <v>4179</v>
      </c>
      <c r="B35" s="323" t="s">
        <v>4180</v>
      </c>
      <c r="C35" s="324" t="s">
        <v>220</v>
      </c>
      <c r="D35" s="325">
        <v>310.5</v>
      </c>
      <c r="E35" s="326">
        <v>56.01</v>
      </c>
      <c r="F35" s="327">
        <f t="shared" si="0"/>
        <v>17391.105</v>
      </c>
      <c r="G35" s="328">
        <f>F35*1.2094</f>
        <v>21032.802387</v>
      </c>
      <c r="H35" s="329">
        <f t="shared" si="1"/>
        <v>1.1498625961543477E-2</v>
      </c>
      <c r="I35" s="329">
        <f t="shared" si="4"/>
        <v>0.55531637627784536</v>
      </c>
      <c r="J35" s="109">
        <f t="shared" si="2"/>
        <v>0</v>
      </c>
      <c r="K35" s="310"/>
      <c r="L35" s="500">
        <f t="shared" si="3"/>
        <v>310.5</v>
      </c>
      <c r="M35" s="110"/>
      <c r="O35" s="113"/>
    </row>
    <row r="36" spans="1:15" s="112" customFormat="1" ht="38.25" x14ac:dyDescent="0.2">
      <c r="A36" s="322" t="s">
        <v>13615</v>
      </c>
      <c r="B36" s="323" t="s">
        <v>13616</v>
      </c>
      <c r="C36" s="324" t="s">
        <v>220</v>
      </c>
      <c r="D36" s="325">
        <v>173.44</v>
      </c>
      <c r="E36" s="326">
        <v>95.82411900000001</v>
      </c>
      <c r="F36" s="327">
        <f t="shared" si="0"/>
        <v>16619.735199360002</v>
      </c>
      <c r="G36" s="328">
        <f>F36*1.2094</f>
        <v>20099.907750105987</v>
      </c>
      <c r="H36" s="329">
        <f t="shared" si="1"/>
        <v>1.0988612778620961E-2</v>
      </c>
      <c r="I36" s="329">
        <f t="shared" si="4"/>
        <v>0.56630498905646631</v>
      </c>
      <c r="J36" s="109">
        <f t="shared" si="2"/>
        <v>0</v>
      </c>
      <c r="K36" s="310"/>
      <c r="L36" s="500">
        <f t="shared" si="3"/>
        <v>173.44</v>
      </c>
      <c r="M36" s="110"/>
      <c r="O36" s="113"/>
    </row>
    <row r="37" spans="1:15" s="112" customFormat="1" ht="25.5" x14ac:dyDescent="0.2">
      <c r="A37" s="322" t="s">
        <v>6578</v>
      </c>
      <c r="B37" s="323" t="s">
        <v>6581</v>
      </c>
      <c r="C37" s="324" t="s">
        <v>220</v>
      </c>
      <c r="D37" s="325">
        <v>68.709999999999994</v>
      </c>
      <c r="E37" s="326">
        <v>233.52506956521742</v>
      </c>
      <c r="F37" s="327">
        <f t="shared" si="0"/>
        <v>16045.507529826087</v>
      </c>
      <c r="G37" s="328">
        <f>F37*1.2094</f>
        <v>19405.43680657167</v>
      </c>
      <c r="H37" s="329">
        <f t="shared" si="1"/>
        <v>1.0608945748335116E-2</v>
      </c>
      <c r="I37" s="329">
        <f t="shared" si="4"/>
        <v>0.57691393480480146</v>
      </c>
      <c r="J37" s="109">
        <f t="shared" si="2"/>
        <v>0</v>
      </c>
      <c r="K37" s="310"/>
      <c r="L37" s="500">
        <f t="shared" si="3"/>
        <v>68.709999999999994</v>
      </c>
      <c r="M37" s="110"/>
      <c r="O37" s="113"/>
    </row>
    <row r="38" spans="1:15" s="112" customFormat="1" ht="102" x14ac:dyDescent="0.2">
      <c r="A38" s="322" t="s">
        <v>5914</v>
      </c>
      <c r="B38" s="323" t="s">
        <v>14100</v>
      </c>
      <c r="C38" s="324" t="s">
        <v>113</v>
      </c>
      <c r="D38" s="325">
        <v>7</v>
      </c>
      <c r="E38" s="326">
        <v>2451.33</v>
      </c>
      <c r="F38" s="327">
        <f t="shared" si="0"/>
        <v>17159.309999999998</v>
      </c>
      <c r="G38" s="328">
        <f>F38*1.1089</f>
        <v>19027.958858999998</v>
      </c>
      <c r="H38" s="329">
        <f t="shared" si="1"/>
        <v>1.0402578681883689E-2</v>
      </c>
      <c r="I38" s="329">
        <f t="shared" si="4"/>
        <v>0.58731651348668512</v>
      </c>
      <c r="J38" s="109">
        <f t="shared" si="2"/>
        <v>0</v>
      </c>
      <c r="K38" s="310"/>
      <c r="L38" s="500">
        <f t="shared" si="3"/>
        <v>7</v>
      </c>
      <c r="M38" s="110"/>
      <c r="O38" s="113"/>
    </row>
    <row r="39" spans="1:15" s="112" customFormat="1" ht="51" x14ac:dyDescent="0.2">
      <c r="A39" s="322" t="s">
        <v>7316</v>
      </c>
      <c r="B39" s="323" t="s">
        <v>7328</v>
      </c>
      <c r="C39" s="324" t="s">
        <v>113</v>
      </c>
      <c r="D39" s="325">
        <v>1</v>
      </c>
      <c r="E39" s="326">
        <v>16270.65</v>
      </c>
      <c r="F39" s="327">
        <f t="shared" si="0"/>
        <v>16270.65</v>
      </c>
      <c r="G39" s="328">
        <f>F39*1.1089</f>
        <v>18042.523785000001</v>
      </c>
      <c r="H39" s="329">
        <f t="shared" si="1"/>
        <v>9.8638416597398651E-3</v>
      </c>
      <c r="I39" s="329">
        <f t="shared" si="4"/>
        <v>0.59718035514642498</v>
      </c>
      <c r="J39" s="109">
        <f t="shared" si="2"/>
        <v>0</v>
      </c>
      <c r="K39" s="310"/>
      <c r="L39" s="500">
        <f t="shared" si="3"/>
        <v>1</v>
      </c>
      <c r="M39" s="110"/>
      <c r="O39" s="113"/>
    </row>
    <row r="40" spans="1:15" s="112" customFormat="1" ht="76.5" x14ac:dyDescent="0.2">
      <c r="A40" s="322" t="s">
        <v>7281</v>
      </c>
      <c r="B40" s="323" t="s">
        <v>7283</v>
      </c>
      <c r="C40" s="324" t="s">
        <v>8</v>
      </c>
      <c r="D40" s="325">
        <v>32.14</v>
      </c>
      <c r="E40" s="326">
        <v>430.75277777777774</v>
      </c>
      <c r="F40" s="327">
        <f t="shared" si="0"/>
        <v>13844.394277777777</v>
      </c>
      <c r="G40" s="328">
        <f>F40*1.2094</f>
        <v>16743.410439544445</v>
      </c>
      <c r="H40" s="329">
        <f t="shared" si="1"/>
        <v>9.1536168325301644E-3</v>
      </c>
      <c r="I40" s="329">
        <f t="shared" si="4"/>
        <v>0.60633397197895511</v>
      </c>
      <c r="J40" s="109">
        <f t="shared" si="2"/>
        <v>0</v>
      </c>
      <c r="K40" s="310"/>
      <c r="L40" s="500">
        <f t="shared" si="3"/>
        <v>32.14</v>
      </c>
      <c r="M40" s="110"/>
      <c r="O40" s="113"/>
    </row>
    <row r="41" spans="1:15" s="112" customFormat="1" ht="38.25" x14ac:dyDescent="0.2">
      <c r="A41" s="322">
        <v>92985</v>
      </c>
      <c r="B41" s="323" t="s">
        <v>2439</v>
      </c>
      <c r="C41" s="324" t="s">
        <v>8</v>
      </c>
      <c r="D41" s="325">
        <v>532</v>
      </c>
      <c r="E41" s="326">
        <v>24.77</v>
      </c>
      <c r="F41" s="327">
        <f t="shared" si="0"/>
        <v>13177.64</v>
      </c>
      <c r="G41" s="328">
        <f>F41*1.2094</f>
        <v>15937.037816</v>
      </c>
      <c r="H41" s="329">
        <f t="shared" si="1"/>
        <v>8.71277319157545E-3</v>
      </c>
      <c r="I41" s="329">
        <f t="shared" si="4"/>
        <v>0.6150467451705306</v>
      </c>
      <c r="J41" s="109">
        <f t="shared" si="2"/>
        <v>0</v>
      </c>
      <c r="K41" s="310"/>
      <c r="L41" s="500">
        <f t="shared" si="3"/>
        <v>532</v>
      </c>
      <c r="M41" s="110"/>
      <c r="O41" s="113"/>
    </row>
    <row r="42" spans="1:15" s="112" customFormat="1" ht="25.5" x14ac:dyDescent="0.2">
      <c r="A42" s="322" t="s">
        <v>5922</v>
      </c>
      <c r="B42" s="323" t="s">
        <v>7222</v>
      </c>
      <c r="C42" s="324" t="s">
        <v>113</v>
      </c>
      <c r="D42" s="325">
        <v>1</v>
      </c>
      <c r="E42" s="326">
        <v>11953.26</v>
      </c>
      <c r="F42" s="327">
        <f t="shared" si="0"/>
        <v>11953.26</v>
      </c>
      <c r="G42" s="328">
        <f>F42*1.1089</f>
        <v>13254.970014</v>
      </c>
      <c r="H42" s="329">
        <f t="shared" si="1"/>
        <v>7.2464876300394974E-3</v>
      </c>
      <c r="I42" s="329">
        <f t="shared" si="4"/>
        <v>0.62229323280057014</v>
      </c>
      <c r="J42" s="109">
        <f t="shared" si="2"/>
        <v>0</v>
      </c>
      <c r="K42" s="310"/>
      <c r="L42" s="500">
        <f t="shared" si="3"/>
        <v>1</v>
      </c>
      <c r="M42" s="110"/>
      <c r="O42" s="113"/>
    </row>
    <row r="43" spans="1:15" s="112" customFormat="1" ht="114.75" x14ac:dyDescent="0.2">
      <c r="A43" s="322" t="s">
        <v>5917</v>
      </c>
      <c r="B43" s="323" t="s">
        <v>14107</v>
      </c>
      <c r="C43" s="324" t="s">
        <v>113</v>
      </c>
      <c r="D43" s="325">
        <v>1</v>
      </c>
      <c r="E43" s="326">
        <v>11640</v>
      </c>
      <c r="F43" s="327">
        <f t="shared" si="0"/>
        <v>11640</v>
      </c>
      <c r="G43" s="328">
        <f>F43*1.1089</f>
        <v>12907.596</v>
      </c>
      <c r="H43" s="329">
        <f t="shared" si="1"/>
        <v>7.0565783739046702E-3</v>
      </c>
      <c r="I43" s="329">
        <f t="shared" si="4"/>
        <v>0.62934981117447486</v>
      </c>
      <c r="J43" s="109">
        <f t="shared" si="2"/>
        <v>0</v>
      </c>
      <c r="K43" s="310"/>
      <c r="L43" s="500">
        <f t="shared" si="3"/>
        <v>1</v>
      </c>
      <c r="M43" s="110"/>
      <c r="O43" s="113"/>
    </row>
    <row r="44" spans="1:15" s="112" customFormat="1" ht="51" x14ac:dyDescent="0.2">
      <c r="A44" s="322" t="s">
        <v>6554</v>
      </c>
      <c r="B44" s="323" t="s">
        <v>6563</v>
      </c>
      <c r="C44" s="324" t="s">
        <v>220</v>
      </c>
      <c r="D44" s="325">
        <v>99.6</v>
      </c>
      <c r="E44" s="326">
        <v>105.77700000000002</v>
      </c>
      <c r="F44" s="327">
        <f t="shared" si="0"/>
        <v>10535.389200000001</v>
      </c>
      <c r="G44" s="328">
        <f>F44*1.2094</f>
        <v>12741.499698480002</v>
      </c>
      <c r="H44" s="329">
        <f t="shared" si="1"/>
        <v>6.9657735819595576E-3</v>
      </c>
      <c r="I44" s="329">
        <f t="shared" si="4"/>
        <v>0.63631558475643446</v>
      </c>
      <c r="J44" s="109">
        <f t="shared" si="2"/>
        <v>0</v>
      </c>
      <c r="K44" s="310"/>
      <c r="L44" s="500">
        <f t="shared" si="3"/>
        <v>99.6</v>
      </c>
      <c r="M44" s="110"/>
      <c r="O44" s="113"/>
    </row>
    <row r="45" spans="1:15" s="112" customFormat="1" ht="51" x14ac:dyDescent="0.2">
      <c r="A45" s="322">
        <v>87620</v>
      </c>
      <c r="B45" s="323" t="s">
        <v>286</v>
      </c>
      <c r="C45" s="324" t="s">
        <v>220</v>
      </c>
      <c r="D45" s="325">
        <v>370.74</v>
      </c>
      <c r="E45" s="326">
        <v>26.08</v>
      </c>
      <c r="F45" s="327">
        <f t="shared" si="0"/>
        <v>9668.8991999999998</v>
      </c>
      <c r="G45" s="328">
        <f>F45*1.2094</f>
        <v>11693.566692480001</v>
      </c>
      <c r="H45" s="329">
        <f t="shared" si="1"/>
        <v>6.392868961498821E-3</v>
      </c>
      <c r="I45" s="329">
        <f t="shared" si="4"/>
        <v>0.64270845371793328</v>
      </c>
      <c r="J45" s="109">
        <f t="shared" si="2"/>
        <v>0</v>
      </c>
      <c r="K45" s="310"/>
      <c r="L45" s="500">
        <f t="shared" si="3"/>
        <v>370.74</v>
      </c>
      <c r="M45" s="110"/>
      <c r="O45" s="113"/>
    </row>
    <row r="46" spans="1:15" s="112" customFormat="1" ht="38.25" x14ac:dyDescent="0.2">
      <c r="A46" s="322">
        <v>98555</v>
      </c>
      <c r="B46" s="323" t="s">
        <v>7665</v>
      </c>
      <c r="C46" s="324" t="s">
        <v>220</v>
      </c>
      <c r="D46" s="325">
        <v>308.52</v>
      </c>
      <c r="E46" s="326">
        <v>29.82</v>
      </c>
      <c r="F46" s="327">
        <f t="shared" si="0"/>
        <v>9200.0663999999997</v>
      </c>
      <c r="G46" s="328">
        <f>F46*1.2094</f>
        <v>11126.560304160001</v>
      </c>
      <c r="H46" s="329">
        <f t="shared" si="1"/>
        <v>6.0828867604999131E-3</v>
      </c>
      <c r="I46" s="329">
        <f t="shared" si="4"/>
        <v>0.64879134047843323</v>
      </c>
      <c r="J46" s="109">
        <f t="shared" si="2"/>
        <v>0</v>
      </c>
      <c r="K46" s="310"/>
      <c r="L46" s="500">
        <f t="shared" si="3"/>
        <v>308.52</v>
      </c>
      <c r="M46" s="110"/>
      <c r="O46" s="113"/>
    </row>
    <row r="47" spans="1:15" s="112" customFormat="1" ht="25.5" x14ac:dyDescent="0.2">
      <c r="A47" s="322" t="s">
        <v>5946</v>
      </c>
      <c r="B47" s="323" t="s">
        <v>7261</v>
      </c>
      <c r="C47" s="324" t="s">
        <v>113</v>
      </c>
      <c r="D47" s="325">
        <v>1</v>
      </c>
      <c r="E47" s="326">
        <v>9838.4</v>
      </c>
      <c r="F47" s="327">
        <f t="shared" si="0"/>
        <v>9838.4</v>
      </c>
      <c r="G47" s="328">
        <f>F47*1.1089</f>
        <v>10909.80176</v>
      </c>
      <c r="H47" s="329">
        <f t="shared" si="1"/>
        <v>5.9643849376137207E-3</v>
      </c>
      <c r="I47" s="329">
        <f t="shared" si="4"/>
        <v>0.65475572541604699</v>
      </c>
      <c r="J47" s="109">
        <f t="shared" si="2"/>
        <v>0</v>
      </c>
      <c r="K47" s="310"/>
      <c r="L47" s="500">
        <f t="shared" si="3"/>
        <v>1</v>
      </c>
      <c r="M47" s="110"/>
      <c r="O47" s="113"/>
    </row>
    <row r="48" spans="1:15" s="112" customFormat="1" ht="38.25" x14ac:dyDescent="0.2">
      <c r="A48" s="322">
        <v>95745</v>
      </c>
      <c r="B48" s="323" t="s">
        <v>2352</v>
      </c>
      <c r="C48" s="324" t="s">
        <v>8</v>
      </c>
      <c r="D48" s="325">
        <v>531.79999999999995</v>
      </c>
      <c r="E48" s="326">
        <v>16.95</v>
      </c>
      <c r="F48" s="327">
        <f t="shared" si="0"/>
        <v>9014.0099999999984</v>
      </c>
      <c r="G48" s="328">
        <f>F48*1.2094</f>
        <v>10901.543693999998</v>
      </c>
      <c r="H48" s="329">
        <f t="shared" si="1"/>
        <v>5.9598702557205245E-3</v>
      </c>
      <c r="I48" s="329">
        <f t="shared" si="4"/>
        <v>0.66071559567176752</v>
      </c>
      <c r="J48" s="109">
        <f t="shared" si="2"/>
        <v>0</v>
      </c>
      <c r="K48" s="310"/>
      <c r="L48" s="500">
        <f t="shared" si="3"/>
        <v>531.79999999999995</v>
      </c>
      <c r="M48" s="110"/>
      <c r="O48" s="113"/>
    </row>
    <row r="49" spans="1:15" s="112" customFormat="1" ht="25.5" x14ac:dyDescent="0.2">
      <c r="A49" s="322" t="s">
        <v>6609</v>
      </c>
      <c r="B49" s="323" t="s">
        <v>6610</v>
      </c>
      <c r="C49" s="324" t="s">
        <v>5126</v>
      </c>
      <c r="D49" s="325">
        <v>271.14</v>
      </c>
      <c r="E49" s="326">
        <v>33.003900000000002</v>
      </c>
      <c r="F49" s="327">
        <f t="shared" si="0"/>
        <v>8948.6774459999997</v>
      </c>
      <c r="G49" s="328">
        <f>F49*1.2094</f>
        <v>10822.5305031924</v>
      </c>
      <c r="H49" s="329">
        <f t="shared" si="1"/>
        <v>5.9166737709912152E-3</v>
      </c>
      <c r="I49" s="329">
        <f t="shared" si="4"/>
        <v>0.66663226944275877</v>
      </c>
      <c r="J49" s="109">
        <f t="shared" si="2"/>
        <v>0</v>
      </c>
      <c r="K49" s="310"/>
      <c r="L49" s="500">
        <f t="shared" si="3"/>
        <v>271.14</v>
      </c>
      <c r="M49" s="110"/>
      <c r="O49" s="113"/>
    </row>
    <row r="50" spans="1:15" s="112" customFormat="1" ht="38.25" x14ac:dyDescent="0.2">
      <c r="A50" s="322" t="s">
        <v>6752</v>
      </c>
      <c r="B50" s="323" t="s">
        <v>6753</v>
      </c>
      <c r="C50" s="324" t="s">
        <v>8</v>
      </c>
      <c r="D50" s="325">
        <v>118.5</v>
      </c>
      <c r="E50" s="326">
        <v>74.164500000000004</v>
      </c>
      <c r="F50" s="327">
        <f t="shared" si="0"/>
        <v>8788.4932500000014</v>
      </c>
      <c r="G50" s="328">
        <f>F50*1.2094</f>
        <v>10628.803736550002</v>
      </c>
      <c r="H50" s="329">
        <f t="shared" si="1"/>
        <v>5.8107634130953514E-3</v>
      </c>
      <c r="I50" s="329">
        <f t="shared" si="4"/>
        <v>0.67244303285585416</v>
      </c>
      <c r="J50" s="109">
        <f t="shared" si="2"/>
        <v>0</v>
      </c>
      <c r="K50" s="310"/>
      <c r="L50" s="500">
        <f t="shared" si="3"/>
        <v>118.5</v>
      </c>
      <c r="M50" s="110"/>
      <c r="O50" s="113"/>
    </row>
    <row r="51" spans="1:15" s="112" customFormat="1" ht="25.5" x14ac:dyDescent="0.2">
      <c r="A51" s="322" t="s">
        <v>7314</v>
      </c>
      <c r="B51" s="323" t="s">
        <v>7326</v>
      </c>
      <c r="C51" s="324" t="s">
        <v>113</v>
      </c>
      <c r="D51" s="325">
        <v>1</v>
      </c>
      <c r="E51" s="326">
        <v>9338</v>
      </c>
      <c r="F51" s="327">
        <f t="shared" si="0"/>
        <v>9338</v>
      </c>
      <c r="G51" s="328">
        <f>F51*1.1089</f>
        <v>10354.9082</v>
      </c>
      <c r="H51" s="329">
        <f t="shared" si="1"/>
        <v>5.6610248157664784E-3</v>
      </c>
      <c r="I51" s="329">
        <f t="shared" si="4"/>
        <v>0.67810405767162063</v>
      </c>
      <c r="J51" s="109">
        <f t="shared" si="2"/>
        <v>0</v>
      </c>
      <c r="K51" s="310"/>
      <c r="L51" s="500">
        <f t="shared" si="3"/>
        <v>1</v>
      </c>
      <c r="M51" s="110"/>
      <c r="O51" s="113"/>
    </row>
    <row r="52" spans="1:15" s="112" customFormat="1" ht="25.5" x14ac:dyDescent="0.2">
      <c r="A52" s="322" t="s">
        <v>6436</v>
      </c>
      <c r="B52" s="323" t="s">
        <v>6442</v>
      </c>
      <c r="C52" s="324" t="s">
        <v>5126</v>
      </c>
      <c r="D52" s="325">
        <v>1057</v>
      </c>
      <c r="E52" s="326">
        <v>8.0589000000000013</v>
      </c>
      <c r="F52" s="327">
        <f t="shared" si="0"/>
        <v>8518.2573000000011</v>
      </c>
      <c r="G52" s="328">
        <f>F52*1.2094</f>
        <v>10301.980378620001</v>
      </c>
      <c r="H52" s="329">
        <f t="shared" si="1"/>
        <v>5.6320891936933997E-3</v>
      </c>
      <c r="I52" s="329">
        <f t="shared" si="4"/>
        <v>0.68373614686531403</v>
      </c>
      <c r="J52" s="109">
        <f t="shared" si="2"/>
        <v>0</v>
      </c>
      <c r="K52" s="310"/>
      <c r="L52" s="500">
        <f t="shared" si="3"/>
        <v>1057</v>
      </c>
      <c r="M52" s="110"/>
      <c r="O52" s="113"/>
    </row>
    <row r="53" spans="1:15" s="112" customFormat="1" ht="25.5" x14ac:dyDescent="0.2">
      <c r="A53" s="322" t="s">
        <v>7317</v>
      </c>
      <c r="B53" s="323" t="s">
        <v>7329</v>
      </c>
      <c r="C53" s="324" t="s">
        <v>113</v>
      </c>
      <c r="D53" s="325">
        <v>1</v>
      </c>
      <c r="E53" s="326">
        <v>9040</v>
      </c>
      <c r="F53" s="327">
        <f t="shared" si="0"/>
        <v>9040</v>
      </c>
      <c r="G53" s="328">
        <f>F53*1.1089</f>
        <v>10024.456</v>
      </c>
      <c r="H53" s="329">
        <f t="shared" si="1"/>
        <v>5.4803667096304312E-3</v>
      </c>
      <c r="I53" s="329">
        <f t="shared" si="4"/>
        <v>0.68921651357494451</v>
      </c>
      <c r="J53" s="109">
        <f t="shared" si="2"/>
        <v>0</v>
      </c>
      <c r="K53" s="310"/>
      <c r="L53" s="500">
        <f t="shared" si="3"/>
        <v>1</v>
      </c>
      <c r="M53" s="110"/>
      <c r="O53" s="113"/>
    </row>
    <row r="54" spans="1:15" s="112" customFormat="1" ht="38.25" x14ac:dyDescent="0.2">
      <c r="A54" s="322" t="s">
        <v>6989</v>
      </c>
      <c r="B54" s="323" t="s">
        <v>6990</v>
      </c>
      <c r="C54" s="324" t="s">
        <v>8</v>
      </c>
      <c r="D54" s="325">
        <v>157.85</v>
      </c>
      <c r="E54" s="326">
        <v>49.829119999999996</v>
      </c>
      <c r="F54" s="327">
        <f t="shared" si="0"/>
        <v>7865.5265919999993</v>
      </c>
      <c r="G54" s="328">
        <f>F54*1.2094</f>
        <v>9512.5678603647993</v>
      </c>
      <c r="H54" s="329">
        <f t="shared" si="1"/>
        <v>5.2005176365723617E-3</v>
      </c>
      <c r="I54" s="329">
        <f t="shared" si="4"/>
        <v>0.69441703121151688</v>
      </c>
      <c r="J54" s="109">
        <f t="shared" si="2"/>
        <v>0</v>
      </c>
      <c r="K54" s="310"/>
      <c r="L54" s="500">
        <f t="shared" si="3"/>
        <v>157.85</v>
      </c>
      <c r="M54" s="110"/>
      <c r="O54" s="113"/>
    </row>
    <row r="55" spans="1:15" s="112" customFormat="1" ht="63.75" x14ac:dyDescent="0.2">
      <c r="A55" s="322">
        <v>87529</v>
      </c>
      <c r="B55" s="323" t="s">
        <v>294</v>
      </c>
      <c r="C55" s="324" t="s">
        <v>220</v>
      </c>
      <c r="D55" s="325">
        <v>275.60000000000002</v>
      </c>
      <c r="E55" s="326">
        <v>28.31</v>
      </c>
      <c r="F55" s="327">
        <f t="shared" si="0"/>
        <v>7802.2359999999999</v>
      </c>
      <c r="G55" s="328">
        <f>F55*1.2094</f>
        <v>9436.0242183999999</v>
      </c>
      <c r="H55" s="329">
        <f t="shared" si="1"/>
        <v>5.1586712533613667E-3</v>
      </c>
      <c r="I55" s="329">
        <f t="shared" si="4"/>
        <v>0.69957570246487821</v>
      </c>
      <c r="J55" s="109">
        <f t="shared" si="2"/>
        <v>0</v>
      </c>
      <c r="K55" s="310"/>
      <c r="L55" s="500">
        <f t="shared" si="3"/>
        <v>275.60000000000002</v>
      </c>
      <c r="M55" s="110"/>
      <c r="O55" s="113"/>
    </row>
    <row r="56" spans="1:15" s="112" customFormat="1" ht="89.25" x14ac:dyDescent="0.2">
      <c r="A56" s="322" t="s">
        <v>6506</v>
      </c>
      <c r="B56" s="323" t="s">
        <v>6530</v>
      </c>
      <c r="C56" s="324" t="s">
        <v>6454</v>
      </c>
      <c r="D56" s="325">
        <v>6</v>
      </c>
      <c r="E56" s="326">
        <v>1297.4450143680001</v>
      </c>
      <c r="F56" s="327">
        <f t="shared" si="0"/>
        <v>7784.6700862080006</v>
      </c>
      <c r="G56" s="328">
        <f>F56*1.2094</f>
        <v>9414.7800022599567</v>
      </c>
      <c r="H56" s="329">
        <f t="shared" si="1"/>
        <v>5.1470570475724356E-3</v>
      </c>
      <c r="I56" s="329">
        <f t="shared" si="4"/>
        <v>0.70472275951245067</v>
      </c>
      <c r="J56" s="109">
        <f t="shared" si="2"/>
        <v>0</v>
      </c>
      <c r="K56" s="310"/>
      <c r="L56" s="500">
        <f t="shared" si="3"/>
        <v>6</v>
      </c>
      <c r="M56" s="110"/>
      <c r="O56" s="113"/>
    </row>
    <row r="57" spans="1:15" s="112" customFormat="1" ht="51" x14ac:dyDescent="0.2">
      <c r="A57" s="322" t="s">
        <v>5920</v>
      </c>
      <c r="B57" s="323" t="s">
        <v>7219</v>
      </c>
      <c r="C57" s="324" t="s">
        <v>113</v>
      </c>
      <c r="D57" s="325">
        <v>1</v>
      </c>
      <c r="E57" s="326">
        <v>8391.06</v>
      </c>
      <c r="F57" s="327">
        <f t="shared" si="0"/>
        <v>8391.06</v>
      </c>
      <c r="G57" s="328">
        <f>F57*1.1089</f>
        <v>9304.8464339999991</v>
      </c>
      <c r="H57" s="329">
        <f t="shared" si="1"/>
        <v>5.0869564029326908E-3</v>
      </c>
      <c r="I57" s="329">
        <f t="shared" si="4"/>
        <v>0.70980971591538333</v>
      </c>
      <c r="J57" s="109">
        <f t="shared" si="2"/>
        <v>0</v>
      </c>
      <c r="K57" s="310"/>
      <c r="L57" s="500">
        <f t="shared" si="3"/>
        <v>1</v>
      </c>
      <c r="M57" s="110"/>
      <c r="O57" s="113"/>
    </row>
    <row r="58" spans="1:15" s="112" customFormat="1" ht="38.25" x14ac:dyDescent="0.2">
      <c r="A58" s="322">
        <v>91926</v>
      </c>
      <c r="B58" s="323" t="s">
        <v>136</v>
      </c>
      <c r="C58" s="324" t="s">
        <v>8</v>
      </c>
      <c r="D58" s="325">
        <v>2600.65</v>
      </c>
      <c r="E58" s="326">
        <v>2.94</v>
      </c>
      <c r="F58" s="327">
        <f t="shared" si="0"/>
        <v>7645.9110000000001</v>
      </c>
      <c r="G58" s="328">
        <f>F58*1.2094</f>
        <v>9246.9647634000012</v>
      </c>
      <c r="H58" s="329">
        <f t="shared" si="1"/>
        <v>5.055312513164106E-3</v>
      </c>
      <c r="I58" s="329">
        <f t="shared" si="4"/>
        <v>0.71486502842854749</v>
      </c>
      <c r="J58" s="109">
        <f t="shared" si="2"/>
        <v>0</v>
      </c>
      <c r="K58" s="310"/>
      <c r="L58" s="500">
        <f t="shared" si="3"/>
        <v>2600.65</v>
      </c>
      <c r="M58" s="110"/>
      <c r="O58" s="113"/>
    </row>
    <row r="59" spans="1:15" s="112" customFormat="1" ht="38.25" x14ac:dyDescent="0.2">
      <c r="A59" s="322">
        <v>91930</v>
      </c>
      <c r="B59" s="323" t="s">
        <v>401</v>
      </c>
      <c r="C59" s="324" t="s">
        <v>8</v>
      </c>
      <c r="D59" s="325">
        <v>1151</v>
      </c>
      <c r="E59" s="326">
        <v>6.44</v>
      </c>
      <c r="F59" s="327">
        <f t="shared" si="0"/>
        <v>7412.4400000000005</v>
      </c>
      <c r="G59" s="328">
        <f>F59*1.2094</f>
        <v>8964.6049360000015</v>
      </c>
      <c r="H59" s="329">
        <f t="shared" si="1"/>
        <v>4.9009464908861943E-3</v>
      </c>
      <c r="I59" s="329">
        <f t="shared" si="4"/>
        <v>0.71976597491943373</v>
      </c>
      <c r="J59" s="109">
        <f t="shared" si="2"/>
        <v>0</v>
      </c>
      <c r="K59" s="310"/>
      <c r="L59" s="500">
        <f t="shared" si="3"/>
        <v>1151</v>
      </c>
      <c r="M59" s="110"/>
      <c r="O59" s="113"/>
    </row>
    <row r="60" spans="1:15" s="112" customFormat="1" ht="38.25" x14ac:dyDescent="0.2">
      <c r="A60" s="322" t="s">
        <v>6720</v>
      </c>
      <c r="B60" s="323" t="s">
        <v>6721</v>
      </c>
      <c r="C60" s="324" t="s">
        <v>6454</v>
      </c>
      <c r="D60" s="325">
        <v>1</v>
      </c>
      <c r="E60" s="326">
        <v>7336.65</v>
      </c>
      <c r="F60" s="327">
        <f t="shared" si="0"/>
        <v>7336.65</v>
      </c>
      <c r="G60" s="328">
        <f>F60*1.2094</f>
        <v>8872.9445099999994</v>
      </c>
      <c r="H60" s="329">
        <f t="shared" si="1"/>
        <v>4.8508357669485606E-3</v>
      </c>
      <c r="I60" s="329">
        <f t="shared" si="4"/>
        <v>0.72461681068638228</v>
      </c>
      <c r="J60" s="109">
        <f t="shared" si="2"/>
        <v>0</v>
      </c>
      <c r="K60" s="310"/>
      <c r="L60" s="500">
        <f t="shared" si="3"/>
        <v>1</v>
      </c>
      <c r="M60" s="110"/>
      <c r="O60" s="113"/>
    </row>
    <row r="61" spans="1:15" s="112" customFormat="1" x14ac:dyDescent="0.2">
      <c r="A61" s="322" t="s">
        <v>7084</v>
      </c>
      <c r="B61" s="323" t="s">
        <v>7085</v>
      </c>
      <c r="C61" s="324" t="s">
        <v>7086</v>
      </c>
      <c r="D61" s="325">
        <v>5</v>
      </c>
      <c r="E61" s="326">
        <v>1389.52</v>
      </c>
      <c r="F61" s="327">
        <f t="shared" si="0"/>
        <v>6947.6</v>
      </c>
      <c r="G61" s="328">
        <f>F61*1.2094</f>
        <v>8402.4274400000013</v>
      </c>
      <c r="H61" s="329">
        <f t="shared" si="1"/>
        <v>4.5936042436877629E-3</v>
      </c>
      <c r="I61" s="329">
        <f t="shared" si="4"/>
        <v>0.72921041493006999</v>
      </c>
      <c r="J61" s="109">
        <f t="shared" si="2"/>
        <v>0</v>
      </c>
      <c r="K61" s="310"/>
      <c r="L61" s="500">
        <f t="shared" si="3"/>
        <v>5</v>
      </c>
      <c r="M61" s="110"/>
      <c r="O61" s="113"/>
    </row>
    <row r="62" spans="1:15" s="112" customFormat="1" ht="25.5" x14ac:dyDescent="0.2">
      <c r="A62" s="322" t="s">
        <v>5931</v>
      </c>
      <c r="B62" s="323" t="s">
        <v>7233</v>
      </c>
      <c r="C62" s="324" t="s">
        <v>113</v>
      </c>
      <c r="D62" s="325">
        <v>15</v>
      </c>
      <c r="E62" s="326">
        <v>484.1</v>
      </c>
      <c r="F62" s="327">
        <f t="shared" si="0"/>
        <v>7261.5</v>
      </c>
      <c r="G62" s="328">
        <f>F62*1.1089</f>
        <v>8052.2773500000003</v>
      </c>
      <c r="H62" s="329">
        <f t="shared" si="1"/>
        <v>4.4021773077413031E-3</v>
      </c>
      <c r="I62" s="329">
        <f t="shared" si="4"/>
        <v>0.73361259223781128</v>
      </c>
      <c r="J62" s="109">
        <f t="shared" si="2"/>
        <v>0</v>
      </c>
      <c r="K62" s="310"/>
      <c r="L62" s="500">
        <f t="shared" si="3"/>
        <v>15</v>
      </c>
      <c r="M62" s="110"/>
      <c r="O62" s="113"/>
    </row>
    <row r="63" spans="1:15" s="112" customFormat="1" ht="38.25" x14ac:dyDescent="0.2">
      <c r="A63" s="322" t="s">
        <v>6583</v>
      </c>
      <c r="B63" s="323" t="s">
        <v>6594</v>
      </c>
      <c r="C63" s="324" t="s">
        <v>220</v>
      </c>
      <c r="D63" s="325">
        <v>96.42</v>
      </c>
      <c r="E63" s="326">
        <v>67.918692000000007</v>
      </c>
      <c r="F63" s="327">
        <f t="shared" si="0"/>
        <v>6548.7202826400007</v>
      </c>
      <c r="G63" s="328">
        <f>F63*1.2094</f>
        <v>7920.0223098248171</v>
      </c>
      <c r="H63" s="329">
        <f t="shared" si="1"/>
        <v>4.3298735219441577E-3</v>
      </c>
      <c r="I63" s="329">
        <f t="shared" si="4"/>
        <v>0.73794246575975542</v>
      </c>
      <c r="J63" s="109">
        <f t="shared" si="2"/>
        <v>0</v>
      </c>
      <c r="K63" s="310"/>
      <c r="L63" s="500">
        <f t="shared" si="3"/>
        <v>96.42</v>
      </c>
      <c r="M63" s="110"/>
      <c r="O63" s="113"/>
    </row>
    <row r="64" spans="1:15" s="112" customFormat="1" ht="76.5" x14ac:dyDescent="0.2">
      <c r="A64" s="322">
        <v>87531</v>
      </c>
      <c r="B64" s="323" t="s">
        <v>293</v>
      </c>
      <c r="C64" s="324" t="s">
        <v>220</v>
      </c>
      <c r="D64" s="325">
        <v>234.19</v>
      </c>
      <c r="E64" s="326">
        <v>27.24</v>
      </c>
      <c r="F64" s="327">
        <f t="shared" si="0"/>
        <v>6379.3355999999994</v>
      </c>
      <c r="G64" s="328">
        <f>F64*1.2094</f>
        <v>7715.1684746399997</v>
      </c>
      <c r="H64" s="329">
        <f t="shared" si="1"/>
        <v>4.2178799994341092E-3</v>
      </c>
      <c r="I64" s="329">
        <f t="shared" si="4"/>
        <v>0.74216034575918954</v>
      </c>
      <c r="J64" s="109">
        <f t="shared" si="2"/>
        <v>0</v>
      </c>
      <c r="K64" s="310"/>
      <c r="L64" s="500">
        <f t="shared" si="3"/>
        <v>234.19</v>
      </c>
      <c r="M64" s="110"/>
      <c r="O64" s="113"/>
    </row>
    <row r="65" spans="1:15" s="112" customFormat="1" ht="25.5" x14ac:dyDescent="0.2">
      <c r="A65" s="322" t="s">
        <v>7279</v>
      </c>
      <c r="B65" s="323" t="s">
        <v>7282</v>
      </c>
      <c r="C65" s="324" t="s">
        <v>8</v>
      </c>
      <c r="D65" s="325">
        <v>25.24</v>
      </c>
      <c r="E65" s="326">
        <v>251.75587999999999</v>
      </c>
      <c r="F65" s="327">
        <f t="shared" si="0"/>
        <v>6354.318411199999</v>
      </c>
      <c r="G65" s="328">
        <f>F65*1.2094</f>
        <v>7684.9126865052785</v>
      </c>
      <c r="H65" s="329">
        <f t="shared" si="1"/>
        <v>4.2013391702791746E-3</v>
      </c>
      <c r="I65" s="329">
        <f t="shared" si="4"/>
        <v>0.74636168492946875</v>
      </c>
      <c r="J65" s="109">
        <f t="shared" si="2"/>
        <v>0</v>
      </c>
      <c r="K65" s="310"/>
      <c r="L65" s="500">
        <f t="shared" si="3"/>
        <v>25.24</v>
      </c>
      <c r="M65" s="110"/>
      <c r="O65" s="113"/>
    </row>
    <row r="66" spans="1:15" s="112" customFormat="1" ht="25.5" x14ac:dyDescent="0.2">
      <c r="A66" s="322" t="s">
        <v>7028</v>
      </c>
      <c r="B66" s="323" t="s">
        <v>7029</v>
      </c>
      <c r="C66" s="324" t="s">
        <v>7031</v>
      </c>
      <c r="D66" s="325">
        <v>43.95</v>
      </c>
      <c r="E66" s="326">
        <v>140.22190849999998</v>
      </c>
      <c r="F66" s="327">
        <f t="shared" si="0"/>
        <v>6162.7528785750001</v>
      </c>
      <c r="G66" s="328">
        <f>F66*1.2094</f>
        <v>7453.2333313486051</v>
      </c>
      <c r="H66" s="329">
        <f t="shared" si="1"/>
        <v>4.0746801450603221E-3</v>
      </c>
      <c r="I66" s="329">
        <f t="shared" si="4"/>
        <v>0.75043636507452904</v>
      </c>
      <c r="J66" s="109">
        <f t="shared" si="2"/>
        <v>0</v>
      </c>
      <c r="K66" s="310"/>
      <c r="L66" s="500">
        <f t="shared" si="3"/>
        <v>43.95</v>
      </c>
      <c r="M66" s="110"/>
      <c r="O66" s="113"/>
    </row>
    <row r="67" spans="1:15" s="112" customFormat="1" ht="25.5" x14ac:dyDescent="0.2">
      <c r="A67" s="322" t="s">
        <v>7313</v>
      </c>
      <c r="B67" s="323" t="s">
        <v>7325</v>
      </c>
      <c r="C67" s="324" t="s">
        <v>113</v>
      </c>
      <c r="D67" s="325">
        <v>1</v>
      </c>
      <c r="E67" s="326">
        <v>6670</v>
      </c>
      <c r="F67" s="327">
        <f t="shared" si="0"/>
        <v>6670</v>
      </c>
      <c r="G67" s="328">
        <f>F67*1.1089</f>
        <v>7396.3630000000003</v>
      </c>
      <c r="H67" s="329">
        <f t="shared" si="1"/>
        <v>4.043589154118914E-3</v>
      </c>
      <c r="I67" s="329">
        <f t="shared" si="4"/>
        <v>0.754479954228648</v>
      </c>
      <c r="J67" s="109">
        <f t="shared" si="2"/>
        <v>0</v>
      </c>
      <c r="K67" s="310"/>
      <c r="L67" s="500">
        <f t="shared" si="3"/>
        <v>1</v>
      </c>
      <c r="M67" s="110"/>
      <c r="O67" s="113"/>
    </row>
    <row r="68" spans="1:15" s="112" customFormat="1" ht="25.5" x14ac:dyDescent="0.2">
      <c r="A68" s="322" t="s">
        <v>7318</v>
      </c>
      <c r="B68" s="323" t="s">
        <v>7330</v>
      </c>
      <c r="C68" s="324" t="s">
        <v>113</v>
      </c>
      <c r="D68" s="325">
        <v>1</v>
      </c>
      <c r="E68" s="326">
        <v>6670</v>
      </c>
      <c r="F68" s="327">
        <f t="shared" si="0"/>
        <v>6670</v>
      </c>
      <c r="G68" s="328">
        <f>F68*1.1089</f>
        <v>7396.3630000000003</v>
      </c>
      <c r="H68" s="329">
        <f t="shared" si="1"/>
        <v>4.043589154118914E-3</v>
      </c>
      <c r="I68" s="329">
        <f t="shared" si="4"/>
        <v>0.75852354338276695</v>
      </c>
      <c r="J68" s="109">
        <f t="shared" si="2"/>
        <v>0</v>
      </c>
      <c r="K68" s="310"/>
      <c r="L68" s="500">
        <f t="shared" si="3"/>
        <v>1</v>
      </c>
      <c r="M68" s="110"/>
      <c r="O68" s="113"/>
    </row>
    <row r="69" spans="1:15" s="112" customFormat="1" ht="25.5" x14ac:dyDescent="0.2">
      <c r="A69" s="322" t="s">
        <v>7151</v>
      </c>
      <c r="B69" s="323" t="s">
        <v>2784</v>
      </c>
      <c r="C69" s="324" t="s">
        <v>220</v>
      </c>
      <c r="D69" s="325">
        <v>70.37</v>
      </c>
      <c r="E69" s="326">
        <v>86.307536999999996</v>
      </c>
      <c r="F69" s="327">
        <f t="shared" si="0"/>
        <v>6073.4613786899999</v>
      </c>
      <c r="G69" s="328">
        <f>F69*1.2094</f>
        <v>7345.2441913876864</v>
      </c>
      <c r="H69" s="329">
        <f t="shared" si="1"/>
        <v>4.0156425187149684E-3</v>
      </c>
      <c r="I69" s="329">
        <f t="shared" si="4"/>
        <v>0.76253918590148195</v>
      </c>
      <c r="J69" s="109">
        <f t="shared" si="2"/>
        <v>0</v>
      </c>
      <c r="K69" s="310"/>
      <c r="L69" s="500">
        <f t="shared" si="3"/>
        <v>70.37</v>
      </c>
      <c r="M69" s="110"/>
      <c r="O69" s="113"/>
    </row>
    <row r="70" spans="1:15" s="112" customFormat="1" ht="25.5" x14ac:dyDescent="0.2">
      <c r="A70" s="322" t="s">
        <v>5935</v>
      </c>
      <c r="B70" s="323" t="s">
        <v>7255</v>
      </c>
      <c r="C70" s="324" t="s">
        <v>113</v>
      </c>
      <c r="D70" s="325">
        <v>1</v>
      </c>
      <c r="E70" s="326">
        <v>6380</v>
      </c>
      <c r="F70" s="327">
        <f t="shared" si="0"/>
        <v>6380</v>
      </c>
      <c r="G70" s="328">
        <f>F70*1.1089</f>
        <v>7074.7820000000002</v>
      </c>
      <c r="H70" s="329">
        <f t="shared" si="1"/>
        <v>3.8677809300267868E-3</v>
      </c>
      <c r="I70" s="329">
        <f t="shared" si="4"/>
        <v>0.76640696683150877</v>
      </c>
      <c r="J70" s="109">
        <f t="shared" si="2"/>
        <v>0</v>
      </c>
      <c r="K70" s="310"/>
      <c r="L70" s="500">
        <f t="shared" si="3"/>
        <v>1</v>
      </c>
      <c r="M70" s="110"/>
      <c r="O70" s="113"/>
    </row>
    <row r="71" spans="1:15" s="112" customFormat="1" ht="38.25" x14ac:dyDescent="0.2">
      <c r="A71" s="322" t="s">
        <v>6983</v>
      </c>
      <c r="B71" s="323" t="s">
        <v>6984</v>
      </c>
      <c r="C71" s="324" t="s">
        <v>8</v>
      </c>
      <c r="D71" s="325">
        <v>211.35</v>
      </c>
      <c r="E71" s="326">
        <v>27.473599999999998</v>
      </c>
      <c r="F71" s="327">
        <f t="shared" si="0"/>
        <v>5806.5453599999992</v>
      </c>
      <c r="G71" s="328">
        <f>F71*1.2094</f>
        <v>7022.4359583839996</v>
      </c>
      <c r="H71" s="329">
        <f t="shared" si="1"/>
        <v>3.8391633667542004E-3</v>
      </c>
      <c r="I71" s="329">
        <f t="shared" si="4"/>
        <v>0.77024613019826293</v>
      </c>
      <c r="J71" s="109">
        <f t="shared" si="2"/>
        <v>0</v>
      </c>
      <c r="K71" s="310"/>
      <c r="L71" s="500">
        <f t="shared" si="3"/>
        <v>211.35</v>
      </c>
      <c r="M71" s="110"/>
      <c r="O71" s="113"/>
    </row>
    <row r="72" spans="1:15" s="112" customFormat="1" ht="25.5" x14ac:dyDescent="0.2">
      <c r="A72" s="322" t="s">
        <v>5911</v>
      </c>
      <c r="B72" s="323" t="s">
        <v>7331</v>
      </c>
      <c r="C72" s="324" t="s">
        <v>7086</v>
      </c>
      <c r="D72" s="325">
        <v>5</v>
      </c>
      <c r="E72" s="326">
        <v>1160</v>
      </c>
      <c r="F72" s="327">
        <f t="shared" si="0"/>
        <v>5800</v>
      </c>
      <c r="G72" s="328">
        <f>F72*1.2094</f>
        <v>7014.52</v>
      </c>
      <c r="H72" s="329">
        <f t="shared" si="1"/>
        <v>3.8348357149791327E-3</v>
      </c>
      <c r="I72" s="329">
        <f t="shared" si="4"/>
        <v>0.77408096591324205</v>
      </c>
      <c r="J72" s="109">
        <f t="shared" si="2"/>
        <v>0</v>
      </c>
      <c r="K72" s="310"/>
      <c r="L72" s="500">
        <f t="shared" si="3"/>
        <v>5</v>
      </c>
      <c r="M72" s="110"/>
      <c r="O72" s="113"/>
    </row>
    <row r="73" spans="1:15" s="112" customFormat="1" ht="25.5" x14ac:dyDescent="0.2">
      <c r="A73" s="322" t="s">
        <v>5948</v>
      </c>
      <c r="B73" s="323" t="s">
        <v>7263</v>
      </c>
      <c r="C73" s="324" t="s">
        <v>113</v>
      </c>
      <c r="D73" s="325">
        <v>1</v>
      </c>
      <c r="E73" s="326">
        <v>6302.25</v>
      </c>
      <c r="F73" s="327">
        <f t="shared" si="0"/>
        <v>6302.25</v>
      </c>
      <c r="G73" s="328">
        <f>F73*1.1089</f>
        <v>6988.5650249999999</v>
      </c>
      <c r="H73" s="329">
        <f t="shared" si="1"/>
        <v>3.8206461389124319E-3</v>
      </c>
      <c r="I73" s="329">
        <f t="shared" si="4"/>
        <v>0.77790161205215447</v>
      </c>
      <c r="J73" s="109">
        <f t="shared" si="2"/>
        <v>0</v>
      </c>
      <c r="K73" s="310"/>
      <c r="L73" s="500">
        <f t="shared" si="3"/>
        <v>1</v>
      </c>
      <c r="M73" s="110"/>
      <c r="O73" s="113"/>
    </row>
    <row r="74" spans="1:15" s="112" customFormat="1" ht="25.5" x14ac:dyDescent="0.2">
      <c r="A74" s="322" t="s">
        <v>5944</v>
      </c>
      <c r="B74" s="323" t="s">
        <v>7338</v>
      </c>
      <c r="C74" s="324" t="s">
        <v>113</v>
      </c>
      <c r="D74" s="325">
        <v>1</v>
      </c>
      <c r="E74" s="326">
        <v>6071.3</v>
      </c>
      <c r="F74" s="327">
        <f t="shared" si="0"/>
        <v>6071.3</v>
      </c>
      <c r="G74" s="328">
        <f>F74*1.1089</f>
        <v>6732.4645700000001</v>
      </c>
      <c r="H74" s="329">
        <f t="shared" si="1"/>
        <v>3.6806361066569955E-3</v>
      </c>
      <c r="I74" s="329">
        <f t="shared" si="4"/>
        <v>0.7815822481588115</v>
      </c>
      <c r="J74" s="109">
        <f t="shared" si="2"/>
        <v>0</v>
      </c>
      <c r="K74" s="310"/>
      <c r="L74" s="500">
        <f t="shared" si="3"/>
        <v>1</v>
      </c>
      <c r="M74" s="110"/>
      <c r="O74" s="113"/>
    </row>
    <row r="75" spans="1:15" s="112" customFormat="1" ht="25.5" x14ac:dyDescent="0.2">
      <c r="A75" s="322" t="s">
        <v>5925</v>
      </c>
      <c r="B75" s="323" t="s">
        <v>7227</v>
      </c>
      <c r="C75" s="324" t="s">
        <v>113</v>
      </c>
      <c r="D75" s="325">
        <v>8</v>
      </c>
      <c r="E75" s="326">
        <v>750</v>
      </c>
      <c r="F75" s="327">
        <f t="shared" ref="F75:F138" si="5">E75*D75</f>
        <v>6000</v>
      </c>
      <c r="G75" s="328">
        <f>F75*1.1089</f>
        <v>6653.4</v>
      </c>
      <c r="H75" s="329">
        <f t="shared" ref="H75:H138" si="6">G75/$G$325</f>
        <v>3.6374115329405516E-3</v>
      </c>
      <c r="I75" s="329">
        <f t="shared" si="4"/>
        <v>0.785219659691752</v>
      </c>
      <c r="J75" s="109">
        <f t="shared" ref="J75:J138" si="7">$G$333</f>
        <v>0</v>
      </c>
      <c r="K75" s="310"/>
      <c r="L75" s="500">
        <f t="shared" ref="L75:L138" si="8">SUMIF($A$11:$A$323,A75,$D$11:$D$323)</f>
        <v>8</v>
      </c>
      <c r="M75" s="110"/>
      <c r="O75" s="113"/>
    </row>
    <row r="76" spans="1:15" s="112" customFormat="1" ht="25.5" x14ac:dyDescent="0.2">
      <c r="A76" s="322" t="s">
        <v>5943</v>
      </c>
      <c r="B76" s="323" t="s">
        <v>7337</v>
      </c>
      <c r="C76" s="324" t="s">
        <v>113</v>
      </c>
      <c r="D76" s="325">
        <v>1</v>
      </c>
      <c r="E76" s="326">
        <v>5858.07</v>
      </c>
      <c r="F76" s="327">
        <f t="shared" si="5"/>
        <v>5858.07</v>
      </c>
      <c r="G76" s="328">
        <f>F76*1.1089</f>
        <v>6496.0138229999993</v>
      </c>
      <c r="H76" s="329">
        <f t="shared" si="6"/>
        <v>3.5513685631288427E-3</v>
      </c>
      <c r="I76" s="329">
        <f t="shared" si="4"/>
        <v>0.78877102825488088</v>
      </c>
      <c r="J76" s="109">
        <f t="shared" si="7"/>
        <v>0</v>
      </c>
      <c r="K76" s="310"/>
      <c r="L76" s="500">
        <f t="shared" si="8"/>
        <v>1</v>
      </c>
      <c r="M76" s="110"/>
      <c r="O76" s="113"/>
    </row>
    <row r="77" spans="1:15" s="112" customFormat="1" ht="25.5" x14ac:dyDescent="0.2">
      <c r="A77" s="322" t="s">
        <v>6681</v>
      </c>
      <c r="B77" s="323" t="s">
        <v>7350</v>
      </c>
      <c r="C77" s="324" t="s">
        <v>8</v>
      </c>
      <c r="D77" s="325">
        <v>16.3</v>
      </c>
      <c r="E77" s="326">
        <v>329.14</v>
      </c>
      <c r="F77" s="327">
        <f t="shared" si="5"/>
        <v>5364.982</v>
      </c>
      <c r="G77" s="328">
        <f t="shared" ref="G77:G82" si="9">F77*1.2094</f>
        <v>6488.4092307999999</v>
      </c>
      <c r="H77" s="329">
        <f t="shared" si="6"/>
        <v>3.5472111351414095E-3</v>
      </c>
      <c r="I77" s="329">
        <f t="shared" si="4"/>
        <v>0.79231823939002233</v>
      </c>
      <c r="J77" s="109">
        <f t="shared" si="7"/>
        <v>0</v>
      </c>
      <c r="K77" s="310"/>
      <c r="L77" s="500">
        <f t="shared" si="8"/>
        <v>16.3</v>
      </c>
      <c r="M77" s="110"/>
      <c r="O77" s="113"/>
    </row>
    <row r="78" spans="1:15" s="112" customFormat="1" ht="25.5" x14ac:dyDescent="0.2">
      <c r="A78" s="322" t="s">
        <v>6439</v>
      </c>
      <c r="B78" s="323" t="s">
        <v>6453</v>
      </c>
      <c r="C78" s="324" t="s">
        <v>5126</v>
      </c>
      <c r="D78" s="325">
        <v>712.54</v>
      </c>
      <c r="E78" s="326">
        <v>7.5234000000000005</v>
      </c>
      <c r="F78" s="327">
        <f t="shared" si="5"/>
        <v>5360.7234360000002</v>
      </c>
      <c r="G78" s="328">
        <f t="shared" si="9"/>
        <v>6483.2589234984007</v>
      </c>
      <c r="H78" s="329">
        <f t="shared" si="6"/>
        <v>3.5443954638790438E-3</v>
      </c>
      <c r="I78" s="329">
        <f t="shared" ref="I78:I141" si="10">H78+I77</f>
        <v>0.79586263485390141</v>
      </c>
      <c r="J78" s="109">
        <f t="shared" si="7"/>
        <v>0</v>
      </c>
      <c r="K78" s="310"/>
      <c r="L78" s="500">
        <f t="shared" si="8"/>
        <v>712.54</v>
      </c>
      <c r="M78" s="110"/>
      <c r="O78" s="113"/>
    </row>
    <row r="79" spans="1:15" s="112" customFormat="1" ht="38.25" x14ac:dyDescent="0.2">
      <c r="A79" s="322" t="s">
        <v>4865</v>
      </c>
      <c r="B79" s="323" t="s">
        <v>4866</v>
      </c>
      <c r="C79" s="324" t="s">
        <v>220</v>
      </c>
      <c r="D79" s="325">
        <v>101.2</v>
      </c>
      <c r="E79" s="326">
        <v>51.96</v>
      </c>
      <c r="F79" s="327">
        <f t="shared" si="5"/>
        <v>5258.3519999999999</v>
      </c>
      <c r="G79" s="328">
        <f t="shared" si="9"/>
        <v>6359.4509088000004</v>
      </c>
      <c r="H79" s="329">
        <f t="shared" si="6"/>
        <v>3.4767096640572329E-3</v>
      </c>
      <c r="I79" s="329">
        <f t="shared" si="10"/>
        <v>0.79933934451795863</v>
      </c>
      <c r="J79" s="109">
        <f t="shared" si="7"/>
        <v>0</v>
      </c>
      <c r="K79" s="310"/>
      <c r="L79" s="500">
        <f t="shared" si="8"/>
        <v>101.2</v>
      </c>
      <c r="M79" s="110"/>
      <c r="O79" s="113"/>
    </row>
    <row r="80" spans="1:15" s="112" customFormat="1" ht="25.5" x14ac:dyDescent="0.2">
      <c r="A80" s="322" t="s">
        <v>6707</v>
      </c>
      <c r="B80" s="323" t="s">
        <v>6708</v>
      </c>
      <c r="C80" s="324" t="s">
        <v>8</v>
      </c>
      <c r="D80" s="325">
        <v>30</v>
      </c>
      <c r="E80" s="326">
        <v>165.48434</v>
      </c>
      <c r="F80" s="327">
        <f t="shared" si="5"/>
        <v>4964.5302000000001</v>
      </c>
      <c r="G80" s="328">
        <f t="shared" si="9"/>
        <v>6004.10282388</v>
      </c>
      <c r="H80" s="329">
        <f t="shared" si="6"/>
        <v>3.2824409860435335E-3</v>
      </c>
      <c r="I80" s="329">
        <f t="shared" si="10"/>
        <v>0.80262178550400221</v>
      </c>
      <c r="J80" s="109">
        <f t="shared" si="7"/>
        <v>0</v>
      </c>
      <c r="K80" s="310"/>
      <c r="L80" s="500">
        <f t="shared" si="8"/>
        <v>30</v>
      </c>
      <c r="M80" s="110"/>
      <c r="O80" s="113"/>
    </row>
    <row r="81" spans="1:15" s="112" customFormat="1" ht="25.5" x14ac:dyDescent="0.2">
      <c r="A81" s="322" t="s">
        <v>6607</v>
      </c>
      <c r="B81" s="323" t="s">
        <v>6613</v>
      </c>
      <c r="C81" s="324" t="s">
        <v>220</v>
      </c>
      <c r="D81" s="325">
        <v>358.44</v>
      </c>
      <c r="E81" s="326">
        <v>13.116403681200001</v>
      </c>
      <c r="F81" s="327">
        <f t="shared" si="5"/>
        <v>4701.4437354893289</v>
      </c>
      <c r="G81" s="328">
        <f t="shared" si="9"/>
        <v>5685.9260537007949</v>
      </c>
      <c r="H81" s="329">
        <f t="shared" si="6"/>
        <v>3.1084938532447218E-3</v>
      </c>
      <c r="I81" s="329">
        <f t="shared" si="10"/>
        <v>0.80573027935724695</v>
      </c>
      <c r="J81" s="109">
        <f t="shared" si="7"/>
        <v>0</v>
      </c>
      <c r="K81" s="310"/>
      <c r="L81" s="500">
        <f t="shared" si="8"/>
        <v>358.44</v>
      </c>
      <c r="M81" s="110"/>
      <c r="O81" s="113"/>
    </row>
    <row r="82" spans="1:15" s="112" customFormat="1" ht="38.25" x14ac:dyDescent="0.2">
      <c r="A82" s="322" t="s">
        <v>6489</v>
      </c>
      <c r="B82" s="323" t="s">
        <v>6513</v>
      </c>
      <c r="C82" s="324" t="s">
        <v>6454</v>
      </c>
      <c r="D82" s="325">
        <v>5</v>
      </c>
      <c r="E82" s="326">
        <v>936.90358500000002</v>
      </c>
      <c r="F82" s="327">
        <f t="shared" si="5"/>
        <v>4684.5179250000001</v>
      </c>
      <c r="G82" s="328">
        <f t="shared" si="9"/>
        <v>5665.4559784950006</v>
      </c>
      <c r="H82" s="329">
        <f t="shared" si="6"/>
        <v>3.0973028700430928E-3</v>
      </c>
      <c r="I82" s="329">
        <f t="shared" si="10"/>
        <v>0.80882758222729001</v>
      </c>
      <c r="J82" s="109">
        <f t="shared" si="7"/>
        <v>0</v>
      </c>
      <c r="K82" s="310"/>
      <c r="L82" s="500">
        <f t="shared" si="8"/>
        <v>5</v>
      </c>
      <c r="M82" s="110"/>
      <c r="O82" s="113"/>
    </row>
    <row r="83" spans="1:15" s="112" customFormat="1" ht="25.5" x14ac:dyDescent="0.2">
      <c r="A83" s="322" t="s">
        <v>5928</v>
      </c>
      <c r="B83" s="323" t="s">
        <v>7230</v>
      </c>
      <c r="C83" s="324" t="s">
        <v>113</v>
      </c>
      <c r="D83" s="325">
        <v>1</v>
      </c>
      <c r="E83" s="326">
        <v>4986.82</v>
      </c>
      <c r="F83" s="327">
        <f t="shared" si="5"/>
        <v>4986.82</v>
      </c>
      <c r="G83" s="328">
        <f>F83*1.1089</f>
        <v>5529.8846979999998</v>
      </c>
      <c r="H83" s="329">
        <f t="shared" si="6"/>
        <v>3.0231860967831004E-3</v>
      </c>
      <c r="I83" s="329">
        <f t="shared" si="10"/>
        <v>0.8118507683240731</v>
      </c>
      <c r="J83" s="109">
        <f t="shared" si="7"/>
        <v>0</v>
      </c>
      <c r="K83" s="310"/>
      <c r="L83" s="500">
        <f t="shared" si="8"/>
        <v>1</v>
      </c>
      <c r="M83" s="110"/>
      <c r="O83" s="113"/>
    </row>
    <row r="84" spans="1:15" s="112" customFormat="1" ht="25.5" x14ac:dyDescent="0.2">
      <c r="A84" s="322" t="s">
        <v>5949</v>
      </c>
      <c r="B84" s="323" t="s">
        <v>7264</v>
      </c>
      <c r="C84" s="324" t="s">
        <v>113</v>
      </c>
      <c r="D84" s="325">
        <v>1</v>
      </c>
      <c r="E84" s="326">
        <v>4968</v>
      </c>
      <c r="F84" s="327">
        <f t="shared" si="5"/>
        <v>4968</v>
      </c>
      <c r="G84" s="328">
        <f>F84*1.1089</f>
        <v>5509.0151999999998</v>
      </c>
      <c r="H84" s="329">
        <f t="shared" si="6"/>
        <v>3.0117767492747766E-3</v>
      </c>
      <c r="I84" s="329">
        <f t="shared" si="10"/>
        <v>0.81486254507334788</v>
      </c>
      <c r="J84" s="109">
        <f t="shared" si="7"/>
        <v>0</v>
      </c>
      <c r="K84" s="310"/>
      <c r="L84" s="500">
        <f t="shared" si="8"/>
        <v>1</v>
      </c>
      <c r="M84" s="110"/>
      <c r="O84" s="113"/>
    </row>
    <row r="85" spans="1:15" s="112" customFormat="1" ht="51" x14ac:dyDescent="0.2">
      <c r="A85" s="322">
        <v>91185</v>
      </c>
      <c r="B85" s="323" t="s">
        <v>3722</v>
      </c>
      <c r="C85" s="324" t="s">
        <v>8</v>
      </c>
      <c r="D85" s="325">
        <v>794</v>
      </c>
      <c r="E85" s="326">
        <v>5.68</v>
      </c>
      <c r="F85" s="327">
        <f t="shared" si="5"/>
        <v>4509.92</v>
      </c>
      <c r="G85" s="328">
        <f>F85*1.2094</f>
        <v>5454.2972479999999</v>
      </c>
      <c r="H85" s="329">
        <f t="shared" si="6"/>
        <v>2.9818624633963257E-3</v>
      </c>
      <c r="I85" s="329">
        <f t="shared" si="10"/>
        <v>0.81784440753674426</v>
      </c>
      <c r="J85" s="109">
        <f t="shared" si="7"/>
        <v>0</v>
      </c>
      <c r="K85" s="310"/>
      <c r="L85" s="500">
        <f t="shared" si="8"/>
        <v>794</v>
      </c>
      <c r="M85" s="110"/>
      <c r="O85" s="113"/>
    </row>
    <row r="86" spans="1:15" s="112" customFormat="1" ht="76.5" x14ac:dyDescent="0.2">
      <c r="A86" s="322">
        <v>91793</v>
      </c>
      <c r="B86" s="323" t="s">
        <v>2838</v>
      </c>
      <c r="C86" s="324" t="s">
        <v>8</v>
      </c>
      <c r="D86" s="325">
        <v>68</v>
      </c>
      <c r="E86" s="326">
        <v>63.73</v>
      </c>
      <c r="F86" s="327">
        <f t="shared" si="5"/>
        <v>4333.6399999999994</v>
      </c>
      <c r="G86" s="328">
        <f>F86*1.2094</f>
        <v>5241.1042159999997</v>
      </c>
      <c r="H86" s="329">
        <f t="shared" si="6"/>
        <v>2.8653099048038216E-3</v>
      </c>
      <c r="I86" s="329">
        <f t="shared" si="10"/>
        <v>0.82070971744154808</v>
      </c>
      <c r="J86" s="109">
        <f t="shared" si="7"/>
        <v>0</v>
      </c>
      <c r="K86" s="310"/>
      <c r="L86" s="500">
        <f t="shared" si="8"/>
        <v>68</v>
      </c>
      <c r="M86" s="110"/>
      <c r="O86" s="113"/>
    </row>
    <row r="87" spans="1:15" s="112" customFormat="1" ht="25.5" x14ac:dyDescent="0.2">
      <c r="A87" s="322" t="s">
        <v>6727</v>
      </c>
      <c r="B87" s="323" t="s">
        <v>7291</v>
      </c>
      <c r="C87" s="324" t="s">
        <v>6454</v>
      </c>
      <c r="D87" s="325">
        <v>17</v>
      </c>
      <c r="E87" s="326">
        <v>253.63</v>
      </c>
      <c r="F87" s="327">
        <f t="shared" si="5"/>
        <v>4311.71</v>
      </c>
      <c r="G87" s="328">
        <f>F87*1.2094</f>
        <v>5214.5820739999999</v>
      </c>
      <c r="H87" s="329">
        <f t="shared" si="6"/>
        <v>2.8508102587297716E-3</v>
      </c>
      <c r="I87" s="329">
        <f t="shared" si="10"/>
        <v>0.82356052770027788</v>
      </c>
      <c r="J87" s="109">
        <f t="shared" si="7"/>
        <v>0</v>
      </c>
      <c r="K87" s="310"/>
      <c r="L87" s="500">
        <f t="shared" si="8"/>
        <v>17</v>
      </c>
      <c r="M87" s="110"/>
      <c r="O87" s="113"/>
    </row>
    <row r="88" spans="1:15" s="112" customFormat="1" ht="25.5" x14ac:dyDescent="0.2">
      <c r="A88" s="322" t="s">
        <v>5926</v>
      </c>
      <c r="B88" s="323" t="s">
        <v>7228</v>
      </c>
      <c r="C88" s="324" t="s">
        <v>113</v>
      </c>
      <c r="D88" s="325">
        <v>8</v>
      </c>
      <c r="E88" s="326">
        <v>584.1</v>
      </c>
      <c r="F88" s="327">
        <f t="shared" si="5"/>
        <v>4672.8</v>
      </c>
      <c r="G88" s="328">
        <f>F88*1.1089</f>
        <v>5181.6679199999999</v>
      </c>
      <c r="H88" s="329">
        <f t="shared" si="6"/>
        <v>2.8328161018541017E-3</v>
      </c>
      <c r="I88" s="329">
        <f t="shared" si="10"/>
        <v>0.82639334380213203</v>
      </c>
      <c r="J88" s="109">
        <f t="shared" si="7"/>
        <v>0</v>
      </c>
      <c r="K88" s="310"/>
      <c r="L88" s="500">
        <f t="shared" si="8"/>
        <v>8</v>
      </c>
      <c r="M88" s="110"/>
      <c r="O88" s="113"/>
    </row>
    <row r="89" spans="1:15" s="112" customFormat="1" ht="89.25" x14ac:dyDescent="0.2">
      <c r="A89" s="322" t="s">
        <v>6500</v>
      </c>
      <c r="B89" s="323" t="s">
        <v>6527</v>
      </c>
      <c r="C89" s="324" t="s">
        <v>6454</v>
      </c>
      <c r="D89" s="325">
        <v>3</v>
      </c>
      <c r="E89" s="326">
        <v>1392.2165905280001</v>
      </c>
      <c r="F89" s="327">
        <f t="shared" si="5"/>
        <v>4176.6497715840005</v>
      </c>
      <c r="G89" s="328">
        <f>F89*1.2094</f>
        <v>5051.2402337536905</v>
      </c>
      <c r="H89" s="329">
        <f t="shared" si="6"/>
        <v>2.7615113298327175E-3</v>
      </c>
      <c r="I89" s="329">
        <f t="shared" si="10"/>
        <v>0.82915485513196474</v>
      </c>
      <c r="J89" s="109">
        <f t="shared" si="7"/>
        <v>0</v>
      </c>
      <c r="K89" s="310"/>
      <c r="L89" s="500">
        <f t="shared" si="8"/>
        <v>3</v>
      </c>
      <c r="M89" s="110"/>
      <c r="O89" s="113"/>
    </row>
    <row r="90" spans="1:15" s="112" customFormat="1" x14ac:dyDescent="0.2">
      <c r="A90" s="322" t="s">
        <v>589</v>
      </c>
      <c r="B90" s="323" t="s">
        <v>183</v>
      </c>
      <c r="C90" s="324" t="s">
        <v>220</v>
      </c>
      <c r="D90" s="325">
        <v>12</v>
      </c>
      <c r="E90" s="326">
        <v>341.3</v>
      </c>
      <c r="F90" s="327">
        <f t="shared" si="5"/>
        <v>4095.6000000000004</v>
      </c>
      <c r="G90" s="328">
        <f>F90*1.2094</f>
        <v>4953.218640000001</v>
      </c>
      <c r="H90" s="329">
        <f t="shared" si="6"/>
        <v>2.7079229576325065E-3</v>
      </c>
      <c r="I90" s="329">
        <f t="shared" si="10"/>
        <v>0.8318627780895973</v>
      </c>
      <c r="J90" s="109">
        <f t="shared" si="7"/>
        <v>0</v>
      </c>
      <c r="K90" s="310"/>
      <c r="L90" s="500">
        <f t="shared" si="8"/>
        <v>12</v>
      </c>
      <c r="M90" s="110"/>
      <c r="O90" s="113"/>
    </row>
    <row r="91" spans="1:15" s="112" customFormat="1" ht="38.25" x14ac:dyDescent="0.2">
      <c r="A91" s="322" t="s">
        <v>6666</v>
      </c>
      <c r="B91" s="323" t="s">
        <v>6667</v>
      </c>
      <c r="C91" s="324" t="s">
        <v>6454</v>
      </c>
      <c r="D91" s="325">
        <v>2</v>
      </c>
      <c r="E91" s="326">
        <v>1980.8226319999999</v>
      </c>
      <c r="F91" s="327">
        <f t="shared" si="5"/>
        <v>3961.6452639999998</v>
      </c>
      <c r="G91" s="328">
        <f>F91*1.2094</f>
        <v>4791.2137822816003</v>
      </c>
      <c r="H91" s="329">
        <f t="shared" si="6"/>
        <v>2.6193549566319199E-3</v>
      </c>
      <c r="I91" s="329">
        <f t="shared" si="10"/>
        <v>0.8344821330462292</v>
      </c>
      <c r="J91" s="109">
        <f t="shared" si="7"/>
        <v>0</v>
      </c>
      <c r="K91" s="310"/>
      <c r="L91" s="500">
        <f t="shared" si="8"/>
        <v>2</v>
      </c>
      <c r="M91" s="110"/>
      <c r="O91" s="113"/>
    </row>
    <row r="92" spans="1:15" s="112" customFormat="1" ht="38.25" x14ac:dyDescent="0.2">
      <c r="A92" s="322" t="s">
        <v>6487</v>
      </c>
      <c r="B92" s="323" t="s">
        <v>6508</v>
      </c>
      <c r="C92" s="324" t="s">
        <v>6454</v>
      </c>
      <c r="D92" s="325">
        <v>1</v>
      </c>
      <c r="E92" s="326">
        <v>3929.9399999999996</v>
      </c>
      <c r="F92" s="327">
        <f t="shared" si="5"/>
        <v>3929.9399999999996</v>
      </c>
      <c r="G92" s="328">
        <f>F92*1.2094</f>
        <v>4752.869436</v>
      </c>
      <c r="H92" s="329">
        <f t="shared" si="6"/>
        <v>2.5983921154698435E-3</v>
      </c>
      <c r="I92" s="329">
        <f t="shared" si="10"/>
        <v>0.83708052516169906</v>
      </c>
      <c r="J92" s="109">
        <f t="shared" si="7"/>
        <v>0</v>
      </c>
      <c r="K92" s="310"/>
      <c r="L92" s="500">
        <f t="shared" si="8"/>
        <v>1</v>
      </c>
      <c r="M92" s="110"/>
      <c r="O92" s="113"/>
    </row>
    <row r="93" spans="1:15" s="112" customFormat="1" ht="89.25" x14ac:dyDescent="0.2">
      <c r="A93" s="322" t="s">
        <v>6502</v>
      </c>
      <c r="B93" s="323" t="s">
        <v>6528</v>
      </c>
      <c r="C93" s="324" t="s">
        <v>6454</v>
      </c>
      <c r="D93" s="325">
        <v>2</v>
      </c>
      <c r="E93" s="326">
        <v>1950.0533190080002</v>
      </c>
      <c r="F93" s="327">
        <f t="shared" si="5"/>
        <v>3900.1066380160005</v>
      </c>
      <c r="G93" s="328">
        <f>F93*1.2094</f>
        <v>4716.7889680165508</v>
      </c>
      <c r="H93" s="329">
        <f t="shared" si="6"/>
        <v>2.5786669358087845E-3</v>
      </c>
      <c r="I93" s="329">
        <f t="shared" si="10"/>
        <v>0.83965919209750783</v>
      </c>
      <c r="J93" s="109">
        <f t="shared" si="7"/>
        <v>0</v>
      </c>
      <c r="K93" s="310"/>
      <c r="L93" s="500">
        <f t="shared" si="8"/>
        <v>2</v>
      </c>
      <c r="M93" s="110"/>
      <c r="O93" s="113"/>
    </row>
    <row r="94" spans="1:15" s="112" customFormat="1" ht="25.5" x14ac:dyDescent="0.2">
      <c r="A94" s="322" t="s">
        <v>5921</v>
      </c>
      <c r="B94" s="323" t="s">
        <v>7221</v>
      </c>
      <c r="C94" s="324" t="s">
        <v>113</v>
      </c>
      <c r="D94" s="325">
        <v>4</v>
      </c>
      <c r="E94" s="326">
        <v>1056</v>
      </c>
      <c r="F94" s="327">
        <f t="shared" si="5"/>
        <v>4224</v>
      </c>
      <c r="G94" s="328">
        <f>F94*1.1089</f>
        <v>4683.9935999999998</v>
      </c>
      <c r="H94" s="329">
        <f t="shared" si="6"/>
        <v>2.5607377191901484E-3</v>
      </c>
      <c r="I94" s="329">
        <f t="shared" si="10"/>
        <v>0.84221992981669802</v>
      </c>
      <c r="J94" s="109">
        <f t="shared" si="7"/>
        <v>0</v>
      </c>
      <c r="K94" s="310"/>
      <c r="L94" s="500">
        <f t="shared" si="8"/>
        <v>4</v>
      </c>
      <c r="M94" s="110"/>
      <c r="O94" s="113"/>
    </row>
    <row r="95" spans="1:15" s="112" customFormat="1" ht="63.75" x14ac:dyDescent="0.2">
      <c r="A95" s="322" t="s">
        <v>5919</v>
      </c>
      <c r="B95" s="323" t="s">
        <v>7218</v>
      </c>
      <c r="C95" s="324" t="s">
        <v>113</v>
      </c>
      <c r="D95" s="325">
        <v>1</v>
      </c>
      <c r="E95" s="326">
        <v>4191.57</v>
      </c>
      <c r="F95" s="327">
        <f t="shared" si="5"/>
        <v>4191.57</v>
      </c>
      <c r="G95" s="328">
        <f>F95*1.1089</f>
        <v>4648.0319730000001</v>
      </c>
      <c r="H95" s="329">
        <f t="shared" si="6"/>
        <v>2.5410775098546048E-3</v>
      </c>
      <c r="I95" s="329">
        <f t="shared" si="10"/>
        <v>0.84476100732655257</v>
      </c>
      <c r="J95" s="109">
        <f t="shared" si="7"/>
        <v>0</v>
      </c>
      <c r="K95" s="310"/>
      <c r="L95" s="500">
        <f t="shared" si="8"/>
        <v>1</v>
      </c>
      <c r="M95" s="110"/>
      <c r="O95" s="113"/>
    </row>
    <row r="96" spans="1:15" s="112" customFormat="1" x14ac:dyDescent="0.2">
      <c r="A96" s="322" t="s">
        <v>6437</v>
      </c>
      <c r="B96" s="323" t="s">
        <v>6451</v>
      </c>
      <c r="C96" s="324" t="s">
        <v>5126</v>
      </c>
      <c r="D96" s="325">
        <v>507</v>
      </c>
      <c r="E96" s="326">
        <v>7.3239000000000001</v>
      </c>
      <c r="F96" s="327">
        <f t="shared" si="5"/>
        <v>3713.2173000000003</v>
      </c>
      <c r="G96" s="328">
        <f t="shared" ref="G96:G103" si="11">F96*1.2094</f>
        <v>4490.7650026200008</v>
      </c>
      <c r="H96" s="329">
        <f t="shared" si="6"/>
        <v>2.4550997102617909E-3</v>
      </c>
      <c r="I96" s="329">
        <f t="shared" si="10"/>
        <v>0.84721610703681438</v>
      </c>
      <c r="J96" s="109">
        <f t="shared" si="7"/>
        <v>0</v>
      </c>
      <c r="K96" s="310"/>
      <c r="L96" s="500">
        <f t="shared" si="8"/>
        <v>507</v>
      </c>
      <c r="M96" s="110"/>
      <c r="O96" s="113"/>
    </row>
    <row r="97" spans="1:15" s="112" customFormat="1" ht="38.25" x14ac:dyDescent="0.2">
      <c r="A97" s="322" t="s">
        <v>6646</v>
      </c>
      <c r="B97" s="323" t="s">
        <v>6647</v>
      </c>
      <c r="C97" s="324" t="s">
        <v>6454</v>
      </c>
      <c r="D97" s="325">
        <v>1</v>
      </c>
      <c r="E97" s="326">
        <v>3613.670736</v>
      </c>
      <c r="F97" s="327">
        <f t="shared" si="5"/>
        <v>3613.670736</v>
      </c>
      <c r="G97" s="328">
        <f t="shared" si="11"/>
        <v>4370.3733881183998</v>
      </c>
      <c r="H97" s="329">
        <f t="shared" si="6"/>
        <v>2.3892816552737459E-3</v>
      </c>
      <c r="I97" s="329">
        <f t="shared" si="10"/>
        <v>0.84960538869208813</v>
      </c>
      <c r="J97" s="109">
        <f t="shared" si="7"/>
        <v>0</v>
      </c>
      <c r="K97" s="310"/>
      <c r="L97" s="500">
        <f t="shared" si="8"/>
        <v>1</v>
      </c>
      <c r="M97" s="110"/>
      <c r="O97" s="113"/>
    </row>
    <row r="98" spans="1:15" s="112" customFormat="1" ht="25.5" x14ac:dyDescent="0.2">
      <c r="A98" s="322" t="s">
        <v>6440</v>
      </c>
      <c r="B98" s="323" t="s">
        <v>6449</v>
      </c>
      <c r="C98" s="324" t="s">
        <v>6454</v>
      </c>
      <c r="D98" s="325">
        <v>424</v>
      </c>
      <c r="E98" s="326">
        <v>8.5089999999999986</v>
      </c>
      <c r="F98" s="327">
        <f t="shared" si="5"/>
        <v>3607.8159999999993</v>
      </c>
      <c r="G98" s="328">
        <f t="shared" si="11"/>
        <v>4363.2926703999992</v>
      </c>
      <c r="H98" s="329">
        <f t="shared" si="6"/>
        <v>2.3854106292884743E-3</v>
      </c>
      <c r="I98" s="329">
        <f t="shared" si="10"/>
        <v>0.85199079932137656</v>
      </c>
      <c r="J98" s="109">
        <f t="shared" si="7"/>
        <v>0</v>
      </c>
      <c r="K98" s="310"/>
      <c r="L98" s="500">
        <f t="shared" si="8"/>
        <v>424</v>
      </c>
      <c r="M98" s="110"/>
      <c r="O98" s="113"/>
    </row>
    <row r="99" spans="1:15" s="112" customFormat="1" ht="25.5" x14ac:dyDescent="0.2">
      <c r="A99" s="322" t="s">
        <v>7000</v>
      </c>
      <c r="B99" s="323" t="s">
        <v>7001</v>
      </c>
      <c r="C99" s="324" t="s">
        <v>220</v>
      </c>
      <c r="D99" s="325">
        <v>56</v>
      </c>
      <c r="E99" s="326">
        <v>62.587467000000004</v>
      </c>
      <c r="F99" s="327">
        <f t="shared" si="5"/>
        <v>3504.8981520000002</v>
      </c>
      <c r="G99" s="328">
        <f t="shared" si="11"/>
        <v>4238.8238250288005</v>
      </c>
      <c r="H99" s="329">
        <f t="shared" si="6"/>
        <v>2.317363553561028E-3</v>
      </c>
      <c r="I99" s="329">
        <f t="shared" si="10"/>
        <v>0.8543081628749376</v>
      </c>
      <c r="J99" s="109">
        <f t="shared" si="7"/>
        <v>0</v>
      </c>
      <c r="K99" s="310"/>
      <c r="L99" s="500">
        <f t="shared" si="8"/>
        <v>56</v>
      </c>
      <c r="M99" s="110"/>
      <c r="O99" s="113"/>
    </row>
    <row r="100" spans="1:15" s="112" customFormat="1" ht="38.25" x14ac:dyDescent="0.2">
      <c r="A100" s="322">
        <v>90443</v>
      </c>
      <c r="B100" s="323" t="s">
        <v>142</v>
      </c>
      <c r="C100" s="324" t="s">
        <v>8</v>
      </c>
      <c r="D100" s="325">
        <v>326.95</v>
      </c>
      <c r="E100" s="326">
        <v>10.59</v>
      </c>
      <c r="F100" s="327">
        <f t="shared" si="5"/>
        <v>3462.4004999999997</v>
      </c>
      <c r="G100" s="328">
        <f t="shared" si="11"/>
        <v>4187.4271646999996</v>
      </c>
      <c r="H100" s="329">
        <f t="shared" si="6"/>
        <v>2.289265016717518E-3</v>
      </c>
      <c r="I100" s="329">
        <f t="shared" si="10"/>
        <v>0.85659742789165516</v>
      </c>
      <c r="J100" s="109">
        <f t="shared" si="7"/>
        <v>0</v>
      </c>
      <c r="K100" s="310"/>
      <c r="L100" s="500">
        <f t="shared" si="8"/>
        <v>326.95</v>
      </c>
      <c r="M100" s="110"/>
      <c r="O100" s="113"/>
    </row>
    <row r="101" spans="1:15" s="112" customFormat="1" ht="38.25" x14ac:dyDescent="0.2">
      <c r="A101" s="322">
        <v>97064</v>
      </c>
      <c r="B101" s="323" t="s">
        <v>5759</v>
      </c>
      <c r="C101" s="324" t="s">
        <v>8</v>
      </c>
      <c r="D101" s="325">
        <v>250</v>
      </c>
      <c r="E101" s="326">
        <v>13.63</v>
      </c>
      <c r="F101" s="327">
        <f t="shared" si="5"/>
        <v>3407.5</v>
      </c>
      <c r="G101" s="328">
        <f t="shared" si="11"/>
        <v>4121.0304999999998</v>
      </c>
      <c r="H101" s="329">
        <f t="shared" si="6"/>
        <v>2.2529659825502404E-3</v>
      </c>
      <c r="I101" s="329">
        <f t="shared" si="10"/>
        <v>0.85885039387420536</v>
      </c>
      <c r="J101" s="109">
        <f t="shared" si="7"/>
        <v>0</v>
      </c>
      <c r="K101" s="310"/>
      <c r="L101" s="500">
        <f t="shared" si="8"/>
        <v>250</v>
      </c>
      <c r="M101" s="110"/>
      <c r="O101" s="113"/>
    </row>
    <row r="102" spans="1:15" s="112" customFormat="1" ht="38.25" x14ac:dyDescent="0.2">
      <c r="A102" s="322">
        <v>90466</v>
      </c>
      <c r="B102" s="323" t="s">
        <v>144</v>
      </c>
      <c r="C102" s="324" t="s">
        <v>8</v>
      </c>
      <c r="D102" s="325">
        <v>326.95</v>
      </c>
      <c r="E102" s="326">
        <v>10.38</v>
      </c>
      <c r="F102" s="327">
        <f t="shared" si="5"/>
        <v>3393.741</v>
      </c>
      <c r="G102" s="328">
        <f t="shared" si="11"/>
        <v>4104.3903654000005</v>
      </c>
      <c r="H102" s="329">
        <f t="shared" si="6"/>
        <v>2.2438688265843101E-3</v>
      </c>
      <c r="I102" s="329">
        <f t="shared" si="10"/>
        <v>0.8610942627007897</v>
      </c>
      <c r="J102" s="109">
        <f t="shared" si="7"/>
        <v>0</v>
      </c>
      <c r="K102" s="310"/>
      <c r="L102" s="500">
        <f t="shared" si="8"/>
        <v>326.95</v>
      </c>
      <c r="M102" s="110"/>
      <c r="O102" s="113"/>
    </row>
    <row r="103" spans="1:15" s="112" customFormat="1" ht="38.25" x14ac:dyDescent="0.2">
      <c r="A103" s="322" t="s">
        <v>6673</v>
      </c>
      <c r="B103" s="323" t="s">
        <v>6674</v>
      </c>
      <c r="C103" s="324" t="s">
        <v>6454</v>
      </c>
      <c r="D103" s="325">
        <v>1</v>
      </c>
      <c r="E103" s="326">
        <v>3385.8919519999999</v>
      </c>
      <c r="F103" s="327">
        <f t="shared" si="5"/>
        <v>3385.8919519999999</v>
      </c>
      <c r="G103" s="328">
        <f t="shared" si="11"/>
        <v>4094.8977267487999</v>
      </c>
      <c r="H103" s="329">
        <f t="shared" si="6"/>
        <v>2.2386792042396568E-3</v>
      </c>
      <c r="I103" s="329">
        <f t="shared" si="10"/>
        <v>0.86333294190502941</v>
      </c>
      <c r="J103" s="109">
        <f t="shared" si="7"/>
        <v>0</v>
      </c>
      <c r="K103" s="310"/>
      <c r="L103" s="500">
        <f t="shared" si="8"/>
        <v>1</v>
      </c>
      <c r="M103" s="110"/>
      <c r="O103" s="113"/>
    </row>
    <row r="104" spans="1:15" s="112" customFormat="1" ht="25.5" x14ac:dyDescent="0.2">
      <c r="A104" s="322" t="s">
        <v>7315</v>
      </c>
      <c r="B104" s="323" t="s">
        <v>7327</v>
      </c>
      <c r="C104" s="324" t="s">
        <v>113</v>
      </c>
      <c r="D104" s="325">
        <v>1</v>
      </c>
      <c r="E104" s="326">
        <v>3680</v>
      </c>
      <c r="F104" s="327">
        <f t="shared" si="5"/>
        <v>3680</v>
      </c>
      <c r="G104" s="328">
        <f>F104*1.1089</f>
        <v>4080.752</v>
      </c>
      <c r="H104" s="329">
        <f t="shared" si="6"/>
        <v>2.2309457402035385E-3</v>
      </c>
      <c r="I104" s="329">
        <f t="shared" si="10"/>
        <v>0.86556388764523295</v>
      </c>
      <c r="J104" s="109">
        <f t="shared" si="7"/>
        <v>0</v>
      </c>
      <c r="K104" s="310"/>
      <c r="L104" s="500">
        <f t="shared" si="8"/>
        <v>1</v>
      </c>
      <c r="M104" s="110"/>
      <c r="O104" s="113"/>
    </row>
    <row r="105" spans="1:15" s="112" customFormat="1" ht="25.5" x14ac:dyDescent="0.2">
      <c r="A105" s="322" t="s">
        <v>5930</v>
      </c>
      <c r="B105" s="323" t="s">
        <v>7232</v>
      </c>
      <c r="C105" s="324" t="s">
        <v>113</v>
      </c>
      <c r="D105" s="325">
        <v>1</v>
      </c>
      <c r="E105" s="326">
        <v>3584.12</v>
      </c>
      <c r="F105" s="327">
        <f t="shared" si="5"/>
        <v>3584.12</v>
      </c>
      <c r="G105" s="328">
        <f>F105*1.1089</f>
        <v>3974.430668</v>
      </c>
      <c r="H105" s="329">
        <f t="shared" si="6"/>
        <v>2.1728199039071482E-3</v>
      </c>
      <c r="I105" s="329">
        <f t="shared" si="10"/>
        <v>0.86773670754914012</v>
      </c>
      <c r="J105" s="109">
        <f t="shared" si="7"/>
        <v>0</v>
      </c>
      <c r="K105" s="310"/>
      <c r="L105" s="500">
        <f t="shared" si="8"/>
        <v>1</v>
      </c>
      <c r="M105" s="110"/>
      <c r="O105" s="113"/>
    </row>
    <row r="106" spans="1:15" s="112" customFormat="1" ht="38.25" x14ac:dyDescent="0.2">
      <c r="A106" s="322" t="s">
        <v>6655</v>
      </c>
      <c r="B106" s="323" t="s">
        <v>6656</v>
      </c>
      <c r="C106" s="324" t="s">
        <v>6454</v>
      </c>
      <c r="D106" s="325">
        <v>1</v>
      </c>
      <c r="E106" s="326">
        <v>3284.4723840000001</v>
      </c>
      <c r="F106" s="327">
        <f t="shared" si="5"/>
        <v>3284.4723840000001</v>
      </c>
      <c r="G106" s="328">
        <f>F106*1.2094</f>
        <v>3972.2409012096005</v>
      </c>
      <c r="H106" s="329">
        <f t="shared" si="6"/>
        <v>2.1716227591423889E-3</v>
      </c>
      <c r="I106" s="329">
        <f t="shared" si="10"/>
        <v>0.86990833030828252</v>
      </c>
      <c r="J106" s="109">
        <f t="shared" si="7"/>
        <v>0</v>
      </c>
      <c r="K106" s="310"/>
      <c r="L106" s="500">
        <f t="shared" si="8"/>
        <v>1</v>
      </c>
      <c r="M106" s="110"/>
      <c r="O106" s="113"/>
    </row>
    <row r="107" spans="1:15" s="112" customFormat="1" ht="25.5" x14ac:dyDescent="0.2">
      <c r="A107" s="322" t="s">
        <v>5936</v>
      </c>
      <c r="B107" s="323" t="s">
        <v>7256</v>
      </c>
      <c r="C107" s="324" t="s">
        <v>113</v>
      </c>
      <c r="D107" s="325">
        <v>1</v>
      </c>
      <c r="E107" s="326">
        <v>3549.57</v>
      </c>
      <c r="F107" s="327">
        <f t="shared" si="5"/>
        <v>3549.57</v>
      </c>
      <c r="G107" s="328">
        <f>F107*1.1089</f>
        <v>3936.1181730000003</v>
      </c>
      <c r="H107" s="329">
        <f t="shared" si="6"/>
        <v>2.1518744758299659E-3</v>
      </c>
      <c r="I107" s="329">
        <f t="shared" si="10"/>
        <v>0.8720602047841125</v>
      </c>
      <c r="J107" s="109">
        <f t="shared" si="7"/>
        <v>0</v>
      </c>
      <c r="K107" s="310"/>
      <c r="L107" s="500">
        <f t="shared" si="8"/>
        <v>1</v>
      </c>
      <c r="M107" s="110"/>
      <c r="O107" s="113"/>
    </row>
    <row r="108" spans="1:15" s="112" customFormat="1" ht="102" x14ac:dyDescent="0.2">
      <c r="A108" s="322" t="s">
        <v>5913</v>
      </c>
      <c r="B108" s="323" t="s">
        <v>14098</v>
      </c>
      <c r="C108" s="324" t="s">
        <v>113</v>
      </c>
      <c r="D108" s="325">
        <v>2</v>
      </c>
      <c r="E108" s="326">
        <v>1709.69</v>
      </c>
      <c r="F108" s="327">
        <f t="shared" si="5"/>
        <v>3419.38</v>
      </c>
      <c r="G108" s="328">
        <f>F108*1.1089</f>
        <v>3791.7504819999999</v>
      </c>
      <c r="H108" s="329">
        <f t="shared" si="6"/>
        <v>2.0729487079177108E-3</v>
      </c>
      <c r="I108" s="329">
        <f t="shared" si="10"/>
        <v>0.87413315349203025</v>
      </c>
      <c r="J108" s="109">
        <f t="shared" si="7"/>
        <v>0</v>
      </c>
      <c r="K108" s="310"/>
      <c r="L108" s="500">
        <f t="shared" si="8"/>
        <v>2</v>
      </c>
      <c r="M108" s="110"/>
      <c r="O108" s="113"/>
    </row>
    <row r="109" spans="1:15" s="112" customFormat="1" ht="76.5" x14ac:dyDescent="0.2">
      <c r="A109" s="322">
        <v>91785</v>
      </c>
      <c r="B109" s="323" t="s">
        <v>2830</v>
      </c>
      <c r="C109" s="324" t="s">
        <v>8</v>
      </c>
      <c r="D109" s="325">
        <v>94</v>
      </c>
      <c r="E109" s="326">
        <v>33.25</v>
      </c>
      <c r="F109" s="327">
        <f t="shared" si="5"/>
        <v>3125.5</v>
      </c>
      <c r="G109" s="328">
        <f>F109*1.2094</f>
        <v>3779.9797000000003</v>
      </c>
      <c r="H109" s="329">
        <f t="shared" si="6"/>
        <v>2.0665136253736689E-3</v>
      </c>
      <c r="I109" s="329">
        <f t="shared" si="10"/>
        <v>0.87619966711740394</v>
      </c>
      <c r="J109" s="109">
        <f t="shared" si="7"/>
        <v>0</v>
      </c>
      <c r="K109" s="310"/>
      <c r="L109" s="500">
        <f t="shared" si="8"/>
        <v>94</v>
      </c>
      <c r="M109" s="110"/>
      <c r="O109" s="113"/>
    </row>
    <row r="110" spans="1:15" s="112" customFormat="1" ht="102" x14ac:dyDescent="0.2">
      <c r="A110" s="322" t="s">
        <v>5916</v>
      </c>
      <c r="B110" s="323" t="s">
        <v>14104</v>
      </c>
      <c r="C110" s="324" t="s">
        <v>113</v>
      </c>
      <c r="D110" s="325">
        <v>2</v>
      </c>
      <c r="E110" s="326">
        <v>1647.23</v>
      </c>
      <c r="F110" s="327">
        <f t="shared" si="5"/>
        <v>3294.46</v>
      </c>
      <c r="G110" s="328">
        <f>F110*1.1089</f>
        <v>3653.226694</v>
      </c>
      <c r="H110" s="329">
        <f t="shared" si="6"/>
        <v>1.9972177998018883E-3</v>
      </c>
      <c r="I110" s="329">
        <f t="shared" si="10"/>
        <v>0.87819688491720582</v>
      </c>
      <c r="J110" s="109">
        <f t="shared" si="7"/>
        <v>0</v>
      </c>
      <c r="K110" s="310"/>
      <c r="L110" s="500">
        <f t="shared" si="8"/>
        <v>2</v>
      </c>
      <c r="M110" s="110"/>
      <c r="O110" s="113"/>
    </row>
    <row r="111" spans="1:15" s="112" customFormat="1" ht="25.5" x14ac:dyDescent="0.2">
      <c r="A111" s="322" t="s">
        <v>5940</v>
      </c>
      <c r="B111" s="323" t="s">
        <v>7335</v>
      </c>
      <c r="C111" s="324" t="s">
        <v>113</v>
      </c>
      <c r="D111" s="325">
        <v>1</v>
      </c>
      <c r="E111" s="326">
        <v>3277.41</v>
      </c>
      <c r="F111" s="327">
        <f t="shared" si="5"/>
        <v>3277.41</v>
      </c>
      <c r="G111" s="328">
        <f>F111*1.1089</f>
        <v>3634.3199489999997</v>
      </c>
      <c r="H111" s="329">
        <f t="shared" si="6"/>
        <v>1.986881488695782E-3</v>
      </c>
      <c r="I111" s="329">
        <f t="shared" si="10"/>
        <v>0.88018376640590157</v>
      </c>
      <c r="J111" s="109">
        <f t="shared" si="7"/>
        <v>0</v>
      </c>
      <c r="K111" s="310"/>
      <c r="L111" s="500">
        <f t="shared" si="8"/>
        <v>1</v>
      </c>
      <c r="M111" s="110"/>
      <c r="O111" s="113"/>
    </row>
    <row r="112" spans="1:15" s="112" customFormat="1" ht="38.25" x14ac:dyDescent="0.2">
      <c r="A112" s="322">
        <v>10527</v>
      </c>
      <c r="B112" s="323" t="s">
        <v>11054</v>
      </c>
      <c r="C112" s="324" t="s">
        <v>11055</v>
      </c>
      <c r="D112" s="325">
        <v>250</v>
      </c>
      <c r="E112" s="326">
        <v>12</v>
      </c>
      <c r="F112" s="327">
        <f t="shared" si="5"/>
        <v>3000</v>
      </c>
      <c r="G112" s="328">
        <f t="shared" ref="G112:G123" si="12">F112*1.2094</f>
        <v>3628.2000000000003</v>
      </c>
      <c r="H112" s="329">
        <f t="shared" si="6"/>
        <v>1.9835357146443791E-3</v>
      </c>
      <c r="I112" s="329">
        <f t="shared" si="10"/>
        <v>0.88216730212054595</v>
      </c>
      <c r="J112" s="109">
        <f t="shared" si="7"/>
        <v>0</v>
      </c>
      <c r="K112" s="310"/>
      <c r="L112" s="500">
        <f t="shared" si="8"/>
        <v>250</v>
      </c>
      <c r="M112" s="110"/>
      <c r="O112" s="113"/>
    </row>
    <row r="113" spans="1:15" s="112" customFormat="1" ht="38.25" x14ac:dyDescent="0.2">
      <c r="A113" s="322">
        <v>88423</v>
      </c>
      <c r="B113" s="323" t="s">
        <v>4265</v>
      </c>
      <c r="C113" s="324" t="s">
        <v>220</v>
      </c>
      <c r="D113" s="325">
        <v>174.97</v>
      </c>
      <c r="E113" s="326">
        <v>17.12</v>
      </c>
      <c r="F113" s="327">
        <f t="shared" si="5"/>
        <v>2995.4864000000002</v>
      </c>
      <c r="G113" s="328">
        <f t="shared" si="12"/>
        <v>3622.7412521600004</v>
      </c>
      <c r="H113" s="329">
        <f t="shared" si="6"/>
        <v>1.9805514190438392E-3</v>
      </c>
      <c r="I113" s="329">
        <f t="shared" si="10"/>
        <v>0.8841478535395898</v>
      </c>
      <c r="J113" s="109">
        <f t="shared" si="7"/>
        <v>0</v>
      </c>
      <c r="K113" s="310"/>
      <c r="L113" s="500">
        <f t="shared" si="8"/>
        <v>174.97</v>
      </c>
      <c r="M113" s="110"/>
      <c r="O113" s="113"/>
    </row>
    <row r="114" spans="1:15" s="112" customFormat="1" ht="25.5" x14ac:dyDescent="0.2">
      <c r="A114" s="322" t="s">
        <v>6737</v>
      </c>
      <c r="B114" s="323" t="s">
        <v>7299</v>
      </c>
      <c r="C114" s="324" t="s">
        <v>6454</v>
      </c>
      <c r="D114" s="325">
        <v>2</v>
      </c>
      <c r="E114" s="326">
        <v>1468.48</v>
      </c>
      <c r="F114" s="327">
        <f t="shared" si="5"/>
        <v>2936.96</v>
      </c>
      <c r="G114" s="328">
        <f t="shared" si="12"/>
        <v>3551.9594240000001</v>
      </c>
      <c r="H114" s="329">
        <f t="shared" si="6"/>
        <v>1.9418550174939849E-3</v>
      </c>
      <c r="I114" s="329">
        <f t="shared" si="10"/>
        <v>0.8860897085570838</v>
      </c>
      <c r="J114" s="109">
        <f t="shared" si="7"/>
        <v>0</v>
      </c>
      <c r="K114" s="310"/>
      <c r="L114" s="500">
        <f t="shared" si="8"/>
        <v>2</v>
      </c>
      <c r="M114" s="110"/>
      <c r="O114" s="113"/>
    </row>
    <row r="115" spans="1:15" s="112" customFormat="1" ht="38.25" x14ac:dyDescent="0.2">
      <c r="A115" s="322" t="s">
        <v>6676</v>
      </c>
      <c r="B115" s="323" t="s">
        <v>6677</v>
      </c>
      <c r="C115" s="324" t="s">
        <v>6454</v>
      </c>
      <c r="D115" s="325">
        <v>1</v>
      </c>
      <c r="E115" s="326">
        <v>2922.3084079999999</v>
      </c>
      <c r="F115" s="327">
        <f t="shared" si="5"/>
        <v>2922.3084079999999</v>
      </c>
      <c r="G115" s="328">
        <f t="shared" si="12"/>
        <v>3534.2397886352001</v>
      </c>
      <c r="H115" s="329">
        <f t="shared" si="6"/>
        <v>1.9321676988245191E-3</v>
      </c>
      <c r="I115" s="329">
        <f t="shared" si="10"/>
        <v>0.88802187625590834</v>
      </c>
      <c r="J115" s="109">
        <f t="shared" si="7"/>
        <v>0</v>
      </c>
      <c r="K115" s="310"/>
      <c r="L115" s="500">
        <f t="shared" si="8"/>
        <v>1</v>
      </c>
      <c r="M115" s="110"/>
      <c r="O115" s="113"/>
    </row>
    <row r="116" spans="1:15" s="112" customFormat="1" ht="25.5" x14ac:dyDescent="0.2">
      <c r="A116" s="322">
        <v>88486</v>
      </c>
      <c r="B116" s="323" t="s">
        <v>4275</v>
      </c>
      <c r="C116" s="324" t="s">
        <v>220</v>
      </c>
      <c r="D116" s="325">
        <v>269.86</v>
      </c>
      <c r="E116" s="326">
        <v>10.75</v>
      </c>
      <c r="F116" s="327">
        <f t="shared" si="5"/>
        <v>2900.9950000000003</v>
      </c>
      <c r="G116" s="328">
        <f t="shared" si="12"/>
        <v>3508.4633530000006</v>
      </c>
      <c r="H116" s="329">
        <f t="shared" si="6"/>
        <v>1.9180757301682568E-3</v>
      </c>
      <c r="I116" s="329">
        <f t="shared" si="10"/>
        <v>0.88993995198607656</v>
      </c>
      <c r="J116" s="109">
        <f t="shared" si="7"/>
        <v>0</v>
      </c>
      <c r="K116" s="310"/>
      <c r="L116" s="500">
        <f t="shared" si="8"/>
        <v>269.86</v>
      </c>
      <c r="M116" s="110"/>
      <c r="O116" s="113"/>
    </row>
    <row r="117" spans="1:15" s="112" customFormat="1" ht="38.25" x14ac:dyDescent="0.2">
      <c r="A117" s="322" t="s">
        <v>6700</v>
      </c>
      <c r="B117" s="323" t="s">
        <v>6701</v>
      </c>
      <c r="C117" s="324" t="s">
        <v>6454</v>
      </c>
      <c r="D117" s="325">
        <v>14</v>
      </c>
      <c r="E117" s="326">
        <v>204.49904000000001</v>
      </c>
      <c r="F117" s="327">
        <f t="shared" si="5"/>
        <v>2862.9865600000003</v>
      </c>
      <c r="G117" s="328">
        <f t="shared" si="12"/>
        <v>3462.4959456640004</v>
      </c>
      <c r="H117" s="329">
        <f t="shared" si="6"/>
        <v>1.8929453641022842E-3</v>
      </c>
      <c r="I117" s="329">
        <f t="shared" si="10"/>
        <v>0.8918328973501789</v>
      </c>
      <c r="J117" s="109">
        <f t="shared" si="7"/>
        <v>0</v>
      </c>
      <c r="K117" s="310"/>
      <c r="L117" s="500">
        <f t="shared" si="8"/>
        <v>14</v>
      </c>
      <c r="M117" s="110"/>
      <c r="O117" s="113"/>
    </row>
    <row r="118" spans="1:15" s="112" customFormat="1" ht="51" x14ac:dyDescent="0.2">
      <c r="A118" s="322">
        <v>91871</v>
      </c>
      <c r="B118" s="323" t="s">
        <v>354</v>
      </c>
      <c r="C118" s="324" t="s">
        <v>8</v>
      </c>
      <c r="D118" s="325">
        <v>297.95</v>
      </c>
      <c r="E118" s="326">
        <v>9.39</v>
      </c>
      <c r="F118" s="327">
        <f t="shared" si="5"/>
        <v>2797.7505000000001</v>
      </c>
      <c r="G118" s="328">
        <f t="shared" si="12"/>
        <v>3383.5994547</v>
      </c>
      <c r="H118" s="329">
        <f t="shared" si="6"/>
        <v>1.8498126791380561E-3</v>
      </c>
      <c r="I118" s="329">
        <f t="shared" si="10"/>
        <v>0.89368271002931698</v>
      </c>
      <c r="J118" s="109">
        <f t="shared" si="7"/>
        <v>0</v>
      </c>
      <c r="K118" s="310"/>
      <c r="L118" s="500">
        <f t="shared" si="8"/>
        <v>297.95</v>
      </c>
      <c r="M118" s="110"/>
      <c r="O118" s="113"/>
    </row>
    <row r="119" spans="1:15" s="112" customFormat="1" ht="76.5" x14ac:dyDescent="0.2">
      <c r="A119" s="322">
        <v>91794</v>
      </c>
      <c r="B119" s="323" t="s">
        <v>2839</v>
      </c>
      <c r="C119" s="324" t="s">
        <v>8</v>
      </c>
      <c r="D119" s="325">
        <v>99</v>
      </c>
      <c r="E119" s="326">
        <v>27.86</v>
      </c>
      <c r="F119" s="327">
        <f t="shared" si="5"/>
        <v>2758.14</v>
      </c>
      <c r="G119" s="328">
        <f t="shared" si="12"/>
        <v>3335.694516</v>
      </c>
      <c r="H119" s="329">
        <f t="shared" si="6"/>
        <v>1.8236230653297491E-3</v>
      </c>
      <c r="I119" s="329">
        <f t="shared" si="10"/>
        <v>0.89550633309464678</v>
      </c>
      <c r="J119" s="109">
        <f t="shared" si="7"/>
        <v>0</v>
      </c>
      <c r="K119" s="310"/>
      <c r="L119" s="500">
        <f t="shared" si="8"/>
        <v>99</v>
      </c>
      <c r="M119" s="110"/>
      <c r="O119" s="113"/>
    </row>
    <row r="120" spans="1:15" s="112" customFormat="1" ht="25.5" x14ac:dyDescent="0.2">
      <c r="A120" s="322" t="s">
        <v>7202</v>
      </c>
      <c r="B120" s="323" t="s">
        <v>7203</v>
      </c>
      <c r="C120" s="324" t="s">
        <v>6454</v>
      </c>
      <c r="D120" s="325">
        <v>1</v>
      </c>
      <c r="E120" s="326">
        <v>2632.1400000000003</v>
      </c>
      <c r="F120" s="327">
        <f t="shared" si="5"/>
        <v>2632.1400000000003</v>
      </c>
      <c r="G120" s="328">
        <f t="shared" si="12"/>
        <v>3183.3101160000006</v>
      </c>
      <c r="H120" s="329">
        <f t="shared" si="6"/>
        <v>1.7403145653146854E-3</v>
      </c>
      <c r="I120" s="329">
        <f t="shared" si="10"/>
        <v>0.89724664765996143</v>
      </c>
      <c r="J120" s="109">
        <f t="shared" si="7"/>
        <v>0</v>
      </c>
      <c r="K120" s="310"/>
      <c r="L120" s="500">
        <f t="shared" si="8"/>
        <v>6</v>
      </c>
      <c r="M120" s="110"/>
      <c r="O120" s="113"/>
    </row>
    <row r="121" spans="1:15" s="112" customFormat="1" ht="38.25" x14ac:dyDescent="0.2">
      <c r="A121" s="322">
        <v>10775</v>
      </c>
      <c r="B121" s="323" t="s">
        <v>11066</v>
      </c>
      <c r="C121" s="324" t="s">
        <v>5130</v>
      </c>
      <c r="D121" s="325">
        <v>5</v>
      </c>
      <c r="E121" s="326">
        <v>515</v>
      </c>
      <c r="F121" s="327">
        <f t="shared" si="5"/>
        <v>2575</v>
      </c>
      <c r="G121" s="328">
        <f t="shared" si="12"/>
        <v>3114.2049999999999</v>
      </c>
      <c r="H121" s="329">
        <f t="shared" si="6"/>
        <v>1.7025348217364251E-3</v>
      </c>
      <c r="I121" s="329">
        <f t="shared" si="10"/>
        <v>0.89894918248169786</v>
      </c>
      <c r="J121" s="109">
        <f t="shared" si="7"/>
        <v>0</v>
      </c>
      <c r="K121" s="310"/>
      <c r="L121" s="500">
        <f t="shared" si="8"/>
        <v>5</v>
      </c>
      <c r="M121" s="110"/>
      <c r="O121" s="113"/>
    </row>
    <row r="122" spans="1:15" s="112" customFormat="1" ht="25.5" x14ac:dyDescent="0.2">
      <c r="A122" s="322" t="s">
        <v>6755</v>
      </c>
      <c r="B122" s="323" t="s">
        <v>6756</v>
      </c>
      <c r="C122" s="324" t="s">
        <v>8</v>
      </c>
      <c r="D122" s="325">
        <v>537.17999999999995</v>
      </c>
      <c r="E122" s="326">
        <v>4.5926680000000006</v>
      </c>
      <c r="F122" s="327">
        <f t="shared" si="5"/>
        <v>2467.08939624</v>
      </c>
      <c r="G122" s="328">
        <f t="shared" si="12"/>
        <v>2983.697915812656</v>
      </c>
      <c r="H122" s="329">
        <f t="shared" si="6"/>
        <v>1.6311866428874926E-3</v>
      </c>
      <c r="I122" s="329">
        <f t="shared" si="10"/>
        <v>0.90058036912458539</v>
      </c>
      <c r="J122" s="109">
        <f t="shared" si="7"/>
        <v>0</v>
      </c>
      <c r="K122" s="310"/>
      <c r="L122" s="500">
        <f t="shared" si="8"/>
        <v>537.17999999999995</v>
      </c>
      <c r="M122" s="110"/>
      <c r="O122" s="113"/>
    </row>
    <row r="123" spans="1:15" s="112" customFormat="1" ht="38.25" x14ac:dyDescent="0.2">
      <c r="A123" s="322">
        <v>90444</v>
      </c>
      <c r="B123" s="323" t="s">
        <v>143</v>
      </c>
      <c r="C123" s="324" t="s">
        <v>8</v>
      </c>
      <c r="D123" s="325">
        <v>116.5</v>
      </c>
      <c r="E123" s="326">
        <v>21.13</v>
      </c>
      <c r="F123" s="327">
        <f t="shared" si="5"/>
        <v>2461.645</v>
      </c>
      <c r="G123" s="328">
        <f t="shared" si="12"/>
        <v>2977.1134630000001</v>
      </c>
      <c r="H123" s="329">
        <f t="shared" si="6"/>
        <v>1.6275869247585873E-3</v>
      </c>
      <c r="I123" s="329">
        <f t="shared" si="10"/>
        <v>0.90220795604934401</v>
      </c>
      <c r="J123" s="109">
        <f t="shared" si="7"/>
        <v>0</v>
      </c>
      <c r="K123" s="310"/>
      <c r="L123" s="500">
        <f t="shared" si="8"/>
        <v>116.5</v>
      </c>
      <c r="M123" s="110"/>
      <c r="O123" s="113"/>
    </row>
    <row r="124" spans="1:15" s="112" customFormat="1" ht="25.5" x14ac:dyDescent="0.2">
      <c r="A124" s="322" t="s">
        <v>5937</v>
      </c>
      <c r="B124" s="323" t="s">
        <v>7257</v>
      </c>
      <c r="C124" s="324" t="s">
        <v>113</v>
      </c>
      <c r="D124" s="325">
        <v>1</v>
      </c>
      <c r="E124" s="326">
        <v>2670</v>
      </c>
      <c r="F124" s="327">
        <f t="shared" si="5"/>
        <v>2670</v>
      </c>
      <c r="G124" s="328">
        <f>F124*1.1089</f>
        <v>2960.7629999999999</v>
      </c>
      <c r="H124" s="329">
        <f t="shared" si="6"/>
        <v>1.6186481321585455E-3</v>
      </c>
      <c r="I124" s="329">
        <f t="shared" si="10"/>
        <v>0.90382660418150251</v>
      </c>
      <c r="J124" s="109">
        <f t="shared" si="7"/>
        <v>0</v>
      </c>
      <c r="K124" s="310"/>
      <c r="L124" s="500">
        <f t="shared" si="8"/>
        <v>1</v>
      </c>
      <c r="M124" s="110"/>
      <c r="O124" s="113"/>
    </row>
    <row r="125" spans="1:15" s="112" customFormat="1" ht="25.5" x14ac:dyDescent="0.2">
      <c r="A125" s="322" t="s">
        <v>5941</v>
      </c>
      <c r="B125" s="323" t="s">
        <v>7259</v>
      </c>
      <c r="C125" s="324" t="s">
        <v>113</v>
      </c>
      <c r="D125" s="325">
        <v>1</v>
      </c>
      <c r="E125" s="326">
        <v>2664.54</v>
      </c>
      <c r="F125" s="327">
        <f t="shared" si="5"/>
        <v>2664.54</v>
      </c>
      <c r="G125" s="328">
        <f>F125*1.1089</f>
        <v>2954.7084059999997</v>
      </c>
      <c r="H125" s="329">
        <f t="shared" si="6"/>
        <v>1.6153380876635696E-3</v>
      </c>
      <c r="I125" s="329">
        <f t="shared" si="10"/>
        <v>0.90544194226916608</v>
      </c>
      <c r="J125" s="109">
        <f t="shared" si="7"/>
        <v>0</v>
      </c>
      <c r="K125" s="310"/>
      <c r="L125" s="500">
        <f t="shared" si="8"/>
        <v>1</v>
      </c>
      <c r="M125" s="110"/>
      <c r="O125" s="113"/>
    </row>
    <row r="126" spans="1:15" s="112" customFormat="1" ht="25.5" x14ac:dyDescent="0.2">
      <c r="A126" s="322" t="s">
        <v>5942</v>
      </c>
      <c r="B126" s="323" t="s">
        <v>7336</v>
      </c>
      <c r="C126" s="324" t="s">
        <v>113</v>
      </c>
      <c r="D126" s="325">
        <v>1</v>
      </c>
      <c r="E126" s="326">
        <v>2641.14</v>
      </c>
      <c r="F126" s="327">
        <f t="shared" si="5"/>
        <v>2641.14</v>
      </c>
      <c r="G126" s="328">
        <f>F126*1.1089</f>
        <v>2928.7601460000001</v>
      </c>
      <c r="H126" s="329">
        <f t="shared" si="6"/>
        <v>1.6011521826851016E-3</v>
      </c>
      <c r="I126" s="329">
        <f t="shared" si="10"/>
        <v>0.90704309445185116</v>
      </c>
      <c r="J126" s="109">
        <f t="shared" si="7"/>
        <v>0</v>
      </c>
      <c r="K126" s="310"/>
      <c r="L126" s="500">
        <f t="shared" si="8"/>
        <v>1</v>
      </c>
      <c r="M126" s="110"/>
      <c r="O126" s="113"/>
    </row>
    <row r="127" spans="1:15" s="112" customFormat="1" ht="63.75" x14ac:dyDescent="0.2">
      <c r="A127" s="322" t="s">
        <v>7076</v>
      </c>
      <c r="B127" s="323" t="s">
        <v>7077</v>
      </c>
      <c r="C127" s="324" t="s">
        <v>6454</v>
      </c>
      <c r="D127" s="325">
        <v>2</v>
      </c>
      <c r="E127" s="326">
        <v>1185.71</v>
      </c>
      <c r="F127" s="327">
        <f t="shared" si="5"/>
        <v>2371.42</v>
      </c>
      <c r="G127" s="328">
        <f t="shared" ref="G127:G140" si="13">F127*1.2094</f>
        <v>2867.9953480000004</v>
      </c>
      <c r="H127" s="329">
        <f t="shared" si="6"/>
        <v>1.5679320881406579E-3</v>
      </c>
      <c r="I127" s="329">
        <f t="shared" si="10"/>
        <v>0.90861102653999182</v>
      </c>
      <c r="J127" s="109">
        <f t="shared" si="7"/>
        <v>0</v>
      </c>
      <c r="K127" s="310"/>
      <c r="L127" s="500">
        <f t="shared" si="8"/>
        <v>2</v>
      </c>
      <c r="M127" s="110"/>
      <c r="O127" s="113"/>
    </row>
    <row r="128" spans="1:15" s="112" customFormat="1" ht="63.75" x14ac:dyDescent="0.2">
      <c r="A128" s="322">
        <v>92367</v>
      </c>
      <c r="B128" s="323" t="s">
        <v>158</v>
      </c>
      <c r="C128" s="324" t="s">
        <v>8</v>
      </c>
      <c r="D128" s="325">
        <v>32</v>
      </c>
      <c r="E128" s="326">
        <v>70.56</v>
      </c>
      <c r="F128" s="327">
        <f t="shared" si="5"/>
        <v>2257.92</v>
      </c>
      <c r="G128" s="328">
        <f t="shared" si="13"/>
        <v>2730.7284480000003</v>
      </c>
      <c r="H128" s="329">
        <f t="shared" si="6"/>
        <v>1.4928883202699455E-3</v>
      </c>
      <c r="I128" s="329">
        <f t="shared" si="10"/>
        <v>0.91010391486026176</v>
      </c>
      <c r="J128" s="109">
        <f t="shared" si="7"/>
        <v>0</v>
      </c>
      <c r="K128" s="310"/>
      <c r="L128" s="500">
        <f t="shared" si="8"/>
        <v>32</v>
      </c>
      <c r="M128" s="110"/>
      <c r="O128" s="113"/>
    </row>
    <row r="129" spans="1:15" s="112" customFormat="1" ht="25.5" x14ac:dyDescent="0.2">
      <c r="A129" s="322">
        <v>88496</v>
      </c>
      <c r="B129" s="323" t="s">
        <v>291</v>
      </c>
      <c r="C129" s="324" t="s">
        <v>220</v>
      </c>
      <c r="D129" s="325">
        <v>96.42</v>
      </c>
      <c r="E129" s="326">
        <v>22.99</v>
      </c>
      <c r="F129" s="327">
        <f t="shared" si="5"/>
        <v>2216.6958</v>
      </c>
      <c r="G129" s="328">
        <f t="shared" si="13"/>
        <v>2680.8719005200001</v>
      </c>
      <c r="H129" s="329">
        <f t="shared" si="6"/>
        <v>1.4656317626007311E-3</v>
      </c>
      <c r="I129" s="329">
        <f t="shared" si="10"/>
        <v>0.91156954662286249</v>
      </c>
      <c r="J129" s="109">
        <f t="shared" si="7"/>
        <v>0</v>
      </c>
      <c r="K129" s="310"/>
      <c r="L129" s="500">
        <f t="shared" si="8"/>
        <v>96.42</v>
      </c>
      <c r="M129" s="110"/>
      <c r="O129" s="113"/>
    </row>
    <row r="130" spans="1:15" s="112" customFormat="1" ht="25.5" x14ac:dyDescent="0.2">
      <c r="A130" s="322">
        <v>88489</v>
      </c>
      <c r="B130" s="323" t="s">
        <v>298</v>
      </c>
      <c r="C130" s="324" t="s">
        <v>220</v>
      </c>
      <c r="D130" s="325">
        <v>180.53</v>
      </c>
      <c r="E130" s="326">
        <v>12.19</v>
      </c>
      <c r="F130" s="327">
        <f t="shared" si="5"/>
        <v>2200.6606999999999</v>
      </c>
      <c r="G130" s="328">
        <f t="shared" si="13"/>
        <v>2661.4790505800001</v>
      </c>
      <c r="H130" s="329">
        <f t="shared" si="6"/>
        <v>1.4550296980880997E-3</v>
      </c>
      <c r="I130" s="329">
        <f t="shared" si="10"/>
        <v>0.91302457632095058</v>
      </c>
      <c r="J130" s="109">
        <f t="shared" si="7"/>
        <v>0</v>
      </c>
      <c r="K130" s="310"/>
      <c r="L130" s="500">
        <f t="shared" si="8"/>
        <v>180.53</v>
      </c>
      <c r="M130" s="110"/>
      <c r="O130" s="113"/>
    </row>
    <row r="131" spans="1:15" s="112" customFormat="1" ht="25.5" x14ac:dyDescent="0.2">
      <c r="A131" s="322" t="s">
        <v>6897</v>
      </c>
      <c r="B131" s="323" t="s">
        <v>6898</v>
      </c>
      <c r="C131" s="324" t="s">
        <v>8</v>
      </c>
      <c r="D131" s="325">
        <v>308.8</v>
      </c>
      <c r="E131" s="326">
        <v>6.798</v>
      </c>
      <c r="F131" s="327">
        <f t="shared" si="5"/>
        <v>2099.2224000000001</v>
      </c>
      <c r="G131" s="328">
        <f t="shared" si="13"/>
        <v>2538.7995705600001</v>
      </c>
      <c r="H131" s="329">
        <f t="shared" si="6"/>
        <v>1.3879608677938293E-3</v>
      </c>
      <c r="I131" s="329">
        <f t="shared" si="10"/>
        <v>0.91441253718874438</v>
      </c>
      <c r="J131" s="109">
        <f t="shared" si="7"/>
        <v>0</v>
      </c>
      <c r="K131" s="310"/>
      <c r="L131" s="500">
        <f t="shared" si="8"/>
        <v>308.8</v>
      </c>
      <c r="M131" s="110"/>
      <c r="O131" s="113"/>
    </row>
    <row r="132" spans="1:15" s="112" customFormat="1" ht="51" x14ac:dyDescent="0.2">
      <c r="A132" s="322">
        <v>95795</v>
      </c>
      <c r="B132" s="323" t="s">
        <v>358</v>
      </c>
      <c r="C132" s="324" t="s">
        <v>113</v>
      </c>
      <c r="D132" s="325">
        <v>85</v>
      </c>
      <c r="E132" s="326">
        <v>24.67</v>
      </c>
      <c r="F132" s="327">
        <f t="shared" si="5"/>
        <v>2096.9500000000003</v>
      </c>
      <c r="G132" s="328">
        <f t="shared" si="13"/>
        <v>2536.0513300000002</v>
      </c>
      <c r="H132" s="329">
        <f t="shared" si="6"/>
        <v>1.3864584056078435E-3</v>
      </c>
      <c r="I132" s="329">
        <f t="shared" si="10"/>
        <v>0.91579899559435218</v>
      </c>
      <c r="J132" s="109">
        <f t="shared" si="7"/>
        <v>0</v>
      </c>
      <c r="K132" s="310"/>
      <c r="L132" s="500">
        <f t="shared" si="8"/>
        <v>85</v>
      </c>
      <c r="M132" s="110"/>
      <c r="O132" s="113"/>
    </row>
    <row r="133" spans="1:15" s="112" customFormat="1" ht="38.25" x14ac:dyDescent="0.2">
      <c r="A133" s="322" t="s">
        <v>6739</v>
      </c>
      <c r="B133" s="323" t="s">
        <v>7300</v>
      </c>
      <c r="C133" s="324" t="s">
        <v>6454</v>
      </c>
      <c r="D133" s="325">
        <v>18</v>
      </c>
      <c r="E133" s="326">
        <v>115.96</v>
      </c>
      <c r="F133" s="327">
        <f t="shared" si="5"/>
        <v>2087.2799999999997</v>
      </c>
      <c r="G133" s="328">
        <f t="shared" si="13"/>
        <v>2524.3564319999996</v>
      </c>
      <c r="H133" s="329">
        <f t="shared" si="6"/>
        <v>1.3800648088209727E-3</v>
      </c>
      <c r="I133" s="329">
        <f t="shared" si="10"/>
        <v>0.91717906040317321</v>
      </c>
      <c r="J133" s="109">
        <f t="shared" si="7"/>
        <v>0</v>
      </c>
      <c r="K133" s="310"/>
      <c r="L133" s="500">
        <f t="shared" si="8"/>
        <v>18</v>
      </c>
      <c r="M133" s="110"/>
      <c r="O133" s="113"/>
    </row>
    <row r="134" spans="1:15" s="112" customFormat="1" ht="38.25" x14ac:dyDescent="0.2">
      <c r="A134" s="322" t="s">
        <v>6658</v>
      </c>
      <c r="B134" s="323" t="s">
        <v>6659</v>
      </c>
      <c r="C134" s="324" t="s">
        <v>6454</v>
      </c>
      <c r="D134" s="325">
        <v>1</v>
      </c>
      <c r="E134" s="326">
        <v>2083.6160639999998</v>
      </c>
      <c r="F134" s="327">
        <f t="shared" si="5"/>
        <v>2083.6160639999998</v>
      </c>
      <c r="G134" s="328">
        <f t="shared" si="13"/>
        <v>2519.9252678016001</v>
      </c>
      <c r="H134" s="329">
        <f t="shared" si="6"/>
        <v>1.3776422928502494E-3</v>
      </c>
      <c r="I134" s="329">
        <f t="shared" si="10"/>
        <v>0.91855670269602341</v>
      </c>
      <c r="J134" s="109">
        <f t="shared" si="7"/>
        <v>0</v>
      </c>
      <c r="K134" s="310"/>
      <c r="L134" s="500">
        <f t="shared" si="8"/>
        <v>1</v>
      </c>
      <c r="M134" s="110"/>
      <c r="O134" s="113"/>
    </row>
    <row r="135" spans="1:15" s="112" customFormat="1" ht="38.25" x14ac:dyDescent="0.2">
      <c r="A135" s="322">
        <v>95746</v>
      </c>
      <c r="B135" s="323" t="s">
        <v>2353</v>
      </c>
      <c r="C135" s="324" t="s">
        <v>8</v>
      </c>
      <c r="D135" s="325">
        <v>98.4</v>
      </c>
      <c r="E135" s="326">
        <v>21.1</v>
      </c>
      <c r="F135" s="327">
        <f t="shared" si="5"/>
        <v>2076.2400000000002</v>
      </c>
      <c r="G135" s="328">
        <f t="shared" si="13"/>
        <v>2511.0046560000005</v>
      </c>
      <c r="H135" s="329">
        <f t="shared" si="6"/>
        <v>1.372765397391082E-3</v>
      </c>
      <c r="I135" s="329">
        <f t="shared" si="10"/>
        <v>0.91992946809341447</v>
      </c>
      <c r="J135" s="109">
        <f t="shared" si="7"/>
        <v>0</v>
      </c>
      <c r="K135" s="310"/>
      <c r="L135" s="500">
        <f t="shared" si="8"/>
        <v>98.4</v>
      </c>
      <c r="M135" s="110"/>
      <c r="O135" s="113"/>
    </row>
    <row r="136" spans="1:15" s="112" customFormat="1" ht="38.25" x14ac:dyDescent="0.2">
      <c r="A136" s="322" t="s">
        <v>7055</v>
      </c>
      <c r="B136" s="323" t="s">
        <v>7056</v>
      </c>
      <c r="C136" s="324" t="s">
        <v>6454</v>
      </c>
      <c r="D136" s="325">
        <v>1</v>
      </c>
      <c r="E136" s="326">
        <v>2072.3763840000001</v>
      </c>
      <c r="F136" s="327">
        <f t="shared" si="5"/>
        <v>2072.3763840000001</v>
      </c>
      <c r="G136" s="328">
        <f t="shared" si="13"/>
        <v>2506.3319988096005</v>
      </c>
      <c r="H136" s="329">
        <f t="shared" si="6"/>
        <v>1.3702108572831914E-3</v>
      </c>
      <c r="I136" s="329">
        <f t="shared" si="10"/>
        <v>0.92129967895069764</v>
      </c>
      <c r="J136" s="109">
        <f t="shared" si="7"/>
        <v>0</v>
      </c>
      <c r="K136" s="310"/>
      <c r="L136" s="500">
        <f t="shared" si="8"/>
        <v>1</v>
      </c>
      <c r="M136" s="110"/>
      <c r="O136" s="113"/>
    </row>
    <row r="137" spans="1:15" s="112" customFormat="1" ht="76.5" x14ac:dyDescent="0.2">
      <c r="A137" s="322">
        <v>91792</v>
      </c>
      <c r="B137" s="323" t="s">
        <v>2837</v>
      </c>
      <c r="C137" s="324" t="s">
        <v>8</v>
      </c>
      <c r="D137" s="325">
        <v>46</v>
      </c>
      <c r="E137" s="326">
        <v>43.79</v>
      </c>
      <c r="F137" s="327">
        <f t="shared" si="5"/>
        <v>2014.34</v>
      </c>
      <c r="G137" s="328">
        <f t="shared" si="13"/>
        <v>2436.1427960000001</v>
      </c>
      <c r="H137" s="329">
        <f t="shared" si="6"/>
        <v>1.3318384438122527E-3</v>
      </c>
      <c r="I137" s="329">
        <f t="shared" si="10"/>
        <v>0.92263151739450988</v>
      </c>
      <c r="J137" s="109">
        <f t="shared" si="7"/>
        <v>0</v>
      </c>
      <c r="K137" s="310"/>
      <c r="L137" s="500">
        <f t="shared" si="8"/>
        <v>46</v>
      </c>
      <c r="M137" s="110"/>
      <c r="O137" s="113"/>
    </row>
    <row r="138" spans="1:15" s="112" customFormat="1" ht="25.5" x14ac:dyDescent="0.2">
      <c r="A138" s="322" t="s">
        <v>6736</v>
      </c>
      <c r="B138" s="323" t="s">
        <v>7298</v>
      </c>
      <c r="C138" s="324" t="s">
        <v>6454</v>
      </c>
      <c r="D138" s="325">
        <v>21</v>
      </c>
      <c r="E138" s="326">
        <v>95.74</v>
      </c>
      <c r="F138" s="327">
        <f t="shared" si="5"/>
        <v>2010.54</v>
      </c>
      <c r="G138" s="328">
        <f t="shared" si="13"/>
        <v>2431.5470759999998</v>
      </c>
      <c r="H138" s="329">
        <f t="shared" si="6"/>
        <v>1.3293259652403697E-3</v>
      </c>
      <c r="I138" s="329">
        <f t="shared" si="10"/>
        <v>0.92396084335975026</v>
      </c>
      <c r="J138" s="109">
        <f t="shared" si="7"/>
        <v>0</v>
      </c>
      <c r="K138" s="310"/>
      <c r="L138" s="500">
        <f t="shared" si="8"/>
        <v>21</v>
      </c>
      <c r="M138" s="110"/>
      <c r="O138" s="113"/>
    </row>
    <row r="139" spans="1:15" s="112" customFormat="1" ht="38.25" x14ac:dyDescent="0.2">
      <c r="A139" s="322" t="s">
        <v>6670</v>
      </c>
      <c r="B139" s="323" t="s">
        <v>6671</v>
      </c>
      <c r="C139" s="324" t="s">
        <v>6454</v>
      </c>
      <c r="D139" s="325">
        <v>1</v>
      </c>
      <c r="E139" s="326">
        <v>1966.7442719999999</v>
      </c>
      <c r="F139" s="327">
        <f t="shared" ref="F139:F202" si="14">E139*D139</f>
        <v>1966.7442719999999</v>
      </c>
      <c r="G139" s="328">
        <f t="shared" si="13"/>
        <v>2378.5805225568001</v>
      </c>
      <c r="H139" s="329">
        <f t="shared" ref="H139:H202" si="15">G139/$G$325</f>
        <v>1.3003691683614196E-3</v>
      </c>
      <c r="I139" s="329">
        <f t="shared" si="10"/>
        <v>0.92526121252811167</v>
      </c>
      <c r="J139" s="109">
        <f t="shared" ref="J139:J202" si="16">$G$333</f>
        <v>0</v>
      </c>
      <c r="K139" s="310"/>
      <c r="L139" s="500">
        <f t="shared" ref="L139:L202" si="17">SUMIF($A$11:$A$323,A139,$D$11:$D$323)</f>
        <v>1</v>
      </c>
      <c r="M139" s="110"/>
      <c r="O139" s="113"/>
    </row>
    <row r="140" spans="1:15" s="112" customFormat="1" ht="38.25" x14ac:dyDescent="0.2">
      <c r="A140" s="322" t="s">
        <v>6992</v>
      </c>
      <c r="B140" s="323" t="s">
        <v>6993</v>
      </c>
      <c r="C140" s="324" t="s">
        <v>8</v>
      </c>
      <c r="D140" s="325">
        <v>47.7</v>
      </c>
      <c r="E140" s="326">
        <v>41.223600000000005</v>
      </c>
      <c r="F140" s="327">
        <f t="shared" si="14"/>
        <v>1966.3657200000002</v>
      </c>
      <c r="G140" s="328">
        <f t="shared" si="13"/>
        <v>2378.1227017680003</v>
      </c>
      <c r="H140" s="329">
        <f t="shared" si="15"/>
        <v>1.3001188778908031E-3</v>
      </c>
      <c r="I140" s="329">
        <f t="shared" si="10"/>
        <v>0.9265613314060025</v>
      </c>
      <c r="J140" s="109">
        <f t="shared" si="16"/>
        <v>0</v>
      </c>
      <c r="K140" s="310"/>
      <c r="L140" s="500">
        <f t="shared" si="17"/>
        <v>47.7</v>
      </c>
      <c r="M140" s="110"/>
      <c r="O140" s="113"/>
    </row>
    <row r="141" spans="1:15" s="112" customFormat="1" ht="25.5" x14ac:dyDescent="0.2">
      <c r="A141" s="322" t="s">
        <v>5945</v>
      </c>
      <c r="B141" s="323" t="s">
        <v>7260</v>
      </c>
      <c r="C141" s="324" t="s">
        <v>113</v>
      </c>
      <c r="D141" s="325">
        <v>1</v>
      </c>
      <c r="E141" s="326">
        <v>2094</v>
      </c>
      <c r="F141" s="327">
        <f t="shared" si="14"/>
        <v>2094</v>
      </c>
      <c r="G141" s="328">
        <f>F141*1.1089</f>
        <v>2322.0365999999999</v>
      </c>
      <c r="H141" s="329">
        <f t="shared" si="15"/>
        <v>1.2694566249962526E-3</v>
      </c>
      <c r="I141" s="329">
        <f t="shared" si="10"/>
        <v>0.92783078803099872</v>
      </c>
      <c r="J141" s="109">
        <f t="shared" si="16"/>
        <v>0</v>
      </c>
      <c r="K141" s="310"/>
      <c r="L141" s="500">
        <f t="shared" si="17"/>
        <v>1</v>
      </c>
      <c r="M141" s="110"/>
      <c r="O141" s="113"/>
    </row>
    <row r="142" spans="1:15" s="112" customFormat="1" ht="25.5" x14ac:dyDescent="0.2">
      <c r="A142" s="322" t="s">
        <v>6740</v>
      </c>
      <c r="B142" s="323" t="s">
        <v>7351</v>
      </c>
      <c r="C142" s="324" t="s">
        <v>8</v>
      </c>
      <c r="D142" s="325">
        <v>65.3</v>
      </c>
      <c r="E142" s="326">
        <v>29.363</v>
      </c>
      <c r="F142" s="327">
        <f t="shared" si="14"/>
        <v>1917.4038999999998</v>
      </c>
      <c r="G142" s="328">
        <f t="shared" ref="G142:G147" si="18">F142*1.2094</f>
        <v>2318.90827666</v>
      </c>
      <c r="H142" s="329">
        <f t="shared" si="15"/>
        <v>1.2677463716828064E-3</v>
      </c>
      <c r="I142" s="329">
        <f t="shared" ref="I142:I205" si="19">H142+I141</f>
        <v>0.92909853440268153</v>
      </c>
      <c r="J142" s="109">
        <f t="shared" si="16"/>
        <v>0</v>
      </c>
      <c r="K142" s="310"/>
      <c r="L142" s="500">
        <f t="shared" si="17"/>
        <v>65.3</v>
      </c>
      <c r="M142" s="110"/>
      <c r="O142" s="113"/>
    </row>
    <row r="143" spans="1:15" s="112" customFormat="1" ht="25.5" x14ac:dyDescent="0.2">
      <c r="A143" s="322">
        <v>93187</v>
      </c>
      <c r="B143" s="323" t="s">
        <v>2269</v>
      </c>
      <c r="C143" s="324" t="s">
        <v>8</v>
      </c>
      <c r="D143" s="325">
        <v>34.54</v>
      </c>
      <c r="E143" s="326">
        <v>54.38</v>
      </c>
      <c r="F143" s="327">
        <f t="shared" si="14"/>
        <v>1878.2852</v>
      </c>
      <c r="G143" s="328">
        <f t="shared" si="18"/>
        <v>2271.5981208799999</v>
      </c>
      <c r="H143" s="329">
        <f t="shared" si="15"/>
        <v>1.2418819254959867E-3</v>
      </c>
      <c r="I143" s="329">
        <f t="shared" si="19"/>
        <v>0.93034041632817754</v>
      </c>
      <c r="J143" s="109">
        <f t="shared" si="16"/>
        <v>0</v>
      </c>
      <c r="K143" s="310"/>
      <c r="L143" s="500">
        <f t="shared" si="17"/>
        <v>34.54</v>
      </c>
      <c r="M143" s="110"/>
      <c r="O143" s="113"/>
    </row>
    <row r="144" spans="1:15" s="112" customFormat="1" x14ac:dyDescent="0.2">
      <c r="A144" s="322" t="s">
        <v>6438</v>
      </c>
      <c r="B144" s="323" t="s">
        <v>6452</v>
      </c>
      <c r="C144" s="324" t="s">
        <v>5126</v>
      </c>
      <c r="D144" s="325">
        <v>249</v>
      </c>
      <c r="E144" s="326">
        <v>7.2189000000000014</v>
      </c>
      <c r="F144" s="327">
        <f t="shared" si="14"/>
        <v>1797.5061000000003</v>
      </c>
      <c r="G144" s="328">
        <f t="shared" si="18"/>
        <v>2173.9038773400002</v>
      </c>
      <c r="H144" s="329">
        <f t="shared" si="15"/>
        <v>1.1884725155470435E-3</v>
      </c>
      <c r="I144" s="329">
        <f t="shared" si="19"/>
        <v>0.93152888884372453</v>
      </c>
      <c r="J144" s="109">
        <f t="shared" si="16"/>
        <v>0</v>
      </c>
      <c r="K144" s="310"/>
      <c r="L144" s="500">
        <f t="shared" si="17"/>
        <v>249</v>
      </c>
      <c r="M144" s="110"/>
      <c r="O144" s="113"/>
    </row>
    <row r="145" spans="1:15" s="112" customFormat="1" ht="38.25" x14ac:dyDescent="0.2">
      <c r="A145" s="322" t="s">
        <v>2306</v>
      </c>
      <c r="B145" s="323" t="s">
        <v>2307</v>
      </c>
      <c r="C145" s="324" t="s">
        <v>220</v>
      </c>
      <c r="D145" s="325">
        <v>11.882499999999997</v>
      </c>
      <c r="E145" s="326">
        <v>150.15</v>
      </c>
      <c r="F145" s="327">
        <f t="shared" si="14"/>
        <v>1784.1573749999995</v>
      </c>
      <c r="G145" s="328">
        <f t="shared" si="18"/>
        <v>2157.7599293249996</v>
      </c>
      <c r="H145" s="329">
        <f t="shared" si="15"/>
        <v>1.1796466246195543E-3</v>
      </c>
      <c r="I145" s="329">
        <f t="shared" si="19"/>
        <v>0.93270853546834409</v>
      </c>
      <c r="J145" s="109">
        <f t="shared" si="16"/>
        <v>0</v>
      </c>
      <c r="K145" s="310"/>
      <c r="L145" s="500">
        <f t="shared" si="17"/>
        <v>11.882499999999997</v>
      </c>
      <c r="M145" s="110"/>
      <c r="O145" s="113"/>
    </row>
    <row r="146" spans="1:15" s="112" customFormat="1" ht="38.25" x14ac:dyDescent="0.2">
      <c r="A146" s="322">
        <v>93197</v>
      </c>
      <c r="B146" s="323" t="s">
        <v>2279</v>
      </c>
      <c r="C146" s="324" t="s">
        <v>8</v>
      </c>
      <c r="D146" s="325">
        <v>34.54</v>
      </c>
      <c r="E146" s="326">
        <v>51.37</v>
      </c>
      <c r="F146" s="327">
        <f t="shared" si="14"/>
        <v>1774.3197999999998</v>
      </c>
      <c r="G146" s="328">
        <f t="shared" si="18"/>
        <v>2145.8623661199999</v>
      </c>
      <c r="H146" s="329">
        <f t="shared" si="15"/>
        <v>1.173142230833557E-3</v>
      </c>
      <c r="I146" s="329">
        <f t="shared" si="19"/>
        <v>0.93388167769917763</v>
      </c>
      <c r="J146" s="109">
        <f t="shared" si="16"/>
        <v>0</v>
      </c>
      <c r="K146" s="310"/>
      <c r="L146" s="500">
        <f t="shared" si="17"/>
        <v>34.54</v>
      </c>
      <c r="M146" s="110"/>
      <c r="O146" s="113"/>
    </row>
    <row r="147" spans="1:15" s="112" customFormat="1" ht="51" x14ac:dyDescent="0.2">
      <c r="A147" s="322">
        <v>95787</v>
      </c>
      <c r="B147" s="323" t="s">
        <v>360</v>
      </c>
      <c r="C147" s="324" t="s">
        <v>113</v>
      </c>
      <c r="D147" s="325">
        <v>82</v>
      </c>
      <c r="E147" s="326">
        <v>21.37</v>
      </c>
      <c r="F147" s="327">
        <f t="shared" si="14"/>
        <v>1752.3400000000001</v>
      </c>
      <c r="G147" s="328">
        <f t="shared" si="18"/>
        <v>2119.2799960000002</v>
      </c>
      <c r="H147" s="329">
        <f t="shared" si="15"/>
        <v>1.1586096580666436E-3</v>
      </c>
      <c r="I147" s="329">
        <f t="shared" si="19"/>
        <v>0.93504028735724432</v>
      </c>
      <c r="J147" s="109">
        <f t="shared" si="16"/>
        <v>0</v>
      </c>
      <c r="K147" s="310"/>
      <c r="L147" s="500">
        <f t="shared" si="17"/>
        <v>82</v>
      </c>
      <c r="M147" s="110"/>
      <c r="O147" s="113"/>
    </row>
    <row r="148" spans="1:15" s="112" customFormat="1" ht="102" x14ac:dyDescent="0.2">
      <c r="A148" s="322" t="s">
        <v>5912</v>
      </c>
      <c r="B148" s="323" t="s">
        <v>14096</v>
      </c>
      <c r="C148" s="324" t="s">
        <v>113</v>
      </c>
      <c r="D148" s="325">
        <v>1</v>
      </c>
      <c r="E148" s="326">
        <v>1842.4</v>
      </c>
      <c r="F148" s="327">
        <f t="shared" si="14"/>
        <v>1842.4</v>
      </c>
      <c r="G148" s="328">
        <f>F148*1.1089</f>
        <v>2043.03736</v>
      </c>
      <c r="H148" s="329">
        <f t="shared" si="15"/>
        <v>1.1169278347149454E-3</v>
      </c>
      <c r="I148" s="329">
        <f t="shared" si="19"/>
        <v>0.93615721519195927</v>
      </c>
      <c r="J148" s="109">
        <f t="shared" si="16"/>
        <v>0</v>
      </c>
      <c r="K148" s="310"/>
      <c r="L148" s="500">
        <f t="shared" si="17"/>
        <v>1</v>
      </c>
      <c r="M148" s="110"/>
      <c r="O148" s="113"/>
    </row>
    <row r="149" spans="1:15" s="112" customFormat="1" ht="25.5" x14ac:dyDescent="0.2">
      <c r="A149" s="322" t="s">
        <v>6533</v>
      </c>
      <c r="B149" s="323" t="s">
        <v>6536</v>
      </c>
      <c r="C149" s="324" t="s">
        <v>6454</v>
      </c>
      <c r="D149" s="325">
        <v>12</v>
      </c>
      <c r="E149" s="326">
        <v>139.28</v>
      </c>
      <c r="F149" s="327">
        <f t="shared" si="14"/>
        <v>1671.3600000000001</v>
      </c>
      <c r="G149" s="328">
        <f>F149*1.2094</f>
        <v>2021.3427840000002</v>
      </c>
      <c r="H149" s="329">
        <f t="shared" si="15"/>
        <v>1.1050674173426764E-3</v>
      </c>
      <c r="I149" s="329">
        <f t="shared" si="19"/>
        <v>0.937262282609302</v>
      </c>
      <c r="J149" s="109">
        <f t="shared" si="16"/>
        <v>0</v>
      </c>
      <c r="K149" s="310"/>
      <c r="L149" s="500">
        <f t="shared" si="17"/>
        <v>12</v>
      </c>
      <c r="M149" s="110"/>
      <c r="O149" s="113"/>
    </row>
    <row r="150" spans="1:15" s="112" customFormat="1" ht="25.5" x14ac:dyDescent="0.2">
      <c r="A150" s="322" t="s">
        <v>5932</v>
      </c>
      <c r="B150" s="323" t="s">
        <v>7234</v>
      </c>
      <c r="C150" s="324" t="s">
        <v>113</v>
      </c>
      <c r="D150" s="325">
        <v>1</v>
      </c>
      <c r="E150" s="326">
        <v>1804</v>
      </c>
      <c r="F150" s="327">
        <f t="shared" si="14"/>
        <v>1804</v>
      </c>
      <c r="G150" s="328">
        <f>F150*1.1089</f>
        <v>2000.4556</v>
      </c>
      <c r="H150" s="329">
        <f t="shared" si="15"/>
        <v>1.0936484009041259E-3</v>
      </c>
      <c r="I150" s="329">
        <f t="shared" si="19"/>
        <v>0.93835593101020609</v>
      </c>
      <c r="J150" s="109">
        <f t="shared" si="16"/>
        <v>0</v>
      </c>
      <c r="K150" s="310"/>
      <c r="L150" s="500">
        <f t="shared" si="17"/>
        <v>1</v>
      </c>
      <c r="M150" s="110"/>
      <c r="O150" s="113"/>
    </row>
    <row r="151" spans="1:15" s="112" customFormat="1" ht="51" x14ac:dyDescent="0.2">
      <c r="A151" s="322" t="s">
        <v>6629</v>
      </c>
      <c r="B151" s="323" t="s">
        <v>6633</v>
      </c>
      <c r="C151" s="324" t="s">
        <v>8</v>
      </c>
      <c r="D151" s="325">
        <v>55.78</v>
      </c>
      <c r="E151" s="326">
        <v>29.585620000000002</v>
      </c>
      <c r="F151" s="327">
        <f t="shared" si="14"/>
        <v>1650.2858836000003</v>
      </c>
      <c r="G151" s="328">
        <f t="shared" ref="G151:G161" si="20">F151*1.2094</f>
        <v>1995.8557476258404</v>
      </c>
      <c r="H151" s="329">
        <f t="shared" si="15"/>
        <v>1.0911336631646857E-3</v>
      </c>
      <c r="I151" s="329">
        <f t="shared" si="19"/>
        <v>0.9394470646733708</v>
      </c>
      <c r="J151" s="109">
        <f t="shared" si="16"/>
        <v>0</v>
      </c>
      <c r="K151" s="310"/>
      <c r="L151" s="500">
        <f t="shared" si="17"/>
        <v>55.78</v>
      </c>
      <c r="M151" s="110"/>
      <c r="O151" s="113"/>
    </row>
    <row r="152" spans="1:15" s="112" customFormat="1" ht="38.25" x14ac:dyDescent="0.2">
      <c r="A152" s="322" t="s">
        <v>6692</v>
      </c>
      <c r="B152" s="323" t="s">
        <v>6693</v>
      </c>
      <c r="C152" s="324" t="s">
        <v>6454</v>
      </c>
      <c r="D152" s="325">
        <v>7</v>
      </c>
      <c r="E152" s="326">
        <v>235.100281</v>
      </c>
      <c r="F152" s="327">
        <f t="shared" si="14"/>
        <v>1645.701967</v>
      </c>
      <c r="G152" s="328">
        <f t="shared" si="20"/>
        <v>1990.3119588898001</v>
      </c>
      <c r="H152" s="329">
        <f t="shared" si="15"/>
        <v>1.0881028757350017E-3</v>
      </c>
      <c r="I152" s="329">
        <f t="shared" si="19"/>
        <v>0.94053516754910582</v>
      </c>
      <c r="J152" s="109">
        <f t="shared" si="16"/>
        <v>0</v>
      </c>
      <c r="K152" s="310"/>
      <c r="L152" s="500">
        <f t="shared" si="17"/>
        <v>7</v>
      </c>
      <c r="M152" s="110"/>
      <c r="O152" s="113"/>
    </row>
    <row r="153" spans="1:15" s="112" customFormat="1" ht="38.25" x14ac:dyDescent="0.2">
      <c r="A153" s="322" t="s">
        <v>7057</v>
      </c>
      <c r="B153" s="323" t="s">
        <v>7058</v>
      </c>
      <c r="C153" s="324" t="s">
        <v>6454</v>
      </c>
      <c r="D153" s="325">
        <v>1</v>
      </c>
      <c r="E153" s="326">
        <v>1619.0441546000002</v>
      </c>
      <c r="F153" s="327">
        <f t="shared" si="14"/>
        <v>1619.0441546000002</v>
      </c>
      <c r="G153" s="328">
        <f t="shared" si="20"/>
        <v>1958.0720005732403</v>
      </c>
      <c r="H153" s="329">
        <f t="shared" si="15"/>
        <v>1.0704773014117719E-3</v>
      </c>
      <c r="I153" s="329">
        <f t="shared" si="19"/>
        <v>0.94160564485051756</v>
      </c>
      <c r="J153" s="109">
        <f t="shared" si="16"/>
        <v>0</v>
      </c>
      <c r="K153" s="310"/>
      <c r="L153" s="500">
        <f t="shared" si="17"/>
        <v>1</v>
      </c>
      <c r="M153" s="110"/>
      <c r="O153" s="113"/>
    </row>
    <row r="154" spans="1:15" s="112" customFormat="1" ht="38.25" x14ac:dyDescent="0.2">
      <c r="A154" s="322">
        <v>91932</v>
      </c>
      <c r="B154" s="323" t="s">
        <v>2429</v>
      </c>
      <c r="C154" s="324" t="s">
        <v>8</v>
      </c>
      <c r="D154" s="325">
        <v>152</v>
      </c>
      <c r="E154" s="326">
        <v>10.56</v>
      </c>
      <c r="F154" s="327">
        <f t="shared" si="14"/>
        <v>1605.1200000000001</v>
      </c>
      <c r="G154" s="328">
        <f t="shared" si="20"/>
        <v>1941.2321280000001</v>
      </c>
      <c r="H154" s="329">
        <f t="shared" si="15"/>
        <v>1.0612709487633285E-3</v>
      </c>
      <c r="I154" s="329">
        <f t="shared" si="19"/>
        <v>0.94266691579928086</v>
      </c>
      <c r="J154" s="109">
        <f t="shared" si="16"/>
        <v>0</v>
      </c>
      <c r="K154" s="310"/>
      <c r="L154" s="500">
        <f t="shared" si="17"/>
        <v>152</v>
      </c>
      <c r="M154" s="110"/>
      <c r="O154" s="113"/>
    </row>
    <row r="155" spans="1:15" s="112" customFormat="1" ht="51" x14ac:dyDescent="0.2">
      <c r="A155" s="322">
        <v>87879</v>
      </c>
      <c r="B155" s="323" t="s">
        <v>4506</v>
      </c>
      <c r="C155" s="324" t="s">
        <v>220</v>
      </c>
      <c r="D155" s="325">
        <v>509.78</v>
      </c>
      <c r="E155" s="326">
        <v>3.12</v>
      </c>
      <c r="F155" s="327">
        <f t="shared" si="14"/>
        <v>1590.5136</v>
      </c>
      <c r="G155" s="328">
        <f t="shared" si="20"/>
        <v>1923.56714784</v>
      </c>
      <c r="H155" s="329">
        <f t="shared" si="15"/>
        <v>1.0516135100758679E-3</v>
      </c>
      <c r="I155" s="329">
        <f t="shared" si="19"/>
        <v>0.94371852930935674</v>
      </c>
      <c r="J155" s="109">
        <f t="shared" si="16"/>
        <v>0</v>
      </c>
      <c r="K155" s="310"/>
      <c r="L155" s="500">
        <f t="shared" si="17"/>
        <v>509.78</v>
      </c>
      <c r="M155" s="110"/>
      <c r="O155" s="113"/>
    </row>
    <row r="156" spans="1:15" s="112" customFormat="1" ht="38.25" x14ac:dyDescent="0.2">
      <c r="A156" s="322" t="s">
        <v>7059</v>
      </c>
      <c r="B156" s="323" t="s">
        <v>7060</v>
      </c>
      <c r="C156" s="324" t="s">
        <v>6454</v>
      </c>
      <c r="D156" s="325">
        <v>1</v>
      </c>
      <c r="E156" s="326">
        <v>1588.8218944</v>
      </c>
      <c r="F156" s="327">
        <f t="shared" si="14"/>
        <v>1588.8218944</v>
      </c>
      <c r="G156" s="328">
        <f t="shared" si="20"/>
        <v>1921.5211990873602</v>
      </c>
      <c r="H156" s="329">
        <f t="shared" si="15"/>
        <v>1.0504949905837801E-3</v>
      </c>
      <c r="I156" s="329">
        <f t="shared" si="19"/>
        <v>0.94476902429994047</v>
      </c>
      <c r="J156" s="109">
        <f t="shared" si="16"/>
        <v>0</v>
      </c>
      <c r="K156" s="310"/>
      <c r="L156" s="500">
        <f t="shared" si="17"/>
        <v>1</v>
      </c>
      <c r="M156" s="110"/>
      <c r="O156" s="113"/>
    </row>
    <row r="157" spans="1:15" s="112" customFormat="1" ht="25.5" x14ac:dyDescent="0.2">
      <c r="A157" s="322">
        <v>41598</v>
      </c>
      <c r="B157" s="323" t="s">
        <v>252</v>
      </c>
      <c r="C157" s="324" t="s">
        <v>113</v>
      </c>
      <c r="D157" s="325">
        <v>1</v>
      </c>
      <c r="E157" s="326">
        <v>1521.75</v>
      </c>
      <c r="F157" s="327">
        <f t="shared" si="14"/>
        <v>1521.75</v>
      </c>
      <c r="G157" s="328">
        <f t="shared" si="20"/>
        <v>1840.40445</v>
      </c>
      <c r="H157" s="329">
        <f t="shared" si="15"/>
        <v>1.0061484912533612E-3</v>
      </c>
      <c r="I157" s="329">
        <f t="shared" si="19"/>
        <v>0.94577517279119383</v>
      </c>
      <c r="J157" s="109">
        <f t="shared" si="16"/>
        <v>0</v>
      </c>
      <c r="K157" s="310"/>
      <c r="L157" s="500">
        <f t="shared" si="17"/>
        <v>1</v>
      </c>
      <c r="M157" s="110"/>
      <c r="O157" s="113"/>
    </row>
    <row r="158" spans="1:15" s="112" customFormat="1" ht="51" x14ac:dyDescent="0.2">
      <c r="A158" s="322" t="s">
        <v>6947</v>
      </c>
      <c r="B158" s="323" t="s">
        <v>7355</v>
      </c>
      <c r="C158" s="324" t="s">
        <v>6454</v>
      </c>
      <c r="D158" s="325">
        <v>18</v>
      </c>
      <c r="E158" s="326">
        <v>83.914999999999992</v>
      </c>
      <c r="F158" s="327">
        <f t="shared" si="14"/>
        <v>1510.4699999999998</v>
      </c>
      <c r="G158" s="328">
        <f t="shared" si="20"/>
        <v>1826.7624179999998</v>
      </c>
      <c r="H158" s="329">
        <f t="shared" si="15"/>
        <v>9.9869039696629815E-4</v>
      </c>
      <c r="I158" s="329">
        <f t="shared" si="19"/>
        <v>0.94677386318816015</v>
      </c>
      <c r="J158" s="109">
        <f t="shared" si="16"/>
        <v>0</v>
      </c>
      <c r="K158" s="310"/>
      <c r="L158" s="500">
        <f t="shared" si="17"/>
        <v>18</v>
      </c>
      <c r="M158" s="110"/>
      <c r="O158" s="113"/>
    </row>
    <row r="159" spans="1:15" s="112" customFormat="1" ht="89.25" x14ac:dyDescent="0.2">
      <c r="A159" s="322" t="s">
        <v>6504</v>
      </c>
      <c r="B159" s="323" t="s">
        <v>6529</v>
      </c>
      <c r="C159" s="324" t="s">
        <v>6454</v>
      </c>
      <c r="D159" s="325">
        <v>1</v>
      </c>
      <c r="E159" s="326">
        <v>1504.888166688</v>
      </c>
      <c r="F159" s="327">
        <f t="shared" si="14"/>
        <v>1504.888166688</v>
      </c>
      <c r="G159" s="328">
        <f t="shared" si="20"/>
        <v>1820.0117487924672</v>
      </c>
      <c r="H159" s="329">
        <f t="shared" si="15"/>
        <v>9.9499980839045038E-4</v>
      </c>
      <c r="I159" s="329">
        <f t="shared" si="19"/>
        <v>0.94776886299655061</v>
      </c>
      <c r="J159" s="109">
        <f t="shared" si="16"/>
        <v>0</v>
      </c>
      <c r="K159" s="310"/>
      <c r="L159" s="500">
        <f t="shared" si="17"/>
        <v>1</v>
      </c>
      <c r="M159" s="110"/>
      <c r="O159" s="113"/>
    </row>
    <row r="160" spans="1:15" s="112" customFormat="1" ht="38.25" x14ac:dyDescent="0.2">
      <c r="A160" s="322" t="s">
        <v>6424</v>
      </c>
      <c r="B160" s="323" t="s">
        <v>87</v>
      </c>
      <c r="C160" s="324" t="s">
        <v>13</v>
      </c>
      <c r="D160" s="325">
        <v>1</v>
      </c>
      <c r="E160" s="326">
        <v>1468.080113</v>
      </c>
      <c r="F160" s="327">
        <f t="shared" si="14"/>
        <v>1468.080113</v>
      </c>
      <c r="G160" s="328">
        <f t="shared" si="20"/>
        <v>1775.4960886622</v>
      </c>
      <c r="H160" s="329">
        <f t="shared" si="15"/>
        <v>9.7066311203155187E-4</v>
      </c>
      <c r="I160" s="329">
        <f t="shared" si="19"/>
        <v>0.94873952610858214</v>
      </c>
      <c r="J160" s="109">
        <f t="shared" si="16"/>
        <v>0</v>
      </c>
      <c r="K160" s="310"/>
      <c r="L160" s="500">
        <f t="shared" si="17"/>
        <v>1</v>
      </c>
      <c r="M160" s="110"/>
      <c r="O160" s="113"/>
    </row>
    <row r="161" spans="1:15" s="112" customFormat="1" ht="25.5" x14ac:dyDescent="0.2">
      <c r="A161" s="322" t="s">
        <v>6735</v>
      </c>
      <c r="B161" s="323" t="s">
        <v>7297</v>
      </c>
      <c r="C161" s="324" t="s">
        <v>6454</v>
      </c>
      <c r="D161" s="325">
        <v>26</v>
      </c>
      <c r="E161" s="326">
        <v>56.129999999999995</v>
      </c>
      <c r="F161" s="327">
        <f t="shared" si="14"/>
        <v>1459.3799999999999</v>
      </c>
      <c r="G161" s="328">
        <f t="shared" si="20"/>
        <v>1764.974172</v>
      </c>
      <c r="H161" s="329">
        <f t="shared" si="15"/>
        <v>9.6491078374590447E-4</v>
      </c>
      <c r="I161" s="329">
        <f t="shared" si="19"/>
        <v>0.94970443689232809</v>
      </c>
      <c r="J161" s="109">
        <f t="shared" si="16"/>
        <v>0</v>
      </c>
      <c r="K161" s="310"/>
      <c r="L161" s="500">
        <f t="shared" si="17"/>
        <v>26</v>
      </c>
      <c r="M161" s="110"/>
      <c r="O161" s="113"/>
    </row>
    <row r="162" spans="1:15" s="112" customFormat="1" ht="102" x14ac:dyDescent="0.2">
      <c r="A162" s="322" t="s">
        <v>5915</v>
      </c>
      <c r="B162" s="323" t="s">
        <v>14102</v>
      </c>
      <c r="C162" s="324" t="s">
        <v>113</v>
      </c>
      <c r="D162" s="325">
        <v>1</v>
      </c>
      <c r="E162" s="326">
        <v>1584.78</v>
      </c>
      <c r="F162" s="327">
        <f t="shared" si="14"/>
        <v>1584.78</v>
      </c>
      <c r="G162" s="328">
        <f>F162*1.1089</f>
        <v>1757.3625420000001</v>
      </c>
      <c r="H162" s="329">
        <f t="shared" si="15"/>
        <v>9.6074950819558804E-4</v>
      </c>
      <c r="I162" s="329">
        <f t="shared" si="19"/>
        <v>0.95066518640052367</v>
      </c>
      <c r="J162" s="109">
        <f t="shared" si="16"/>
        <v>0</v>
      </c>
      <c r="K162" s="310"/>
      <c r="L162" s="500">
        <f t="shared" si="17"/>
        <v>1</v>
      </c>
      <c r="M162" s="110"/>
      <c r="O162" s="113"/>
    </row>
    <row r="163" spans="1:15" s="112" customFormat="1" ht="38.25" x14ac:dyDescent="0.2">
      <c r="A163" s="322">
        <v>92981</v>
      </c>
      <c r="B163" s="323" t="s">
        <v>2435</v>
      </c>
      <c r="C163" s="324" t="s">
        <v>8</v>
      </c>
      <c r="D163" s="325">
        <v>133</v>
      </c>
      <c r="E163" s="326">
        <v>10.59</v>
      </c>
      <c r="F163" s="327">
        <f t="shared" si="14"/>
        <v>1408.47</v>
      </c>
      <c r="G163" s="328">
        <f>F163*1.2094</f>
        <v>1703.4036180000001</v>
      </c>
      <c r="H163" s="329">
        <f t="shared" si="15"/>
        <v>9.3125018266838942E-4</v>
      </c>
      <c r="I163" s="329">
        <f t="shared" si="19"/>
        <v>0.95159643658319204</v>
      </c>
      <c r="J163" s="109">
        <f t="shared" si="16"/>
        <v>0</v>
      </c>
      <c r="K163" s="310"/>
      <c r="L163" s="500">
        <f t="shared" si="17"/>
        <v>133</v>
      </c>
      <c r="M163" s="110"/>
      <c r="O163" s="113"/>
    </row>
    <row r="164" spans="1:15" s="112" customFormat="1" ht="63.75" x14ac:dyDescent="0.2">
      <c r="A164" s="322">
        <v>91170</v>
      </c>
      <c r="B164" s="323" t="s">
        <v>3708</v>
      </c>
      <c r="C164" s="324" t="s">
        <v>8</v>
      </c>
      <c r="D164" s="325">
        <v>618.35</v>
      </c>
      <c r="E164" s="326">
        <v>2.2599999999999998</v>
      </c>
      <c r="F164" s="327">
        <f t="shared" si="14"/>
        <v>1397.471</v>
      </c>
      <c r="G164" s="328">
        <f>F164*1.2094</f>
        <v>1690.1014274000001</v>
      </c>
      <c r="H164" s="329">
        <f t="shared" si="15"/>
        <v>9.239778795599317E-4</v>
      </c>
      <c r="I164" s="329">
        <f t="shared" si="19"/>
        <v>0.95252041446275193</v>
      </c>
      <c r="J164" s="109">
        <f t="shared" si="16"/>
        <v>0</v>
      </c>
      <c r="K164" s="310"/>
      <c r="L164" s="500">
        <f t="shared" si="17"/>
        <v>618.35</v>
      </c>
      <c r="M164" s="110"/>
      <c r="O164" s="113"/>
    </row>
    <row r="165" spans="1:15" s="112" customFormat="1" ht="63.75" x14ac:dyDescent="0.2">
      <c r="A165" s="322">
        <v>91186</v>
      </c>
      <c r="B165" s="323" t="s">
        <v>3723</v>
      </c>
      <c r="C165" s="324" t="s">
        <v>8</v>
      </c>
      <c r="D165" s="325">
        <v>296.5</v>
      </c>
      <c r="E165" s="326">
        <v>4.6500000000000004</v>
      </c>
      <c r="F165" s="327">
        <f t="shared" si="14"/>
        <v>1378.7250000000001</v>
      </c>
      <c r="G165" s="328">
        <f>F165*1.2094</f>
        <v>1667.4300150000001</v>
      </c>
      <c r="H165" s="329">
        <f t="shared" si="15"/>
        <v>9.1158342605769053E-4</v>
      </c>
      <c r="I165" s="329">
        <f t="shared" si="19"/>
        <v>0.95343199788880961</v>
      </c>
      <c r="J165" s="109">
        <f t="shared" si="16"/>
        <v>0</v>
      </c>
      <c r="K165" s="310"/>
      <c r="L165" s="500">
        <f t="shared" si="17"/>
        <v>296.5</v>
      </c>
      <c r="M165" s="110"/>
      <c r="O165" s="113"/>
    </row>
    <row r="166" spans="1:15" s="112" customFormat="1" ht="102" x14ac:dyDescent="0.2">
      <c r="A166" s="322" t="s">
        <v>6968</v>
      </c>
      <c r="B166" s="323" t="s">
        <v>14101</v>
      </c>
      <c r="C166" s="324" t="s">
        <v>6454</v>
      </c>
      <c r="D166" s="325">
        <v>7</v>
      </c>
      <c r="E166" s="326">
        <v>195.46175999999997</v>
      </c>
      <c r="F166" s="327">
        <f t="shared" si="14"/>
        <v>1368.2323199999998</v>
      </c>
      <c r="G166" s="328">
        <f>F166*1.2094</f>
        <v>1654.7401678079998</v>
      </c>
      <c r="H166" s="329">
        <f t="shared" si="15"/>
        <v>9.0464589088357875E-4</v>
      </c>
      <c r="I166" s="329">
        <f t="shared" si="19"/>
        <v>0.95433664377969318</v>
      </c>
      <c r="J166" s="109">
        <f t="shared" si="16"/>
        <v>0</v>
      </c>
      <c r="K166" s="310"/>
      <c r="L166" s="500">
        <f t="shared" si="17"/>
        <v>7</v>
      </c>
      <c r="M166" s="110"/>
      <c r="O166" s="113"/>
    </row>
    <row r="167" spans="1:15" s="112" customFormat="1" ht="25.5" x14ac:dyDescent="0.2">
      <c r="A167" s="322" t="s">
        <v>6734</v>
      </c>
      <c r="B167" s="323" t="s">
        <v>7296</v>
      </c>
      <c r="C167" s="324" t="s">
        <v>6454</v>
      </c>
      <c r="D167" s="325">
        <v>6</v>
      </c>
      <c r="E167" s="326">
        <v>217.10999999999999</v>
      </c>
      <c r="F167" s="327">
        <f t="shared" si="14"/>
        <v>1302.6599999999999</v>
      </c>
      <c r="G167" s="328">
        <f>F167*1.2094</f>
        <v>1575.4370039999999</v>
      </c>
      <c r="H167" s="329">
        <f t="shared" si="15"/>
        <v>8.6129087801288214E-4</v>
      </c>
      <c r="I167" s="329">
        <f t="shared" si="19"/>
        <v>0.95519793465770608</v>
      </c>
      <c r="J167" s="109">
        <f t="shared" si="16"/>
        <v>0</v>
      </c>
      <c r="K167" s="310"/>
      <c r="L167" s="500">
        <f t="shared" si="17"/>
        <v>6</v>
      </c>
      <c r="M167" s="110"/>
      <c r="O167" s="113"/>
    </row>
    <row r="168" spans="1:15" s="112" customFormat="1" ht="25.5" x14ac:dyDescent="0.2">
      <c r="A168" s="322" t="s">
        <v>5924</v>
      </c>
      <c r="B168" s="323" t="s">
        <v>7223</v>
      </c>
      <c r="C168" s="324" t="s">
        <v>113</v>
      </c>
      <c r="D168" s="325">
        <v>1</v>
      </c>
      <c r="E168" s="326">
        <v>1367.1</v>
      </c>
      <c r="F168" s="327">
        <f t="shared" si="14"/>
        <v>1367.1</v>
      </c>
      <c r="G168" s="328">
        <f>F168*1.1089</f>
        <v>1515.9771899999998</v>
      </c>
      <c r="H168" s="329">
        <f t="shared" si="15"/>
        <v>8.2878421778050462E-4</v>
      </c>
      <c r="I168" s="329">
        <f t="shared" si="19"/>
        <v>0.95602671887548663</v>
      </c>
      <c r="J168" s="109">
        <f t="shared" si="16"/>
        <v>0</v>
      </c>
      <c r="K168" s="310"/>
      <c r="L168" s="500">
        <f t="shared" si="17"/>
        <v>1</v>
      </c>
      <c r="M168" s="110"/>
      <c r="O168" s="113"/>
    </row>
    <row r="169" spans="1:15" s="112" customFormat="1" ht="51" x14ac:dyDescent="0.2">
      <c r="A169" s="322">
        <v>95778</v>
      </c>
      <c r="B169" s="323" t="s">
        <v>357</v>
      </c>
      <c r="C169" s="324" t="s">
        <v>113</v>
      </c>
      <c r="D169" s="325">
        <v>58</v>
      </c>
      <c r="E169" s="326">
        <v>21.33</v>
      </c>
      <c r="F169" s="327">
        <f t="shared" si="14"/>
        <v>1237.1399999999999</v>
      </c>
      <c r="G169" s="328">
        <f t="shared" ref="G169:G179" si="21">F169*1.2094</f>
        <v>1496.1971159999998</v>
      </c>
      <c r="H169" s="329">
        <f t="shared" si="15"/>
        <v>8.1797045800504882E-4</v>
      </c>
      <c r="I169" s="329">
        <f t="shared" si="19"/>
        <v>0.95684468933349165</v>
      </c>
      <c r="J169" s="109">
        <f t="shared" si="16"/>
        <v>0</v>
      </c>
      <c r="K169" s="310"/>
      <c r="L169" s="500">
        <f t="shared" si="17"/>
        <v>58</v>
      </c>
      <c r="M169" s="110"/>
      <c r="O169" s="113"/>
    </row>
    <row r="170" spans="1:15" s="112" customFormat="1" ht="25.5" x14ac:dyDescent="0.2">
      <c r="A170" s="322" t="s">
        <v>6742</v>
      </c>
      <c r="B170" s="323" t="s">
        <v>6743</v>
      </c>
      <c r="C170" s="324" t="s">
        <v>6454</v>
      </c>
      <c r="D170" s="325">
        <v>100</v>
      </c>
      <c r="E170" s="326">
        <v>12.358049999999999</v>
      </c>
      <c r="F170" s="327">
        <f t="shared" si="14"/>
        <v>1235.8049999999998</v>
      </c>
      <c r="G170" s="328">
        <f t="shared" si="21"/>
        <v>1494.5825669999999</v>
      </c>
      <c r="H170" s="329">
        <f t="shared" si="15"/>
        <v>8.1708778461203212E-4</v>
      </c>
      <c r="I170" s="329">
        <f t="shared" si="19"/>
        <v>0.95766177711810363</v>
      </c>
      <c r="J170" s="109">
        <f t="shared" si="16"/>
        <v>0</v>
      </c>
      <c r="K170" s="310"/>
      <c r="L170" s="500">
        <f t="shared" si="17"/>
        <v>100</v>
      </c>
      <c r="M170" s="110"/>
      <c r="O170" s="113"/>
    </row>
    <row r="171" spans="1:15" s="112" customFormat="1" ht="25.5" x14ac:dyDescent="0.2">
      <c r="A171" s="322" t="s">
        <v>7202</v>
      </c>
      <c r="B171" s="323" t="s">
        <v>7215</v>
      </c>
      <c r="C171" s="324" t="s">
        <v>7086</v>
      </c>
      <c r="D171" s="325">
        <v>5</v>
      </c>
      <c r="E171" s="326">
        <v>245.1863004951189</v>
      </c>
      <c r="F171" s="327">
        <f t="shared" si="14"/>
        <v>1225.9315024755945</v>
      </c>
      <c r="G171" s="328">
        <f t="shared" si="21"/>
        <v>1482.6415590939839</v>
      </c>
      <c r="H171" s="329">
        <f t="shared" si="15"/>
        <v>8.1055963962266178E-4</v>
      </c>
      <c r="I171" s="329">
        <f t="shared" si="19"/>
        <v>0.95847233675772625</v>
      </c>
      <c r="J171" s="109">
        <f t="shared" si="16"/>
        <v>0</v>
      </c>
      <c r="K171" s="310"/>
      <c r="L171" s="500">
        <f t="shared" si="17"/>
        <v>6</v>
      </c>
      <c r="M171" s="110"/>
      <c r="O171" s="113"/>
    </row>
    <row r="172" spans="1:15" s="112" customFormat="1" ht="38.25" x14ac:dyDescent="0.2">
      <c r="A172" s="322" t="s">
        <v>6746</v>
      </c>
      <c r="B172" s="323" t="s">
        <v>6747</v>
      </c>
      <c r="C172" s="324" t="s">
        <v>8</v>
      </c>
      <c r="D172" s="325">
        <v>28.2</v>
      </c>
      <c r="E172" s="326">
        <v>43.223500000000001</v>
      </c>
      <c r="F172" s="327">
        <f t="shared" si="14"/>
        <v>1218.9027000000001</v>
      </c>
      <c r="G172" s="328">
        <f t="shared" si="21"/>
        <v>1474.1409253800002</v>
      </c>
      <c r="H172" s="329">
        <f t="shared" si="15"/>
        <v>8.0591234604215445E-4</v>
      </c>
      <c r="I172" s="329">
        <f t="shared" si="19"/>
        <v>0.95927824910376835</v>
      </c>
      <c r="J172" s="109">
        <f t="shared" si="16"/>
        <v>0</v>
      </c>
      <c r="K172" s="310"/>
      <c r="L172" s="500">
        <f t="shared" si="17"/>
        <v>28.2</v>
      </c>
      <c r="M172" s="110"/>
      <c r="O172" s="113"/>
    </row>
    <row r="173" spans="1:15" s="112" customFormat="1" ht="51" x14ac:dyDescent="0.2">
      <c r="A173" s="322" t="s">
        <v>6697</v>
      </c>
      <c r="B173" s="323" t="s">
        <v>6698</v>
      </c>
      <c r="C173" s="324" t="s">
        <v>6454</v>
      </c>
      <c r="D173" s="325">
        <v>8</v>
      </c>
      <c r="E173" s="326">
        <v>144.86159999999998</v>
      </c>
      <c r="F173" s="327">
        <f t="shared" si="14"/>
        <v>1158.8927999999999</v>
      </c>
      <c r="G173" s="328">
        <f t="shared" si="21"/>
        <v>1401.5649523199997</v>
      </c>
      <c r="H173" s="329">
        <f t="shared" si="15"/>
        <v>7.6623508608140826E-4</v>
      </c>
      <c r="I173" s="329">
        <f t="shared" si="19"/>
        <v>0.96004448418984978</v>
      </c>
      <c r="J173" s="109">
        <f t="shared" si="16"/>
        <v>0</v>
      </c>
      <c r="K173" s="310"/>
      <c r="L173" s="500">
        <f t="shared" si="17"/>
        <v>8</v>
      </c>
      <c r="M173" s="110"/>
      <c r="O173" s="113"/>
    </row>
    <row r="174" spans="1:15" s="112" customFormat="1" ht="25.5" x14ac:dyDescent="0.2">
      <c r="A174" s="322" t="s">
        <v>6858</v>
      </c>
      <c r="B174" s="323" t="s">
        <v>5155</v>
      </c>
      <c r="C174" s="324" t="s">
        <v>8</v>
      </c>
      <c r="D174" s="325">
        <v>43.5</v>
      </c>
      <c r="E174" s="326">
        <v>25.812000000000001</v>
      </c>
      <c r="F174" s="327">
        <f t="shared" si="14"/>
        <v>1122.8220000000001</v>
      </c>
      <c r="G174" s="328">
        <f t="shared" si="21"/>
        <v>1357.9409268000002</v>
      </c>
      <c r="H174" s="329">
        <f t="shared" si="15"/>
        <v>7.4238584606281033E-4</v>
      </c>
      <c r="I174" s="329">
        <f t="shared" si="19"/>
        <v>0.96078687003591257</v>
      </c>
      <c r="J174" s="109">
        <f t="shared" si="16"/>
        <v>0</v>
      </c>
      <c r="K174" s="310"/>
      <c r="L174" s="500">
        <f t="shared" si="17"/>
        <v>43.5</v>
      </c>
      <c r="M174" s="110"/>
      <c r="O174" s="113"/>
    </row>
    <row r="175" spans="1:15" s="112" customFormat="1" ht="38.25" x14ac:dyDescent="0.2">
      <c r="A175" s="322" t="s">
        <v>7048</v>
      </c>
      <c r="B175" s="323" t="s">
        <v>7049</v>
      </c>
      <c r="C175" s="324" t="s">
        <v>6454</v>
      </c>
      <c r="D175" s="325">
        <v>2</v>
      </c>
      <c r="E175" s="326">
        <v>559.005</v>
      </c>
      <c r="F175" s="327">
        <f t="shared" si="14"/>
        <v>1118.01</v>
      </c>
      <c r="G175" s="328">
        <f t="shared" si="21"/>
        <v>1352.121294</v>
      </c>
      <c r="H175" s="329">
        <f t="shared" si="15"/>
        <v>7.3920425477652066E-4</v>
      </c>
      <c r="I175" s="329">
        <f t="shared" si="19"/>
        <v>0.96152607429068904</v>
      </c>
      <c r="J175" s="109">
        <f t="shared" si="16"/>
        <v>0</v>
      </c>
      <c r="K175" s="310"/>
      <c r="L175" s="500">
        <f t="shared" si="17"/>
        <v>2</v>
      </c>
      <c r="M175" s="110"/>
      <c r="O175" s="113"/>
    </row>
    <row r="176" spans="1:15" s="112" customFormat="1" ht="51" x14ac:dyDescent="0.2">
      <c r="A176" s="322">
        <v>92688</v>
      </c>
      <c r="B176" s="323" t="s">
        <v>2865</v>
      </c>
      <c r="C176" s="324" t="s">
        <v>8</v>
      </c>
      <c r="D176" s="325">
        <v>41.5</v>
      </c>
      <c r="E176" s="326">
        <v>26.9</v>
      </c>
      <c r="F176" s="327">
        <f t="shared" si="14"/>
        <v>1116.3499999999999</v>
      </c>
      <c r="G176" s="328">
        <f t="shared" si="21"/>
        <v>1350.1136899999999</v>
      </c>
      <c r="H176" s="329">
        <f t="shared" si="15"/>
        <v>7.381066983477507E-4</v>
      </c>
      <c r="I176" s="329">
        <f t="shared" si="19"/>
        <v>0.96226418098903677</v>
      </c>
      <c r="J176" s="109">
        <f t="shared" si="16"/>
        <v>0</v>
      </c>
      <c r="K176" s="310"/>
      <c r="L176" s="500">
        <f t="shared" si="17"/>
        <v>41.5</v>
      </c>
      <c r="M176" s="110"/>
      <c r="O176" s="113"/>
    </row>
    <row r="177" spans="1:15" s="112" customFormat="1" ht="51" x14ac:dyDescent="0.2">
      <c r="A177" s="322" t="s">
        <v>6532</v>
      </c>
      <c r="B177" s="323" t="s">
        <v>6537</v>
      </c>
      <c r="C177" s="324" t="s">
        <v>6454</v>
      </c>
      <c r="D177" s="325">
        <v>11</v>
      </c>
      <c r="E177" s="326">
        <v>99.313490000000002</v>
      </c>
      <c r="F177" s="327">
        <f t="shared" si="14"/>
        <v>1092.44839</v>
      </c>
      <c r="G177" s="328">
        <f t="shared" si="21"/>
        <v>1321.2070828660001</v>
      </c>
      <c r="H177" s="329">
        <f t="shared" si="15"/>
        <v>7.2230346599025039E-4</v>
      </c>
      <c r="I177" s="329">
        <f t="shared" si="19"/>
        <v>0.96298648445502699</v>
      </c>
      <c r="J177" s="109">
        <f t="shared" si="16"/>
        <v>0</v>
      </c>
      <c r="K177" s="310"/>
      <c r="L177" s="500">
        <f t="shared" si="17"/>
        <v>11</v>
      </c>
      <c r="M177" s="110"/>
      <c r="O177" s="113"/>
    </row>
    <row r="178" spans="1:15" s="112" customFormat="1" ht="38.25" x14ac:dyDescent="0.2">
      <c r="A178" s="322">
        <v>89865</v>
      </c>
      <c r="B178" s="323" t="s">
        <v>2828</v>
      </c>
      <c r="C178" s="324" t="s">
        <v>8</v>
      </c>
      <c r="D178" s="325">
        <v>107</v>
      </c>
      <c r="E178" s="326">
        <v>9.91</v>
      </c>
      <c r="F178" s="327">
        <f t="shared" si="14"/>
        <v>1060.3700000000001</v>
      </c>
      <c r="G178" s="328">
        <f t="shared" si="21"/>
        <v>1282.4114780000002</v>
      </c>
      <c r="H178" s="329">
        <f t="shared" si="15"/>
        <v>7.0109392191248674E-4</v>
      </c>
      <c r="I178" s="329">
        <f t="shared" si="19"/>
        <v>0.96368757837693952</v>
      </c>
      <c r="J178" s="109">
        <f t="shared" si="16"/>
        <v>0</v>
      </c>
      <c r="K178" s="310"/>
      <c r="L178" s="500">
        <f t="shared" si="17"/>
        <v>107</v>
      </c>
      <c r="M178" s="110"/>
      <c r="O178" s="113"/>
    </row>
    <row r="179" spans="1:15" s="112" customFormat="1" ht="51" x14ac:dyDescent="0.2">
      <c r="A179" s="322" t="s">
        <v>7041</v>
      </c>
      <c r="B179" s="323" t="s">
        <v>7042</v>
      </c>
      <c r="C179" s="324" t="s">
        <v>6454</v>
      </c>
      <c r="D179" s="325">
        <v>7</v>
      </c>
      <c r="E179" s="326">
        <v>149.97499999999999</v>
      </c>
      <c r="F179" s="327">
        <f t="shared" si="14"/>
        <v>1049.825</v>
      </c>
      <c r="G179" s="328">
        <f t="shared" si="21"/>
        <v>1269.658355</v>
      </c>
      <c r="H179" s="329">
        <f t="shared" si="15"/>
        <v>6.9412179387551168E-4</v>
      </c>
      <c r="I179" s="329">
        <f t="shared" si="19"/>
        <v>0.96438170017081504</v>
      </c>
      <c r="J179" s="109">
        <f t="shared" si="16"/>
        <v>0</v>
      </c>
      <c r="K179" s="310"/>
      <c r="L179" s="500">
        <f t="shared" si="17"/>
        <v>7</v>
      </c>
      <c r="M179" s="110"/>
      <c r="O179" s="113"/>
    </row>
    <row r="180" spans="1:15" s="112" customFormat="1" ht="25.5" x14ac:dyDescent="0.2">
      <c r="A180" s="322" t="s">
        <v>5929</v>
      </c>
      <c r="B180" s="323" t="s">
        <v>7231</v>
      </c>
      <c r="C180" s="324" t="s">
        <v>113</v>
      </c>
      <c r="D180" s="325">
        <v>2</v>
      </c>
      <c r="E180" s="326">
        <v>570</v>
      </c>
      <c r="F180" s="327">
        <f t="shared" si="14"/>
        <v>1140</v>
      </c>
      <c r="G180" s="328">
        <f>F180*1.1089</f>
        <v>1264.146</v>
      </c>
      <c r="H180" s="329">
        <f t="shared" si="15"/>
        <v>6.9110819125870479E-4</v>
      </c>
      <c r="I180" s="329">
        <f t="shared" si="19"/>
        <v>0.96507280836207376</v>
      </c>
      <c r="J180" s="109">
        <f t="shared" si="16"/>
        <v>0</v>
      </c>
      <c r="K180" s="310"/>
      <c r="L180" s="500">
        <f t="shared" si="17"/>
        <v>2</v>
      </c>
      <c r="M180" s="110"/>
      <c r="O180" s="113"/>
    </row>
    <row r="181" spans="1:15" s="112" customFormat="1" ht="38.25" x14ac:dyDescent="0.2">
      <c r="A181" s="322" t="s">
        <v>7052</v>
      </c>
      <c r="B181" s="323" t="s">
        <v>7053</v>
      </c>
      <c r="C181" s="324" t="s">
        <v>6454</v>
      </c>
      <c r="D181" s="325">
        <v>1</v>
      </c>
      <c r="E181" s="326">
        <v>1036.1881920000001</v>
      </c>
      <c r="F181" s="327">
        <f t="shared" si="14"/>
        <v>1036.1881920000001</v>
      </c>
      <c r="G181" s="328">
        <f>F181*1.2094</f>
        <v>1253.1659994048002</v>
      </c>
      <c r="H181" s="329">
        <f t="shared" si="15"/>
        <v>6.8510542864159572E-4</v>
      </c>
      <c r="I181" s="329">
        <f t="shared" si="19"/>
        <v>0.96575791379071541</v>
      </c>
      <c r="J181" s="109">
        <f t="shared" si="16"/>
        <v>0</v>
      </c>
      <c r="K181" s="310"/>
      <c r="L181" s="500">
        <f t="shared" si="17"/>
        <v>1</v>
      </c>
      <c r="M181" s="110"/>
      <c r="O181" s="113"/>
    </row>
    <row r="182" spans="1:15" s="112" customFormat="1" ht="25.5" x14ac:dyDescent="0.2">
      <c r="A182" s="322" t="s">
        <v>5824</v>
      </c>
      <c r="B182" s="323" t="s">
        <v>6420</v>
      </c>
      <c r="C182" s="324" t="s">
        <v>113</v>
      </c>
      <c r="D182" s="325">
        <v>2</v>
      </c>
      <c r="E182" s="326">
        <v>500</v>
      </c>
      <c r="F182" s="327">
        <f t="shared" si="14"/>
        <v>1000</v>
      </c>
      <c r="G182" s="328">
        <f>F182*1.2094</f>
        <v>1209.4000000000001</v>
      </c>
      <c r="H182" s="329">
        <f t="shared" si="15"/>
        <v>6.6117857154812632E-4</v>
      </c>
      <c r="I182" s="329">
        <f t="shared" si="19"/>
        <v>0.96641909236226353</v>
      </c>
      <c r="J182" s="109">
        <f t="shared" si="16"/>
        <v>0</v>
      </c>
      <c r="K182" s="310"/>
      <c r="L182" s="500">
        <f t="shared" si="17"/>
        <v>2</v>
      </c>
      <c r="M182" s="110"/>
      <c r="O182" s="113"/>
    </row>
    <row r="183" spans="1:15" s="112" customFormat="1" ht="38.25" x14ac:dyDescent="0.2">
      <c r="A183" s="322">
        <v>86909</v>
      </c>
      <c r="B183" s="323" t="s">
        <v>3579</v>
      </c>
      <c r="C183" s="324" t="s">
        <v>113</v>
      </c>
      <c r="D183" s="325">
        <v>11</v>
      </c>
      <c r="E183" s="326">
        <v>90.32</v>
      </c>
      <c r="F183" s="327">
        <f t="shared" si="14"/>
        <v>993.52</v>
      </c>
      <c r="G183" s="328">
        <f>F183*1.2094</f>
        <v>1201.5630880000001</v>
      </c>
      <c r="H183" s="329">
        <f t="shared" si="15"/>
        <v>6.5689413440449447E-4</v>
      </c>
      <c r="I183" s="329">
        <f t="shared" si="19"/>
        <v>0.96707598649666804</v>
      </c>
      <c r="J183" s="109">
        <f t="shared" si="16"/>
        <v>0</v>
      </c>
      <c r="K183" s="310"/>
      <c r="L183" s="500">
        <f t="shared" si="17"/>
        <v>11</v>
      </c>
      <c r="M183" s="110"/>
      <c r="O183" s="113"/>
    </row>
    <row r="184" spans="1:15" s="112" customFormat="1" ht="25.5" x14ac:dyDescent="0.2">
      <c r="A184" s="322">
        <v>83635</v>
      </c>
      <c r="B184" s="323" t="s">
        <v>165</v>
      </c>
      <c r="C184" s="324" t="s">
        <v>113</v>
      </c>
      <c r="D184" s="325">
        <v>5</v>
      </c>
      <c r="E184" s="326">
        <v>193.62</v>
      </c>
      <c r="F184" s="327">
        <f t="shared" si="14"/>
        <v>968.1</v>
      </c>
      <c r="G184" s="328">
        <f>F184*1.2094</f>
        <v>1170.82014</v>
      </c>
      <c r="H184" s="329">
        <f t="shared" si="15"/>
        <v>6.4008697511574108E-4</v>
      </c>
      <c r="I184" s="329">
        <f t="shared" si="19"/>
        <v>0.96771607347178379</v>
      </c>
      <c r="J184" s="109">
        <f t="shared" si="16"/>
        <v>0</v>
      </c>
      <c r="K184" s="310"/>
      <c r="L184" s="500">
        <f t="shared" si="17"/>
        <v>5</v>
      </c>
      <c r="M184" s="110"/>
      <c r="O184" s="113"/>
    </row>
    <row r="185" spans="1:15" s="112" customFormat="1" ht="51" x14ac:dyDescent="0.2">
      <c r="A185" s="322" t="s">
        <v>7064</v>
      </c>
      <c r="B185" s="323" t="s">
        <v>7065</v>
      </c>
      <c r="C185" s="324" t="s">
        <v>8</v>
      </c>
      <c r="D185" s="325">
        <v>24</v>
      </c>
      <c r="E185" s="326">
        <v>39.438524999999998</v>
      </c>
      <c r="F185" s="327">
        <f t="shared" si="14"/>
        <v>946.52459999999996</v>
      </c>
      <c r="G185" s="328">
        <f>F185*1.2094</f>
        <v>1144.7268512400001</v>
      </c>
      <c r="H185" s="329">
        <f t="shared" si="15"/>
        <v>6.2582178296316168E-4</v>
      </c>
      <c r="I185" s="329">
        <f t="shared" si="19"/>
        <v>0.9683418952547469</v>
      </c>
      <c r="J185" s="109">
        <f t="shared" si="16"/>
        <v>0</v>
      </c>
      <c r="K185" s="310"/>
      <c r="L185" s="500">
        <f t="shared" si="17"/>
        <v>24</v>
      </c>
      <c r="M185" s="110"/>
      <c r="O185" s="113"/>
    </row>
    <row r="186" spans="1:15" s="112" customFormat="1" ht="25.5" x14ac:dyDescent="0.2">
      <c r="A186" s="322" t="s">
        <v>5933</v>
      </c>
      <c r="B186" s="323" t="s">
        <v>7235</v>
      </c>
      <c r="C186" s="324" t="s">
        <v>113</v>
      </c>
      <c r="D186" s="325">
        <v>1</v>
      </c>
      <c r="E186" s="326">
        <v>1009.79</v>
      </c>
      <c r="F186" s="327">
        <f t="shared" si="14"/>
        <v>1009.79</v>
      </c>
      <c r="G186" s="328">
        <f>F186*1.1089</f>
        <v>1119.7561309999999</v>
      </c>
      <c r="H186" s="329">
        <f t="shared" si="15"/>
        <v>6.1217029864133994E-4</v>
      </c>
      <c r="I186" s="329">
        <f t="shared" si="19"/>
        <v>0.96895406555338826</v>
      </c>
      <c r="J186" s="109">
        <f t="shared" si="16"/>
        <v>0</v>
      </c>
      <c r="K186" s="310"/>
      <c r="L186" s="500">
        <f t="shared" si="17"/>
        <v>1</v>
      </c>
      <c r="M186" s="110"/>
      <c r="O186" s="113"/>
    </row>
    <row r="187" spans="1:15" s="112" customFormat="1" ht="38.25" x14ac:dyDescent="0.2">
      <c r="A187" s="322" t="s">
        <v>6491</v>
      </c>
      <c r="B187" s="323" t="s">
        <v>6514</v>
      </c>
      <c r="C187" s="324" t="s">
        <v>6454</v>
      </c>
      <c r="D187" s="325">
        <v>1</v>
      </c>
      <c r="E187" s="326">
        <v>910.56493</v>
      </c>
      <c r="F187" s="327">
        <f t="shared" si="14"/>
        <v>910.56493</v>
      </c>
      <c r="G187" s="328">
        <f>F187*1.2094</f>
        <v>1101.237226342</v>
      </c>
      <c r="H187" s="329">
        <f t="shared" si="15"/>
        <v>6.020460197192196E-4</v>
      </c>
      <c r="I187" s="329">
        <f t="shared" si="19"/>
        <v>0.9695561115731075</v>
      </c>
      <c r="J187" s="109">
        <f t="shared" si="16"/>
        <v>0</v>
      </c>
      <c r="K187" s="310"/>
      <c r="L187" s="500">
        <f t="shared" si="17"/>
        <v>1</v>
      </c>
      <c r="M187" s="110"/>
      <c r="O187" s="113"/>
    </row>
    <row r="188" spans="1:15" s="112" customFormat="1" ht="25.5" x14ac:dyDescent="0.2">
      <c r="A188" s="322" t="s">
        <v>5953</v>
      </c>
      <c r="B188" s="323" t="s">
        <v>7274</v>
      </c>
      <c r="C188" s="324" t="s">
        <v>113</v>
      </c>
      <c r="D188" s="325">
        <v>1</v>
      </c>
      <c r="E188" s="326">
        <v>990</v>
      </c>
      <c r="F188" s="327">
        <f t="shared" si="14"/>
        <v>990</v>
      </c>
      <c r="G188" s="328">
        <f>F188*1.1089</f>
        <v>1097.8109999999999</v>
      </c>
      <c r="H188" s="329">
        <f t="shared" si="15"/>
        <v>6.0017290293519097E-4</v>
      </c>
      <c r="I188" s="329">
        <f t="shared" si="19"/>
        <v>0.97015628447604274</v>
      </c>
      <c r="J188" s="109">
        <f t="shared" si="16"/>
        <v>0</v>
      </c>
      <c r="K188" s="310"/>
      <c r="L188" s="500">
        <f t="shared" si="17"/>
        <v>1</v>
      </c>
      <c r="M188" s="110"/>
      <c r="O188" s="113"/>
    </row>
    <row r="189" spans="1:15" s="112" customFormat="1" ht="25.5" x14ac:dyDescent="0.2">
      <c r="A189" s="322" t="s">
        <v>6733</v>
      </c>
      <c r="B189" s="323" t="s">
        <v>7295</v>
      </c>
      <c r="C189" s="324" t="s">
        <v>6454</v>
      </c>
      <c r="D189" s="325">
        <v>3</v>
      </c>
      <c r="E189" s="326">
        <v>301.73</v>
      </c>
      <c r="F189" s="327">
        <f t="shared" si="14"/>
        <v>905.19</v>
      </c>
      <c r="G189" s="328">
        <f t="shared" ref="G189:G205" si="22">F189*1.2094</f>
        <v>1094.7367860000002</v>
      </c>
      <c r="H189" s="329">
        <f t="shared" si="15"/>
        <v>5.9849223117964851E-4</v>
      </c>
      <c r="I189" s="329">
        <f t="shared" si="19"/>
        <v>0.97075477670722243</v>
      </c>
      <c r="J189" s="109">
        <f t="shared" si="16"/>
        <v>0</v>
      </c>
      <c r="K189" s="310"/>
      <c r="L189" s="500">
        <f t="shared" si="17"/>
        <v>3</v>
      </c>
      <c r="M189" s="110"/>
      <c r="O189" s="113"/>
    </row>
    <row r="190" spans="1:15" s="112" customFormat="1" ht="25.5" x14ac:dyDescent="0.2">
      <c r="A190" s="322" t="s">
        <v>6857</v>
      </c>
      <c r="B190" s="323" t="s">
        <v>128</v>
      </c>
      <c r="C190" s="324" t="s">
        <v>8</v>
      </c>
      <c r="D190" s="325">
        <v>39.450000000000003</v>
      </c>
      <c r="E190" s="326">
        <v>22.822000000000003</v>
      </c>
      <c r="F190" s="327">
        <f t="shared" si="14"/>
        <v>900.32790000000023</v>
      </c>
      <c r="G190" s="328">
        <f t="shared" si="22"/>
        <v>1088.8565622600004</v>
      </c>
      <c r="H190" s="329">
        <f t="shared" si="15"/>
        <v>5.9527751484692449E-4</v>
      </c>
      <c r="I190" s="329">
        <f t="shared" si="19"/>
        <v>0.97135005422206933</v>
      </c>
      <c r="J190" s="109">
        <f t="shared" si="16"/>
        <v>0</v>
      </c>
      <c r="K190" s="310"/>
      <c r="L190" s="500">
        <f t="shared" si="17"/>
        <v>39.450000000000003</v>
      </c>
      <c r="M190" s="110"/>
      <c r="O190" s="113"/>
    </row>
    <row r="191" spans="1:15" s="112" customFormat="1" ht="51" x14ac:dyDescent="0.2">
      <c r="A191" s="322">
        <v>89987</v>
      </c>
      <c r="B191" s="323" t="s">
        <v>3642</v>
      </c>
      <c r="C191" s="324" t="s">
        <v>113</v>
      </c>
      <c r="D191" s="325">
        <v>14</v>
      </c>
      <c r="E191" s="326">
        <v>62.15</v>
      </c>
      <c r="F191" s="327">
        <f t="shared" si="14"/>
        <v>870.1</v>
      </c>
      <c r="G191" s="328">
        <f t="shared" si="22"/>
        <v>1052.2989400000001</v>
      </c>
      <c r="H191" s="329">
        <f t="shared" si="15"/>
        <v>5.7529147510402472E-4</v>
      </c>
      <c r="I191" s="329">
        <f t="shared" si="19"/>
        <v>0.97192534569717337</v>
      </c>
      <c r="J191" s="109">
        <f t="shared" si="16"/>
        <v>0</v>
      </c>
      <c r="K191" s="310"/>
      <c r="L191" s="500">
        <f t="shared" si="17"/>
        <v>14</v>
      </c>
      <c r="M191" s="110"/>
      <c r="O191" s="113"/>
    </row>
    <row r="192" spans="1:15" s="112" customFormat="1" ht="25.5" x14ac:dyDescent="0.2">
      <c r="A192" s="322">
        <v>86881</v>
      </c>
      <c r="B192" s="323" t="s">
        <v>305</v>
      </c>
      <c r="C192" s="324" t="s">
        <v>113</v>
      </c>
      <c r="D192" s="325">
        <v>8</v>
      </c>
      <c r="E192" s="326">
        <v>106.58</v>
      </c>
      <c r="F192" s="327">
        <f t="shared" si="14"/>
        <v>852.64</v>
      </c>
      <c r="G192" s="328">
        <f t="shared" si="22"/>
        <v>1031.182816</v>
      </c>
      <c r="H192" s="329">
        <f t="shared" si="15"/>
        <v>5.6374729724479439E-4</v>
      </c>
      <c r="I192" s="329">
        <f t="shared" si="19"/>
        <v>0.97248909299441821</v>
      </c>
      <c r="J192" s="109">
        <f t="shared" si="16"/>
        <v>0</v>
      </c>
      <c r="K192" s="310"/>
      <c r="L192" s="500">
        <f t="shared" si="17"/>
        <v>8</v>
      </c>
      <c r="M192" s="110"/>
      <c r="O192" s="113"/>
    </row>
    <row r="193" spans="1:15" s="112" customFormat="1" ht="25.5" x14ac:dyDescent="0.2">
      <c r="A193" s="322">
        <v>93188</v>
      </c>
      <c r="B193" s="323" t="s">
        <v>2270</v>
      </c>
      <c r="C193" s="324" t="s">
        <v>8</v>
      </c>
      <c r="D193" s="325">
        <v>19</v>
      </c>
      <c r="E193" s="326">
        <v>44.51</v>
      </c>
      <c r="F193" s="327">
        <f t="shared" si="14"/>
        <v>845.68999999999994</v>
      </c>
      <c r="G193" s="328">
        <f t="shared" si="22"/>
        <v>1022.777486</v>
      </c>
      <c r="H193" s="329">
        <f t="shared" si="15"/>
        <v>5.5915210617253489E-4</v>
      </c>
      <c r="I193" s="329">
        <f t="shared" si="19"/>
        <v>0.97304824510059074</v>
      </c>
      <c r="J193" s="109">
        <f t="shared" si="16"/>
        <v>0</v>
      </c>
      <c r="K193" s="310"/>
      <c r="L193" s="500">
        <f t="shared" si="17"/>
        <v>19</v>
      </c>
      <c r="M193" s="110"/>
      <c r="O193" s="113"/>
    </row>
    <row r="194" spans="1:15" s="112" customFormat="1" ht="25.5" x14ac:dyDescent="0.2">
      <c r="A194" s="322" t="s">
        <v>6949</v>
      </c>
      <c r="B194" s="323" t="s">
        <v>6950</v>
      </c>
      <c r="C194" s="324" t="s">
        <v>8</v>
      </c>
      <c r="D194" s="325">
        <v>110</v>
      </c>
      <c r="E194" s="326">
        <v>7.6156000000000006</v>
      </c>
      <c r="F194" s="327">
        <f t="shared" si="14"/>
        <v>837.71600000000012</v>
      </c>
      <c r="G194" s="328">
        <f t="shared" si="22"/>
        <v>1013.1337304000002</v>
      </c>
      <c r="H194" s="329">
        <f t="shared" si="15"/>
        <v>5.5387986824301022E-4</v>
      </c>
      <c r="I194" s="329">
        <f t="shared" si="19"/>
        <v>0.97360212496883369</v>
      </c>
      <c r="J194" s="109">
        <f t="shared" si="16"/>
        <v>0</v>
      </c>
      <c r="K194" s="310"/>
      <c r="L194" s="500">
        <f t="shared" si="17"/>
        <v>110</v>
      </c>
      <c r="M194" s="110"/>
      <c r="O194" s="113"/>
    </row>
    <row r="195" spans="1:15" s="112" customFormat="1" ht="25.5" x14ac:dyDescent="0.2">
      <c r="A195" s="322" t="s">
        <v>7082</v>
      </c>
      <c r="B195" s="323" t="s">
        <v>7083</v>
      </c>
      <c r="C195" s="324" t="s">
        <v>6454</v>
      </c>
      <c r="D195" s="325">
        <v>26</v>
      </c>
      <c r="E195" s="326">
        <v>31.716000000000001</v>
      </c>
      <c r="F195" s="327">
        <f t="shared" si="14"/>
        <v>824.61599999999999</v>
      </c>
      <c r="G195" s="328">
        <f t="shared" si="22"/>
        <v>997.29059040000004</v>
      </c>
      <c r="H195" s="329">
        <f t="shared" si="15"/>
        <v>5.4521842895572975E-4</v>
      </c>
      <c r="I195" s="329">
        <f t="shared" si="19"/>
        <v>0.97414734339778941</v>
      </c>
      <c r="J195" s="109">
        <f t="shared" si="16"/>
        <v>0</v>
      </c>
      <c r="K195" s="310"/>
      <c r="L195" s="500">
        <f t="shared" si="17"/>
        <v>26</v>
      </c>
      <c r="M195" s="110"/>
      <c r="O195" s="113"/>
    </row>
    <row r="196" spans="1:15" s="112" customFormat="1" ht="38.25" x14ac:dyDescent="0.2">
      <c r="A196" s="322" t="s">
        <v>6714</v>
      </c>
      <c r="B196" s="323" t="s">
        <v>6715</v>
      </c>
      <c r="C196" s="324" t="s">
        <v>6454</v>
      </c>
      <c r="D196" s="325">
        <v>6</v>
      </c>
      <c r="E196" s="326">
        <v>135.77834000000001</v>
      </c>
      <c r="F196" s="327">
        <f t="shared" si="14"/>
        <v>814.67004000000009</v>
      </c>
      <c r="G196" s="328">
        <f t="shared" si="22"/>
        <v>985.26194637600008</v>
      </c>
      <c r="H196" s="329">
        <f t="shared" si="15"/>
        <v>5.3864237333025493E-4</v>
      </c>
      <c r="I196" s="329">
        <f t="shared" si="19"/>
        <v>0.97468598577111965</v>
      </c>
      <c r="J196" s="109">
        <f t="shared" si="16"/>
        <v>0</v>
      </c>
      <c r="K196" s="310"/>
      <c r="L196" s="500">
        <f t="shared" si="17"/>
        <v>6</v>
      </c>
      <c r="M196" s="110"/>
      <c r="O196" s="113"/>
    </row>
    <row r="197" spans="1:15" s="112" customFormat="1" ht="25.5" x14ac:dyDescent="0.2">
      <c r="A197" s="322" t="s">
        <v>6826</v>
      </c>
      <c r="B197" s="323" t="s">
        <v>6829</v>
      </c>
      <c r="C197" s="324" t="s">
        <v>6454</v>
      </c>
      <c r="D197" s="325">
        <v>2</v>
      </c>
      <c r="E197" s="326">
        <v>406.42899999999997</v>
      </c>
      <c r="F197" s="327">
        <f t="shared" si="14"/>
        <v>812.85799999999995</v>
      </c>
      <c r="G197" s="328">
        <f t="shared" si="22"/>
        <v>983.07046519999994</v>
      </c>
      <c r="H197" s="329">
        <f t="shared" si="15"/>
        <v>5.374442913114668E-4</v>
      </c>
      <c r="I197" s="329">
        <f t="shared" si="19"/>
        <v>0.97522343006243106</v>
      </c>
      <c r="J197" s="109">
        <f t="shared" si="16"/>
        <v>0</v>
      </c>
      <c r="K197" s="310"/>
      <c r="L197" s="500">
        <f t="shared" si="17"/>
        <v>2</v>
      </c>
      <c r="M197" s="110"/>
      <c r="O197" s="113"/>
    </row>
    <row r="198" spans="1:15" s="112" customFormat="1" ht="51" x14ac:dyDescent="0.2">
      <c r="A198" s="322" t="s">
        <v>7038</v>
      </c>
      <c r="B198" s="323" t="s">
        <v>7039</v>
      </c>
      <c r="C198" s="324" t="s">
        <v>6454</v>
      </c>
      <c r="D198" s="325">
        <v>3</v>
      </c>
      <c r="E198" s="326">
        <v>262.02499999999998</v>
      </c>
      <c r="F198" s="327">
        <f t="shared" si="14"/>
        <v>786.07499999999993</v>
      </c>
      <c r="G198" s="328">
        <f t="shared" si="22"/>
        <v>950.67910499999994</v>
      </c>
      <c r="H198" s="329">
        <f t="shared" si="15"/>
        <v>5.1973594562969338E-4</v>
      </c>
      <c r="I198" s="329">
        <f t="shared" si="19"/>
        <v>0.97574316600806077</v>
      </c>
      <c r="J198" s="109">
        <f t="shared" si="16"/>
        <v>0</v>
      </c>
      <c r="K198" s="310"/>
      <c r="L198" s="500">
        <f t="shared" si="17"/>
        <v>3</v>
      </c>
      <c r="M198" s="110"/>
      <c r="O198" s="113"/>
    </row>
    <row r="199" spans="1:15" s="112" customFormat="1" ht="127.5" x14ac:dyDescent="0.2">
      <c r="A199" s="322" t="s">
        <v>6973</v>
      </c>
      <c r="B199" s="323" t="s">
        <v>14109</v>
      </c>
      <c r="C199" s="324" t="s">
        <v>6454</v>
      </c>
      <c r="D199" s="325">
        <v>4</v>
      </c>
      <c r="E199" s="326">
        <v>195.46175999999997</v>
      </c>
      <c r="F199" s="327">
        <f t="shared" si="14"/>
        <v>781.84703999999988</v>
      </c>
      <c r="G199" s="328">
        <f t="shared" si="22"/>
        <v>945.5658101759999</v>
      </c>
      <c r="H199" s="329">
        <f t="shared" si="15"/>
        <v>5.169405090763307E-4</v>
      </c>
      <c r="I199" s="329">
        <f t="shared" si="19"/>
        <v>0.97626010651713713</v>
      </c>
      <c r="J199" s="109">
        <f t="shared" si="16"/>
        <v>0</v>
      </c>
      <c r="K199" s="310"/>
      <c r="L199" s="500">
        <f t="shared" si="17"/>
        <v>4</v>
      </c>
      <c r="M199" s="110"/>
      <c r="O199" s="113"/>
    </row>
    <row r="200" spans="1:15" s="112" customFormat="1" ht="51" x14ac:dyDescent="0.2">
      <c r="A200" s="322">
        <v>91884</v>
      </c>
      <c r="B200" s="323" t="s">
        <v>2379</v>
      </c>
      <c r="C200" s="324" t="s">
        <v>113</v>
      </c>
      <c r="D200" s="325">
        <v>110</v>
      </c>
      <c r="E200" s="326">
        <v>6.9</v>
      </c>
      <c r="F200" s="327">
        <f t="shared" si="14"/>
        <v>759</v>
      </c>
      <c r="G200" s="328">
        <f t="shared" si="22"/>
        <v>917.93460000000005</v>
      </c>
      <c r="H200" s="329">
        <f t="shared" si="15"/>
        <v>5.0183453580502789E-4</v>
      </c>
      <c r="I200" s="329">
        <f t="shared" si="19"/>
        <v>0.97676194105294212</v>
      </c>
      <c r="J200" s="109">
        <f t="shared" si="16"/>
        <v>0</v>
      </c>
      <c r="K200" s="310"/>
      <c r="L200" s="500">
        <f t="shared" si="17"/>
        <v>110</v>
      </c>
      <c r="M200" s="110"/>
      <c r="O200" s="113"/>
    </row>
    <row r="201" spans="1:15" s="112" customFormat="1" ht="76.5" x14ac:dyDescent="0.2">
      <c r="A201" s="322">
        <v>91786</v>
      </c>
      <c r="B201" s="323" t="s">
        <v>2831</v>
      </c>
      <c r="C201" s="324" t="s">
        <v>8</v>
      </c>
      <c r="D201" s="325">
        <v>36</v>
      </c>
      <c r="E201" s="326">
        <v>20.95</v>
      </c>
      <c r="F201" s="327">
        <f t="shared" si="14"/>
        <v>754.19999999999993</v>
      </c>
      <c r="G201" s="328">
        <f t="shared" si="22"/>
        <v>912.12947999999994</v>
      </c>
      <c r="H201" s="329">
        <f t="shared" si="15"/>
        <v>4.9866087866159677E-4</v>
      </c>
      <c r="I201" s="329">
        <f t="shared" si="19"/>
        <v>0.97726060193160369</v>
      </c>
      <c r="J201" s="109">
        <f t="shared" si="16"/>
        <v>0</v>
      </c>
      <c r="K201" s="310"/>
      <c r="L201" s="500">
        <f t="shared" si="17"/>
        <v>36</v>
      </c>
      <c r="M201" s="110"/>
      <c r="O201" s="113"/>
    </row>
    <row r="202" spans="1:15" s="112" customFormat="1" ht="63.75" x14ac:dyDescent="0.2">
      <c r="A202" s="322" t="s">
        <v>6749</v>
      </c>
      <c r="B202" s="323" t="s">
        <v>6750</v>
      </c>
      <c r="C202" s="324" t="s">
        <v>8</v>
      </c>
      <c r="D202" s="325">
        <v>44</v>
      </c>
      <c r="E202" s="326">
        <v>16.970500000000001</v>
      </c>
      <c r="F202" s="327">
        <f t="shared" si="14"/>
        <v>746.702</v>
      </c>
      <c r="G202" s="328">
        <f t="shared" si="22"/>
        <v>903.06139880000001</v>
      </c>
      <c r="H202" s="329">
        <f t="shared" si="15"/>
        <v>4.9370336173212902E-4</v>
      </c>
      <c r="I202" s="329">
        <f t="shared" si="19"/>
        <v>0.97775430529333585</v>
      </c>
      <c r="J202" s="109">
        <f t="shared" si="16"/>
        <v>0</v>
      </c>
      <c r="K202" s="310"/>
      <c r="L202" s="500">
        <f t="shared" si="17"/>
        <v>44</v>
      </c>
      <c r="M202" s="110"/>
      <c r="O202" s="113"/>
    </row>
    <row r="203" spans="1:15" s="112" customFormat="1" ht="51" x14ac:dyDescent="0.2">
      <c r="A203" s="322">
        <v>92690</v>
      </c>
      <c r="B203" s="323" t="s">
        <v>2867</v>
      </c>
      <c r="C203" s="324" t="s">
        <v>8</v>
      </c>
      <c r="D203" s="325">
        <v>18</v>
      </c>
      <c r="E203" s="326">
        <v>38.67</v>
      </c>
      <c r="F203" s="327">
        <f t="shared" ref="F203:F266" si="23">E203*D203</f>
        <v>696.06000000000006</v>
      </c>
      <c r="G203" s="328">
        <f t="shared" si="22"/>
        <v>841.81496400000015</v>
      </c>
      <c r="H203" s="329">
        <f t="shared" ref="H203:H266" si="24">G203/$G$325</f>
        <v>4.6021995651178888E-4</v>
      </c>
      <c r="I203" s="329">
        <f t="shared" si="19"/>
        <v>0.97821452524984764</v>
      </c>
      <c r="J203" s="109">
        <f t="shared" ref="J203:J266" si="25">$G$333</f>
        <v>0</v>
      </c>
      <c r="K203" s="310"/>
      <c r="L203" s="500">
        <f t="shared" ref="L203:L266" si="26">SUMIF($A$11:$A$323,A203,$D$11:$D$323)</f>
        <v>18</v>
      </c>
      <c r="M203" s="110"/>
      <c r="O203" s="113"/>
    </row>
    <row r="204" spans="1:15" s="112" customFormat="1" ht="38.25" x14ac:dyDescent="0.2">
      <c r="A204" s="322" t="s">
        <v>6717</v>
      </c>
      <c r="B204" s="323" t="s">
        <v>6718</v>
      </c>
      <c r="C204" s="324" t="s">
        <v>6454</v>
      </c>
      <c r="D204" s="325">
        <v>5</v>
      </c>
      <c r="E204" s="326">
        <v>128.99657999999999</v>
      </c>
      <c r="F204" s="327">
        <f t="shared" si="23"/>
        <v>644.98289999999997</v>
      </c>
      <c r="G204" s="328">
        <f t="shared" si="22"/>
        <v>780.04231926</v>
      </c>
      <c r="H204" s="329">
        <f t="shared" si="24"/>
        <v>4.2644887249496799E-4</v>
      </c>
      <c r="I204" s="329">
        <f t="shared" si="19"/>
        <v>0.97864097412234263</v>
      </c>
      <c r="J204" s="109">
        <f t="shared" si="25"/>
        <v>0</v>
      </c>
      <c r="K204" s="310"/>
      <c r="L204" s="500">
        <f t="shared" si="26"/>
        <v>5</v>
      </c>
      <c r="M204" s="110"/>
      <c r="O204" s="113"/>
    </row>
    <row r="205" spans="1:15" s="112" customFormat="1" ht="38.25" x14ac:dyDescent="0.2">
      <c r="A205" s="322" t="s">
        <v>7045</v>
      </c>
      <c r="B205" s="323" t="s">
        <v>7046</v>
      </c>
      <c r="C205" s="324" t="s">
        <v>6454</v>
      </c>
      <c r="D205" s="325">
        <v>6</v>
      </c>
      <c r="E205" s="326">
        <v>105.52</v>
      </c>
      <c r="F205" s="327">
        <f t="shared" si="23"/>
        <v>633.12</v>
      </c>
      <c r="G205" s="328">
        <f t="shared" si="22"/>
        <v>765.69532800000002</v>
      </c>
      <c r="H205" s="329">
        <f t="shared" si="24"/>
        <v>4.186053772185497E-4</v>
      </c>
      <c r="I205" s="329">
        <f t="shared" si="19"/>
        <v>0.97905957949956113</v>
      </c>
      <c r="J205" s="109">
        <f t="shared" si="25"/>
        <v>0</v>
      </c>
      <c r="K205" s="310"/>
      <c r="L205" s="500">
        <f t="shared" si="26"/>
        <v>6</v>
      </c>
      <c r="M205" s="110"/>
      <c r="O205" s="113"/>
    </row>
    <row r="206" spans="1:15" s="112" customFormat="1" ht="25.5" x14ac:dyDescent="0.2">
      <c r="A206" s="322" t="s">
        <v>5938</v>
      </c>
      <c r="B206" s="323" t="s">
        <v>7258</v>
      </c>
      <c r="C206" s="324" t="s">
        <v>113</v>
      </c>
      <c r="D206" s="325">
        <v>1</v>
      </c>
      <c r="E206" s="326">
        <v>688.01</v>
      </c>
      <c r="F206" s="327">
        <f t="shared" si="23"/>
        <v>688.01</v>
      </c>
      <c r="G206" s="328">
        <f>F206*1.1089</f>
        <v>762.93428900000004</v>
      </c>
      <c r="H206" s="329">
        <f t="shared" si="24"/>
        <v>4.1709591812973817E-4</v>
      </c>
      <c r="I206" s="329">
        <f t="shared" ref="I206:I269" si="27">H206+I205</f>
        <v>0.9794766754176909</v>
      </c>
      <c r="J206" s="109">
        <f t="shared" si="25"/>
        <v>0</v>
      </c>
      <c r="K206" s="310"/>
      <c r="L206" s="500">
        <f t="shared" si="26"/>
        <v>1</v>
      </c>
      <c r="M206" s="110"/>
      <c r="O206" s="113"/>
    </row>
    <row r="207" spans="1:15" s="112" customFormat="1" ht="76.5" x14ac:dyDescent="0.2">
      <c r="A207" s="322">
        <v>91784</v>
      </c>
      <c r="B207" s="323" t="s">
        <v>2829</v>
      </c>
      <c r="C207" s="324" t="s">
        <v>8</v>
      </c>
      <c r="D207" s="325">
        <v>18</v>
      </c>
      <c r="E207" s="326">
        <v>33.700000000000003</v>
      </c>
      <c r="F207" s="327">
        <f t="shared" si="23"/>
        <v>606.6</v>
      </c>
      <c r="G207" s="328">
        <f t="shared" ref="G207:G240" si="28">F207*1.2094</f>
        <v>733.62204000000008</v>
      </c>
      <c r="H207" s="329">
        <f t="shared" si="24"/>
        <v>4.0107092150109343E-4</v>
      </c>
      <c r="I207" s="329">
        <f t="shared" si="27"/>
        <v>0.979877746339192</v>
      </c>
      <c r="J207" s="109">
        <f t="shared" si="25"/>
        <v>0</v>
      </c>
      <c r="K207" s="310"/>
      <c r="L207" s="500">
        <f t="shared" si="26"/>
        <v>18</v>
      </c>
      <c r="M207" s="110"/>
      <c r="O207" s="113"/>
    </row>
    <row r="208" spans="1:15" s="112" customFormat="1" ht="25.5" x14ac:dyDescent="0.2">
      <c r="A208" s="322" t="s">
        <v>7035</v>
      </c>
      <c r="B208" s="323" t="s">
        <v>7036</v>
      </c>
      <c r="C208" s="324" t="s">
        <v>6454</v>
      </c>
      <c r="D208" s="325">
        <v>36</v>
      </c>
      <c r="E208" s="326">
        <v>16.840000000000003</v>
      </c>
      <c r="F208" s="327">
        <f t="shared" si="23"/>
        <v>606.24000000000012</v>
      </c>
      <c r="G208" s="328">
        <f t="shared" si="28"/>
        <v>733.1866560000002</v>
      </c>
      <c r="H208" s="329">
        <f t="shared" si="24"/>
        <v>4.0083289721533621E-4</v>
      </c>
      <c r="I208" s="329">
        <f t="shared" si="27"/>
        <v>0.98027857923640738</v>
      </c>
      <c r="J208" s="109">
        <f t="shared" si="25"/>
        <v>0</v>
      </c>
      <c r="K208" s="310"/>
      <c r="L208" s="500">
        <f t="shared" si="26"/>
        <v>36</v>
      </c>
      <c r="M208" s="110"/>
      <c r="O208" s="113"/>
    </row>
    <row r="209" spans="1:15" s="112" customFormat="1" ht="51" x14ac:dyDescent="0.2">
      <c r="A209" s="322">
        <v>91914</v>
      </c>
      <c r="B209" s="323" t="s">
        <v>2397</v>
      </c>
      <c r="C209" s="324" t="s">
        <v>113</v>
      </c>
      <c r="D209" s="325">
        <v>55</v>
      </c>
      <c r="E209" s="326">
        <v>11.01</v>
      </c>
      <c r="F209" s="327">
        <f t="shared" si="23"/>
        <v>605.54999999999995</v>
      </c>
      <c r="G209" s="328">
        <f t="shared" si="28"/>
        <v>732.35217</v>
      </c>
      <c r="H209" s="329">
        <f t="shared" si="24"/>
        <v>4.0037668400096788E-4</v>
      </c>
      <c r="I209" s="329">
        <f t="shared" si="27"/>
        <v>0.98067895592040832</v>
      </c>
      <c r="J209" s="109">
        <f t="shared" si="25"/>
        <v>0</v>
      </c>
      <c r="K209" s="310"/>
      <c r="L209" s="500">
        <f t="shared" si="26"/>
        <v>55</v>
      </c>
      <c r="M209" s="110"/>
      <c r="O209" s="113"/>
    </row>
    <row r="210" spans="1:15" s="112" customFormat="1" ht="25.5" x14ac:dyDescent="0.2">
      <c r="A210" s="322" t="s">
        <v>6731</v>
      </c>
      <c r="B210" s="323" t="s">
        <v>7294</v>
      </c>
      <c r="C210" s="324" t="s">
        <v>6454</v>
      </c>
      <c r="D210" s="325">
        <v>3</v>
      </c>
      <c r="E210" s="326">
        <v>199.73</v>
      </c>
      <c r="F210" s="327">
        <f t="shared" si="23"/>
        <v>599.18999999999994</v>
      </c>
      <c r="G210" s="328">
        <f t="shared" si="28"/>
        <v>724.6603859999999</v>
      </c>
      <c r="H210" s="329">
        <f t="shared" si="24"/>
        <v>3.9617158828592172E-4</v>
      </c>
      <c r="I210" s="329">
        <f t="shared" si="27"/>
        <v>0.9810751275086943</v>
      </c>
      <c r="J210" s="109">
        <f t="shared" si="25"/>
        <v>0</v>
      </c>
      <c r="K210" s="310"/>
      <c r="L210" s="500">
        <f t="shared" si="26"/>
        <v>3</v>
      </c>
      <c r="M210" s="110"/>
      <c r="O210" s="113"/>
    </row>
    <row r="211" spans="1:15" s="112" customFormat="1" ht="25.5" x14ac:dyDescent="0.2">
      <c r="A211" s="322" t="s">
        <v>6730</v>
      </c>
      <c r="B211" s="323" t="s">
        <v>7293</v>
      </c>
      <c r="C211" s="324" t="s">
        <v>6454</v>
      </c>
      <c r="D211" s="325">
        <v>4</v>
      </c>
      <c r="E211" s="326">
        <v>147.63</v>
      </c>
      <c r="F211" s="327">
        <f t="shared" si="23"/>
        <v>590.52</v>
      </c>
      <c r="G211" s="328">
        <f t="shared" si="28"/>
        <v>714.17488800000001</v>
      </c>
      <c r="H211" s="329">
        <f t="shared" si="24"/>
        <v>3.9043917007059955E-4</v>
      </c>
      <c r="I211" s="329">
        <f t="shared" si="27"/>
        <v>0.98146556667876494</v>
      </c>
      <c r="J211" s="109">
        <f t="shared" si="25"/>
        <v>0</v>
      </c>
      <c r="K211" s="310"/>
      <c r="L211" s="500">
        <f t="shared" si="26"/>
        <v>4</v>
      </c>
      <c r="M211" s="110"/>
      <c r="O211" s="113"/>
    </row>
    <row r="212" spans="1:15" s="112" customFormat="1" ht="76.5" x14ac:dyDescent="0.2">
      <c r="A212" s="322">
        <v>91795</v>
      </c>
      <c r="B212" s="323" t="s">
        <v>2840</v>
      </c>
      <c r="C212" s="324" t="s">
        <v>8</v>
      </c>
      <c r="D212" s="325">
        <v>12</v>
      </c>
      <c r="E212" s="326">
        <v>47.88</v>
      </c>
      <c r="F212" s="327">
        <f t="shared" si="23"/>
        <v>574.56000000000006</v>
      </c>
      <c r="G212" s="328">
        <f t="shared" si="28"/>
        <v>694.87286400000005</v>
      </c>
      <c r="H212" s="329">
        <f t="shared" si="24"/>
        <v>3.7988676006869149E-4</v>
      </c>
      <c r="I212" s="329">
        <f t="shared" si="27"/>
        <v>0.98184545343883367</v>
      </c>
      <c r="J212" s="109">
        <f t="shared" si="25"/>
        <v>0</v>
      </c>
      <c r="K212" s="310"/>
      <c r="L212" s="500">
        <f t="shared" si="26"/>
        <v>12</v>
      </c>
      <c r="M212" s="110"/>
      <c r="O212" s="113"/>
    </row>
    <row r="213" spans="1:15" s="112" customFormat="1" ht="25.5" x14ac:dyDescent="0.2">
      <c r="A213" s="322" t="s">
        <v>6678</v>
      </c>
      <c r="B213" s="323" t="s">
        <v>6679</v>
      </c>
      <c r="C213" s="324" t="s">
        <v>6454</v>
      </c>
      <c r="D213" s="325">
        <v>1</v>
      </c>
      <c r="E213" s="326">
        <v>563.97044800000003</v>
      </c>
      <c r="F213" s="327">
        <f t="shared" si="23"/>
        <v>563.97044800000003</v>
      </c>
      <c r="G213" s="328">
        <f t="shared" si="28"/>
        <v>682.06585981120008</v>
      </c>
      <c r="H213" s="329">
        <f t="shared" si="24"/>
        <v>3.7288517520399686E-4</v>
      </c>
      <c r="I213" s="329">
        <f t="shared" si="27"/>
        <v>0.98221833861403762</v>
      </c>
      <c r="J213" s="109">
        <f t="shared" si="25"/>
        <v>0</v>
      </c>
      <c r="K213" s="310"/>
      <c r="L213" s="500">
        <f t="shared" si="26"/>
        <v>1</v>
      </c>
      <c r="M213" s="110"/>
      <c r="O213" s="113"/>
    </row>
    <row r="214" spans="1:15" s="112" customFormat="1" ht="51" x14ac:dyDescent="0.2">
      <c r="A214" s="322">
        <v>89708</v>
      </c>
      <c r="B214" s="323" t="s">
        <v>3547</v>
      </c>
      <c r="C214" s="324" t="s">
        <v>113</v>
      </c>
      <c r="D214" s="325">
        <v>10</v>
      </c>
      <c r="E214" s="326">
        <v>56.12</v>
      </c>
      <c r="F214" s="327">
        <f t="shared" si="23"/>
        <v>561.19999999999993</v>
      </c>
      <c r="G214" s="328">
        <f t="shared" si="28"/>
        <v>678.71527999999989</v>
      </c>
      <c r="H214" s="329">
        <f t="shared" si="24"/>
        <v>3.710534143528084E-4</v>
      </c>
      <c r="I214" s="329">
        <f t="shared" si="27"/>
        <v>0.98258939202839046</v>
      </c>
      <c r="J214" s="109">
        <f t="shared" si="25"/>
        <v>0</v>
      </c>
      <c r="K214" s="310"/>
      <c r="L214" s="500">
        <f t="shared" si="26"/>
        <v>10</v>
      </c>
      <c r="M214" s="110"/>
      <c r="O214" s="113"/>
    </row>
    <row r="215" spans="1:15" s="112" customFormat="1" ht="25.5" x14ac:dyDescent="0.2">
      <c r="A215" s="322">
        <v>83366</v>
      </c>
      <c r="B215" s="323" t="s">
        <v>5470</v>
      </c>
      <c r="C215" s="324" t="s">
        <v>113</v>
      </c>
      <c r="D215" s="325">
        <v>8</v>
      </c>
      <c r="E215" s="326">
        <v>69.64</v>
      </c>
      <c r="F215" s="327">
        <f t="shared" si="23"/>
        <v>557.12</v>
      </c>
      <c r="G215" s="328">
        <f t="shared" si="28"/>
        <v>673.78092800000002</v>
      </c>
      <c r="H215" s="329">
        <f t="shared" si="24"/>
        <v>3.683558057808921E-4</v>
      </c>
      <c r="I215" s="329">
        <f t="shared" si="27"/>
        <v>0.98295774783417134</v>
      </c>
      <c r="J215" s="109">
        <f t="shared" si="25"/>
        <v>0</v>
      </c>
      <c r="K215" s="310"/>
      <c r="L215" s="500">
        <f t="shared" si="26"/>
        <v>8</v>
      </c>
      <c r="M215" s="110"/>
      <c r="O215" s="113"/>
    </row>
    <row r="216" spans="1:15" s="112" customFormat="1" ht="51" x14ac:dyDescent="0.2">
      <c r="A216" s="322">
        <v>92390</v>
      </c>
      <c r="B216" s="323" t="s">
        <v>160</v>
      </c>
      <c r="C216" s="324" t="s">
        <v>113</v>
      </c>
      <c r="D216" s="325">
        <v>6</v>
      </c>
      <c r="E216" s="326">
        <v>92.6</v>
      </c>
      <c r="F216" s="327">
        <f t="shared" si="23"/>
        <v>555.59999999999991</v>
      </c>
      <c r="G216" s="328">
        <f t="shared" si="28"/>
        <v>671.94263999999987</v>
      </c>
      <c r="H216" s="329">
        <f t="shared" si="24"/>
        <v>3.673508143521389E-4</v>
      </c>
      <c r="I216" s="329">
        <f t="shared" si="27"/>
        <v>0.98332509864852347</v>
      </c>
      <c r="J216" s="109">
        <f t="shared" si="25"/>
        <v>0</v>
      </c>
      <c r="K216" s="310"/>
      <c r="L216" s="500">
        <f t="shared" si="26"/>
        <v>6</v>
      </c>
      <c r="M216" s="110"/>
      <c r="O216" s="113"/>
    </row>
    <row r="217" spans="1:15" s="112" customFormat="1" ht="51" x14ac:dyDescent="0.2">
      <c r="A217" s="322" t="s">
        <v>7061</v>
      </c>
      <c r="B217" s="323" t="s">
        <v>7062</v>
      </c>
      <c r="C217" s="324" t="s">
        <v>8</v>
      </c>
      <c r="D217" s="325">
        <v>12</v>
      </c>
      <c r="E217" s="326">
        <v>45.719239999999999</v>
      </c>
      <c r="F217" s="327">
        <f t="shared" si="23"/>
        <v>548.63087999999993</v>
      </c>
      <c r="G217" s="328">
        <f t="shared" si="28"/>
        <v>663.51418627199996</v>
      </c>
      <c r="H217" s="329">
        <f t="shared" si="24"/>
        <v>3.6274298154559149E-4</v>
      </c>
      <c r="I217" s="329">
        <f t="shared" si="27"/>
        <v>0.98368784163006906</v>
      </c>
      <c r="J217" s="109">
        <f t="shared" si="25"/>
        <v>0</v>
      </c>
      <c r="K217" s="310"/>
      <c r="L217" s="500">
        <f t="shared" si="26"/>
        <v>12</v>
      </c>
      <c r="M217" s="110"/>
      <c r="O217" s="113"/>
    </row>
    <row r="218" spans="1:15" s="112" customFormat="1" ht="25.5" x14ac:dyDescent="0.2">
      <c r="A218" s="322" t="s">
        <v>6866</v>
      </c>
      <c r="B218" s="323" t="s">
        <v>5205</v>
      </c>
      <c r="C218" s="324" t="s">
        <v>6454</v>
      </c>
      <c r="D218" s="325">
        <v>66</v>
      </c>
      <c r="E218" s="326">
        <v>8.2860000000000014</v>
      </c>
      <c r="F218" s="327">
        <f t="shared" si="23"/>
        <v>546.87600000000009</v>
      </c>
      <c r="G218" s="328">
        <f t="shared" si="28"/>
        <v>661.39183440000011</v>
      </c>
      <c r="H218" s="329">
        <f t="shared" si="24"/>
        <v>3.6158269249395318E-4</v>
      </c>
      <c r="I218" s="329">
        <f t="shared" si="27"/>
        <v>0.98404942432256304</v>
      </c>
      <c r="J218" s="109">
        <f t="shared" si="25"/>
        <v>0</v>
      </c>
      <c r="K218" s="310"/>
      <c r="L218" s="500">
        <f t="shared" si="26"/>
        <v>66</v>
      </c>
      <c r="M218" s="110"/>
      <c r="O218" s="113"/>
    </row>
    <row r="219" spans="1:15" s="112" customFormat="1" ht="51" x14ac:dyDescent="0.2">
      <c r="A219" s="322">
        <v>98266</v>
      </c>
      <c r="B219" s="323" t="s">
        <v>6139</v>
      </c>
      <c r="C219" s="324" t="s">
        <v>8</v>
      </c>
      <c r="D219" s="325">
        <v>92</v>
      </c>
      <c r="E219" s="326">
        <v>5.91</v>
      </c>
      <c r="F219" s="327">
        <f t="shared" si="23"/>
        <v>543.72</v>
      </c>
      <c r="G219" s="328">
        <f t="shared" si="28"/>
        <v>657.57496800000001</v>
      </c>
      <c r="H219" s="329">
        <f t="shared" si="24"/>
        <v>3.5949601292214724E-4</v>
      </c>
      <c r="I219" s="329">
        <f t="shared" si="27"/>
        <v>0.98440892033548522</v>
      </c>
      <c r="J219" s="109">
        <f t="shared" si="25"/>
        <v>0</v>
      </c>
      <c r="K219" s="310"/>
      <c r="L219" s="500">
        <f t="shared" si="26"/>
        <v>92</v>
      </c>
      <c r="M219" s="110"/>
      <c r="O219" s="113"/>
    </row>
    <row r="220" spans="1:15" s="112" customFormat="1" ht="38.25" x14ac:dyDescent="0.2">
      <c r="A220" s="322">
        <v>92000</v>
      </c>
      <c r="B220" s="323" t="s">
        <v>134</v>
      </c>
      <c r="C220" s="324" t="s">
        <v>113</v>
      </c>
      <c r="D220" s="325">
        <v>25</v>
      </c>
      <c r="E220" s="326">
        <v>21.74</v>
      </c>
      <c r="F220" s="327">
        <f t="shared" si="23"/>
        <v>543.5</v>
      </c>
      <c r="G220" s="328">
        <f t="shared" si="28"/>
        <v>657.30889999999999</v>
      </c>
      <c r="H220" s="329">
        <f t="shared" si="24"/>
        <v>3.5935055363640661E-4</v>
      </c>
      <c r="I220" s="329">
        <f t="shared" si="27"/>
        <v>0.98476827088912167</v>
      </c>
      <c r="J220" s="109">
        <f t="shared" si="25"/>
        <v>0</v>
      </c>
      <c r="K220" s="310"/>
      <c r="L220" s="500">
        <f t="shared" si="26"/>
        <v>25</v>
      </c>
      <c r="M220" s="110"/>
      <c r="O220" s="113"/>
    </row>
    <row r="221" spans="1:15" s="112" customFormat="1" ht="51" x14ac:dyDescent="0.2">
      <c r="A221" s="322">
        <v>95801</v>
      </c>
      <c r="B221" s="323" t="s">
        <v>2475</v>
      </c>
      <c r="C221" s="324" t="s">
        <v>113</v>
      </c>
      <c r="D221" s="325">
        <v>18</v>
      </c>
      <c r="E221" s="326">
        <v>29.35</v>
      </c>
      <c r="F221" s="327">
        <f t="shared" si="23"/>
        <v>528.30000000000007</v>
      </c>
      <c r="G221" s="328">
        <f t="shared" si="28"/>
        <v>638.92602000000011</v>
      </c>
      <c r="H221" s="329">
        <f t="shared" si="24"/>
        <v>3.4930063934887515E-4</v>
      </c>
      <c r="I221" s="329">
        <f t="shared" si="27"/>
        <v>0.98511757152847057</v>
      </c>
      <c r="J221" s="109">
        <f t="shared" si="25"/>
        <v>0</v>
      </c>
      <c r="K221" s="310"/>
      <c r="L221" s="500">
        <f t="shared" si="26"/>
        <v>18</v>
      </c>
      <c r="M221" s="110"/>
      <c r="O221" s="113"/>
    </row>
    <row r="222" spans="1:15" s="112" customFormat="1" ht="51" x14ac:dyDescent="0.2">
      <c r="A222" s="322" t="s">
        <v>6822</v>
      </c>
      <c r="B222" s="323" t="s">
        <v>7349</v>
      </c>
      <c r="C222" s="324" t="s">
        <v>6454</v>
      </c>
      <c r="D222" s="325">
        <v>1</v>
      </c>
      <c r="E222" s="326">
        <v>526.04099999999994</v>
      </c>
      <c r="F222" s="327">
        <f t="shared" si="23"/>
        <v>526.04099999999994</v>
      </c>
      <c r="G222" s="328">
        <f t="shared" si="28"/>
        <v>636.19398539999997</v>
      </c>
      <c r="H222" s="329">
        <f t="shared" si="24"/>
        <v>3.4780703695574787E-4</v>
      </c>
      <c r="I222" s="329">
        <f t="shared" si="27"/>
        <v>0.98546537856542626</v>
      </c>
      <c r="J222" s="109">
        <f t="shared" si="25"/>
        <v>0</v>
      </c>
      <c r="K222" s="310"/>
      <c r="L222" s="500">
        <f t="shared" si="26"/>
        <v>1</v>
      </c>
      <c r="M222" s="110"/>
      <c r="O222" s="113"/>
    </row>
    <row r="223" spans="1:15" s="112" customFormat="1" ht="51" x14ac:dyDescent="0.2">
      <c r="A223" s="322" t="s">
        <v>7043</v>
      </c>
      <c r="B223" s="323" t="s">
        <v>7044</v>
      </c>
      <c r="C223" s="324" t="s">
        <v>6454</v>
      </c>
      <c r="D223" s="325">
        <v>3</v>
      </c>
      <c r="E223" s="326">
        <v>174.27499999999998</v>
      </c>
      <c r="F223" s="327">
        <f t="shared" si="23"/>
        <v>522.82499999999993</v>
      </c>
      <c r="G223" s="328">
        <f t="shared" si="28"/>
        <v>632.30455499999994</v>
      </c>
      <c r="H223" s="329">
        <f t="shared" si="24"/>
        <v>3.456806866696491E-4</v>
      </c>
      <c r="I223" s="329">
        <f t="shared" si="27"/>
        <v>0.98581105925209589</v>
      </c>
      <c r="J223" s="109">
        <f t="shared" si="25"/>
        <v>0</v>
      </c>
      <c r="K223" s="310"/>
      <c r="L223" s="500">
        <f t="shared" si="26"/>
        <v>3</v>
      </c>
      <c r="M223" s="110"/>
      <c r="O223" s="113"/>
    </row>
    <row r="224" spans="1:15" s="112" customFormat="1" ht="38.25" x14ac:dyDescent="0.2">
      <c r="A224" s="322">
        <v>90468</v>
      </c>
      <c r="B224" s="323" t="s">
        <v>146</v>
      </c>
      <c r="C224" s="324" t="s">
        <v>8</v>
      </c>
      <c r="D224" s="325">
        <v>116.5</v>
      </c>
      <c r="E224" s="326">
        <v>4.4400000000000004</v>
      </c>
      <c r="F224" s="327">
        <f t="shared" si="23"/>
        <v>517.26</v>
      </c>
      <c r="G224" s="328">
        <f t="shared" si="28"/>
        <v>625.57424400000002</v>
      </c>
      <c r="H224" s="329">
        <f t="shared" si="24"/>
        <v>3.420012279189838E-4</v>
      </c>
      <c r="I224" s="329">
        <f t="shared" si="27"/>
        <v>0.98615306048001483</v>
      </c>
      <c r="J224" s="109">
        <f t="shared" si="25"/>
        <v>0</v>
      </c>
      <c r="K224" s="310"/>
      <c r="L224" s="500">
        <f t="shared" si="26"/>
        <v>116.5</v>
      </c>
      <c r="M224" s="110"/>
      <c r="O224" s="113"/>
    </row>
    <row r="225" spans="1:15" s="112" customFormat="1" ht="63.75" x14ac:dyDescent="0.2">
      <c r="A225" s="322">
        <v>91788</v>
      </c>
      <c r="B225" s="323" t="s">
        <v>2833</v>
      </c>
      <c r="C225" s="324" t="s">
        <v>8</v>
      </c>
      <c r="D225" s="325">
        <v>18</v>
      </c>
      <c r="E225" s="326">
        <v>28.47</v>
      </c>
      <c r="F225" s="327">
        <f t="shared" si="23"/>
        <v>512.46</v>
      </c>
      <c r="G225" s="328">
        <f t="shared" si="28"/>
        <v>619.76912400000003</v>
      </c>
      <c r="H225" s="329">
        <f t="shared" si="24"/>
        <v>3.3882757077555278E-4</v>
      </c>
      <c r="I225" s="329">
        <f t="shared" si="27"/>
        <v>0.98649188805079036</v>
      </c>
      <c r="J225" s="109">
        <f t="shared" si="25"/>
        <v>0</v>
      </c>
      <c r="K225" s="310"/>
      <c r="L225" s="500">
        <f t="shared" si="26"/>
        <v>18</v>
      </c>
      <c r="M225" s="110"/>
      <c r="O225" s="113"/>
    </row>
    <row r="226" spans="1:15" s="112" customFormat="1" ht="25.5" x14ac:dyDescent="0.2">
      <c r="A226" s="322">
        <v>86886</v>
      </c>
      <c r="B226" s="323" t="s">
        <v>3564</v>
      </c>
      <c r="C226" s="324" t="s">
        <v>113</v>
      </c>
      <c r="D226" s="325">
        <v>19</v>
      </c>
      <c r="E226" s="326">
        <v>26.76</v>
      </c>
      <c r="F226" s="327">
        <f t="shared" si="23"/>
        <v>508.44000000000005</v>
      </c>
      <c r="G226" s="328">
        <f t="shared" si="28"/>
        <v>614.9073360000001</v>
      </c>
      <c r="H226" s="329">
        <f t="shared" si="24"/>
        <v>3.3616963291792937E-4</v>
      </c>
      <c r="I226" s="329">
        <f t="shared" si="27"/>
        <v>0.98682805768370829</v>
      </c>
      <c r="J226" s="109">
        <f t="shared" si="25"/>
        <v>0</v>
      </c>
      <c r="K226" s="310"/>
      <c r="L226" s="500">
        <f t="shared" si="26"/>
        <v>19</v>
      </c>
      <c r="M226" s="110"/>
      <c r="O226" s="113"/>
    </row>
    <row r="227" spans="1:15" s="112" customFormat="1" ht="25.5" x14ac:dyDescent="0.2">
      <c r="A227" s="322" t="s">
        <v>6732</v>
      </c>
      <c r="B227" s="323" t="s">
        <v>7295</v>
      </c>
      <c r="C227" s="324" t="s">
        <v>6454</v>
      </c>
      <c r="D227" s="325">
        <v>2</v>
      </c>
      <c r="E227" s="326">
        <v>243.54</v>
      </c>
      <c r="F227" s="327">
        <f t="shared" si="23"/>
        <v>487.08</v>
      </c>
      <c r="G227" s="328">
        <f t="shared" si="28"/>
        <v>589.07455200000004</v>
      </c>
      <c r="H227" s="329">
        <f t="shared" si="24"/>
        <v>3.2204685862966139E-4</v>
      </c>
      <c r="I227" s="329">
        <f t="shared" si="27"/>
        <v>0.98715010454233798</v>
      </c>
      <c r="J227" s="109">
        <f t="shared" si="25"/>
        <v>0</v>
      </c>
      <c r="K227" s="310"/>
      <c r="L227" s="500">
        <f t="shared" si="26"/>
        <v>2</v>
      </c>
      <c r="M227" s="110"/>
      <c r="O227" s="113"/>
    </row>
    <row r="228" spans="1:15" s="112" customFormat="1" ht="51" x14ac:dyDescent="0.2">
      <c r="A228" s="322">
        <v>95796</v>
      </c>
      <c r="B228" s="323" t="s">
        <v>361</v>
      </c>
      <c r="C228" s="324" t="s">
        <v>113</v>
      </c>
      <c r="D228" s="325">
        <v>15</v>
      </c>
      <c r="E228" s="326">
        <v>30.41</v>
      </c>
      <c r="F228" s="327">
        <f t="shared" si="23"/>
        <v>456.15</v>
      </c>
      <c r="G228" s="328">
        <f t="shared" si="28"/>
        <v>551.66781000000003</v>
      </c>
      <c r="H228" s="329">
        <f t="shared" si="24"/>
        <v>3.0159660541167782E-4</v>
      </c>
      <c r="I228" s="329">
        <f t="shared" si="27"/>
        <v>0.98745170114774961</v>
      </c>
      <c r="J228" s="109">
        <f t="shared" si="25"/>
        <v>0</v>
      </c>
      <c r="K228" s="310"/>
      <c r="L228" s="500">
        <f t="shared" si="26"/>
        <v>15</v>
      </c>
      <c r="M228" s="110"/>
      <c r="O228" s="113"/>
    </row>
    <row r="229" spans="1:15" s="112" customFormat="1" ht="38.25" x14ac:dyDescent="0.2">
      <c r="A229" s="322">
        <v>91996</v>
      </c>
      <c r="B229" s="323" t="s">
        <v>133</v>
      </c>
      <c r="C229" s="324" t="s">
        <v>113</v>
      </c>
      <c r="D229" s="325">
        <v>18</v>
      </c>
      <c r="E229" s="326">
        <v>24.55</v>
      </c>
      <c r="F229" s="327">
        <f t="shared" si="23"/>
        <v>441.90000000000003</v>
      </c>
      <c r="G229" s="328">
        <f t="shared" si="28"/>
        <v>534.4338600000001</v>
      </c>
      <c r="H229" s="329">
        <f t="shared" si="24"/>
        <v>2.9217481076711704E-4</v>
      </c>
      <c r="I229" s="329">
        <f t="shared" si="27"/>
        <v>0.98774387595851676</v>
      </c>
      <c r="J229" s="109">
        <f t="shared" si="25"/>
        <v>0</v>
      </c>
      <c r="K229" s="310"/>
      <c r="L229" s="500">
        <f t="shared" si="26"/>
        <v>18</v>
      </c>
      <c r="M229" s="110"/>
      <c r="O229" s="113"/>
    </row>
    <row r="230" spans="1:15" s="112" customFormat="1" ht="76.5" x14ac:dyDescent="0.2">
      <c r="A230" s="322" t="s">
        <v>6935</v>
      </c>
      <c r="B230" s="323" t="s">
        <v>7352</v>
      </c>
      <c r="C230" s="324" t="s">
        <v>6454</v>
      </c>
      <c r="D230" s="325">
        <v>1</v>
      </c>
      <c r="E230" s="326">
        <v>437.15999999999997</v>
      </c>
      <c r="F230" s="327">
        <f t="shared" si="23"/>
        <v>437.15999999999997</v>
      </c>
      <c r="G230" s="328">
        <f t="shared" si="28"/>
        <v>528.70130399999994</v>
      </c>
      <c r="H230" s="329">
        <f t="shared" si="24"/>
        <v>2.8904082433797886E-4</v>
      </c>
      <c r="I230" s="329">
        <f t="shared" si="27"/>
        <v>0.98803291678285476</v>
      </c>
      <c r="J230" s="109">
        <f t="shared" si="25"/>
        <v>0</v>
      </c>
      <c r="K230" s="310"/>
      <c r="L230" s="500">
        <f t="shared" si="26"/>
        <v>1</v>
      </c>
      <c r="M230" s="110"/>
      <c r="O230" s="113"/>
    </row>
    <row r="231" spans="1:15" s="112" customFormat="1" ht="38.25" x14ac:dyDescent="0.2">
      <c r="A231" s="322">
        <v>91940</v>
      </c>
      <c r="B231" s="323" t="s">
        <v>153</v>
      </c>
      <c r="C231" s="324" t="s">
        <v>113</v>
      </c>
      <c r="D231" s="325">
        <v>38</v>
      </c>
      <c r="E231" s="326">
        <v>11.44</v>
      </c>
      <c r="F231" s="327">
        <f t="shared" si="23"/>
        <v>434.71999999999997</v>
      </c>
      <c r="G231" s="328">
        <f t="shared" si="28"/>
        <v>525.75036799999998</v>
      </c>
      <c r="H231" s="329">
        <f t="shared" si="24"/>
        <v>2.8742754862340147E-4</v>
      </c>
      <c r="I231" s="329">
        <f t="shared" si="27"/>
        <v>0.9883203443314782</v>
      </c>
      <c r="J231" s="109">
        <f t="shared" si="25"/>
        <v>0</v>
      </c>
      <c r="K231" s="310"/>
      <c r="L231" s="500">
        <f t="shared" si="26"/>
        <v>38</v>
      </c>
      <c r="M231" s="110"/>
      <c r="O231" s="113"/>
    </row>
    <row r="232" spans="1:15" s="112" customFormat="1" ht="38.25" x14ac:dyDescent="0.2">
      <c r="A232" s="322">
        <v>98560</v>
      </c>
      <c r="B232" s="323" t="s">
        <v>6104</v>
      </c>
      <c r="C232" s="324" t="s">
        <v>220</v>
      </c>
      <c r="D232" s="325">
        <v>11.882499999999997</v>
      </c>
      <c r="E232" s="326">
        <v>36.42</v>
      </c>
      <c r="F232" s="327">
        <f t="shared" si="23"/>
        <v>432.76064999999988</v>
      </c>
      <c r="G232" s="328">
        <f t="shared" si="28"/>
        <v>523.38073010999983</v>
      </c>
      <c r="H232" s="329">
        <f t="shared" si="24"/>
        <v>2.8613206838923853E-4</v>
      </c>
      <c r="I232" s="329">
        <f t="shared" si="27"/>
        <v>0.98860647639986743</v>
      </c>
      <c r="J232" s="109">
        <f t="shared" si="25"/>
        <v>0</v>
      </c>
      <c r="K232" s="310"/>
      <c r="L232" s="500">
        <f t="shared" si="26"/>
        <v>11.882499999999997</v>
      </c>
      <c r="M232" s="110"/>
      <c r="O232" s="113"/>
    </row>
    <row r="233" spans="1:15" s="112" customFormat="1" ht="38.25" x14ac:dyDescent="0.2">
      <c r="A233" s="322" t="s">
        <v>6631</v>
      </c>
      <c r="B233" s="323" t="s">
        <v>6634</v>
      </c>
      <c r="C233" s="324" t="s">
        <v>8</v>
      </c>
      <c r="D233" s="325">
        <v>26.58</v>
      </c>
      <c r="E233" s="326">
        <v>15.880420000000001</v>
      </c>
      <c r="F233" s="327">
        <f t="shared" si="23"/>
        <v>422.10156360000002</v>
      </c>
      <c r="G233" s="328">
        <f t="shared" si="28"/>
        <v>510.48963101784005</v>
      </c>
      <c r="H233" s="329">
        <f t="shared" si="24"/>
        <v>2.7908450886927861E-4</v>
      </c>
      <c r="I233" s="329">
        <f t="shared" si="27"/>
        <v>0.98888556090873669</v>
      </c>
      <c r="J233" s="109">
        <f t="shared" si="25"/>
        <v>0</v>
      </c>
      <c r="K233" s="310"/>
      <c r="L233" s="500">
        <f t="shared" si="26"/>
        <v>26.58</v>
      </c>
      <c r="M233" s="110"/>
      <c r="O233" s="113"/>
    </row>
    <row r="234" spans="1:15" s="112" customFormat="1" ht="38.25" x14ac:dyDescent="0.2">
      <c r="A234" s="322">
        <v>91992</v>
      </c>
      <c r="B234" s="323" t="s">
        <v>132</v>
      </c>
      <c r="C234" s="324" t="s">
        <v>113</v>
      </c>
      <c r="D234" s="325">
        <v>13</v>
      </c>
      <c r="E234" s="326">
        <v>31.82</v>
      </c>
      <c r="F234" s="327">
        <f t="shared" si="23"/>
        <v>413.66</v>
      </c>
      <c r="G234" s="328">
        <f t="shared" si="28"/>
        <v>500.28040400000003</v>
      </c>
      <c r="H234" s="329">
        <f t="shared" si="24"/>
        <v>2.7350312790659794E-4</v>
      </c>
      <c r="I234" s="329">
        <f t="shared" si="27"/>
        <v>0.98915906403664333</v>
      </c>
      <c r="J234" s="109">
        <f t="shared" si="25"/>
        <v>0</v>
      </c>
      <c r="K234" s="310"/>
      <c r="L234" s="500">
        <f t="shared" si="26"/>
        <v>13</v>
      </c>
      <c r="M234" s="110"/>
      <c r="O234" s="113"/>
    </row>
    <row r="235" spans="1:15" s="112" customFormat="1" ht="25.5" x14ac:dyDescent="0.2">
      <c r="A235" s="322">
        <v>99803</v>
      </c>
      <c r="B235" s="323" t="s">
        <v>8081</v>
      </c>
      <c r="C235" s="324" t="s">
        <v>220</v>
      </c>
      <c r="D235" s="325">
        <v>270</v>
      </c>
      <c r="E235" s="326">
        <v>1.53</v>
      </c>
      <c r="F235" s="327">
        <f t="shared" si="23"/>
        <v>413.1</v>
      </c>
      <c r="G235" s="328">
        <f t="shared" si="28"/>
        <v>499.60314000000005</v>
      </c>
      <c r="H235" s="329">
        <f t="shared" si="24"/>
        <v>2.7313286790653097E-4</v>
      </c>
      <c r="I235" s="329">
        <f t="shared" si="27"/>
        <v>0.98943219690454987</v>
      </c>
      <c r="J235" s="109">
        <f t="shared" si="25"/>
        <v>0</v>
      </c>
      <c r="K235" s="310"/>
      <c r="L235" s="500">
        <f t="shared" si="26"/>
        <v>270</v>
      </c>
      <c r="M235" s="110"/>
      <c r="O235" s="113"/>
    </row>
    <row r="236" spans="1:15" s="112" customFormat="1" ht="51" x14ac:dyDescent="0.2">
      <c r="A236" s="322" t="s">
        <v>4336</v>
      </c>
      <c r="B236" s="323" t="s">
        <v>350</v>
      </c>
      <c r="C236" s="324" t="s">
        <v>220</v>
      </c>
      <c r="D236" s="325">
        <v>23.1</v>
      </c>
      <c r="E236" s="326">
        <v>17.690000000000001</v>
      </c>
      <c r="F236" s="327">
        <f t="shared" si="23"/>
        <v>408.63900000000007</v>
      </c>
      <c r="G236" s="328">
        <f t="shared" si="28"/>
        <v>494.20800660000009</v>
      </c>
      <c r="H236" s="329">
        <f t="shared" si="24"/>
        <v>2.7018335029885482E-4</v>
      </c>
      <c r="I236" s="329">
        <f t="shared" si="27"/>
        <v>0.98970238025484869</v>
      </c>
      <c r="J236" s="109">
        <f t="shared" si="25"/>
        <v>0</v>
      </c>
      <c r="K236" s="310"/>
      <c r="L236" s="500">
        <f t="shared" si="26"/>
        <v>23.1</v>
      </c>
      <c r="M236" s="110"/>
      <c r="O236" s="113"/>
    </row>
    <row r="237" spans="1:15" s="112" customFormat="1" ht="25.5" x14ac:dyDescent="0.2">
      <c r="A237" s="322" t="s">
        <v>7073</v>
      </c>
      <c r="B237" s="323" t="s">
        <v>7074</v>
      </c>
      <c r="C237" s="324" t="s">
        <v>6454</v>
      </c>
      <c r="D237" s="325">
        <v>6</v>
      </c>
      <c r="E237" s="326">
        <v>65.339820000000003</v>
      </c>
      <c r="F237" s="327">
        <f t="shared" si="23"/>
        <v>392.03892000000002</v>
      </c>
      <c r="G237" s="328">
        <f t="shared" si="28"/>
        <v>474.13186984800001</v>
      </c>
      <c r="H237" s="329">
        <f t="shared" si="24"/>
        <v>2.5920773311687018E-4</v>
      </c>
      <c r="I237" s="329">
        <f t="shared" si="27"/>
        <v>0.98996158798796552</v>
      </c>
      <c r="J237" s="109">
        <f t="shared" si="25"/>
        <v>0</v>
      </c>
      <c r="K237" s="310"/>
      <c r="L237" s="500">
        <f t="shared" si="26"/>
        <v>6</v>
      </c>
      <c r="M237" s="110"/>
      <c r="O237" s="113"/>
    </row>
    <row r="238" spans="1:15" s="112" customFormat="1" ht="102" x14ac:dyDescent="0.2">
      <c r="A238" s="322" t="s">
        <v>6967</v>
      </c>
      <c r="B238" s="323" t="s">
        <v>14099</v>
      </c>
      <c r="C238" s="324" t="s">
        <v>6454</v>
      </c>
      <c r="D238" s="325">
        <v>2</v>
      </c>
      <c r="E238" s="326">
        <v>195.46175999999997</v>
      </c>
      <c r="F238" s="327">
        <f t="shared" si="23"/>
        <v>390.92351999999994</v>
      </c>
      <c r="G238" s="328">
        <f t="shared" si="28"/>
        <v>472.78290508799995</v>
      </c>
      <c r="H238" s="329">
        <f t="shared" si="24"/>
        <v>2.5847025453816535E-4</v>
      </c>
      <c r="I238" s="329">
        <f t="shared" si="27"/>
        <v>0.9902200582425037</v>
      </c>
      <c r="J238" s="109">
        <f t="shared" si="25"/>
        <v>0</v>
      </c>
      <c r="K238" s="310"/>
      <c r="L238" s="500">
        <f t="shared" si="26"/>
        <v>2</v>
      </c>
      <c r="M238" s="110"/>
      <c r="O238" s="113"/>
    </row>
    <row r="239" spans="1:15" s="112" customFormat="1" ht="102" x14ac:dyDescent="0.2">
      <c r="A239" s="322" t="s">
        <v>6971</v>
      </c>
      <c r="B239" s="323" t="s">
        <v>14105</v>
      </c>
      <c r="C239" s="324" t="s">
        <v>6454</v>
      </c>
      <c r="D239" s="325">
        <v>2</v>
      </c>
      <c r="E239" s="326">
        <v>195.46175999999997</v>
      </c>
      <c r="F239" s="327">
        <f t="shared" si="23"/>
        <v>390.92351999999994</v>
      </c>
      <c r="G239" s="328">
        <f t="shared" si="28"/>
        <v>472.78290508799995</v>
      </c>
      <c r="H239" s="329">
        <f t="shared" si="24"/>
        <v>2.5847025453816535E-4</v>
      </c>
      <c r="I239" s="329">
        <f t="shared" si="27"/>
        <v>0.99047852849704188</v>
      </c>
      <c r="J239" s="109">
        <f t="shared" si="25"/>
        <v>0</v>
      </c>
      <c r="K239" s="310"/>
      <c r="L239" s="500">
        <f t="shared" si="26"/>
        <v>2</v>
      </c>
      <c r="M239" s="110"/>
      <c r="O239" s="113"/>
    </row>
    <row r="240" spans="1:15" s="112" customFormat="1" ht="63.75" x14ac:dyDescent="0.2">
      <c r="A240" s="322">
        <v>95249</v>
      </c>
      <c r="B240" s="323" t="s">
        <v>3661</v>
      </c>
      <c r="C240" s="324" t="s">
        <v>113</v>
      </c>
      <c r="D240" s="325">
        <v>6</v>
      </c>
      <c r="E240" s="326">
        <v>64.040000000000006</v>
      </c>
      <c r="F240" s="327">
        <f t="shared" si="23"/>
        <v>384.24</v>
      </c>
      <c r="G240" s="328">
        <f t="shared" si="28"/>
        <v>464.69985600000001</v>
      </c>
      <c r="H240" s="329">
        <f t="shared" si="24"/>
        <v>2.5405125433165202E-4</v>
      </c>
      <c r="I240" s="329">
        <f t="shared" si="27"/>
        <v>0.99073257975137352</v>
      </c>
      <c r="J240" s="109">
        <f t="shared" si="25"/>
        <v>0</v>
      </c>
      <c r="K240" s="310"/>
      <c r="L240" s="500">
        <f t="shared" si="26"/>
        <v>6</v>
      </c>
      <c r="M240" s="110"/>
      <c r="O240" s="113"/>
    </row>
    <row r="241" spans="1:15" s="112" customFormat="1" ht="25.5" x14ac:dyDescent="0.2">
      <c r="A241" s="322" t="s">
        <v>5939</v>
      </c>
      <c r="B241" s="323" t="s">
        <v>7333</v>
      </c>
      <c r="C241" s="324" t="s">
        <v>113</v>
      </c>
      <c r="D241" s="325">
        <v>1</v>
      </c>
      <c r="E241" s="326">
        <v>411.3</v>
      </c>
      <c r="F241" s="327">
        <f t="shared" si="23"/>
        <v>411.3</v>
      </c>
      <c r="G241" s="328">
        <f>F241*1.1089</f>
        <v>456.09057000000001</v>
      </c>
      <c r="H241" s="329">
        <f t="shared" si="24"/>
        <v>2.4934456058307484E-4</v>
      </c>
      <c r="I241" s="329">
        <f t="shared" si="27"/>
        <v>0.99098192431195664</v>
      </c>
      <c r="J241" s="109">
        <f t="shared" si="25"/>
        <v>0</v>
      </c>
      <c r="K241" s="310"/>
      <c r="L241" s="500">
        <f t="shared" si="26"/>
        <v>1</v>
      </c>
      <c r="M241" s="110"/>
      <c r="O241" s="113"/>
    </row>
    <row r="242" spans="1:15" s="112" customFormat="1" ht="38.25" x14ac:dyDescent="0.2">
      <c r="A242" s="322" t="s">
        <v>6689</v>
      </c>
      <c r="B242" s="323" t="s">
        <v>6690</v>
      </c>
      <c r="C242" s="324" t="s">
        <v>6454</v>
      </c>
      <c r="D242" s="325">
        <v>1</v>
      </c>
      <c r="E242" s="326">
        <v>362.93028099999998</v>
      </c>
      <c r="F242" s="327">
        <f t="shared" si="23"/>
        <v>362.93028099999998</v>
      </c>
      <c r="G242" s="328">
        <f t="shared" ref="G242:G252" si="29">F242*1.2094</f>
        <v>438.92788184139999</v>
      </c>
      <c r="H242" s="329">
        <f t="shared" si="24"/>
        <v>2.3996172476314006E-4</v>
      </c>
      <c r="I242" s="329">
        <f t="shared" si="27"/>
        <v>0.99122188603671979</v>
      </c>
      <c r="J242" s="109">
        <f t="shared" si="25"/>
        <v>0</v>
      </c>
      <c r="K242" s="310"/>
      <c r="L242" s="500">
        <f t="shared" si="26"/>
        <v>1</v>
      </c>
      <c r="M242" s="110"/>
      <c r="O242" s="113"/>
    </row>
    <row r="243" spans="1:15" s="112" customFormat="1" ht="51" x14ac:dyDescent="0.2">
      <c r="A243" s="322">
        <v>83369</v>
      </c>
      <c r="B243" s="323" t="s">
        <v>2780</v>
      </c>
      <c r="C243" s="324" t="s">
        <v>113</v>
      </c>
      <c r="D243" s="325">
        <v>1</v>
      </c>
      <c r="E243" s="326">
        <v>359.91</v>
      </c>
      <c r="F243" s="327">
        <f t="shared" si="23"/>
        <v>359.91</v>
      </c>
      <c r="G243" s="328">
        <f t="shared" si="29"/>
        <v>435.27515400000004</v>
      </c>
      <c r="H243" s="329">
        <f t="shared" si="24"/>
        <v>2.3796477968588615E-4</v>
      </c>
      <c r="I243" s="329">
        <f t="shared" si="27"/>
        <v>0.99145985081640564</v>
      </c>
      <c r="J243" s="109">
        <f t="shared" si="25"/>
        <v>0</v>
      </c>
      <c r="K243" s="310"/>
      <c r="L243" s="500">
        <f t="shared" si="26"/>
        <v>1</v>
      </c>
      <c r="M243" s="110"/>
      <c r="O243" s="113"/>
    </row>
    <row r="244" spans="1:15" s="112" customFormat="1" ht="51" x14ac:dyDescent="0.2">
      <c r="A244" s="322">
        <v>92637</v>
      </c>
      <c r="B244" s="323" t="s">
        <v>3344</v>
      </c>
      <c r="C244" s="324" t="s">
        <v>113</v>
      </c>
      <c r="D244" s="325">
        <v>7</v>
      </c>
      <c r="E244" s="326">
        <v>49.15</v>
      </c>
      <c r="F244" s="327">
        <f t="shared" si="23"/>
        <v>344.05</v>
      </c>
      <c r="G244" s="328">
        <f t="shared" si="29"/>
        <v>416.09407000000004</v>
      </c>
      <c r="H244" s="329">
        <f t="shared" si="24"/>
        <v>2.2747848754113288E-4</v>
      </c>
      <c r="I244" s="329">
        <f t="shared" si="27"/>
        <v>0.99168732930394676</v>
      </c>
      <c r="J244" s="109">
        <f t="shared" si="25"/>
        <v>0</v>
      </c>
      <c r="K244" s="310"/>
      <c r="L244" s="500">
        <f t="shared" si="26"/>
        <v>7</v>
      </c>
      <c r="M244" s="110"/>
      <c r="O244" s="113"/>
    </row>
    <row r="245" spans="1:15" s="112" customFormat="1" ht="25.5" x14ac:dyDescent="0.2">
      <c r="A245" s="322" t="s">
        <v>6704</v>
      </c>
      <c r="B245" s="323" t="s">
        <v>6705</v>
      </c>
      <c r="C245" s="324" t="s">
        <v>6454</v>
      </c>
      <c r="D245" s="325">
        <v>5</v>
      </c>
      <c r="E245" s="326">
        <v>66</v>
      </c>
      <c r="F245" s="327">
        <f t="shared" si="23"/>
        <v>330</v>
      </c>
      <c r="G245" s="328">
        <f t="shared" si="29"/>
        <v>399.10200000000003</v>
      </c>
      <c r="H245" s="329">
        <f t="shared" si="24"/>
        <v>2.1818892861088168E-4</v>
      </c>
      <c r="I245" s="329">
        <f t="shared" si="27"/>
        <v>0.99190551823255768</v>
      </c>
      <c r="J245" s="109">
        <f t="shared" si="25"/>
        <v>0</v>
      </c>
      <c r="K245" s="310"/>
      <c r="L245" s="500">
        <f t="shared" si="26"/>
        <v>5</v>
      </c>
      <c r="M245" s="110"/>
      <c r="O245" s="113"/>
    </row>
    <row r="246" spans="1:15" s="112" customFormat="1" ht="38.25" x14ac:dyDescent="0.2">
      <c r="A246" s="322" t="s">
        <v>6702</v>
      </c>
      <c r="B246" s="323" t="s">
        <v>6703</v>
      </c>
      <c r="C246" s="324" t="s">
        <v>6454</v>
      </c>
      <c r="D246" s="325">
        <v>5</v>
      </c>
      <c r="E246" s="326">
        <v>64.14</v>
      </c>
      <c r="F246" s="327">
        <f t="shared" si="23"/>
        <v>320.7</v>
      </c>
      <c r="G246" s="328">
        <f t="shared" si="29"/>
        <v>387.85458</v>
      </c>
      <c r="H246" s="329">
        <f t="shared" si="24"/>
        <v>2.1203996789548411E-4</v>
      </c>
      <c r="I246" s="329">
        <f t="shared" si="27"/>
        <v>0.99211755820045322</v>
      </c>
      <c r="J246" s="109">
        <f t="shared" si="25"/>
        <v>0</v>
      </c>
      <c r="K246" s="310"/>
      <c r="L246" s="500">
        <f t="shared" si="26"/>
        <v>5</v>
      </c>
      <c r="M246" s="110"/>
      <c r="O246" s="113"/>
    </row>
    <row r="247" spans="1:15" s="112" customFormat="1" ht="51" x14ac:dyDescent="0.2">
      <c r="A247" s="322" t="s">
        <v>6531</v>
      </c>
      <c r="B247" s="323" t="s">
        <v>6534</v>
      </c>
      <c r="C247" s="324" t="s">
        <v>6454</v>
      </c>
      <c r="D247" s="325">
        <v>2</v>
      </c>
      <c r="E247" s="326">
        <v>159.17599999999999</v>
      </c>
      <c r="F247" s="327">
        <f t="shared" si="23"/>
        <v>318.35199999999998</v>
      </c>
      <c r="G247" s="328">
        <f t="shared" si="29"/>
        <v>385.0149088</v>
      </c>
      <c r="H247" s="329">
        <f t="shared" si="24"/>
        <v>2.1048752060948909E-4</v>
      </c>
      <c r="I247" s="329">
        <f t="shared" si="27"/>
        <v>0.9923280457210627</v>
      </c>
      <c r="J247" s="109">
        <f t="shared" si="25"/>
        <v>0</v>
      </c>
      <c r="K247" s="310"/>
      <c r="L247" s="500">
        <f t="shared" si="26"/>
        <v>2</v>
      </c>
      <c r="M247" s="110"/>
      <c r="O247" s="113"/>
    </row>
    <row r="248" spans="1:15" s="112" customFormat="1" ht="51" x14ac:dyDescent="0.2">
      <c r="A248" s="322">
        <v>92702</v>
      </c>
      <c r="B248" s="323" t="s">
        <v>3387</v>
      </c>
      <c r="C248" s="324" t="s">
        <v>113</v>
      </c>
      <c r="D248" s="325">
        <v>8</v>
      </c>
      <c r="E248" s="326">
        <v>37.409999999999997</v>
      </c>
      <c r="F248" s="327">
        <f t="shared" si="23"/>
        <v>299.27999999999997</v>
      </c>
      <c r="G248" s="328">
        <f t="shared" si="29"/>
        <v>361.94923199999999</v>
      </c>
      <c r="H248" s="329">
        <f t="shared" si="24"/>
        <v>1.9787752289292322E-4</v>
      </c>
      <c r="I248" s="329">
        <f t="shared" si="27"/>
        <v>0.99252592324395561</v>
      </c>
      <c r="J248" s="109">
        <f t="shared" si="25"/>
        <v>0</v>
      </c>
      <c r="K248" s="310"/>
      <c r="L248" s="500">
        <f t="shared" si="26"/>
        <v>8</v>
      </c>
      <c r="M248" s="110"/>
      <c r="O248" s="113"/>
    </row>
    <row r="249" spans="1:15" s="112" customFormat="1" ht="51" x14ac:dyDescent="0.2">
      <c r="A249" s="322" t="s">
        <v>6824</v>
      </c>
      <c r="B249" s="323" t="s">
        <v>7348</v>
      </c>
      <c r="C249" s="324" t="s">
        <v>6454</v>
      </c>
      <c r="D249" s="325">
        <v>2</v>
      </c>
      <c r="E249" s="326">
        <v>147.7739</v>
      </c>
      <c r="F249" s="327">
        <f t="shared" si="23"/>
        <v>295.5478</v>
      </c>
      <c r="G249" s="328">
        <f t="shared" si="29"/>
        <v>357.43550931999999</v>
      </c>
      <c r="H249" s="329">
        <f t="shared" si="24"/>
        <v>1.9540987222819132E-4</v>
      </c>
      <c r="I249" s="329">
        <f t="shared" si="27"/>
        <v>0.99272133311618382</v>
      </c>
      <c r="J249" s="109">
        <f t="shared" si="25"/>
        <v>0</v>
      </c>
      <c r="K249" s="310"/>
      <c r="L249" s="500">
        <f t="shared" si="26"/>
        <v>2</v>
      </c>
      <c r="M249" s="110"/>
      <c r="O249" s="113"/>
    </row>
    <row r="250" spans="1:15" s="112" customFormat="1" ht="25.5" x14ac:dyDescent="0.2">
      <c r="A250" s="322" t="s">
        <v>6962</v>
      </c>
      <c r="B250" s="323" t="s">
        <v>6963</v>
      </c>
      <c r="C250" s="324" t="s">
        <v>6454</v>
      </c>
      <c r="D250" s="325">
        <v>109</v>
      </c>
      <c r="E250" s="326">
        <v>2.7088999999999999</v>
      </c>
      <c r="F250" s="327">
        <f t="shared" si="23"/>
        <v>295.27009999999996</v>
      </c>
      <c r="G250" s="328">
        <f t="shared" si="29"/>
        <v>357.09965893999998</v>
      </c>
      <c r="H250" s="329">
        <f t="shared" si="24"/>
        <v>1.9522626293887239E-4</v>
      </c>
      <c r="I250" s="329">
        <f t="shared" si="27"/>
        <v>0.99291655937912271</v>
      </c>
      <c r="J250" s="109">
        <f t="shared" si="25"/>
        <v>0</v>
      </c>
      <c r="K250" s="310"/>
      <c r="L250" s="500">
        <f t="shared" si="26"/>
        <v>109</v>
      </c>
      <c r="M250" s="110"/>
      <c r="O250" s="113"/>
    </row>
    <row r="251" spans="1:15" s="112" customFormat="1" ht="51" x14ac:dyDescent="0.2">
      <c r="A251" s="322">
        <v>92701</v>
      </c>
      <c r="B251" s="323" t="s">
        <v>3386</v>
      </c>
      <c r="C251" s="324" t="s">
        <v>113</v>
      </c>
      <c r="D251" s="325">
        <v>13</v>
      </c>
      <c r="E251" s="326">
        <v>22.67</v>
      </c>
      <c r="F251" s="327">
        <f t="shared" si="23"/>
        <v>294.71000000000004</v>
      </c>
      <c r="G251" s="328">
        <f t="shared" si="29"/>
        <v>356.42227400000007</v>
      </c>
      <c r="H251" s="329">
        <f t="shared" si="24"/>
        <v>1.9485593682094833E-4</v>
      </c>
      <c r="I251" s="329">
        <f t="shared" si="27"/>
        <v>0.99311141531594371</v>
      </c>
      <c r="J251" s="109">
        <f t="shared" si="25"/>
        <v>0</v>
      </c>
      <c r="K251" s="310"/>
      <c r="L251" s="500">
        <f t="shared" si="26"/>
        <v>13</v>
      </c>
      <c r="M251" s="110"/>
      <c r="O251" s="113"/>
    </row>
    <row r="252" spans="1:15" s="112" customFormat="1" ht="51" x14ac:dyDescent="0.2">
      <c r="A252" s="322">
        <v>95779</v>
      </c>
      <c r="B252" s="323" t="s">
        <v>359</v>
      </c>
      <c r="C252" s="324" t="s">
        <v>113</v>
      </c>
      <c r="D252" s="325">
        <v>14</v>
      </c>
      <c r="E252" s="326">
        <v>19.87</v>
      </c>
      <c r="F252" s="327">
        <f t="shared" si="23"/>
        <v>278.18</v>
      </c>
      <c r="G252" s="328">
        <f t="shared" si="29"/>
        <v>336.43089200000003</v>
      </c>
      <c r="H252" s="329">
        <f t="shared" si="24"/>
        <v>1.8392665503325778E-4</v>
      </c>
      <c r="I252" s="329">
        <f t="shared" si="27"/>
        <v>0.99329534197097702</v>
      </c>
      <c r="J252" s="109">
        <f t="shared" si="25"/>
        <v>0</v>
      </c>
      <c r="K252" s="310"/>
      <c r="L252" s="500">
        <f t="shared" si="26"/>
        <v>14</v>
      </c>
      <c r="M252" s="110"/>
      <c r="O252" s="113"/>
    </row>
    <row r="253" spans="1:15" s="112" customFormat="1" ht="25.5" x14ac:dyDescent="0.2">
      <c r="A253" s="322" t="s">
        <v>5947</v>
      </c>
      <c r="B253" s="323" t="s">
        <v>7262</v>
      </c>
      <c r="C253" s="324" t="s">
        <v>113</v>
      </c>
      <c r="D253" s="325">
        <v>1</v>
      </c>
      <c r="E253" s="326">
        <v>302.68</v>
      </c>
      <c r="F253" s="327">
        <f t="shared" si="23"/>
        <v>302.68</v>
      </c>
      <c r="G253" s="328">
        <f>F253*1.1089</f>
        <v>335.64185200000003</v>
      </c>
      <c r="H253" s="329">
        <f t="shared" si="24"/>
        <v>1.8349528713174106E-4</v>
      </c>
      <c r="I253" s="329">
        <f t="shared" si="27"/>
        <v>0.99347883725810882</v>
      </c>
      <c r="J253" s="109">
        <f t="shared" si="25"/>
        <v>0</v>
      </c>
      <c r="K253" s="310"/>
      <c r="L253" s="500">
        <f t="shared" si="26"/>
        <v>1</v>
      </c>
      <c r="M253" s="110"/>
      <c r="O253" s="113"/>
    </row>
    <row r="254" spans="1:15" s="112" customFormat="1" ht="51" x14ac:dyDescent="0.2">
      <c r="A254" s="322">
        <v>92384</v>
      </c>
      <c r="B254" s="323" t="s">
        <v>3337</v>
      </c>
      <c r="C254" s="324" t="s">
        <v>113</v>
      </c>
      <c r="D254" s="325">
        <v>6</v>
      </c>
      <c r="E254" s="326">
        <v>43.87</v>
      </c>
      <c r="F254" s="327">
        <f t="shared" si="23"/>
        <v>263.21999999999997</v>
      </c>
      <c r="G254" s="328">
        <f t="shared" ref="G254:G285" si="30">F254*1.2094</f>
        <v>318.33826799999997</v>
      </c>
      <c r="H254" s="329">
        <f t="shared" si="24"/>
        <v>1.7403542360289778E-4</v>
      </c>
      <c r="I254" s="329">
        <f t="shared" si="27"/>
        <v>0.99365287268171176</v>
      </c>
      <c r="J254" s="109">
        <f t="shared" si="25"/>
        <v>0</v>
      </c>
      <c r="K254" s="310"/>
      <c r="L254" s="500">
        <f t="shared" si="26"/>
        <v>6</v>
      </c>
      <c r="M254" s="110"/>
      <c r="O254" s="113"/>
    </row>
    <row r="255" spans="1:15" s="112" customFormat="1" ht="25.5" x14ac:dyDescent="0.2">
      <c r="A255" s="322" t="s">
        <v>7070</v>
      </c>
      <c r="B255" s="323" t="s">
        <v>7071</v>
      </c>
      <c r="C255" s="324" t="s">
        <v>6454</v>
      </c>
      <c r="D255" s="325">
        <v>6</v>
      </c>
      <c r="E255" s="326">
        <v>43.52</v>
      </c>
      <c r="F255" s="327">
        <f t="shared" si="23"/>
        <v>261.12</v>
      </c>
      <c r="G255" s="328">
        <f t="shared" si="30"/>
        <v>315.79852800000003</v>
      </c>
      <c r="H255" s="329">
        <f t="shared" si="24"/>
        <v>1.7264694860264675E-4</v>
      </c>
      <c r="I255" s="329">
        <f t="shared" si="27"/>
        <v>0.9938255196303144</v>
      </c>
      <c r="J255" s="109">
        <f t="shared" si="25"/>
        <v>0</v>
      </c>
      <c r="K255" s="310"/>
      <c r="L255" s="500">
        <f t="shared" si="26"/>
        <v>6</v>
      </c>
      <c r="M255" s="110"/>
      <c r="O255" s="113"/>
    </row>
    <row r="256" spans="1:15" s="112" customFormat="1" ht="51" x14ac:dyDescent="0.2">
      <c r="A256" s="322">
        <v>90373</v>
      </c>
      <c r="B256" s="323" t="s">
        <v>3305</v>
      </c>
      <c r="C256" s="324" t="s">
        <v>113</v>
      </c>
      <c r="D256" s="325">
        <v>24</v>
      </c>
      <c r="E256" s="326">
        <v>10.71</v>
      </c>
      <c r="F256" s="327">
        <f t="shared" si="23"/>
        <v>257.04000000000002</v>
      </c>
      <c r="G256" s="328">
        <f t="shared" si="30"/>
        <v>310.86417600000004</v>
      </c>
      <c r="H256" s="329">
        <f t="shared" si="24"/>
        <v>1.699493400307304E-4</v>
      </c>
      <c r="I256" s="329">
        <f t="shared" si="27"/>
        <v>0.99399546897034519</v>
      </c>
      <c r="J256" s="109">
        <f t="shared" si="25"/>
        <v>0</v>
      </c>
      <c r="K256" s="310"/>
      <c r="L256" s="500">
        <f t="shared" si="26"/>
        <v>24</v>
      </c>
      <c r="M256" s="110"/>
      <c r="O256" s="113"/>
    </row>
    <row r="257" spans="1:15" s="112" customFormat="1" ht="51" x14ac:dyDescent="0.2">
      <c r="A257" s="322">
        <v>92642</v>
      </c>
      <c r="B257" s="323" t="s">
        <v>161</v>
      </c>
      <c r="C257" s="324" t="s">
        <v>113</v>
      </c>
      <c r="D257" s="325">
        <v>2</v>
      </c>
      <c r="E257" s="326">
        <v>126.25</v>
      </c>
      <c r="F257" s="327">
        <f t="shared" si="23"/>
        <v>252.5</v>
      </c>
      <c r="G257" s="328">
        <f t="shared" si="30"/>
        <v>305.37350000000004</v>
      </c>
      <c r="H257" s="329">
        <f t="shared" si="24"/>
        <v>1.669475893159019E-4</v>
      </c>
      <c r="I257" s="329">
        <f t="shared" si="27"/>
        <v>0.99416241655966109</v>
      </c>
      <c r="J257" s="109">
        <f t="shared" si="25"/>
        <v>0</v>
      </c>
      <c r="K257" s="310"/>
      <c r="L257" s="500">
        <f t="shared" si="26"/>
        <v>2</v>
      </c>
      <c r="M257" s="110"/>
      <c r="O257" s="113"/>
    </row>
    <row r="258" spans="1:15" s="112" customFormat="1" ht="38.25" x14ac:dyDescent="0.2">
      <c r="A258" s="322">
        <v>89628</v>
      </c>
      <c r="B258" s="323" t="s">
        <v>339</v>
      </c>
      <c r="C258" s="324" t="s">
        <v>113</v>
      </c>
      <c r="D258" s="325">
        <v>8</v>
      </c>
      <c r="E258" s="326">
        <v>31.49</v>
      </c>
      <c r="F258" s="327">
        <f t="shared" si="23"/>
        <v>251.92</v>
      </c>
      <c r="G258" s="328">
        <f t="shared" si="30"/>
        <v>304.67204800000002</v>
      </c>
      <c r="H258" s="329">
        <f t="shared" si="24"/>
        <v>1.6656410574440397E-4</v>
      </c>
      <c r="I258" s="329">
        <f t="shared" si="27"/>
        <v>0.99432898066540554</v>
      </c>
      <c r="J258" s="109">
        <f t="shared" si="25"/>
        <v>0</v>
      </c>
      <c r="K258" s="310"/>
      <c r="L258" s="500">
        <f t="shared" si="26"/>
        <v>8</v>
      </c>
      <c r="M258" s="110"/>
      <c r="O258" s="113"/>
    </row>
    <row r="259" spans="1:15" s="112" customFormat="1" ht="38.25" x14ac:dyDescent="0.2">
      <c r="A259" s="322">
        <v>91953</v>
      </c>
      <c r="B259" s="323" t="s">
        <v>131</v>
      </c>
      <c r="C259" s="324" t="s">
        <v>113</v>
      </c>
      <c r="D259" s="325">
        <v>12</v>
      </c>
      <c r="E259" s="326">
        <v>20.58</v>
      </c>
      <c r="F259" s="327">
        <f t="shared" si="23"/>
        <v>246.95999999999998</v>
      </c>
      <c r="G259" s="328">
        <f t="shared" si="30"/>
        <v>298.67342399999995</v>
      </c>
      <c r="H259" s="329">
        <f t="shared" si="24"/>
        <v>1.6328466002952523E-4</v>
      </c>
      <c r="I259" s="329">
        <f t="shared" si="27"/>
        <v>0.99449226532543511</v>
      </c>
      <c r="J259" s="109">
        <f t="shared" si="25"/>
        <v>0</v>
      </c>
      <c r="K259" s="310"/>
      <c r="L259" s="500">
        <f t="shared" si="26"/>
        <v>12</v>
      </c>
      <c r="M259" s="110"/>
      <c r="O259" s="113"/>
    </row>
    <row r="260" spans="1:15" s="112" customFormat="1" x14ac:dyDescent="0.2">
      <c r="A260" s="322" t="s">
        <v>7034</v>
      </c>
      <c r="B260" s="323" t="s">
        <v>7006</v>
      </c>
      <c r="C260" s="324" t="s">
        <v>8</v>
      </c>
      <c r="D260" s="325">
        <v>8</v>
      </c>
      <c r="E260" s="326">
        <v>30.812000000000001</v>
      </c>
      <c r="F260" s="327">
        <f t="shared" si="23"/>
        <v>246.49600000000001</v>
      </c>
      <c r="G260" s="328">
        <f t="shared" si="30"/>
        <v>298.11226240000002</v>
      </c>
      <c r="H260" s="329">
        <f t="shared" si="24"/>
        <v>1.6297787317232695E-4</v>
      </c>
      <c r="I260" s="329">
        <f t="shared" si="27"/>
        <v>0.99465524319860743</v>
      </c>
      <c r="J260" s="109">
        <f t="shared" si="25"/>
        <v>0</v>
      </c>
      <c r="K260" s="310"/>
      <c r="L260" s="500">
        <f t="shared" si="26"/>
        <v>8</v>
      </c>
      <c r="M260" s="110"/>
      <c r="O260" s="113"/>
    </row>
    <row r="261" spans="1:15" s="112" customFormat="1" ht="38.25" x14ac:dyDescent="0.2">
      <c r="A261" s="322">
        <v>91939</v>
      </c>
      <c r="B261" s="323" t="s">
        <v>152</v>
      </c>
      <c r="C261" s="324" t="s">
        <v>113</v>
      </c>
      <c r="D261" s="325">
        <v>11</v>
      </c>
      <c r="E261" s="326">
        <v>21.95</v>
      </c>
      <c r="F261" s="327">
        <f t="shared" si="23"/>
        <v>241.45</v>
      </c>
      <c r="G261" s="328">
        <f t="shared" si="30"/>
        <v>292.00963000000002</v>
      </c>
      <c r="H261" s="329">
        <f t="shared" si="24"/>
        <v>1.5964156610029511E-4</v>
      </c>
      <c r="I261" s="329">
        <f t="shared" si="27"/>
        <v>0.9948148847647077</v>
      </c>
      <c r="J261" s="109">
        <f t="shared" si="25"/>
        <v>0</v>
      </c>
      <c r="K261" s="310"/>
      <c r="L261" s="500">
        <f t="shared" si="26"/>
        <v>11</v>
      </c>
      <c r="M261" s="110"/>
      <c r="O261" s="113"/>
    </row>
    <row r="262" spans="1:15" s="112" customFormat="1" x14ac:dyDescent="0.2">
      <c r="A262" s="322" t="s">
        <v>177</v>
      </c>
      <c r="B262" s="323" t="s">
        <v>178</v>
      </c>
      <c r="C262" s="324" t="s">
        <v>13</v>
      </c>
      <c r="D262" s="325" t="s">
        <v>83</v>
      </c>
      <c r="E262" s="326">
        <v>226.5</v>
      </c>
      <c r="F262" s="327">
        <f t="shared" si="23"/>
        <v>226.5</v>
      </c>
      <c r="G262" s="328">
        <f t="shared" si="30"/>
        <v>273.92910000000001</v>
      </c>
      <c r="H262" s="329">
        <f t="shared" si="24"/>
        <v>1.4975694645565061E-4</v>
      </c>
      <c r="I262" s="329">
        <f t="shared" si="27"/>
        <v>0.99496464171116339</v>
      </c>
      <c r="J262" s="109">
        <f t="shared" si="25"/>
        <v>0</v>
      </c>
      <c r="K262" s="310"/>
      <c r="L262" s="500">
        <f t="shared" si="26"/>
        <v>0</v>
      </c>
      <c r="M262" s="110"/>
      <c r="O262" s="113"/>
    </row>
    <row r="263" spans="1:15" s="112" customFormat="1" ht="38.25" x14ac:dyDescent="0.2">
      <c r="A263" s="322" t="s">
        <v>6493</v>
      </c>
      <c r="B263" s="323" t="s">
        <v>6515</v>
      </c>
      <c r="C263" s="324" t="s">
        <v>6454</v>
      </c>
      <c r="D263" s="325">
        <v>1</v>
      </c>
      <c r="E263" s="326">
        <v>225.75989999999999</v>
      </c>
      <c r="F263" s="327">
        <f t="shared" si="23"/>
        <v>225.75989999999999</v>
      </c>
      <c r="G263" s="328">
        <f t="shared" si="30"/>
        <v>273.03402305999998</v>
      </c>
      <c r="H263" s="329">
        <f t="shared" si="24"/>
        <v>1.4926760819484783E-4</v>
      </c>
      <c r="I263" s="329">
        <f t="shared" si="27"/>
        <v>0.99511390931935828</v>
      </c>
      <c r="J263" s="109">
        <f t="shared" si="25"/>
        <v>0</v>
      </c>
      <c r="K263" s="310"/>
      <c r="L263" s="500">
        <f t="shared" si="26"/>
        <v>1</v>
      </c>
      <c r="M263" s="110"/>
      <c r="O263" s="113"/>
    </row>
    <row r="264" spans="1:15" s="112" customFormat="1" ht="51" x14ac:dyDescent="0.2">
      <c r="A264" s="322">
        <v>91187</v>
      </c>
      <c r="B264" s="323" t="s">
        <v>3724</v>
      </c>
      <c r="C264" s="324" t="s">
        <v>8</v>
      </c>
      <c r="D264" s="325">
        <v>42</v>
      </c>
      <c r="E264" s="326">
        <v>5.37</v>
      </c>
      <c r="F264" s="327">
        <f t="shared" si="23"/>
        <v>225.54</v>
      </c>
      <c r="G264" s="328">
        <f t="shared" si="30"/>
        <v>272.76807600000001</v>
      </c>
      <c r="H264" s="329">
        <f t="shared" si="24"/>
        <v>1.491222150269644E-4</v>
      </c>
      <c r="I264" s="329">
        <f t="shared" si="27"/>
        <v>0.99526303153438522</v>
      </c>
      <c r="J264" s="109">
        <f t="shared" si="25"/>
        <v>0</v>
      </c>
      <c r="K264" s="310"/>
      <c r="L264" s="500">
        <f t="shared" si="26"/>
        <v>42</v>
      </c>
      <c r="M264" s="110"/>
      <c r="O264" s="113"/>
    </row>
    <row r="265" spans="1:15" s="112" customFormat="1" ht="25.5" x14ac:dyDescent="0.2">
      <c r="A265" s="322" t="s">
        <v>6694</v>
      </c>
      <c r="B265" s="323" t="s">
        <v>6695</v>
      </c>
      <c r="C265" s="324" t="s">
        <v>6454</v>
      </c>
      <c r="D265" s="325">
        <v>8</v>
      </c>
      <c r="E265" s="326">
        <v>28.128</v>
      </c>
      <c r="F265" s="327">
        <f t="shared" si="23"/>
        <v>225.024</v>
      </c>
      <c r="G265" s="328">
        <f t="shared" si="30"/>
        <v>272.14402560000002</v>
      </c>
      <c r="H265" s="329">
        <f t="shared" si="24"/>
        <v>1.4878104688404557E-4</v>
      </c>
      <c r="I265" s="329">
        <f t="shared" si="27"/>
        <v>0.99541181258126932</v>
      </c>
      <c r="J265" s="109">
        <f t="shared" si="25"/>
        <v>0</v>
      </c>
      <c r="K265" s="310"/>
      <c r="L265" s="500">
        <f t="shared" si="26"/>
        <v>8</v>
      </c>
      <c r="M265" s="110"/>
      <c r="O265" s="113"/>
    </row>
    <row r="266" spans="1:15" s="112" customFormat="1" ht="38.25" x14ac:dyDescent="0.2">
      <c r="A266" s="322">
        <v>91941</v>
      </c>
      <c r="B266" s="323" t="s">
        <v>141</v>
      </c>
      <c r="C266" s="324" t="s">
        <v>113</v>
      </c>
      <c r="D266" s="325">
        <v>30</v>
      </c>
      <c r="E266" s="326">
        <v>7.5</v>
      </c>
      <c r="F266" s="327">
        <f t="shared" si="23"/>
        <v>225</v>
      </c>
      <c r="G266" s="328">
        <f t="shared" si="30"/>
        <v>272.11500000000001</v>
      </c>
      <c r="H266" s="329">
        <f t="shared" si="24"/>
        <v>1.4876517859832843E-4</v>
      </c>
      <c r="I266" s="329">
        <f t="shared" si="27"/>
        <v>0.99556057775986762</v>
      </c>
      <c r="J266" s="109">
        <f t="shared" si="25"/>
        <v>0</v>
      </c>
      <c r="K266" s="310"/>
      <c r="L266" s="500">
        <f t="shared" si="26"/>
        <v>30</v>
      </c>
      <c r="M266" s="110"/>
      <c r="O266" s="113"/>
    </row>
    <row r="267" spans="1:15" s="112" customFormat="1" ht="38.25" x14ac:dyDescent="0.2">
      <c r="A267" s="322">
        <v>89450</v>
      </c>
      <c r="B267" s="323" t="s">
        <v>327</v>
      </c>
      <c r="C267" s="324" t="s">
        <v>8</v>
      </c>
      <c r="D267" s="325">
        <v>12</v>
      </c>
      <c r="E267" s="326">
        <v>18.559999999999999</v>
      </c>
      <c r="F267" s="327">
        <f t="shared" ref="F267:F323" si="31">E267*D267</f>
        <v>222.71999999999997</v>
      </c>
      <c r="G267" s="328">
        <f t="shared" si="30"/>
        <v>269.35756799999996</v>
      </c>
      <c r="H267" s="329">
        <f t="shared" ref="H267:H323" si="32">G267/$G$325</f>
        <v>1.4725769145519866E-4</v>
      </c>
      <c r="I267" s="329">
        <f t="shared" si="27"/>
        <v>0.9957078354513228</v>
      </c>
      <c r="J267" s="109">
        <f t="shared" ref="J267:J323" si="33">$G$333</f>
        <v>0</v>
      </c>
      <c r="K267" s="310"/>
      <c r="L267" s="500">
        <f t="shared" ref="L267:L323" si="34">SUMIF($A$11:$A$323,A267,$D$11:$D$323)</f>
        <v>12</v>
      </c>
      <c r="M267" s="110"/>
      <c r="O267" s="113"/>
    </row>
    <row r="268" spans="1:15" s="112" customFormat="1" ht="25.5" x14ac:dyDescent="0.2">
      <c r="A268" s="322" t="s">
        <v>6865</v>
      </c>
      <c r="B268" s="323" t="s">
        <v>129</v>
      </c>
      <c r="C268" s="324" t="s">
        <v>6454</v>
      </c>
      <c r="D268" s="325">
        <v>23</v>
      </c>
      <c r="E268" s="326">
        <v>8.8560000000000016</v>
      </c>
      <c r="F268" s="327">
        <f t="shared" si="31"/>
        <v>203.68800000000005</v>
      </c>
      <c r="G268" s="328">
        <f t="shared" si="30"/>
        <v>246.34026720000006</v>
      </c>
      <c r="H268" s="329">
        <f t="shared" si="32"/>
        <v>1.3467414088149478E-4</v>
      </c>
      <c r="I268" s="329">
        <f t="shared" si="27"/>
        <v>0.99584250959220433</v>
      </c>
      <c r="J268" s="109">
        <f t="shared" si="33"/>
        <v>0</v>
      </c>
      <c r="K268" s="310"/>
      <c r="L268" s="500">
        <f t="shared" si="34"/>
        <v>23</v>
      </c>
      <c r="M268" s="110"/>
      <c r="O268" s="113"/>
    </row>
    <row r="269" spans="1:15" s="112" customFormat="1" ht="38.25" x14ac:dyDescent="0.2">
      <c r="A269" s="322" t="s">
        <v>6974</v>
      </c>
      <c r="B269" s="323" t="s">
        <v>6975</v>
      </c>
      <c r="C269" s="324" t="s">
        <v>8</v>
      </c>
      <c r="D269" s="325">
        <v>10.8</v>
      </c>
      <c r="E269" s="326">
        <v>18.425000000000004</v>
      </c>
      <c r="F269" s="327">
        <f t="shared" si="31"/>
        <v>198.99000000000007</v>
      </c>
      <c r="G269" s="328">
        <f t="shared" si="30"/>
        <v>240.65850600000007</v>
      </c>
      <c r="H269" s="329">
        <f t="shared" si="32"/>
        <v>1.3156792395236169E-4</v>
      </c>
      <c r="I269" s="329">
        <f t="shared" si="27"/>
        <v>0.99597407751615674</v>
      </c>
      <c r="J269" s="109">
        <f t="shared" si="33"/>
        <v>0</v>
      </c>
      <c r="K269" s="310"/>
      <c r="L269" s="500">
        <f t="shared" si="34"/>
        <v>10.8</v>
      </c>
      <c r="M269" s="110"/>
      <c r="O269" s="113"/>
    </row>
    <row r="270" spans="1:15" s="112" customFormat="1" ht="102" x14ac:dyDescent="0.2">
      <c r="A270" s="322" t="s">
        <v>6965</v>
      </c>
      <c r="B270" s="323" t="s">
        <v>14097</v>
      </c>
      <c r="C270" s="324" t="s">
        <v>6454</v>
      </c>
      <c r="D270" s="325">
        <v>1</v>
      </c>
      <c r="E270" s="326">
        <v>195.46175999999997</v>
      </c>
      <c r="F270" s="327">
        <f t="shared" si="31"/>
        <v>195.46175999999997</v>
      </c>
      <c r="G270" s="328">
        <f t="shared" si="30"/>
        <v>236.39145254399997</v>
      </c>
      <c r="H270" s="329">
        <f t="shared" si="32"/>
        <v>1.2923512726908267E-4</v>
      </c>
      <c r="I270" s="329">
        <f t="shared" ref="I270:I323" si="35">H270+I269</f>
        <v>0.99610331264342578</v>
      </c>
      <c r="J270" s="109">
        <f t="shared" si="33"/>
        <v>0</v>
      </c>
      <c r="K270" s="310"/>
      <c r="L270" s="500">
        <f t="shared" si="34"/>
        <v>1</v>
      </c>
      <c r="M270" s="110"/>
      <c r="O270" s="113"/>
    </row>
    <row r="271" spans="1:15" s="112" customFormat="1" ht="102" x14ac:dyDescent="0.2">
      <c r="A271" s="322" t="s">
        <v>6970</v>
      </c>
      <c r="B271" s="323" t="s">
        <v>14103</v>
      </c>
      <c r="C271" s="324" t="s">
        <v>6454</v>
      </c>
      <c r="D271" s="325">
        <v>1</v>
      </c>
      <c r="E271" s="326">
        <v>195.46175999999997</v>
      </c>
      <c r="F271" s="327">
        <f t="shared" si="31"/>
        <v>195.46175999999997</v>
      </c>
      <c r="G271" s="328">
        <f t="shared" si="30"/>
        <v>236.39145254399997</v>
      </c>
      <c r="H271" s="329">
        <f t="shared" si="32"/>
        <v>1.2923512726908267E-4</v>
      </c>
      <c r="I271" s="329">
        <f t="shared" si="35"/>
        <v>0.99623254777069481</v>
      </c>
      <c r="J271" s="109">
        <f t="shared" si="33"/>
        <v>0</v>
      </c>
      <c r="K271" s="310"/>
      <c r="L271" s="500">
        <f t="shared" si="34"/>
        <v>1</v>
      </c>
      <c r="M271" s="110"/>
      <c r="O271" s="113"/>
    </row>
    <row r="272" spans="1:15" s="112" customFormat="1" ht="127.5" x14ac:dyDescent="0.2">
      <c r="A272" s="322" t="s">
        <v>6972</v>
      </c>
      <c r="B272" s="323" t="s">
        <v>14106</v>
      </c>
      <c r="C272" s="324" t="s">
        <v>6454</v>
      </c>
      <c r="D272" s="325">
        <v>1</v>
      </c>
      <c r="E272" s="326">
        <v>195.46175999999997</v>
      </c>
      <c r="F272" s="327">
        <f t="shared" si="31"/>
        <v>195.46175999999997</v>
      </c>
      <c r="G272" s="328">
        <f t="shared" si="30"/>
        <v>236.39145254399997</v>
      </c>
      <c r="H272" s="329">
        <f t="shared" si="32"/>
        <v>1.2923512726908267E-4</v>
      </c>
      <c r="I272" s="329">
        <f t="shared" si="35"/>
        <v>0.99636178289796384</v>
      </c>
      <c r="J272" s="109">
        <f t="shared" si="33"/>
        <v>0</v>
      </c>
      <c r="K272" s="310"/>
      <c r="L272" s="500">
        <f t="shared" si="34"/>
        <v>1</v>
      </c>
      <c r="M272" s="110"/>
      <c r="O272" s="113"/>
    </row>
    <row r="273" spans="1:15" s="112" customFormat="1" ht="38.25" x14ac:dyDescent="0.2">
      <c r="A273" s="322" t="s">
        <v>6636</v>
      </c>
      <c r="B273" s="323" t="s">
        <v>6637</v>
      </c>
      <c r="C273" s="324" t="s">
        <v>8</v>
      </c>
      <c r="D273" s="325">
        <v>3.6</v>
      </c>
      <c r="E273" s="326">
        <v>53.150359999999999</v>
      </c>
      <c r="F273" s="327">
        <f t="shared" si="31"/>
        <v>191.341296</v>
      </c>
      <c r="G273" s="328">
        <f t="shared" si="30"/>
        <v>231.40816338240001</v>
      </c>
      <c r="H273" s="329">
        <f t="shared" si="32"/>
        <v>1.2651076476744721E-4</v>
      </c>
      <c r="I273" s="329">
        <f t="shared" si="35"/>
        <v>0.99648829366273128</v>
      </c>
      <c r="J273" s="109">
        <f t="shared" si="33"/>
        <v>0</v>
      </c>
      <c r="K273" s="310"/>
      <c r="L273" s="500">
        <f t="shared" si="34"/>
        <v>3.6</v>
      </c>
      <c r="M273" s="110"/>
      <c r="O273" s="113"/>
    </row>
    <row r="274" spans="1:15" s="112" customFormat="1" ht="51" x14ac:dyDescent="0.2">
      <c r="A274" s="322">
        <v>95781</v>
      </c>
      <c r="B274" s="323" t="s">
        <v>362</v>
      </c>
      <c r="C274" s="324" t="s">
        <v>113</v>
      </c>
      <c r="D274" s="325">
        <v>8</v>
      </c>
      <c r="E274" s="326">
        <v>23.78</v>
      </c>
      <c r="F274" s="327">
        <f t="shared" si="31"/>
        <v>190.24</v>
      </c>
      <c r="G274" s="328">
        <f t="shared" si="30"/>
        <v>230.07625600000003</v>
      </c>
      <c r="H274" s="329">
        <f t="shared" si="32"/>
        <v>1.2578261145131556E-4</v>
      </c>
      <c r="I274" s="329">
        <f t="shared" si="35"/>
        <v>0.99661407627418264</v>
      </c>
      <c r="J274" s="109">
        <f t="shared" si="33"/>
        <v>0</v>
      </c>
      <c r="K274" s="310"/>
      <c r="L274" s="500">
        <f t="shared" si="34"/>
        <v>8</v>
      </c>
      <c r="M274" s="110"/>
      <c r="O274" s="113"/>
    </row>
    <row r="275" spans="1:15" s="112" customFormat="1" ht="38.25" x14ac:dyDescent="0.2">
      <c r="A275" s="322" t="s">
        <v>7050</v>
      </c>
      <c r="B275" s="323" t="s">
        <v>7051</v>
      </c>
      <c r="C275" s="324" t="s">
        <v>6454</v>
      </c>
      <c r="D275" s="325">
        <v>1</v>
      </c>
      <c r="E275" s="326">
        <v>177.54000000000002</v>
      </c>
      <c r="F275" s="327">
        <f t="shared" si="31"/>
        <v>177.54000000000002</v>
      </c>
      <c r="G275" s="328">
        <f t="shared" si="30"/>
        <v>214.71687600000004</v>
      </c>
      <c r="H275" s="329">
        <f t="shared" si="32"/>
        <v>1.1738564359265436E-4</v>
      </c>
      <c r="I275" s="329">
        <f t="shared" si="35"/>
        <v>0.99673146191777529</v>
      </c>
      <c r="J275" s="109">
        <f t="shared" si="33"/>
        <v>0</v>
      </c>
      <c r="K275" s="310"/>
      <c r="L275" s="500">
        <f t="shared" si="34"/>
        <v>1</v>
      </c>
      <c r="M275" s="110"/>
      <c r="O275" s="113"/>
    </row>
    <row r="276" spans="1:15" s="112" customFormat="1" ht="38.25" x14ac:dyDescent="0.2">
      <c r="A276" s="322" t="s">
        <v>6986</v>
      </c>
      <c r="B276" s="323" t="s">
        <v>6987</v>
      </c>
      <c r="C276" s="324" t="s">
        <v>8</v>
      </c>
      <c r="D276" s="325">
        <v>5</v>
      </c>
      <c r="E276" s="326">
        <v>35.240920000000003</v>
      </c>
      <c r="F276" s="327">
        <f t="shared" si="31"/>
        <v>176.20460000000003</v>
      </c>
      <c r="G276" s="328">
        <f t="shared" si="30"/>
        <v>213.10184324000005</v>
      </c>
      <c r="H276" s="329">
        <f t="shared" si="32"/>
        <v>1.16502705728209E-4</v>
      </c>
      <c r="I276" s="329">
        <f t="shared" si="35"/>
        <v>0.99684796462350345</v>
      </c>
      <c r="J276" s="109">
        <f t="shared" si="33"/>
        <v>0</v>
      </c>
      <c r="K276" s="310"/>
      <c r="L276" s="500">
        <f t="shared" si="34"/>
        <v>5</v>
      </c>
      <c r="M276" s="110"/>
      <c r="O276" s="113"/>
    </row>
    <row r="277" spans="1:15" s="112" customFormat="1" ht="51" x14ac:dyDescent="0.2">
      <c r="A277" s="322">
        <v>92905</v>
      </c>
      <c r="B277" s="323" t="s">
        <v>3405</v>
      </c>
      <c r="C277" s="324" t="s">
        <v>113</v>
      </c>
      <c r="D277" s="325">
        <v>6</v>
      </c>
      <c r="E277" s="326">
        <v>29.27</v>
      </c>
      <c r="F277" s="327">
        <f t="shared" si="31"/>
        <v>175.62</v>
      </c>
      <c r="G277" s="328">
        <f t="shared" si="30"/>
        <v>212.39482800000002</v>
      </c>
      <c r="H277" s="329">
        <f t="shared" si="32"/>
        <v>1.1611618073528195E-4</v>
      </c>
      <c r="I277" s="329">
        <f t="shared" si="35"/>
        <v>0.99696408080423871</v>
      </c>
      <c r="J277" s="109">
        <f t="shared" si="33"/>
        <v>0</v>
      </c>
      <c r="K277" s="310"/>
      <c r="L277" s="500">
        <f t="shared" si="34"/>
        <v>6</v>
      </c>
      <c r="M277" s="110"/>
      <c r="O277" s="113"/>
    </row>
    <row r="278" spans="1:15" s="112" customFormat="1" ht="25.5" x14ac:dyDescent="0.2">
      <c r="A278" s="322">
        <v>86887</v>
      </c>
      <c r="B278" s="323" t="s">
        <v>3565</v>
      </c>
      <c r="C278" s="324" t="s">
        <v>113</v>
      </c>
      <c r="D278" s="325">
        <v>6</v>
      </c>
      <c r="E278" s="326">
        <v>28.91</v>
      </c>
      <c r="F278" s="327">
        <f t="shared" si="31"/>
        <v>173.46</v>
      </c>
      <c r="G278" s="328">
        <f t="shared" si="30"/>
        <v>209.78252400000002</v>
      </c>
      <c r="H278" s="329">
        <f t="shared" si="32"/>
        <v>1.14688035020738E-4</v>
      </c>
      <c r="I278" s="329">
        <f t="shared" si="35"/>
        <v>0.9970787688392595</v>
      </c>
      <c r="J278" s="109">
        <f t="shared" si="33"/>
        <v>0</v>
      </c>
      <c r="K278" s="310"/>
      <c r="L278" s="500">
        <f t="shared" si="34"/>
        <v>6</v>
      </c>
      <c r="M278" s="110"/>
      <c r="O278" s="113"/>
    </row>
    <row r="279" spans="1:15" s="112" customFormat="1" ht="38.25" x14ac:dyDescent="0.2">
      <c r="A279" s="322">
        <v>95782</v>
      </c>
      <c r="B279" s="323" t="s">
        <v>2470</v>
      </c>
      <c r="C279" s="324" t="s">
        <v>113</v>
      </c>
      <c r="D279" s="325">
        <v>7</v>
      </c>
      <c r="E279" s="326">
        <v>24.63</v>
      </c>
      <c r="F279" s="327">
        <f t="shared" si="31"/>
        <v>172.41</v>
      </c>
      <c r="G279" s="328">
        <f t="shared" si="30"/>
        <v>208.512654</v>
      </c>
      <c r="H279" s="329">
        <f t="shared" si="32"/>
        <v>1.1399379752061245E-4</v>
      </c>
      <c r="I279" s="329">
        <f t="shared" si="35"/>
        <v>0.99719276263678014</v>
      </c>
      <c r="J279" s="109">
        <f t="shared" si="33"/>
        <v>0</v>
      </c>
      <c r="K279" s="310"/>
      <c r="L279" s="500">
        <f t="shared" si="34"/>
        <v>7</v>
      </c>
      <c r="M279" s="110"/>
      <c r="O279" s="113"/>
    </row>
    <row r="280" spans="1:15" s="112" customFormat="1" x14ac:dyDescent="0.2">
      <c r="A280" s="322" t="s">
        <v>7030</v>
      </c>
      <c r="B280" s="323" t="s">
        <v>7004</v>
      </c>
      <c r="C280" s="324" t="s">
        <v>8</v>
      </c>
      <c r="D280" s="325">
        <v>7</v>
      </c>
      <c r="E280" s="326">
        <v>23.562000000000001</v>
      </c>
      <c r="F280" s="327">
        <f t="shared" si="31"/>
        <v>164.934</v>
      </c>
      <c r="G280" s="328">
        <f t="shared" si="30"/>
        <v>199.4711796</v>
      </c>
      <c r="H280" s="329">
        <f t="shared" si="32"/>
        <v>1.0905082651971865E-4</v>
      </c>
      <c r="I280" s="329">
        <f t="shared" si="35"/>
        <v>0.99730181346329982</v>
      </c>
      <c r="J280" s="109">
        <f t="shared" si="33"/>
        <v>0</v>
      </c>
      <c r="K280" s="310"/>
      <c r="L280" s="500">
        <f t="shared" si="34"/>
        <v>7</v>
      </c>
      <c r="M280" s="110"/>
      <c r="O280" s="113"/>
    </row>
    <row r="281" spans="1:15" s="112" customFormat="1" ht="38.25" x14ac:dyDescent="0.2">
      <c r="A281" s="322" t="s">
        <v>6945</v>
      </c>
      <c r="B281" s="323" t="s">
        <v>7354</v>
      </c>
      <c r="C281" s="324" t="s">
        <v>6454</v>
      </c>
      <c r="D281" s="325">
        <v>2</v>
      </c>
      <c r="E281" s="326">
        <v>80.980999999999995</v>
      </c>
      <c r="F281" s="327">
        <f t="shared" si="31"/>
        <v>161.96199999999999</v>
      </c>
      <c r="G281" s="328">
        <f t="shared" si="30"/>
        <v>195.87684279999999</v>
      </c>
      <c r="H281" s="329">
        <f t="shared" si="32"/>
        <v>1.0708580380507763E-4</v>
      </c>
      <c r="I281" s="329">
        <f t="shared" si="35"/>
        <v>0.99740889926710485</v>
      </c>
      <c r="J281" s="109">
        <f t="shared" si="33"/>
        <v>0</v>
      </c>
      <c r="K281" s="310"/>
      <c r="L281" s="500">
        <f t="shared" si="34"/>
        <v>2</v>
      </c>
      <c r="M281" s="110"/>
      <c r="O281" s="113"/>
    </row>
    <row r="282" spans="1:15" s="112" customFormat="1" ht="38.25" x14ac:dyDescent="0.2">
      <c r="A282" s="322">
        <v>92004</v>
      </c>
      <c r="B282" s="323" t="s">
        <v>2599</v>
      </c>
      <c r="C282" s="324" t="s">
        <v>113</v>
      </c>
      <c r="D282" s="325">
        <v>4</v>
      </c>
      <c r="E282" s="326">
        <v>40.479999999999997</v>
      </c>
      <c r="F282" s="327">
        <f t="shared" si="31"/>
        <v>161.91999999999999</v>
      </c>
      <c r="G282" s="328">
        <f t="shared" si="30"/>
        <v>195.82604799999999</v>
      </c>
      <c r="H282" s="329">
        <f t="shared" si="32"/>
        <v>1.0705803430507259E-4</v>
      </c>
      <c r="I282" s="329">
        <f t="shared" si="35"/>
        <v>0.99751595730140996</v>
      </c>
      <c r="J282" s="109">
        <f t="shared" si="33"/>
        <v>0</v>
      </c>
      <c r="K282" s="310"/>
      <c r="L282" s="500">
        <f t="shared" si="34"/>
        <v>4</v>
      </c>
      <c r="M282" s="110"/>
      <c r="O282" s="113"/>
    </row>
    <row r="283" spans="1:15" s="112" customFormat="1" ht="38.25" x14ac:dyDescent="0.2">
      <c r="A283" s="322">
        <v>91928</v>
      </c>
      <c r="B283" s="323" t="s">
        <v>137</v>
      </c>
      <c r="C283" s="324" t="s">
        <v>8</v>
      </c>
      <c r="D283" s="325">
        <v>33.5</v>
      </c>
      <c r="E283" s="326">
        <v>4.71</v>
      </c>
      <c r="F283" s="327">
        <f t="shared" si="31"/>
        <v>157.785</v>
      </c>
      <c r="G283" s="328">
        <f t="shared" si="30"/>
        <v>190.82517899999999</v>
      </c>
      <c r="H283" s="329">
        <f t="shared" si="32"/>
        <v>1.043240609117211E-4</v>
      </c>
      <c r="I283" s="329">
        <f t="shared" si="35"/>
        <v>0.99762028136232173</v>
      </c>
      <c r="J283" s="109">
        <f t="shared" si="33"/>
        <v>0</v>
      </c>
      <c r="K283" s="310"/>
      <c r="L283" s="500">
        <f t="shared" si="34"/>
        <v>33.5</v>
      </c>
      <c r="M283" s="110"/>
      <c r="O283" s="113"/>
    </row>
    <row r="284" spans="1:15" s="112" customFormat="1" ht="51" x14ac:dyDescent="0.2">
      <c r="A284" s="322">
        <v>95789</v>
      </c>
      <c r="B284" s="323" t="s">
        <v>2472</v>
      </c>
      <c r="C284" s="324" t="s">
        <v>113</v>
      </c>
      <c r="D284" s="325">
        <v>6</v>
      </c>
      <c r="E284" s="326">
        <v>25.86</v>
      </c>
      <c r="F284" s="327">
        <f t="shared" si="31"/>
        <v>155.16</v>
      </c>
      <c r="G284" s="328">
        <f t="shared" si="30"/>
        <v>187.65050400000001</v>
      </c>
      <c r="H284" s="329">
        <f t="shared" si="32"/>
        <v>1.0258846716140728E-4</v>
      </c>
      <c r="I284" s="329">
        <f t="shared" si="35"/>
        <v>0.99772286982948311</v>
      </c>
      <c r="J284" s="109">
        <f t="shared" si="33"/>
        <v>0</v>
      </c>
      <c r="K284" s="310"/>
      <c r="L284" s="500">
        <f t="shared" si="34"/>
        <v>6</v>
      </c>
      <c r="M284" s="110"/>
      <c r="O284" s="113"/>
    </row>
    <row r="285" spans="1:15" s="112" customFormat="1" ht="38.25" x14ac:dyDescent="0.2">
      <c r="A285" s="322">
        <v>89505</v>
      </c>
      <c r="B285" s="323" t="s">
        <v>333</v>
      </c>
      <c r="C285" s="324" t="s">
        <v>113</v>
      </c>
      <c r="D285" s="325">
        <v>6</v>
      </c>
      <c r="E285" s="326">
        <v>24.53</v>
      </c>
      <c r="F285" s="327">
        <f t="shared" si="31"/>
        <v>147.18</v>
      </c>
      <c r="G285" s="328">
        <f t="shared" si="30"/>
        <v>177.999492</v>
      </c>
      <c r="H285" s="329">
        <f t="shared" si="32"/>
        <v>9.7312262160453224E-5</v>
      </c>
      <c r="I285" s="329">
        <f t="shared" si="35"/>
        <v>0.99782018209164358</v>
      </c>
      <c r="J285" s="109">
        <f t="shared" si="33"/>
        <v>0</v>
      </c>
      <c r="K285" s="310"/>
      <c r="L285" s="500">
        <f t="shared" si="34"/>
        <v>6</v>
      </c>
      <c r="M285" s="110"/>
      <c r="O285" s="113"/>
    </row>
    <row r="286" spans="1:15" s="112" customFormat="1" ht="38.25" x14ac:dyDescent="0.2">
      <c r="A286" s="322" t="s">
        <v>6954</v>
      </c>
      <c r="B286" s="323" t="s">
        <v>6955</v>
      </c>
      <c r="C286" s="324" t="s">
        <v>6454</v>
      </c>
      <c r="D286" s="325">
        <v>3</v>
      </c>
      <c r="E286" s="326">
        <v>47.631330000000005</v>
      </c>
      <c r="F286" s="327">
        <f t="shared" si="31"/>
        <v>142.89399000000003</v>
      </c>
      <c r="G286" s="328">
        <f t="shared" ref="G286:G317" si="36">F286*1.2094</f>
        <v>172.81599150600005</v>
      </c>
      <c r="H286" s="329">
        <f t="shared" si="32"/>
        <v>9.4478444191012272E-5</v>
      </c>
      <c r="I286" s="329">
        <f t="shared" si="35"/>
        <v>0.99791466053583455</v>
      </c>
      <c r="J286" s="109">
        <f t="shared" si="33"/>
        <v>0</v>
      </c>
      <c r="K286" s="310"/>
      <c r="L286" s="500">
        <f t="shared" si="34"/>
        <v>3</v>
      </c>
      <c r="M286" s="110"/>
      <c r="O286" s="113"/>
    </row>
    <row r="287" spans="1:15" s="112" customFormat="1" ht="25.5" x14ac:dyDescent="0.2">
      <c r="A287" s="322" t="s">
        <v>6960</v>
      </c>
      <c r="B287" s="323" t="s">
        <v>6961</v>
      </c>
      <c r="C287" s="324" t="s">
        <v>6454</v>
      </c>
      <c r="D287" s="325">
        <v>3</v>
      </c>
      <c r="E287" s="326">
        <v>47.631330000000005</v>
      </c>
      <c r="F287" s="327">
        <f t="shared" si="31"/>
        <v>142.89399000000003</v>
      </c>
      <c r="G287" s="328">
        <f t="shared" si="36"/>
        <v>172.81599150600005</v>
      </c>
      <c r="H287" s="329">
        <f t="shared" si="32"/>
        <v>9.4478444191012272E-5</v>
      </c>
      <c r="I287" s="329">
        <f t="shared" si="35"/>
        <v>0.99800913898002552</v>
      </c>
      <c r="J287" s="109">
        <f t="shared" si="33"/>
        <v>0</v>
      </c>
      <c r="K287" s="310"/>
      <c r="L287" s="500">
        <f t="shared" si="34"/>
        <v>3</v>
      </c>
      <c r="M287" s="110"/>
      <c r="O287" s="113"/>
    </row>
    <row r="288" spans="1:15" s="112" customFormat="1" ht="38.25" x14ac:dyDescent="0.2">
      <c r="A288" s="322">
        <v>86914</v>
      </c>
      <c r="B288" s="323" t="s">
        <v>3584</v>
      </c>
      <c r="C288" s="324" t="s">
        <v>113</v>
      </c>
      <c r="D288" s="325">
        <v>4</v>
      </c>
      <c r="E288" s="326">
        <v>35.14</v>
      </c>
      <c r="F288" s="327">
        <f t="shared" si="31"/>
        <v>140.56</v>
      </c>
      <c r="G288" s="328">
        <f t="shared" si="36"/>
        <v>169.99326400000001</v>
      </c>
      <c r="H288" s="329">
        <f t="shared" si="32"/>
        <v>9.2935260016804641E-5</v>
      </c>
      <c r="I288" s="329">
        <f t="shared" si="35"/>
        <v>0.99810207424004238</v>
      </c>
      <c r="J288" s="109">
        <f t="shared" si="33"/>
        <v>0</v>
      </c>
      <c r="K288" s="310"/>
      <c r="L288" s="500">
        <f t="shared" si="34"/>
        <v>4</v>
      </c>
      <c r="M288" s="110"/>
      <c r="O288" s="113"/>
    </row>
    <row r="289" spans="1:15" s="112" customFormat="1" ht="38.25" x14ac:dyDescent="0.2">
      <c r="A289" s="322">
        <v>91959</v>
      </c>
      <c r="B289" s="323" t="s">
        <v>2569</v>
      </c>
      <c r="C289" s="324" t="s">
        <v>113</v>
      </c>
      <c r="D289" s="325">
        <v>4</v>
      </c>
      <c r="E289" s="326">
        <v>32.57</v>
      </c>
      <c r="F289" s="327">
        <f t="shared" si="31"/>
        <v>130.28</v>
      </c>
      <c r="G289" s="328">
        <f t="shared" si="36"/>
        <v>157.560632</v>
      </c>
      <c r="H289" s="329">
        <f t="shared" si="32"/>
        <v>8.6138344301289892E-5</v>
      </c>
      <c r="I289" s="329">
        <f t="shared" si="35"/>
        <v>0.99818821258434365</v>
      </c>
      <c r="J289" s="109">
        <f t="shared" si="33"/>
        <v>0</v>
      </c>
      <c r="K289" s="310"/>
      <c r="L289" s="500">
        <f t="shared" si="34"/>
        <v>4</v>
      </c>
      <c r="M289" s="110"/>
      <c r="O289" s="113"/>
    </row>
    <row r="290" spans="1:15" s="112" customFormat="1" ht="25.5" x14ac:dyDescent="0.2">
      <c r="A290" s="322" t="s">
        <v>7067</v>
      </c>
      <c r="B290" s="323" t="s">
        <v>7068</v>
      </c>
      <c r="C290" s="324" t="s">
        <v>6454</v>
      </c>
      <c r="D290" s="325">
        <v>1</v>
      </c>
      <c r="E290" s="326">
        <v>128.01499999999999</v>
      </c>
      <c r="F290" s="327">
        <f t="shared" si="31"/>
        <v>128.01499999999999</v>
      </c>
      <c r="G290" s="328">
        <f t="shared" si="36"/>
        <v>154.82134099999999</v>
      </c>
      <c r="H290" s="329">
        <f t="shared" si="32"/>
        <v>8.4640774836733379E-5</v>
      </c>
      <c r="I290" s="329">
        <f t="shared" si="35"/>
        <v>0.99827285335918037</v>
      </c>
      <c r="J290" s="109">
        <f t="shared" si="33"/>
        <v>0</v>
      </c>
      <c r="K290" s="310"/>
      <c r="L290" s="500">
        <f t="shared" si="34"/>
        <v>1</v>
      </c>
      <c r="M290" s="110"/>
      <c r="O290" s="113"/>
    </row>
    <row r="291" spans="1:15" s="112" customFormat="1" ht="51" x14ac:dyDescent="0.2">
      <c r="A291" s="322">
        <v>92378</v>
      </c>
      <c r="B291" s="323" t="s">
        <v>3331</v>
      </c>
      <c r="C291" s="324" t="s">
        <v>113</v>
      </c>
      <c r="D291" s="325">
        <v>2</v>
      </c>
      <c r="E291" s="326">
        <v>63.9</v>
      </c>
      <c r="F291" s="327">
        <f t="shared" si="31"/>
        <v>127.8</v>
      </c>
      <c r="G291" s="328">
        <f t="shared" si="36"/>
        <v>154.56131999999999</v>
      </c>
      <c r="H291" s="329">
        <f t="shared" si="32"/>
        <v>8.4498621443850538E-5</v>
      </c>
      <c r="I291" s="329">
        <f t="shared" si="35"/>
        <v>0.99835735198062425</v>
      </c>
      <c r="J291" s="109">
        <f t="shared" si="33"/>
        <v>0</v>
      </c>
      <c r="K291" s="310"/>
      <c r="L291" s="500">
        <f t="shared" si="34"/>
        <v>2</v>
      </c>
      <c r="M291" s="110"/>
      <c r="O291" s="113"/>
    </row>
    <row r="292" spans="1:15" s="112" customFormat="1" ht="51" x14ac:dyDescent="0.2">
      <c r="A292" s="322">
        <v>92925</v>
      </c>
      <c r="B292" s="323" t="s">
        <v>3411</v>
      </c>
      <c r="C292" s="324" t="s">
        <v>113</v>
      </c>
      <c r="D292" s="325">
        <v>4</v>
      </c>
      <c r="E292" s="326">
        <v>31.51</v>
      </c>
      <c r="F292" s="327">
        <f t="shared" si="31"/>
        <v>126.04</v>
      </c>
      <c r="G292" s="328">
        <f t="shared" si="36"/>
        <v>152.43277600000002</v>
      </c>
      <c r="H292" s="329">
        <f t="shared" si="32"/>
        <v>8.3334947157925846E-5</v>
      </c>
      <c r="I292" s="329">
        <f t="shared" si="35"/>
        <v>0.99844068692778221</v>
      </c>
      <c r="J292" s="109">
        <f t="shared" si="33"/>
        <v>0</v>
      </c>
      <c r="K292" s="310"/>
      <c r="L292" s="500">
        <f t="shared" si="34"/>
        <v>4</v>
      </c>
      <c r="M292" s="110"/>
      <c r="O292" s="113"/>
    </row>
    <row r="293" spans="1:15" s="112" customFormat="1" ht="51" x14ac:dyDescent="0.2">
      <c r="A293" s="322" t="s">
        <v>6943</v>
      </c>
      <c r="B293" s="323" t="s">
        <v>7353</v>
      </c>
      <c r="C293" s="324" t="s">
        <v>6454</v>
      </c>
      <c r="D293" s="325">
        <v>2</v>
      </c>
      <c r="E293" s="326">
        <v>62.784999999999997</v>
      </c>
      <c r="F293" s="327">
        <f t="shared" si="31"/>
        <v>125.57</v>
      </c>
      <c r="G293" s="328">
        <f t="shared" si="36"/>
        <v>151.86435799999998</v>
      </c>
      <c r="H293" s="329">
        <f t="shared" si="32"/>
        <v>8.30241932292982E-5</v>
      </c>
      <c r="I293" s="329">
        <f t="shared" si="35"/>
        <v>0.99852371112101146</v>
      </c>
      <c r="J293" s="109">
        <f t="shared" si="33"/>
        <v>0</v>
      </c>
      <c r="K293" s="310"/>
      <c r="L293" s="500">
        <f t="shared" si="34"/>
        <v>2</v>
      </c>
      <c r="M293" s="110"/>
      <c r="O293" s="113"/>
    </row>
    <row r="294" spans="1:15" s="112" customFormat="1" ht="51" x14ac:dyDescent="0.2">
      <c r="A294" s="322">
        <v>92377</v>
      </c>
      <c r="B294" s="323" t="s">
        <v>159</v>
      </c>
      <c r="C294" s="324" t="s">
        <v>113</v>
      </c>
      <c r="D294" s="325">
        <v>2</v>
      </c>
      <c r="E294" s="326">
        <v>58.17</v>
      </c>
      <c r="F294" s="327">
        <f t="shared" si="31"/>
        <v>116.34</v>
      </c>
      <c r="G294" s="328">
        <f t="shared" si="36"/>
        <v>140.701596</v>
      </c>
      <c r="H294" s="329">
        <f t="shared" si="32"/>
        <v>7.6921515013909006E-5</v>
      </c>
      <c r="I294" s="329">
        <f t="shared" si="35"/>
        <v>0.99860063263602539</v>
      </c>
      <c r="J294" s="109">
        <f t="shared" si="33"/>
        <v>0</v>
      </c>
      <c r="K294" s="310"/>
      <c r="L294" s="500">
        <f t="shared" si="34"/>
        <v>2</v>
      </c>
      <c r="M294" s="110"/>
      <c r="O294" s="113"/>
    </row>
    <row r="295" spans="1:15" s="112" customFormat="1" ht="25.5" x14ac:dyDescent="0.2">
      <c r="A295" s="322" t="s">
        <v>7079</v>
      </c>
      <c r="B295" s="323" t="s">
        <v>7080</v>
      </c>
      <c r="C295" s="324" t="s">
        <v>6454</v>
      </c>
      <c r="D295" s="325">
        <v>1</v>
      </c>
      <c r="E295" s="326">
        <v>109.95000000000002</v>
      </c>
      <c r="F295" s="327">
        <f t="shared" si="31"/>
        <v>109.95000000000002</v>
      </c>
      <c r="G295" s="328">
        <f t="shared" si="36"/>
        <v>132.97353000000001</v>
      </c>
      <c r="H295" s="329">
        <f t="shared" si="32"/>
        <v>7.2696583941716484E-5</v>
      </c>
      <c r="I295" s="329">
        <f t="shared" si="35"/>
        <v>0.9986733292199671</v>
      </c>
      <c r="J295" s="109">
        <f t="shared" si="33"/>
        <v>0</v>
      </c>
      <c r="K295" s="310"/>
      <c r="L295" s="500">
        <f t="shared" si="34"/>
        <v>1</v>
      </c>
      <c r="M295" s="110"/>
      <c r="O295" s="113"/>
    </row>
    <row r="296" spans="1:15" s="112" customFormat="1" ht="25.5" x14ac:dyDescent="0.2">
      <c r="A296" s="322" t="s">
        <v>5910</v>
      </c>
      <c r="B296" s="323" t="s">
        <v>7204</v>
      </c>
      <c r="C296" s="324" t="s">
        <v>8</v>
      </c>
      <c r="D296" s="325">
        <v>25</v>
      </c>
      <c r="E296" s="326">
        <v>4.3</v>
      </c>
      <c r="F296" s="327">
        <f t="shared" si="31"/>
        <v>107.5</v>
      </c>
      <c r="G296" s="328">
        <f t="shared" si="36"/>
        <v>130.01050000000001</v>
      </c>
      <c r="H296" s="329">
        <f t="shared" si="32"/>
        <v>7.1076696441423583E-5</v>
      </c>
      <c r="I296" s="329">
        <f t="shared" si="35"/>
        <v>0.99874440591640856</v>
      </c>
      <c r="J296" s="109">
        <f t="shared" si="33"/>
        <v>0</v>
      </c>
      <c r="K296" s="310"/>
      <c r="L296" s="500">
        <f t="shared" si="34"/>
        <v>25</v>
      </c>
      <c r="M296" s="110"/>
      <c r="O296" s="113"/>
    </row>
    <row r="297" spans="1:15" s="112" customFormat="1" ht="38.25" x14ac:dyDescent="0.2">
      <c r="A297" s="322">
        <v>92008</v>
      </c>
      <c r="B297" s="323" t="s">
        <v>2603</v>
      </c>
      <c r="C297" s="324" t="s">
        <v>113</v>
      </c>
      <c r="D297" s="325">
        <v>3</v>
      </c>
      <c r="E297" s="326">
        <v>34.840000000000003</v>
      </c>
      <c r="F297" s="327">
        <f t="shared" si="31"/>
        <v>104.52000000000001</v>
      </c>
      <c r="G297" s="328">
        <f t="shared" si="36"/>
        <v>126.40648800000001</v>
      </c>
      <c r="H297" s="329">
        <f t="shared" si="32"/>
        <v>6.9106384298210169E-5</v>
      </c>
      <c r="I297" s="329">
        <f t="shared" si="35"/>
        <v>0.99881351230070681</v>
      </c>
      <c r="J297" s="109">
        <f t="shared" si="33"/>
        <v>0</v>
      </c>
      <c r="K297" s="310"/>
      <c r="L297" s="500">
        <f t="shared" si="34"/>
        <v>3</v>
      </c>
      <c r="M297" s="110"/>
      <c r="O297" s="113"/>
    </row>
    <row r="298" spans="1:15" s="112" customFormat="1" ht="51" x14ac:dyDescent="0.2">
      <c r="A298" s="322">
        <v>92920</v>
      </c>
      <c r="B298" s="323" t="s">
        <v>3410</v>
      </c>
      <c r="C298" s="324" t="s">
        <v>113</v>
      </c>
      <c r="D298" s="325">
        <v>4</v>
      </c>
      <c r="E298" s="326">
        <v>26.12</v>
      </c>
      <c r="F298" s="327">
        <f t="shared" si="31"/>
        <v>104.48</v>
      </c>
      <c r="G298" s="328">
        <f t="shared" si="36"/>
        <v>126.35811200000001</v>
      </c>
      <c r="H298" s="329">
        <f t="shared" si="32"/>
        <v>6.9079937155348231E-5</v>
      </c>
      <c r="I298" s="329">
        <f t="shared" si="35"/>
        <v>0.99888259223786213</v>
      </c>
      <c r="J298" s="109">
        <f t="shared" si="33"/>
        <v>0</v>
      </c>
      <c r="K298" s="310"/>
      <c r="L298" s="500">
        <f t="shared" si="34"/>
        <v>4</v>
      </c>
      <c r="M298" s="110"/>
      <c r="O298" s="113"/>
    </row>
    <row r="299" spans="1:15" s="112" customFormat="1" ht="25.5" x14ac:dyDescent="0.2">
      <c r="A299" s="322" t="s">
        <v>6706</v>
      </c>
      <c r="B299" s="323" t="s">
        <v>6712</v>
      </c>
      <c r="C299" s="324" t="s">
        <v>6454</v>
      </c>
      <c r="D299" s="325">
        <v>14</v>
      </c>
      <c r="E299" s="326">
        <v>7.3823080000000001</v>
      </c>
      <c r="F299" s="327">
        <f t="shared" si="31"/>
        <v>103.352312</v>
      </c>
      <c r="G299" s="328">
        <f t="shared" si="36"/>
        <v>124.9942861328</v>
      </c>
      <c r="H299" s="329">
        <f t="shared" si="32"/>
        <v>6.8334334014356267E-5</v>
      </c>
      <c r="I299" s="329">
        <f t="shared" si="35"/>
        <v>0.99895092657187645</v>
      </c>
      <c r="J299" s="109">
        <f t="shared" si="33"/>
        <v>0</v>
      </c>
      <c r="K299" s="310"/>
      <c r="L299" s="500">
        <f t="shared" si="34"/>
        <v>14</v>
      </c>
      <c r="M299" s="110"/>
      <c r="O299" s="113"/>
    </row>
    <row r="300" spans="1:15" s="112" customFormat="1" ht="25.5" x14ac:dyDescent="0.2">
      <c r="A300" s="322" t="s">
        <v>6427</v>
      </c>
      <c r="B300" s="323" t="s">
        <v>6428</v>
      </c>
      <c r="C300" s="324" t="s">
        <v>220</v>
      </c>
      <c r="D300" s="325">
        <v>11.882499999999997</v>
      </c>
      <c r="E300" s="326">
        <v>8.6844999999999999</v>
      </c>
      <c r="F300" s="327">
        <f t="shared" si="31"/>
        <v>103.19357124999998</v>
      </c>
      <c r="G300" s="328">
        <f t="shared" si="36"/>
        <v>124.80230506974998</v>
      </c>
      <c r="H300" s="329">
        <f t="shared" si="32"/>
        <v>6.8229378032024778E-5</v>
      </c>
      <c r="I300" s="329">
        <f t="shared" si="35"/>
        <v>0.99901915594990842</v>
      </c>
      <c r="J300" s="109">
        <f t="shared" si="33"/>
        <v>0</v>
      </c>
      <c r="K300" s="310"/>
      <c r="L300" s="500">
        <f t="shared" si="34"/>
        <v>11.882499999999997</v>
      </c>
      <c r="M300" s="110"/>
      <c r="O300" s="113"/>
    </row>
    <row r="301" spans="1:15" s="112" customFormat="1" ht="25.5" x14ac:dyDescent="0.2">
      <c r="A301" s="322">
        <v>93186</v>
      </c>
      <c r="B301" s="323" t="s">
        <v>2268</v>
      </c>
      <c r="C301" s="324" t="s">
        <v>8</v>
      </c>
      <c r="D301" s="325">
        <v>2</v>
      </c>
      <c r="E301" s="326">
        <v>47.59</v>
      </c>
      <c r="F301" s="327">
        <f t="shared" si="31"/>
        <v>95.18</v>
      </c>
      <c r="G301" s="328">
        <f t="shared" si="36"/>
        <v>115.11069200000001</v>
      </c>
      <c r="H301" s="329">
        <f t="shared" si="32"/>
        <v>6.2930976439950673E-5</v>
      </c>
      <c r="I301" s="329">
        <f t="shared" si="35"/>
        <v>0.99908208692634837</v>
      </c>
      <c r="J301" s="109">
        <f t="shared" si="33"/>
        <v>0</v>
      </c>
      <c r="K301" s="310"/>
      <c r="L301" s="500">
        <f t="shared" si="34"/>
        <v>2</v>
      </c>
      <c r="M301" s="110"/>
      <c r="O301" s="113"/>
    </row>
    <row r="302" spans="1:15" s="112" customFormat="1" ht="38.25" x14ac:dyDescent="0.2">
      <c r="A302" s="322">
        <v>93196</v>
      </c>
      <c r="B302" s="323" t="s">
        <v>2278</v>
      </c>
      <c r="C302" s="324" t="s">
        <v>8</v>
      </c>
      <c r="D302" s="325">
        <v>2</v>
      </c>
      <c r="E302" s="326">
        <v>46.32</v>
      </c>
      <c r="F302" s="327">
        <f t="shared" si="31"/>
        <v>92.64</v>
      </c>
      <c r="G302" s="328">
        <f t="shared" si="36"/>
        <v>112.038816</v>
      </c>
      <c r="H302" s="329">
        <f t="shared" si="32"/>
        <v>6.1251582868218412E-5</v>
      </c>
      <c r="I302" s="329">
        <f t="shared" si="35"/>
        <v>0.99914333850921655</v>
      </c>
      <c r="J302" s="109">
        <f t="shared" si="33"/>
        <v>0</v>
      </c>
      <c r="K302" s="310"/>
      <c r="L302" s="500">
        <f t="shared" si="34"/>
        <v>2</v>
      </c>
      <c r="M302" s="110"/>
      <c r="O302" s="113"/>
    </row>
    <row r="303" spans="1:15" s="112" customFormat="1" ht="38.25" x14ac:dyDescent="0.2">
      <c r="A303" s="322">
        <v>89866</v>
      </c>
      <c r="B303" s="323" t="s">
        <v>3298</v>
      </c>
      <c r="C303" s="324" t="s">
        <v>113</v>
      </c>
      <c r="D303" s="325">
        <v>23</v>
      </c>
      <c r="E303" s="326">
        <v>3.92</v>
      </c>
      <c r="F303" s="327">
        <f t="shared" si="31"/>
        <v>90.16</v>
      </c>
      <c r="G303" s="328">
        <f t="shared" si="36"/>
        <v>109.03950399999999</v>
      </c>
      <c r="H303" s="329">
        <f t="shared" si="32"/>
        <v>5.9611860010779065E-5</v>
      </c>
      <c r="I303" s="329">
        <f t="shared" si="35"/>
        <v>0.99920295036922735</v>
      </c>
      <c r="J303" s="109">
        <f t="shared" si="33"/>
        <v>0</v>
      </c>
      <c r="K303" s="310"/>
      <c r="L303" s="500">
        <f t="shared" si="34"/>
        <v>23</v>
      </c>
      <c r="M303" s="110"/>
      <c r="O303" s="113"/>
    </row>
    <row r="304" spans="1:15" s="112" customFormat="1" ht="25.5" x14ac:dyDescent="0.2">
      <c r="A304" s="322" t="s">
        <v>6859</v>
      </c>
      <c r="B304" s="323" t="s">
        <v>5923</v>
      </c>
      <c r="C304" s="324" t="s">
        <v>6454</v>
      </c>
      <c r="D304" s="325">
        <v>4</v>
      </c>
      <c r="E304" s="326">
        <v>21.056000000000001</v>
      </c>
      <c r="F304" s="327">
        <f t="shared" si="31"/>
        <v>84.224000000000004</v>
      </c>
      <c r="G304" s="328">
        <f t="shared" si="36"/>
        <v>101.86050560000001</v>
      </c>
      <c r="H304" s="329">
        <f t="shared" si="32"/>
        <v>5.5687104010069394E-5</v>
      </c>
      <c r="I304" s="329">
        <f t="shared" si="35"/>
        <v>0.9992586374732374</v>
      </c>
      <c r="J304" s="109">
        <f t="shared" si="33"/>
        <v>0</v>
      </c>
      <c r="K304" s="310"/>
      <c r="L304" s="500">
        <f t="shared" si="34"/>
        <v>4</v>
      </c>
      <c r="M304" s="110"/>
      <c r="O304" s="113"/>
    </row>
    <row r="305" spans="1:15" s="112" customFormat="1" x14ac:dyDescent="0.2">
      <c r="A305" s="322" t="s">
        <v>7033</v>
      </c>
      <c r="B305" s="323" t="s">
        <v>7005</v>
      </c>
      <c r="C305" s="324" t="s">
        <v>8</v>
      </c>
      <c r="D305" s="325">
        <v>3</v>
      </c>
      <c r="E305" s="326">
        <v>27.692</v>
      </c>
      <c r="F305" s="327">
        <f t="shared" si="31"/>
        <v>83.075999999999993</v>
      </c>
      <c r="G305" s="328">
        <f t="shared" si="36"/>
        <v>100.4721144</v>
      </c>
      <c r="H305" s="329">
        <f t="shared" si="32"/>
        <v>5.4928071009932133E-5</v>
      </c>
      <c r="I305" s="329">
        <f t="shared" si="35"/>
        <v>0.99931356554424733</v>
      </c>
      <c r="J305" s="109">
        <f t="shared" si="33"/>
        <v>0</v>
      </c>
      <c r="K305" s="310"/>
      <c r="L305" s="500">
        <f t="shared" si="34"/>
        <v>3</v>
      </c>
      <c r="M305" s="110"/>
      <c r="O305" s="113"/>
    </row>
    <row r="306" spans="1:15" s="112" customFormat="1" ht="51" x14ac:dyDescent="0.2">
      <c r="A306" s="322">
        <v>89538</v>
      </c>
      <c r="B306" s="323" t="s">
        <v>3024</v>
      </c>
      <c r="C306" s="324" t="s">
        <v>113</v>
      </c>
      <c r="D306" s="325">
        <v>28</v>
      </c>
      <c r="E306" s="326">
        <v>2.89</v>
      </c>
      <c r="F306" s="327">
        <f t="shared" si="31"/>
        <v>80.92</v>
      </c>
      <c r="G306" s="328">
        <f t="shared" si="36"/>
        <v>97.864648000000003</v>
      </c>
      <c r="H306" s="329">
        <f t="shared" si="32"/>
        <v>5.350257000967438E-5</v>
      </c>
      <c r="I306" s="329">
        <f t="shared" si="35"/>
        <v>0.99936706811425702</v>
      </c>
      <c r="J306" s="109">
        <f t="shared" si="33"/>
        <v>0</v>
      </c>
      <c r="K306" s="310"/>
      <c r="L306" s="500">
        <f t="shared" si="34"/>
        <v>28</v>
      </c>
      <c r="M306" s="110"/>
      <c r="O306" s="113"/>
    </row>
    <row r="307" spans="1:15" s="112" customFormat="1" ht="51" x14ac:dyDescent="0.2">
      <c r="A307" s="322">
        <v>91872</v>
      </c>
      <c r="B307" s="323" t="s">
        <v>355</v>
      </c>
      <c r="C307" s="324" t="s">
        <v>8</v>
      </c>
      <c r="D307" s="325">
        <v>6.5</v>
      </c>
      <c r="E307" s="326">
        <v>11.92</v>
      </c>
      <c r="F307" s="327">
        <f t="shared" si="31"/>
        <v>77.48</v>
      </c>
      <c r="G307" s="328">
        <f t="shared" si="36"/>
        <v>93.704312000000002</v>
      </c>
      <c r="H307" s="329">
        <f t="shared" si="32"/>
        <v>5.1228115723548824E-5</v>
      </c>
      <c r="I307" s="329">
        <f t="shared" si="35"/>
        <v>0.99941829622998057</v>
      </c>
      <c r="J307" s="109">
        <f t="shared" si="33"/>
        <v>0</v>
      </c>
      <c r="K307" s="310"/>
      <c r="L307" s="500">
        <f t="shared" si="34"/>
        <v>6.5</v>
      </c>
      <c r="M307" s="110"/>
      <c r="O307" s="113"/>
    </row>
    <row r="308" spans="1:15" s="112" customFormat="1" ht="63.75" x14ac:dyDescent="0.2">
      <c r="A308" s="322" t="s">
        <v>6995</v>
      </c>
      <c r="B308" s="323" t="s">
        <v>6996</v>
      </c>
      <c r="C308" s="324" t="s">
        <v>6454</v>
      </c>
      <c r="D308" s="325">
        <v>1</v>
      </c>
      <c r="E308" s="326">
        <v>77.259999999999991</v>
      </c>
      <c r="F308" s="327">
        <f t="shared" si="31"/>
        <v>77.259999999999991</v>
      </c>
      <c r="G308" s="328">
        <f t="shared" si="36"/>
        <v>93.438243999999997</v>
      </c>
      <c r="H308" s="329">
        <f t="shared" si="32"/>
        <v>5.1082656437808235E-5</v>
      </c>
      <c r="I308" s="329">
        <f t="shared" si="35"/>
        <v>0.9994693788864184</v>
      </c>
      <c r="J308" s="109">
        <f t="shared" si="33"/>
        <v>0</v>
      </c>
      <c r="K308" s="310"/>
      <c r="L308" s="500">
        <f t="shared" si="34"/>
        <v>1</v>
      </c>
      <c r="M308" s="110"/>
      <c r="O308" s="113"/>
    </row>
    <row r="309" spans="1:15" s="112" customFormat="1" ht="63.75" x14ac:dyDescent="0.2">
      <c r="A309" s="322" t="s">
        <v>6998</v>
      </c>
      <c r="B309" s="323" t="s">
        <v>6999</v>
      </c>
      <c r="C309" s="324" t="s">
        <v>6454</v>
      </c>
      <c r="D309" s="325">
        <v>1</v>
      </c>
      <c r="E309" s="326">
        <v>77.259999999999991</v>
      </c>
      <c r="F309" s="327">
        <f t="shared" si="31"/>
        <v>77.259999999999991</v>
      </c>
      <c r="G309" s="328">
        <f t="shared" si="36"/>
        <v>93.438243999999997</v>
      </c>
      <c r="H309" s="329">
        <f t="shared" si="32"/>
        <v>5.1082656437808235E-5</v>
      </c>
      <c r="I309" s="329">
        <f t="shared" si="35"/>
        <v>0.99952046154285623</v>
      </c>
      <c r="J309" s="109">
        <f t="shared" si="33"/>
        <v>0</v>
      </c>
      <c r="K309" s="310"/>
      <c r="L309" s="500">
        <f t="shared" si="34"/>
        <v>1</v>
      </c>
      <c r="M309" s="110"/>
      <c r="O309" s="113"/>
    </row>
    <row r="310" spans="1:15" s="112" customFormat="1" ht="38.25" x14ac:dyDescent="0.2">
      <c r="A310" s="322">
        <v>89869</v>
      </c>
      <c r="B310" s="323" t="s">
        <v>3301</v>
      </c>
      <c r="C310" s="324" t="s">
        <v>113</v>
      </c>
      <c r="D310" s="325">
        <v>12</v>
      </c>
      <c r="E310" s="326">
        <v>6.18</v>
      </c>
      <c r="F310" s="327">
        <f t="shared" si="31"/>
        <v>74.16</v>
      </c>
      <c r="G310" s="328">
        <f t="shared" si="36"/>
        <v>89.689104</v>
      </c>
      <c r="H310" s="329">
        <f t="shared" si="32"/>
        <v>4.9033002866009042E-5</v>
      </c>
      <c r="I310" s="329">
        <f t="shared" si="35"/>
        <v>0.99956949454572219</v>
      </c>
      <c r="J310" s="109">
        <f t="shared" si="33"/>
        <v>0</v>
      </c>
      <c r="K310" s="310"/>
      <c r="L310" s="500">
        <f t="shared" si="34"/>
        <v>12</v>
      </c>
      <c r="M310" s="110"/>
      <c r="O310" s="113"/>
    </row>
    <row r="311" spans="1:15" s="112" customFormat="1" ht="25.5" x14ac:dyDescent="0.2">
      <c r="A311" s="322" t="s">
        <v>6861</v>
      </c>
      <c r="B311" s="323" t="s">
        <v>5156</v>
      </c>
      <c r="C311" s="324" t="s">
        <v>6454</v>
      </c>
      <c r="D311" s="325">
        <v>4</v>
      </c>
      <c r="E311" s="326">
        <v>18.246000000000002</v>
      </c>
      <c r="F311" s="327">
        <f t="shared" si="31"/>
        <v>72.984000000000009</v>
      </c>
      <c r="G311" s="328">
        <f t="shared" si="36"/>
        <v>88.266849600000015</v>
      </c>
      <c r="H311" s="329">
        <f t="shared" si="32"/>
        <v>4.8255456865868458E-5</v>
      </c>
      <c r="I311" s="329">
        <f t="shared" si="35"/>
        <v>0.99961775000258801</v>
      </c>
      <c r="J311" s="109">
        <f t="shared" si="33"/>
        <v>0</v>
      </c>
      <c r="K311" s="310"/>
      <c r="L311" s="500">
        <f t="shared" si="34"/>
        <v>4</v>
      </c>
      <c r="M311" s="110"/>
      <c r="O311" s="113"/>
    </row>
    <row r="312" spans="1:15" s="112" customFormat="1" ht="51" x14ac:dyDescent="0.2">
      <c r="A312" s="322">
        <v>92898</v>
      </c>
      <c r="B312" s="323" t="s">
        <v>3398</v>
      </c>
      <c r="C312" s="324" t="s">
        <v>113</v>
      </c>
      <c r="D312" s="325">
        <v>2</v>
      </c>
      <c r="E312" s="326">
        <v>30.06</v>
      </c>
      <c r="F312" s="327">
        <f t="shared" si="31"/>
        <v>60.12</v>
      </c>
      <c r="G312" s="328">
        <f t="shared" si="36"/>
        <v>72.709127999999993</v>
      </c>
      <c r="H312" s="329">
        <f t="shared" si="32"/>
        <v>3.9750055721473345E-5</v>
      </c>
      <c r="I312" s="329">
        <f t="shared" si="35"/>
        <v>0.99965750005830945</v>
      </c>
      <c r="J312" s="109">
        <f t="shared" si="33"/>
        <v>0</v>
      </c>
      <c r="K312" s="310"/>
      <c r="L312" s="500">
        <f t="shared" si="34"/>
        <v>2</v>
      </c>
      <c r="M312" s="110"/>
      <c r="O312" s="113"/>
    </row>
    <row r="313" spans="1:15" s="112" customFormat="1" ht="51" x14ac:dyDescent="0.2">
      <c r="A313" s="322">
        <v>92638</v>
      </c>
      <c r="B313" s="323" t="s">
        <v>3345</v>
      </c>
      <c r="C313" s="324" t="s">
        <v>113</v>
      </c>
      <c r="D313" s="325">
        <v>1</v>
      </c>
      <c r="E313" s="326">
        <v>58.86</v>
      </c>
      <c r="F313" s="327">
        <f t="shared" si="31"/>
        <v>58.86</v>
      </c>
      <c r="G313" s="328">
        <f t="shared" si="36"/>
        <v>71.185283999999996</v>
      </c>
      <c r="H313" s="329">
        <f t="shared" si="32"/>
        <v>3.8916970721322712E-5</v>
      </c>
      <c r="I313" s="329">
        <f t="shared" si="35"/>
        <v>0.99969641702903078</v>
      </c>
      <c r="J313" s="109">
        <f t="shared" si="33"/>
        <v>0</v>
      </c>
      <c r="K313" s="310"/>
      <c r="L313" s="500">
        <f t="shared" si="34"/>
        <v>1</v>
      </c>
      <c r="M313" s="110"/>
      <c r="O313" s="113"/>
    </row>
    <row r="314" spans="1:15" s="112" customFormat="1" ht="38.25" x14ac:dyDescent="0.2">
      <c r="A314" s="322">
        <v>89605</v>
      </c>
      <c r="B314" s="323" t="s">
        <v>344</v>
      </c>
      <c r="C314" s="324" t="s">
        <v>113</v>
      </c>
      <c r="D314" s="325">
        <v>4</v>
      </c>
      <c r="E314" s="326">
        <v>14</v>
      </c>
      <c r="F314" s="327">
        <f t="shared" si="31"/>
        <v>56</v>
      </c>
      <c r="G314" s="328">
        <f t="shared" si="36"/>
        <v>67.726399999999998</v>
      </c>
      <c r="H314" s="329">
        <f t="shared" si="32"/>
        <v>3.7026000006695071E-5</v>
      </c>
      <c r="I314" s="329">
        <f t="shared" si="35"/>
        <v>0.99973344302903744</v>
      </c>
      <c r="J314" s="109">
        <f t="shared" si="33"/>
        <v>0</v>
      </c>
      <c r="K314" s="310"/>
      <c r="L314" s="500">
        <f t="shared" si="34"/>
        <v>4</v>
      </c>
      <c r="M314" s="110"/>
      <c r="O314" s="113"/>
    </row>
    <row r="315" spans="1:15" s="112" customFormat="1" ht="38.25" x14ac:dyDescent="0.2">
      <c r="A315" s="322">
        <v>89867</v>
      </c>
      <c r="B315" s="323" t="s">
        <v>3299</v>
      </c>
      <c r="C315" s="324" t="s">
        <v>113</v>
      </c>
      <c r="D315" s="325">
        <v>12</v>
      </c>
      <c r="E315" s="326">
        <v>4.45</v>
      </c>
      <c r="F315" s="327">
        <f t="shared" si="31"/>
        <v>53.400000000000006</v>
      </c>
      <c r="G315" s="328">
        <f t="shared" si="36"/>
        <v>64.581960000000009</v>
      </c>
      <c r="H315" s="329">
        <f t="shared" si="32"/>
        <v>3.5306935720669951E-5</v>
      </c>
      <c r="I315" s="329">
        <f t="shared" si="35"/>
        <v>0.99976874996475806</v>
      </c>
      <c r="J315" s="109">
        <f t="shared" si="33"/>
        <v>0</v>
      </c>
      <c r="K315" s="310"/>
      <c r="L315" s="500">
        <f t="shared" si="34"/>
        <v>12</v>
      </c>
      <c r="M315" s="110"/>
      <c r="O315" s="113"/>
    </row>
    <row r="316" spans="1:15" s="112" customFormat="1" ht="25.5" x14ac:dyDescent="0.2">
      <c r="A316" s="322" t="s">
        <v>6957</v>
      </c>
      <c r="B316" s="323" t="s">
        <v>6958</v>
      </c>
      <c r="C316" s="324" t="s">
        <v>6454</v>
      </c>
      <c r="D316" s="325">
        <v>1</v>
      </c>
      <c r="E316" s="326">
        <v>48.932949999999991</v>
      </c>
      <c r="F316" s="327">
        <f t="shared" si="31"/>
        <v>48.932949999999991</v>
      </c>
      <c r="G316" s="328">
        <f t="shared" si="36"/>
        <v>59.179509729999992</v>
      </c>
      <c r="H316" s="329">
        <f t="shared" si="32"/>
        <v>3.2353417982635882E-5</v>
      </c>
      <c r="I316" s="329">
        <f t="shared" si="35"/>
        <v>0.99980110338274075</v>
      </c>
      <c r="J316" s="109">
        <f t="shared" si="33"/>
        <v>0</v>
      </c>
      <c r="K316" s="310"/>
      <c r="L316" s="500">
        <f t="shared" si="34"/>
        <v>1</v>
      </c>
      <c r="M316" s="110"/>
      <c r="O316" s="113"/>
    </row>
    <row r="317" spans="1:15" s="112" customFormat="1" ht="25.5" x14ac:dyDescent="0.2">
      <c r="A317" s="322" t="s">
        <v>6863</v>
      </c>
      <c r="B317" s="323" t="s">
        <v>5157</v>
      </c>
      <c r="C317" s="324" t="s">
        <v>6454</v>
      </c>
      <c r="D317" s="325">
        <v>2</v>
      </c>
      <c r="E317" s="326">
        <v>24.426000000000002</v>
      </c>
      <c r="F317" s="327">
        <f t="shared" si="31"/>
        <v>48.852000000000004</v>
      </c>
      <c r="G317" s="328">
        <f t="shared" si="36"/>
        <v>59.081608800000005</v>
      </c>
      <c r="H317" s="329">
        <f t="shared" si="32"/>
        <v>3.2299895577269066E-5</v>
      </c>
      <c r="I317" s="329">
        <f t="shared" si="35"/>
        <v>0.99983340327831804</v>
      </c>
      <c r="J317" s="109">
        <f t="shared" si="33"/>
        <v>0</v>
      </c>
      <c r="K317" s="310"/>
      <c r="L317" s="500">
        <f t="shared" si="34"/>
        <v>2</v>
      </c>
      <c r="M317" s="110"/>
      <c r="O317" s="113"/>
    </row>
    <row r="318" spans="1:15" s="112" customFormat="1" ht="25.5" x14ac:dyDescent="0.2">
      <c r="A318" s="322" t="s">
        <v>6860</v>
      </c>
      <c r="B318" s="323" t="s">
        <v>5160</v>
      </c>
      <c r="C318" s="324" t="s">
        <v>6454</v>
      </c>
      <c r="D318" s="325">
        <v>3</v>
      </c>
      <c r="E318" s="326">
        <v>15.956000000000001</v>
      </c>
      <c r="F318" s="327">
        <f t="shared" si="31"/>
        <v>47.868000000000002</v>
      </c>
      <c r="G318" s="328">
        <f t="shared" ref="G318:G323" si="37">F318*1.2094</f>
        <v>57.891559200000003</v>
      </c>
      <c r="H318" s="329">
        <f t="shared" si="32"/>
        <v>3.1649295862865709E-5</v>
      </c>
      <c r="I318" s="329">
        <f t="shared" si="35"/>
        <v>0.9998650525741809</v>
      </c>
      <c r="J318" s="109">
        <f t="shared" si="33"/>
        <v>0</v>
      </c>
      <c r="K318" s="310"/>
      <c r="L318" s="500">
        <f t="shared" si="34"/>
        <v>3</v>
      </c>
      <c r="M318" s="110"/>
      <c r="O318" s="113"/>
    </row>
    <row r="319" spans="1:15" s="112" customFormat="1" ht="25.5" x14ac:dyDescent="0.2">
      <c r="A319" s="322" t="s">
        <v>6862</v>
      </c>
      <c r="B319" s="323" t="s">
        <v>5203</v>
      </c>
      <c r="C319" s="324" t="s">
        <v>6454</v>
      </c>
      <c r="D319" s="325">
        <v>3</v>
      </c>
      <c r="E319" s="326">
        <v>15.696000000000002</v>
      </c>
      <c r="F319" s="327">
        <f t="shared" si="31"/>
        <v>47.088000000000008</v>
      </c>
      <c r="G319" s="328">
        <f t="shared" si="37"/>
        <v>56.948227200000012</v>
      </c>
      <c r="H319" s="329">
        <f t="shared" si="32"/>
        <v>3.1133576577058174E-5</v>
      </c>
      <c r="I319" s="329">
        <f t="shared" si="35"/>
        <v>0.99989618615075793</v>
      </c>
      <c r="J319" s="109">
        <f t="shared" si="33"/>
        <v>0</v>
      </c>
      <c r="K319" s="310"/>
      <c r="L319" s="500">
        <f t="shared" si="34"/>
        <v>3</v>
      </c>
      <c r="M319" s="110"/>
      <c r="O319" s="113"/>
    </row>
    <row r="320" spans="1:15" s="112" customFormat="1" ht="38.25" x14ac:dyDescent="0.2">
      <c r="A320" s="322">
        <v>89868</v>
      </c>
      <c r="B320" s="323" t="s">
        <v>3300</v>
      </c>
      <c r="C320" s="324" t="s">
        <v>113</v>
      </c>
      <c r="D320" s="325">
        <v>15</v>
      </c>
      <c r="E320" s="326">
        <v>2.83</v>
      </c>
      <c r="F320" s="327">
        <f t="shared" si="31"/>
        <v>42.45</v>
      </c>
      <c r="G320" s="328">
        <f t="shared" si="37"/>
        <v>51.339030000000008</v>
      </c>
      <c r="H320" s="329">
        <f t="shared" si="32"/>
        <v>2.8067030362217966E-5</v>
      </c>
      <c r="I320" s="329">
        <f t="shared" si="35"/>
        <v>0.9999242531811201</v>
      </c>
      <c r="J320" s="109">
        <f t="shared" si="33"/>
        <v>0</v>
      </c>
      <c r="K320" s="310"/>
      <c r="L320" s="500">
        <f t="shared" si="34"/>
        <v>15</v>
      </c>
      <c r="M320" s="110"/>
      <c r="O320" s="113"/>
    </row>
    <row r="321" spans="1:17" s="112" customFormat="1" ht="38.25" x14ac:dyDescent="0.2">
      <c r="A321" s="322" t="s">
        <v>6951</v>
      </c>
      <c r="B321" s="323" t="s">
        <v>6952</v>
      </c>
      <c r="C321" s="324" t="s">
        <v>6454</v>
      </c>
      <c r="D321" s="325">
        <v>1</v>
      </c>
      <c r="E321" s="326">
        <v>41.641329999999996</v>
      </c>
      <c r="F321" s="327">
        <f t="shared" si="31"/>
        <v>41.641329999999996</v>
      </c>
      <c r="G321" s="328">
        <f t="shared" si="37"/>
        <v>50.361024501999999</v>
      </c>
      <c r="H321" s="329">
        <f t="shared" si="32"/>
        <v>2.7532355086764137E-5</v>
      </c>
      <c r="I321" s="329">
        <f t="shared" si="35"/>
        <v>0.99995178553620689</v>
      </c>
      <c r="J321" s="109">
        <f t="shared" si="33"/>
        <v>0</v>
      </c>
      <c r="K321" s="310"/>
      <c r="L321" s="500">
        <f t="shared" si="34"/>
        <v>1</v>
      </c>
      <c r="M321" s="110"/>
      <c r="O321" s="113"/>
    </row>
    <row r="322" spans="1:17" s="112" customFormat="1" ht="25.5" x14ac:dyDescent="0.2">
      <c r="A322" s="322" t="s">
        <v>6864</v>
      </c>
      <c r="B322" s="323" t="s">
        <v>5204</v>
      </c>
      <c r="C322" s="324" t="s">
        <v>6454</v>
      </c>
      <c r="D322" s="325">
        <v>2</v>
      </c>
      <c r="E322" s="326">
        <v>20.155999999999999</v>
      </c>
      <c r="F322" s="327">
        <f t="shared" si="31"/>
        <v>40.311999999999998</v>
      </c>
      <c r="G322" s="328">
        <f t="shared" si="37"/>
        <v>48.753332799999995</v>
      </c>
      <c r="H322" s="329">
        <f t="shared" si="32"/>
        <v>2.6653430576248064E-5</v>
      </c>
      <c r="I322" s="329">
        <f t="shared" si="35"/>
        <v>0.99997843896678318</v>
      </c>
      <c r="J322" s="109">
        <f t="shared" si="33"/>
        <v>0</v>
      </c>
      <c r="K322" s="310"/>
      <c r="L322" s="500">
        <f t="shared" si="34"/>
        <v>2</v>
      </c>
      <c r="M322" s="110"/>
      <c r="O322" s="113"/>
    </row>
    <row r="323" spans="1:17" s="112" customFormat="1" ht="51" x14ac:dyDescent="0.2">
      <c r="A323" s="322">
        <v>95802</v>
      </c>
      <c r="B323" s="323" t="s">
        <v>2476</v>
      </c>
      <c r="C323" s="324" t="s">
        <v>113</v>
      </c>
      <c r="D323" s="325">
        <v>1</v>
      </c>
      <c r="E323" s="326">
        <v>32.61</v>
      </c>
      <c r="F323" s="327">
        <f t="shared" si="31"/>
        <v>32.61</v>
      </c>
      <c r="G323" s="328">
        <f t="shared" si="37"/>
        <v>39.438533999999997</v>
      </c>
      <c r="H323" s="329">
        <f t="shared" si="32"/>
        <v>2.1561033218184397E-5</v>
      </c>
      <c r="I323" s="329">
        <f t="shared" si="35"/>
        <v>1.0000000000000013</v>
      </c>
      <c r="J323" s="109">
        <f t="shared" si="33"/>
        <v>0</v>
      </c>
      <c r="K323" s="310"/>
      <c r="L323" s="500">
        <f t="shared" si="34"/>
        <v>1</v>
      </c>
      <c r="M323" s="110"/>
      <c r="O323" s="113"/>
    </row>
    <row r="324" spans="1:17" s="112" customFormat="1" x14ac:dyDescent="0.2">
      <c r="A324" s="114"/>
      <c r="B324" s="115"/>
      <c r="C324" s="116"/>
      <c r="D324" s="117"/>
      <c r="E324" s="118"/>
      <c r="F324" s="119"/>
      <c r="G324" s="120"/>
      <c r="H324" s="120"/>
      <c r="I324" s="120"/>
      <c r="J324" s="109"/>
      <c r="K324" s="310"/>
      <c r="L324" s="110"/>
      <c r="M324" s="110"/>
      <c r="O324" s="113"/>
    </row>
    <row r="325" spans="1:17" s="112" customFormat="1" x14ac:dyDescent="0.2">
      <c r="A325" s="121"/>
      <c r="B325" s="110"/>
      <c r="C325" s="111"/>
      <c r="D325" s="122" t="s">
        <v>199</v>
      </c>
      <c r="E325" s="123"/>
      <c r="F325" s="123">
        <f>SUM(F11:F323)</f>
        <v>1547493.4213247786</v>
      </c>
      <c r="G325" s="123">
        <f>SUM(G11:G323)</f>
        <v>1829157.8887201874</v>
      </c>
      <c r="H325" s="120"/>
      <c r="I325" s="124">
        <f>I323</f>
        <v>1.0000000000000013</v>
      </c>
      <c r="J325" s="109"/>
      <c r="K325" s="310"/>
      <c r="L325" s="110"/>
      <c r="M325" s="110"/>
      <c r="O325" s="113"/>
    </row>
    <row r="326" spans="1:17" s="258" customFormat="1" ht="70.5" customHeight="1" x14ac:dyDescent="0.25">
      <c r="A326" s="65"/>
      <c r="B326" s="65"/>
      <c r="C326" s="66"/>
      <c r="D326" s="66"/>
      <c r="E326" s="66"/>
      <c r="F326" s="66"/>
      <c r="G326" s="67"/>
      <c r="H326" s="257"/>
      <c r="I326" s="257"/>
      <c r="J326" s="257"/>
      <c r="K326" s="311"/>
      <c r="L326" s="257"/>
      <c r="M326" s="257"/>
      <c r="N326" s="257"/>
      <c r="O326" s="257"/>
      <c r="P326" s="257"/>
      <c r="Q326" s="257"/>
    </row>
    <row r="327" spans="1:17" s="79" customFormat="1" ht="59.25" customHeight="1" x14ac:dyDescent="0.25">
      <c r="A327" s="540" t="s">
        <v>7278</v>
      </c>
      <c r="B327" s="540"/>
      <c r="C327" s="540"/>
      <c r="D327" s="540"/>
      <c r="E327" s="540"/>
      <c r="F327" s="540"/>
      <c r="G327" s="540"/>
      <c r="H327" s="540"/>
      <c r="I327" s="540"/>
      <c r="K327" s="312"/>
    </row>
    <row r="328" spans="1:17" s="112" customFormat="1" x14ac:dyDescent="0.2">
      <c r="A328" s="121"/>
      <c r="B328" s="125"/>
      <c r="C328" s="111"/>
      <c r="D328" s="120"/>
      <c r="E328" s="120"/>
      <c r="F328" s="120"/>
      <c r="G328" s="120"/>
      <c r="H328" s="120"/>
      <c r="I328" s="120"/>
      <c r="J328" s="109"/>
      <c r="K328" s="310"/>
      <c r="L328" s="110"/>
      <c r="M328" s="110"/>
      <c r="O328" s="113"/>
    </row>
    <row r="329" spans="1:17" s="112" customFormat="1" x14ac:dyDescent="0.2">
      <c r="A329" s="121"/>
      <c r="B329" s="125"/>
      <c r="C329" s="111"/>
      <c r="D329" s="120"/>
      <c r="E329" s="120"/>
      <c r="F329" s="120"/>
      <c r="G329" s="120"/>
      <c r="H329" s="120"/>
      <c r="I329" s="120"/>
      <c r="J329" s="109"/>
      <c r="K329" s="310"/>
      <c r="L329" s="110"/>
      <c r="M329" s="110"/>
      <c r="O329" s="113"/>
    </row>
    <row r="330" spans="1:17" s="112" customFormat="1" x14ac:dyDescent="0.2">
      <c r="A330" s="121"/>
      <c r="B330" s="125"/>
      <c r="C330" s="111"/>
      <c r="D330" s="120"/>
      <c r="E330" s="120"/>
      <c r="F330" s="120"/>
      <c r="G330" s="120"/>
      <c r="H330" s="120"/>
      <c r="I330" s="120"/>
      <c r="J330" s="109"/>
      <c r="K330" s="310"/>
      <c r="L330" s="110"/>
      <c r="M330" s="110"/>
      <c r="O330" s="113"/>
    </row>
    <row r="331" spans="1:17" s="112" customFormat="1" x14ac:dyDescent="0.2">
      <c r="A331" s="121"/>
      <c r="B331" s="125"/>
      <c r="C331" s="111"/>
      <c r="D331" s="120"/>
      <c r="E331" s="120"/>
      <c r="F331" s="120"/>
      <c r="G331" s="120"/>
      <c r="H331" s="120"/>
      <c r="I331" s="120"/>
      <c r="J331" s="109"/>
      <c r="K331" s="310"/>
      <c r="L331" s="110"/>
      <c r="M331" s="110"/>
      <c r="O331" s="113"/>
    </row>
    <row r="332" spans="1:17" s="112" customFormat="1" x14ac:dyDescent="0.2">
      <c r="A332" s="121"/>
      <c r="B332" s="110"/>
      <c r="C332" s="111"/>
      <c r="D332" s="120"/>
      <c r="E332" s="120"/>
      <c r="F332" s="120"/>
      <c r="G332" s="120"/>
      <c r="H332" s="120"/>
      <c r="I332" s="120"/>
      <c r="J332" s="109"/>
      <c r="K332" s="310"/>
      <c r="L332" s="110"/>
      <c r="M332" s="110"/>
      <c r="O332" s="113"/>
    </row>
    <row r="333" spans="1:17" s="112" customFormat="1" x14ac:dyDescent="0.2">
      <c r="A333" s="121"/>
      <c r="B333" s="110"/>
      <c r="C333" s="111"/>
      <c r="D333" s="120"/>
      <c r="E333" s="120"/>
      <c r="F333" s="120"/>
      <c r="G333" s="120">
        <f>G325-CAPA!D37</f>
        <v>0</v>
      </c>
      <c r="H333" s="120"/>
      <c r="I333" s="120"/>
      <c r="J333" s="109"/>
      <c r="K333" s="310"/>
      <c r="L333" s="110"/>
      <c r="M333" s="110"/>
      <c r="O333" s="113"/>
    </row>
    <row r="334" spans="1:17" s="112" customFormat="1" x14ac:dyDescent="0.2">
      <c r="A334" s="121"/>
      <c r="B334" s="110"/>
      <c r="C334" s="111"/>
      <c r="D334" s="120"/>
      <c r="E334" s="120"/>
      <c r="F334" s="120"/>
      <c r="G334" s="120"/>
      <c r="H334" s="120"/>
      <c r="I334" s="120"/>
      <c r="J334" s="109"/>
      <c r="K334" s="310"/>
      <c r="L334" s="110"/>
      <c r="M334" s="110"/>
      <c r="O334" s="113"/>
    </row>
    <row r="335" spans="1:17" s="112" customFormat="1" x14ac:dyDescent="0.2">
      <c r="A335" s="121"/>
      <c r="B335" s="110"/>
      <c r="C335" s="111"/>
      <c r="D335" s="120"/>
      <c r="E335" s="120"/>
      <c r="F335" s="120"/>
      <c r="G335" s="120"/>
      <c r="H335" s="120"/>
      <c r="I335" s="120"/>
      <c r="J335" s="109"/>
      <c r="K335" s="310"/>
      <c r="L335" s="110"/>
      <c r="M335" s="110"/>
      <c r="O335" s="113"/>
    </row>
    <row r="336" spans="1:17" s="112" customFormat="1" x14ac:dyDescent="0.2">
      <c r="A336" s="121"/>
      <c r="B336" s="110"/>
      <c r="C336" s="111"/>
      <c r="D336" s="120"/>
      <c r="E336" s="120"/>
      <c r="F336" s="120"/>
      <c r="G336" s="120"/>
      <c r="H336" s="120"/>
      <c r="I336" s="120"/>
      <c r="J336" s="109"/>
      <c r="K336" s="310"/>
      <c r="L336" s="110"/>
      <c r="M336" s="110"/>
      <c r="O336" s="113"/>
    </row>
    <row r="337" spans="1:15" s="112" customFormat="1" x14ac:dyDescent="0.2">
      <c r="A337" s="121"/>
      <c r="B337" s="110"/>
      <c r="C337" s="111"/>
      <c r="D337" s="120"/>
      <c r="E337" s="120"/>
      <c r="F337" s="120"/>
      <c r="G337" s="120"/>
      <c r="H337" s="120"/>
      <c r="I337" s="120"/>
      <c r="J337" s="109"/>
      <c r="K337" s="310"/>
      <c r="L337" s="110"/>
      <c r="M337" s="110"/>
      <c r="O337" s="113"/>
    </row>
    <row r="338" spans="1:15" s="112" customFormat="1" x14ac:dyDescent="0.2">
      <c r="A338" s="121"/>
      <c r="B338" s="110"/>
      <c r="C338" s="111"/>
      <c r="D338" s="120"/>
      <c r="E338" s="120"/>
      <c r="F338" s="120"/>
      <c r="G338" s="120"/>
      <c r="H338" s="120"/>
      <c r="I338" s="120"/>
      <c r="J338" s="109"/>
      <c r="K338" s="310"/>
      <c r="L338" s="110"/>
      <c r="M338" s="110"/>
      <c r="O338" s="113"/>
    </row>
    <row r="339" spans="1:15" s="112" customFormat="1" x14ac:dyDescent="0.2">
      <c r="A339" s="121"/>
      <c r="B339" s="110"/>
      <c r="C339" s="111"/>
      <c r="D339" s="120"/>
      <c r="E339" s="120"/>
      <c r="F339" s="120"/>
      <c r="G339" s="120"/>
      <c r="H339" s="120"/>
      <c r="I339" s="120"/>
      <c r="J339" s="109"/>
      <c r="K339" s="310"/>
      <c r="L339" s="110"/>
      <c r="M339" s="110"/>
      <c r="O339" s="113"/>
    </row>
    <row r="340" spans="1:15" s="112" customFormat="1" x14ac:dyDescent="0.2">
      <c r="A340" s="121"/>
      <c r="B340" s="110"/>
      <c r="C340" s="111"/>
      <c r="D340" s="120"/>
      <c r="E340" s="120"/>
      <c r="F340" s="120"/>
      <c r="G340" s="120"/>
      <c r="H340" s="120"/>
      <c r="I340" s="120"/>
      <c r="J340" s="109"/>
      <c r="K340" s="310"/>
      <c r="L340" s="110"/>
      <c r="M340" s="110"/>
      <c r="O340" s="113"/>
    </row>
    <row r="341" spans="1:15" s="112" customFormat="1" x14ac:dyDescent="0.2">
      <c r="A341" s="121"/>
      <c r="B341" s="110"/>
      <c r="C341" s="111"/>
      <c r="D341" s="120"/>
      <c r="E341" s="120"/>
      <c r="F341" s="120"/>
      <c r="G341" s="120"/>
      <c r="H341" s="120"/>
      <c r="I341" s="120"/>
      <c r="J341" s="109"/>
      <c r="K341" s="310"/>
      <c r="L341" s="110"/>
      <c r="M341" s="110"/>
      <c r="O341" s="113"/>
    </row>
    <row r="342" spans="1:15" s="112" customFormat="1" x14ac:dyDescent="0.2">
      <c r="A342" s="121"/>
      <c r="B342" s="110"/>
      <c r="C342" s="111"/>
      <c r="D342" s="120"/>
      <c r="E342" s="120"/>
      <c r="F342" s="120"/>
      <c r="G342" s="120"/>
      <c r="H342" s="120"/>
      <c r="I342" s="120"/>
      <c r="J342" s="109"/>
      <c r="K342" s="310"/>
      <c r="L342" s="110"/>
      <c r="M342" s="110"/>
      <c r="O342" s="113"/>
    </row>
    <row r="343" spans="1:15" s="112" customFormat="1" x14ac:dyDescent="0.2">
      <c r="A343" s="121"/>
      <c r="B343" s="110"/>
      <c r="C343" s="111"/>
      <c r="D343" s="120"/>
      <c r="E343" s="120"/>
      <c r="F343" s="120"/>
      <c r="G343" s="120"/>
      <c r="H343" s="120"/>
      <c r="I343" s="120"/>
      <c r="J343" s="109"/>
      <c r="K343" s="310"/>
      <c r="L343" s="110"/>
      <c r="M343" s="110"/>
      <c r="O343" s="113"/>
    </row>
    <row r="344" spans="1:15" s="112" customFormat="1" x14ac:dyDescent="0.2">
      <c r="A344" s="121"/>
      <c r="B344" s="110"/>
      <c r="C344" s="111"/>
      <c r="D344" s="120"/>
      <c r="E344" s="120"/>
      <c r="F344" s="120"/>
      <c r="G344" s="120"/>
      <c r="H344" s="120"/>
      <c r="I344" s="120"/>
      <c r="J344" s="109"/>
      <c r="K344" s="310"/>
      <c r="L344" s="110"/>
      <c r="M344" s="110"/>
      <c r="O344" s="113"/>
    </row>
    <row r="345" spans="1:15" s="112" customFormat="1" x14ac:dyDescent="0.2">
      <c r="A345" s="121"/>
      <c r="B345" s="110"/>
      <c r="C345" s="111"/>
      <c r="D345" s="120"/>
      <c r="E345" s="120"/>
      <c r="F345" s="120"/>
      <c r="G345" s="120"/>
      <c r="H345" s="120"/>
      <c r="I345" s="120"/>
      <c r="J345" s="109"/>
      <c r="K345" s="310"/>
      <c r="L345" s="110"/>
      <c r="M345" s="110"/>
      <c r="O345" s="113"/>
    </row>
    <row r="346" spans="1:15" s="112" customFormat="1" x14ac:dyDescent="0.2">
      <c r="A346" s="121"/>
      <c r="B346" s="110"/>
      <c r="C346" s="111"/>
      <c r="D346" s="120"/>
      <c r="E346" s="120"/>
      <c r="F346" s="120"/>
      <c r="G346" s="120"/>
      <c r="H346" s="120"/>
      <c r="I346" s="120"/>
      <c r="J346" s="109"/>
      <c r="K346" s="310"/>
      <c r="L346" s="110"/>
      <c r="M346" s="110"/>
      <c r="O346" s="113"/>
    </row>
    <row r="347" spans="1:15" s="112" customFormat="1" x14ac:dyDescent="0.2">
      <c r="A347" s="121"/>
      <c r="B347" s="110"/>
      <c r="C347" s="111"/>
      <c r="D347" s="120"/>
      <c r="E347" s="120"/>
      <c r="F347" s="120"/>
      <c r="G347" s="120"/>
      <c r="H347" s="120"/>
      <c r="I347" s="120"/>
      <c r="J347" s="109"/>
      <c r="K347" s="310"/>
      <c r="L347" s="110"/>
      <c r="M347" s="110"/>
      <c r="O347" s="113"/>
    </row>
    <row r="348" spans="1:15" s="112" customFormat="1" x14ac:dyDescent="0.2">
      <c r="A348" s="121"/>
      <c r="B348" s="110"/>
      <c r="C348" s="111"/>
      <c r="D348" s="120"/>
      <c r="E348" s="120"/>
      <c r="F348" s="120"/>
      <c r="G348" s="120"/>
      <c r="H348" s="120"/>
      <c r="I348" s="120"/>
      <c r="J348" s="109"/>
      <c r="K348" s="310"/>
      <c r="L348" s="110"/>
      <c r="M348" s="110"/>
      <c r="O348" s="113"/>
    </row>
    <row r="349" spans="1:15" s="112" customFormat="1" x14ac:dyDescent="0.2">
      <c r="A349" s="121"/>
      <c r="B349" s="110"/>
      <c r="C349" s="111"/>
      <c r="D349" s="120"/>
      <c r="E349" s="120"/>
      <c r="F349" s="120"/>
      <c r="G349" s="120"/>
      <c r="H349" s="120"/>
      <c r="I349" s="120"/>
      <c r="J349" s="109"/>
      <c r="K349" s="310"/>
      <c r="L349" s="110"/>
      <c r="M349" s="110"/>
      <c r="O349" s="113"/>
    </row>
    <row r="350" spans="1:15" s="112" customFormat="1" x14ac:dyDescent="0.2">
      <c r="A350" s="121"/>
      <c r="B350" s="110"/>
      <c r="C350" s="111"/>
      <c r="D350" s="120"/>
      <c r="E350" s="120"/>
      <c r="F350" s="120"/>
      <c r="G350" s="120"/>
      <c r="H350" s="120"/>
      <c r="I350" s="120"/>
      <c r="J350" s="109"/>
      <c r="K350" s="310"/>
      <c r="L350" s="110"/>
      <c r="M350" s="110"/>
      <c r="O350" s="113"/>
    </row>
    <row r="351" spans="1:15" s="112" customFormat="1" x14ac:dyDescent="0.2">
      <c r="A351" s="121"/>
      <c r="B351" s="110"/>
      <c r="C351" s="111"/>
      <c r="D351" s="120"/>
      <c r="E351" s="120"/>
      <c r="F351" s="120"/>
      <c r="G351" s="120"/>
      <c r="H351" s="120"/>
      <c r="I351" s="120"/>
      <c r="J351" s="109"/>
      <c r="K351" s="310"/>
      <c r="L351" s="110"/>
      <c r="M351" s="110"/>
      <c r="O351" s="113"/>
    </row>
    <row r="352" spans="1:15" s="112" customFormat="1" x14ac:dyDescent="0.2">
      <c r="A352" s="121"/>
      <c r="B352" s="110"/>
      <c r="C352" s="111"/>
      <c r="D352" s="120"/>
      <c r="E352" s="120"/>
      <c r="F352" s="120"/>
      <c r="G352" s="120"/>
      <c r="H352" s="120"/>
      <c r="I352" s="120"/>
      <c r="J352" s="109"/>
      <c r="K352" s="310"/>
      <c r="L352" s="110"/>
      <c r="M352" s="110"/>
      <c r="O352" s="113"/>
    </row>
    <row r="353" spans="1:15" s="112" customFormat="1" x14ac:dyDescent="0.2">
      <c r="A353" s="121"/>
      <c r="B353" s="110"/>
      <c r="C353" s="111"/>
      <c r="D353" s="120"/>
      <c r="E353" s="120"/>
      <c r="F353" s="120"/>
      <c r="G353" s="120"/>
      <c r="H353" s="120"/>
      <c r="I353" s="120"/>
      <c r="J353" s="109"/>
      <c r="K353" s="310"/>
      <c r="L353" s="110"/>
      <c r="M353" s="110"/>
      <c r="O353" s="113"/>
    </row>
    <row r="354" spans="1:15" s="112" customFormat="1" x14ac:dyDescent="0.2">
      <c r="A354" s="121"/>
      <c r="B354" s="110"/>
      <c r="C354" s="111"/>
      <c r="D354" s="120"/>
      <c r="E354" s="120"/>
      <c r="F354" s="120"/>
      <c r="G354" s="120"/>
      <c r="H354" s="120"/>
      <c r="I354" s="120"/>
      <c r="J354" s="109"/>
      <c r="K354" s="310"/>
      <c r="L354" s="110"/>
      <c r="M354" s="110"/>
      <c r="O354" s="113"/>
    </row>
    <row r="355" spans="1:15" s="112" customFormat="1" x14ac:dyDescent="0.2">
      <c r="A355" s="121"/>
      <c r="B355" s="110"/>
      <c r="C355" s="111"/>
      <c r="D355" s="120"/>
      <c r="E355" s="120"/>
      <c r="F355" s="120"/>
      <c r="G355" s="120"/>
      <c r="H355" s="120"/>
      <c r="I355" s="120"/>
      <c r="J355" s="109"/>
      <c r="K355" s="310"/>
      <c r="L355" s="110"/>
      <c r="M355" s="110"/>
      <c r="O355" s="113"/>
    </row>
    <row r="356" spans="1:15" s="112" customFormat="1" x14ac:dyDescent="0.2">
      <c r="A356" s="121"/>
      <c r="B356" s="110"/>
      <c r="C356" s="111"/>
      <c r="D356" s="120"/>
      <c r="E356" s="120"/>
      <c r="F356" s="120"/>
      <c r="G356" s="120"/>
      <c r="H356" s="120"/>
      <c r="I356" s="120"/>
      <c r="J356" s="109"/>
      <c r="K356" s="310"/>
      <c r="L356" s="110"/>
      <c r="M356" s="110"/>
      <c r="O356" s="113"/>
    </row>
    <row r="357" spans="1:15" s="112" customFormat="1" x14ac:dyDescent="0.2">
      <c r="A357" s="121"/>
      <c r="B357" s="110"/>
      <c r="C357" s="111"/>
      <c r="D357" s="120"/>
      <c r="E357" s="120"/>
      <c r="F357" s="120"/>
      <c r="G357" s="120"/>
      <c r="H357" s="120"/>
      <c r="I357" s="120"/>
      <c r="J357" s="109"/>
      <c r="K357" s="310"/>
      <c r="L357" s="110"/>
      <c r="M357" s="110"/>
      <c r="O357" s="113"/>
    </row>
    <row r="358" spans="1:15" s="112" customFormat="1" x14ac:dyDescent="0.2">
      <c r="A358" s="121"/>
      <c r="B358" s="110"/>
      <c r="C358" s="111"/>
      <c r="D358" s="120"/>
      <c r="E358" s="120"/>
      <c r="F358" s="120"/>
      <c r="G358" s="120"/>
      <c r="H358" s="120"/>
      <c r="I358" s="120"/>
      <c r="J358" s="109"/>
      <c r="K358" s="310"/>
      <c r="L358" s="110"/>
      <c r="M358" s="110"/>
      <c r="O358" s="113"/>
    </row>
    <row r="359" spans="1:15" s="112" customFormat="1" x14ac:dyDescent="0.2">
      <c r="A359" s="121"/>
      <c r="B359" s="110"/>
      <c r="C359" s="111"/>
      <c r="D359" s="120"/>
      <c r="E359" s="120"/>
      <c r="F359" s="120"/>
      <c r="G359" s="120"/>
      <c r="H359" s="120"/>
      <c r="I359" s="120"/>
      <c r="J359" s="109"/>
      <c r="K359" s="310"/>
      <c r="L359" s="110"/>
      <c r="M359" s="110"/>
      <c r="O359" s="113"/>
    </row>
    <row r="360" spans="1:15" s="112" customFormat="1" x14ac:dyDescent="0.2">
      <c r="A360" s="121"/>
      <c r="B360" s="110"/>
      <c r="C360" s="111"/>
      <c r="D360" s="120"/>
      <c r="E360" s="120"/>
      <c r="F360" s="120"/>
      <c r="G360" s="120"/>
      <c r="H360" s="120"/>
      <c r="I360" s="120"/>
      <c r="J360" s="109"/>
      <c r="K360" s="310"/>
      <c r="L360" s="110"/>
      <c r="M360" s="110"/>
      <c r="O360" s="113"/>
    </row>
    <row r="361" spans="1:15" s="112" customFormat="1" x14ac:dyDescent="0.2">
      <c r="A361" s="121"/>
      <c r="B361" s="110"/>
      <c r="C361" s="111"/>
      <c r="D361" s="120"/>
      <c r="E361" s="120"/>
      <c r="F361" s="120"/>
      <c r="G361" s="120"/>
      <c r="H361" s="120"/>
      <c r="I361" s="120"/>
      <c r="J361" s="109"/>
      <c r="K361" s="310"/>
      <c r="L361" s="110"/>
      <c r="M361" s="110"/>
      <c r="O361" s="113"/>
    </row>
    <row r="362" spans="1:15" s="112" customFormat="1" x14ac:dyDescent="0.2">
      <c r="A362" s="121"/>
      <c r="B362" s="110"/>
      <c r="C362" s="111"/>
      <c r="D362" s="120"/>
      <c r="E362" s="120"/>
      <c r="F362" s="120"/>
      <c r="G362" s="120"/>
      <c r="H362" s="120"/>
      <c r="I362" s="120"/>
      <c r="J362" s="109"/>
      <c r="K362" s="310"/>
      <c r="L362" s="110"/>
      <c r="M362" s="110"/>
      <c r="O362" s="113"/>
    </row>
    <row r="363" spans="1:15" s="112" customFormat="1" x14ac:dyDescent="0.2">
      <c r="A363" s="121"/>
      <c r="B363" s="110"/>
      <c r="C363" s="111"/>
      <c r="D363" s="120"/>
      <c r="E363" s="120"/>
      <c r="F363" s="120"/>
      <c r="G363" s="120"/>
      <c r="H363" s="120"/>
      <c r="I363" s="120"/>
      <c r="J363" s="109"/>
      <c r="K363" s="310"/>
      <c r="L363" s="110"/>
      <c r="M363" s="110"/>
      <c r="O363" s="113"/>
    </row>
    <row r="364" spans="1:15" s="112" customFormat="1" x14ac:dyDescent="0.2">
      <c r="A364" s="121"/>
      <c r="B364" s="110"/>
      <c r="C364" s="111"/>
      <c r="D364" s="120"/>
      <c r="E364" s="120"/>
      <c r="F364" s="120"/>
      <c r="G364" s="120"/>
      <c r="H364" s="120"/>
      <c r="I364" s="120"/>
      <c r="J364" s="109"/>
      <c r="K364" s="310"/>
      <c r="L364" s="110"/>
      <c r="M364" s="110"/>
      <c r="O364" s="113"/>
    </row>
    <row r="365" spans="1:15" s="112" customFormat="1" x14ac:dyDescent="0.2">
      <c r="A365" s="121"/>
      <c r="B365" s="110"/>
      <c r="C365" s="111"/>
      <c r="D365" s="120"/>
      <c r="E365" s="120"/>
      <c r="F365" s="120"/>
      <c r="G365" s="120"/>
      <c r="H365" s="120"/>
      <c r="I365" s="120"/>
      <c r="J365" s="109"/>
      <c r="K365" s="310"/>
      <c r="L365" s="110"/>
      <c r="M365" s="110"/>
      <c r="O365" s="113"/>
    </row>
    <row r="366" spans="1:15" s="112" customFormat="1" x14ac:dyDescent="0.2">
      <c r="A366" s="121"/>
      <c r="B366" s="110"/>
      <c r="C366" s="111"/>
      <c r="D366" s="120"/>
      <c r="E366" s="120"/>
      <c r="F366" s="120"/>
      <c r="G366" s="120"/>
      <c r="H366" s="120"/>
      <c r="I366" s="120"/>
      <c r="J366" s="109"/>
      <c r="K366" s="310"/>
      <c r="L366" s="110"/>
      <c r="M366" s="110"/>
      <c r="O366" s="113"/>
    </row>
    <row r="367" spans="1:15" s="112" customFormat="1" x14ac:dyDescent="0.2">
      <c r="A367" s="121"/>
      <c r="B367" s="110"/>
      <c r="C367" s="111"/>
      <c r="D367" s="120"/>
      <c r="E367" s="120"/>
      <c r="F367" s="120"/>
      <c r="G367" s="120"/>
      <c r="H367" s="120"/>
      <c r="I367" s="120"/>
      <c r="J367" s="109"/>
      <c r="K367" s="310"/>
      <c r="L367" s="110"/>
      <c r="M367" s="110"/>
      <c r="O367" s="113"/>
    </row>
    <row r="368" spans="1:15" s="112" customFormat="1" x14ac:dyDescent="0.2">
      <c r="A368" s="121"/>
      <c r="B368" s="110"/>
      <c r="C368" s="111"/>
      <c r="D368" s="120"/>
      <c r="E368" s="120"/>
      <c r="F368" s="120"/>
      <c r="G368" s="120"/>
      <c r="H368" s="120"/>
      <c r="I368" s="120"/>
      <c r="J368" s="109"/>
      <c r="K368" s="310"/>
      <c r="L368" s="110"/>
      <c r="M368" s="110"/>
      <c r="O368" s="113"/>
    </row>
    <row r="369" spans="1:15" s="112" customFormat="1" x14ac:dyDescent="0.2">
      <c r="A369" s="121"/>
      <c r="B369" s="110"/>
      <c r="C369" s="111"/>
      <c r="D369" s="120"/>
      <c r="E369" s="120"/>
      <c r="F369" s="120"/>
      <c r="G369" s="120"/>
      <c r="H369" s="120"/>
      <c r="I369" s="120"/>
      <c r="J369" s="109"/>
      <c r="K369" s="310"/>
      <c r="L369" s="110"/>
      <c r="M369" s="110"/>
      <c r="O369" s="113"/>
    </row>
    <row r="370" spans="1:15" s="112" customFormat="1" x14ac:dyDescent="0.2">
      <c r="A370" s="121"/>
      <c r="B370" s="110"/>
      <c r="C370" s="111"/>
      <c r="D370" s="120"/>
      <c r="E370" s="120"/>
      <c r="F370" s="120"/>
      <c r="G370" s="120"/>
      <c r="H370" s="120"/>
      <c r="I370" s="120"/>
      <c r="J370" s="109"/>
      <c r="K370" s="310"/>
      <c r="L370" s="110"/>
      <c r="M370" s="110"/>
      <c r="O370" s="113"/>
    </row>
    <row r="371" spans="1:15" s="112" customFormat="1" x14ac:dyDescent="0.2">
      <c r="A371" s="121"/>
      <c r="B371" s="110"/>
      <c r="C371" s="111"/>
      <c r="D371" s="120"/>
      <c r="E371" s="120"/>
      <c r="F371" s="120"/>
      <c r="G371" s="120"/>
      <c r="H371" s="120"/>
      <c r="I371" s="120"/>
      <c r="J371" s="109"/>
      <c r="K371" s="310"/>
      <c r="L371" s="110"/>
      <c r="M371" s="110"/>
      <c r="O371" s="113"/>
    </row>
    <row r="372" spans="1:15" s="112" customFormat="1" x14ac:dyDescent="0.2">
      <c r="A372" s="121"/>
      <c r="B372" s="110"/>
      <c r="C372" s="111"/>
      <c r="D372" s="120"/>
      <c r="E372" s="120"/>
      <c r="F372" s="120"/>
      <c r="G372" s="120"/>
      <c r="H372" s="120"/>
      <c r="I372" s="120"/>
      <c r="J372" s="109"/>
      <c r="K372" s="310"/>
      <c r="L372" s="110"/>
      <c r="M372" s="110"/>
      <c r="O372" s="113"/>
    </row>
    <row r="373" spans="1:15" s="112" customFormat="1" x14ac:dyDescent="0.2">
      <c r="A373" s="121"/>
      <c r="B373" s="110"/>
      <c r="C373" s="111"/>
      <c r="D373" s="120"/>
      <c r="E373" s="120"/>
      <c r="F373" s="120"/>
      <c r="G373" s="120"/>
      <c r="H373" s="120"/>
      <c r="I373" s="120"/>
      <c r="J373" s="109"/>
      <c r="K373" s="310"/>
      <c r="L373" s="110"/>
      <c r="M373" s="110"/>
      <c r="O373" s="113"/>
    </row>
    <row r="374" spans="1:15" s="112" customFormat="1" x14ac:dyDescent="0.2">
      <c r="A374" s="121"/>
      <c r="B374" s="110"/>
      <c r="C374" s="111"/>
      <c r="D374" s="120"/>
      <c r="E374" s="120"/>
      <c r="F374" s="120"/>
      <c r="G374" s="120"/>
      <c r="H374" s="120"/>
      <c r="I374" s="120"/>
      <c r="J374" s="109"/>
      <c r="K374" s="310"/>
      <c r="L374" s="110"/>
      <c r="M374" s="110"/>
      <c r="O374" s="113"/>
    </row>
    <row r="375" spans="1:15" s="112" customFormat="1" x14ac:dyDescent="0.2">
      <c r="A375" s="121"/>
      <c r="B375" s="110"/>
      <c r="C375" s="111"/>
      <c r="D375" s="120"/>
      <c r="E375" s="120"/>
      <c r="F375" s="120"/>
      <c r="G375" s="120"/>
      <c r="H375" s="120"/>
      <c r="I375" s="120"/>
      <c r="J375" s="109"/>
      <c r="K375" s="310"/>
      <c r="L375" s="110"/>
      <c r="M375" s="110"/>
      <c r="O375" s="113"/>
    </row>
    <row r="376" spans="1:15" s="112" customFormat="1" x14ac:dyDescent="0.2">
      <c r="A376" s="121"/>
      <c r="B376" s="110"/>
      <c r="C376" s="111"/>
      <c r="D376" s="120"/>
      <c r="E376" s="120"/>
      <c r="F376" s="120"/>
      <c r="G376" s="120"/>
      <c r="H376" s="120"/>
      <c r="I376" s="120"/>
      <c r="J376" s="109"/>
      <c r="K376" s="310"/>
      <c r="L376" s="110"/>
      <c r="M376" s="110"/>
      <c r="O376" s="113"/>
    </row>
    <row r="377" spans="1:15" s="112" customFormat="1" x14ac:dyDescent="0.2">
      <c r="A377" s="121"/>
      <c r="B377" s="110"/>
      <c r="C377" s="111"/>
      <c r="D377" s="120"/>
      <c r="E377" s="120"/>
      <c r="F377" s="120"/>
      <c r="G377" s="120"/>
      <c r="H377" s="120"/>
      <c r="I377" s="120"/>
      <c r="J377" s="109"/>
      <c r="K377" s="310"/>
      <c r="L377" s="110"/>
      <c r="M377" s="110"/>
      <c r="O377" s="113"/>
    </row>
    <row r="378" spans="1:15" s="112" customFormat="1" x14ac:dyDescent="0.2">
      <c r="A378" s="121"/>
      <c r="B378" s="110"/>
      <c r="C378" s="111"/>
      <c r="D378" s="120"/>
      <c r="E378" s="120"/>
      <c r="F378" s="120"/>
      <c r="G378" s="120"/>
      <c r="H378" s="120"/>
      <c r="I378" s="120"/>
      <c r="J378" s="109"/>
      <c r="K378" s="310"/>
      <c r="L378" s="110"/>
      <c r="M378" s="110"/>
      <c r="O378" s="113"/>
    </row>
    <row r="379" spans="1:15" s="112" customFormat="1" x14ac:dyDescent="0.2">
      <c r="A379" s="121"/>
      <c r="B379" s="110"/>
      <c r="C379" s="111"/>
      <c r="D379" s="120"/>
      <c r="E379" s="120"/>
      <c r="F379" s="120"/>
      <c r="G379" s="120"/>
      <c r="H379" s="120"/>
      <c r="I379" s="120"/>
      <c r="J379" s="109"/>
      <c r="K379" s="310"/>
      <c r="L379" s="110"/>
      <c r="M379" s="110"/>
      <c r="O379" s="113"/>
    </row>
    <row r="380" spans="1:15" s="112" customFormat="1" x14ac:dyDescent="0.2">
      <c r="A380" s="121"/>
      <c r="B380" s="110"/>
      <c r="C380" s="111"/>
      <c r="D380" s="120"/>
      <c r="E380" s="120"/>
      <c r="F380" s="120"/>
      <c r="G380" s="120"/>
      <c r="H380" s="120"/>
      <c r="I380" s="120"/>
      <c r="J380" s="109"/>
      <c r="K380" s="310"/>
      <c r="L380" s="110"/>
      <c r="M380" s="110"/>
      <c r="O380" s="113"/>
    </row>
    <row r="381" spans="1:15" s="112" customFormat="1" x14ac:dyDescent="0.2">
      <c r="A381" s="121"/>
      <c r="B381" s="110"/>
      <c r="C381" s="111"/>
      <c r="D381" s="120"/>
      <c r="E381" s="120"/>
      <c r="F381" s="120"/>
      <c r="G381" s="120"/>
      <c r="H381" s="120"/>
      <c r="I381" s="120"/>
      <c r="J381" s="109"/>
      <c r="K381" s="310"/>
      <c r="L381" s="110"/>
      <c r="M381" s="110"/>
      <c r="O381" s="113"/>
    </row>
    <row r="382" spans="1:15" s="112" customFormat="1" x14ac:dyDescent="0.2">
      <c r="A382" s="121"/>
      <c r="B382" s="110"/>
      <c r="C382" s="111"/>
      <c r="D382" s="120"/>
      <c r="E382" s="120"/>
      <c r="F382" s="120"/>
      <c r="G382" s="120"/>
      <c r="H382" s="120"/>
      <c r="I382" s="120"/>
      <c r="J382" s="109"/>
      <c r="K382" s="310"/>
      <c r="L382" s="110"/>
      <c r="M382" s="110"/>
      <c r="O382" s="113"/>
    </row>
    <row r="383" spans="1:15" s="112" customFormat="1" x14ac:dyDescent="0.2">
      <c r="A383" s="121"/>
      <c r="B383" s="110"/>
      <c r="C383" s="111"/>
      <c r="D383" s="120"/>
      <c r="E383" s="120"/>
      <c r="F383" s="120"/>
      <c r="G383" s="120"/>
      <c r="H383" s="120"/>
      <c r="I383" s="120"/>
      <c r="J383" s="109"/>
      <c r="K383" s="310"/>
      <c r="L383" s="110"/>
      <c r="M383" s="110"/>
      <c r="O383" s="113"/>
    </row>
    <row r="384" spans="1:15" s="112" customFormat="1" x14ac:dyDescent="0.2">
      <c r="A384" s="121"/>
      <c r="B384" s="110"/>
      <c r="C384" s="111"/>
      <c r="D384" s="120"/>
      <c r="E384" s="120"/>
      <c r="F384" s="120"/>
      <c r="G384" s="120"/>
      <c r="H384" s="120"/>
      <c r="I384" s="120"/>
      <c r="J384" s="109"/>
      <c r="K384" s="310"/>
      <c r="L384" s="110"/>
      <c r="M384" s="110"/>
      <c r="O384" s="113"/>
    </row>
    <row r="385" spans="1:15" s="112" customFormat="1" x14ac:dyDescent="0.2">
      <c r="A385" s="121"/>
      <c r="B385" s="110"/>
      <c r="C385" s="111"/>
      <c r="D385" s="120"/>
      <c r="E385" s="120"/>
      <c r="F385" s="120"/>
      <c r="G385" s="120"/>
      <c r="H385" s="120"/>
      <c r="I385" s="120"/>
      <c r="J385" s="109"/>
      <c r="K385" s="310"/>
      <c r="L385" s="110"/>
      <c r="M385" s="110"/>
      <c r="O385" s="113"/>
    </row>
    <row r="386" spans="1:15" s="112" customFormat="1" x14ac:dyDescent="0.2">
      <c r="A386" s="121"/>
      <c r="B386" s="110"/>
      <c r="C386" s="111"/>
      <c r="D386" s="120"/>
      <c r="E386" s="120"/>
      <c r="F386" s="120"/>
      <c r="G386" s="120"/>
      <c r="H386" s="120"/>
      <c r="I386" s="120"/>
      <c r="J386" s="109"/>
      <c r="K386" s="310"/>
      <c r="L386" s="110"/>
      <c r="M386" s="110"/>
      <c r="O386" s="113"/>
    </row>
    <row r="387" spans="1:15" s="112" customFormat="1" x14ac:dyDescent="0.2">
      <c r="A387" s="121"/>
      <c r="B387" s="110"/>
      <c r="C387" s="111"/>
      <c r="D387" s="120"/>
      <c r="E387" s="120"/>
      <c r="F387" s="120"/>
      <c r="G387" s="120"/>
      <c r="H387" s="120"/>
      <c r="I387" s="120"/>
      <c r="J387" s="109"/>
      <c r="K387" s="310"/>
      <c r="L387" s="110"/>
      <c r="M387" s="110"/>
      <c r="O387" s="113"/>
    </row>
    <row r="388" spans="1:15" s="112" customFormat="1" x14ac:dyDescent="0.2">
      <c r="A388" s="121"/>
      <c r="B388" s="110"/>
      <c r="C388" s="111"/>
      <c r="D388" s="120"/>
      <c r="E388" s="120"/>
      <c r="F388" s="120"/>
      <c r="G388" s="120"/>
      <c r="H388" s="120"/>
      <c r="I388" s="120"/>
      <c r="J388" s="109"/>
      <c r="K388" s="310"/>
      <c r="L388" s="110"/>
      <c r="M388" s="110"/>
      <c r="O388" s="113"/>
    </row>
    <row r="389" spans="1:15" s="112" customFormat="1" x14ac:dyDescent="0.2">
      <c r="A389" s="121"/>
      <c r="B389" s="110"/>
      <c r="C389" s="111"/>
      <c r="D389" s="120"/>
      <c r="E389" s="120"/>
      <c r="F389" s="120"/>
      <c r="G389" s="120"/>
      <c r="H389" s="120"/>
      <c r="I389" s="120"/>
      <c r="J389" s="109"/>
      <c r="K389" s="310"/>
      <c r="L389" s="110"/>
      <c r="M389" s="110"/>
      <c r="O389" s="113"/>
    </row>
    <row r="390" spans="1:15" s="112" customFormat="1" x14ac:dyDescent="0.2">
      <c r="A390" s="121"/>
      <c r="B390" s="110"/>
      <c r="C390" s="111"/>
      <c r="D390" s="120"/>
      <c r="E390" s="120"/>
      <c r="F390" s="120"/>
      <c r="G390" s="120"/>
      <c r="H390" s="120"/>
      <c r="I390" s="120"/>
      <c r="J390" s="109"/>
      <c r="K390" s="310"/>
      <c r="L390" s="110"/>
      <c r="M390" s="110"/>
      <c r="O390" s="113"/>
    </row>
    <row r="391" spans="1:15" s="112" customFormat="1" x14ac:dyDescent="0.2">
      <c r="A391" s="121"/>
      <c r="B391" s="110"/>
      <c r="C391" s="111"/>
      <c r="D391" s="120"/>
      <c r="E391" s="120"/>
      <c r="F391" s="120"/>
      <c r="G391" s="120"/>
      <c r="H391" s="120"/>
      <c r="I391" s="120"/>
      <c r="J391" s="109"/>
      <c r="K391" s="310"/>
      <c r="L391" s="110"/>
      <c r="M391" s="110"/>
      <c r="O391" s="113"/>
    </row>
    <row r="392" spans="1:15" s="112" customFormat="1" x14ac:dyDescent="0.2">
      <c r="A392" s="121"/>
      <c r="B392" s="110"/>
      <c r="C392" s="111"/>
      <c r="D392" s="120"/>
      <c r="E392" s="120"/>
      <c r="F392" s="120"/>
      <c r="G392" s="120"/>
      <c r="H392" s="120"/>
      <c r="I392" s="120"/>
      <c r="J392" s="109"/>
      <c r="K392" s="310"/>
      <c r="L392" s="110"/>
      <c r="M392" s="110"/>
      <c r="O392" s="113"/>
    </row>
    <row r="393" spans="1:15" s="112" customFormat="1" x14ac:dyDescent="0.2">
      <c r="A393" s="121"/>
      <c r="B393" s="110"/>
      <c r="C393" s="111"/>
      <c r="D393" s="120"/>
      <c r="E393" s="120"/>
      <c r="F393" s="120"/>
      <c r="G393" s="120"/>
      <c r="H393" s="120"/>
      <c r="I393" s="120"/>
      <c r="J393" s="109"/>
      <c r="K393" s="310"/>
      <c r="L393" s="110"/>
      <c r="M393" s="110"/>
      <c r="O393" s="113"/>
    </row>
    <row r="394" spans="1:15" s="112" customFormat="1" x14ac:dyDescent="0.2">
      <c r="A394" s="121"/>
      <c r="B394" s="110"/>
      <c r="C394" s="111"/>
      <c r="D394" s="120"/>
      <c r="E394" s="120"/>
      <c r="F394" s="120"/>
      <c r="G394" s="120"/>
      <c r="H394" s="120"/>
      <c r="I394" s="120"/>
      <c r="J394" s="109"/>
      <c r="K394" s="310"/>
      <c r="L394" s="110"/>
      <c r="M394" s="110"/>
      <c r="O394" s="113"/>
    </row>
    <row r="395" spans="1:15" s="112" customFormat="1" x14ac:dyDescent="0.2">
      <c r="A395" s="121"/>
      <c r="B395" s="110"/>
      <c r="C395" s="111"/>
      <c r="D395" s="120"/>
      <c r="E395" s="120"/>
      <c r="F395" s="120"/>
      <c r="G395" s="120"/>
      <c r="H395" s="120"/>
      <c r="I395" s="120"/>
      <c r="J395" s="109"/>
      <c r="K395" s="310"/>
      <c r="L395" s="110"/>
      <c r="M395" s="110"/>
      <c r="O395" s="113"/>
    </row>
    <row r="396" spans="1:15" s="112" customFormat="1" x14ac:dyDescent="0.2">
      <c r="A396" s="121"/>
      <c r="B396" s="110"/>
      <c r="C396" s="111"/>
      <c r="D396" s="120"/>
      <c r="E396" s="120"/>
      <c r="F396" s="120"/>
      <c r="G396" s="120"/>
      <c r="H396" s="120"/>
      <c r="I396" s="120"/>
      <c r="J396" s="109"/>
      <c r="K396" s="310"/>
      <c r="L396" s="110"/>
      <c r="M396" s="110"/>
      <c r="O396" s="113"/>
    </row>
    <row r="397" spans="1:15" s="112" customFormat="1" x14ac:dyDescent="0.2">
      <c r="A397" s="121"/>
      <c r="B397" s="110"/>
      <c r="C397" s="111"/>
      <c r="D397" s="120"/>
      <c r="E397" s="120"/>
      <c r="F397" s="120"/>
      <c r="G397" s="120"/>
      <c r="H397" s="120"/>
      <c r="I397" s="120"/>
      <c r="J397" s="109"/>
      <c r="K397" s="310"/>
      <c r="L397" s="110"/>
      <c r="M397" s="110"/>
      <c r="O397" s="113"/>
    </row>
    <row r="398" spans="1:15" s="112" customFormat="1" x14ac:dyDescent="0.2">
      <c r="A398" s="121"/>
      <c r="B398" s="110"/>
      <c r="C398" s="111"/>
      <c r="D398" s="120"/>
      <c r="E398" s="120"/>
      <c r="F398" s="120"/>
      <c r="G398" s="120"/>
      <c r="H398" s="120"/>
      <c r="I398" s="120"/>
      <c r="J398" s="109"/>
      <c r="K398" s="310"/>
      <c r="L398" s="110"/>
      <c r="M398" s="110"/>
      <c r="O398" s="113"/>
    </row>
    <row r="399" spans="1:15" s="112" customFormat="1" x14ac:dyDescent="0.2">
      <c r="A399" s="121"/>
      <c r="B399" s="110"/>
      <c r="C399" s="111"/>
      <c r="D399" s="120"/>
      <c r="E399" s="120"/>
      <c r="F399" s="120"/>
      <c r="G399" s="120"/>
      <c r="H399" s="120"/>
      <c r="I399" s="120"/>
      <c r="J399" s="109"/>
      <c r="K399" s="310"/>
      <c r="L399" s="110"/>
      <c r="M399" s="110"/>
      <c r="O399" s="113"/>
    </row>
    <row r="400" spans="1:15" s="112" customFormat="1" x14ac:dyDescent="0.2">
      <c r="A400" s="121"/>
      <c r="B400" s="110"/>
      <c r="C400" s="111"/>
      <c r="D400" s="120"/>
      <c r="E400" s="120"/>
      <c r="F400" s="120"/>
      <c r="G400" s="120"/>
      <c r="H400" s="120"/>
      <c r="I400" s="120"/>
      <c r="J400" s="109"/>
      <c r="K400" s="310"/>
      <c r="L400" s="110"/>
      <c r="M400" s="110"/>
      <c r="O400" s="113"/>
    </row>
    <row r="401" spans="1:15" s="112" customFormat="1" x14ac:dyDescent="0.2">
      <c r="A401" s="121"/>
      <c r="B401" s="110"/>
      <c r="C401" s="111"/>
      <c r="D401" s="120"/>
      <c r="E401" s="120"/>
      <c r="F401" s="120"/>
      <c r="G401" s="120"/>
      <c r="H401" s="120"/>
      <c r="I401" s="120"/>
      <c r="J401" s="109"/>
      <c r="K401" s="310"/>
      <c r="L401" s="110"/>
      <c r="M401" s="110"/>
      <c r="O401" s="113"/>
    </row>
    <row r="402" spans="1:15" s="112" customFormat="1" x14ac:dyDescent="0.2">
      <c r="A402" s="121"/>
      <c r="B402" s="110"/>
      <c r="C402" s="111"/>
      <c r="D402" s="120"/>
      <c r="E402" s="120"/>
      <c r="F402" s="120"/>
      <c r="G402" s="120"/>
      <c r="H402" s="120"/>
      <c r="I402" s="120"/>
      <c r="J402" s="109"/>
      <c r="K402" s="310"/>
      <c r="L402" s="110"/>
      <c r="M402" s="110"/>
      <c r="O402" s="113"/>
    </row>
    <row r="403" spans="1:15" s="112" customFormat="1" x14ac:dyDescent="0.2">
      <c r="A403" s="121"/>
      <c r="B403" s="110"/>
      <c r="C403" s="111"/>
      <c r="D403" s="120"/>
      <c r="E403" s="120"/>
      <c r="F403" s="120"/>
      <c r="G403" s="120"/>
      <c r="H403" s="120"/>
      <c r="I403" s="120"/>
      <c r="J403" s="109"/>
      <c r="K403" s="310"/>
      <c r="L403" s="110"/>
      <c r="M403" s="110"/>
      <c r="O403" s="113"/>
    </row>
    <row r="404" spans="1:15" s="112" customFormat="1" x14ac:dyDescent="0.2">
      <c r="A404" s="121"/>
      <c r="B404" s="110"/>
      <c r="C404" s="111"/>
      <c r="D404" s="120"/>
      <c r="E404" s="120"/>
      <c r="F404" s="120"/>
      <c r="G404" s="120"/>
      <c r="H404" s="120"/>
      <c r="I404" s="120"/>
      <c r="J404" s="109"/>
      <c r="K404" s="310"/>
      <c r="L404" s="110"/>
      <c r="M404" s="110"/>
      <c r="O404" s="113"/>
    </row>
    <row r="405" spans="1:15" s="112" customFormat="1" x14ac:dyDescent="0.2">
      <c r="A405" s="121"/>
      <c r="B405" s="110"/>
      <c r="C405" s="111"/>
      <c r="D405" s="120"/>
      <c r="E405" s="120"/>
      <c r="F405" s="120"/>
      <c r="G405" s="120"/>
      <c r="H405" s="120"/>
      <c r="I405" s="120"/>
      <c r="J405" s="109"/>
      <c r="K405" s="310"/>
      <c r="L405" s="110"/>
      <c r="M405" s="110"/>
      <c r="O405" s="113"/>
    </row>
    <row r="406" spans="1:15" s="112" customFormat="1" x14ac:dyDescent="0.2">
      <c r="A406" s="121"/>
      <c r="B406" s="110"/>
      <c r="C406" s="111"/>
      <c r="D406" s="120"/>
      <c r="E406" s="120"/>
      <c r="F406" s="120"/>
      <c r="G406" s="120"/>
      <c r="H406" s="120"/>
      <c r="I406" s="120"/>
      <c r="J406" s="109"/>
      <c r="K406" s="310"/>
      <c r="L406" s="110"/>
      <c r="M406" s="110"/>
      <c r="O406" s="113"/>
    </row>
    <row r="407" spans="1:15" s="112" customFormat="1" x14ac:dyDescent="0.2">
      <c r="A407" s="121"/>
      <c r="B407" s="110"/>
      <c r="C407" s="111"/>
      <c r="D407" s="120"/>
      <c r="E407" s="120"/>
      <c r="F407" s="120"/>
      <c r="G407" s="120"/>
      <c r="H407" s="120"/>
      <c r="I407" s="120"/>
      <c r="J407" s="109"/>
      <c r="K407" s="310"/>
      <c r="L407" s="110"/>
      <c r="M407" s="110"/>
      <c r="O407" s="113"/>
    </row>
    <row r="408" spans="1:15" s="112" customFormat="1" x14ac:dyDescent="0.2">
      <c r="A408" s="121"/>
      <c r="B408" s="110"/>
      <c r="C408" s="111"/>
      <c r="D408" s="120"/>
      <c r="E408" s="120"/>
      <c r="F408" s="120"/>
      <c r="G408" s="120"/>
      <c r="H408" s="120"/>
      <c r="I408" s="120"/>
      <c r="J408" s="109"/>
      <c r="K408" s="310"/>
      <c r="L408" s="110"/>
      <c r="M408" s="110"/>
      <c r="O408" s="113"/>
    </row>
    <row r="409" spans="1:15" s="112" customFormat="1" x14ac:dyDescent="0.2">
      <c r="A409" s="121"/>
      <c r="B409" s="110"/>
      <c r="C409" s="111"/>
      <c r="D409" s="120"/>
      <c r="E409" s="120"/>
      <c r="F409" s="120"/>
      <c r="G409" s="120"/>
      <c r="H409" s="120"/>
      <c r="I409" s="120"/>
      <c r="J409" s="109"/>
      <c r="K409" s="310"/>
      <c r="L409" s="110"/>
      <c r="M409" s="110"/>
      <c r="O409" s="113"/>
    </row>
    <row r="410" spans="1:15" s="112" customFormat="1" x14ac:dyDescent="0.2">
      <c r="A410" s="121"/>
      <c r="B410" s="110"/>
      <c r="C410" s="111"/>
      <c r="D410" s="120"/>
      <c r="E410" s="120"/>
      <c r="F410" s="120"/>
      <c r="G410" s="120"/>
      <c r="H410" s="120"/>
      <c r="I410" s="120"/>
      <c r="J410" s="109"/>
      <c r="K410" s="310"/>
      <c r="L410" s="110"/>
      <c r="M410" s="110"/>
      <c r="O410" s="113"/>
    </row>
    <row r="411" spans="1:15" s="112" customFormat="1" x14ac:dyDescent="0.2">
      <c r="A411" s="121"/>
      <c r="B411" s="110"/>
      <c r="C411" s="111"/>
      <c r="D411" s="120"/>
      <c r="E411" s="120"/>
      <c r="F411" s="120"/>
      <c r="G411" s="120"/>
      <c r="H411" s="120"/>
      <c r="I411" s="120"/>
      <c r="J411" s="109"/>
      <c r="K411" s="310"/>
      <c r="L411" s="110"/>
      <c r="M411" s="110"/>
      <c r="O411" s="113"/>
    </row>
    <row r="412" spans="1:15" s="112" customFormat="1" x14ac:dyDescent="0.2">
      <c r="A412" s="121"/>
      <c r="B412" s="110"/>
      <c r="C412" s="111"/>
      <c r="D412" s="120"/>
      <c r="E412" s="120"/>
      <c r="F412" s="120"/>
      <c r="G412" s="120"/>
      <c r="H412" s="120"/>
      <c r="I412" s="120"/>
      <c r="J412" s="109"/>
      <c r="K412" s="310"/>
      <c r="L412" s="110"/>
      <c r="M412" s="110"/>
      <c r="O412" s="113"/>
    </row>
    <row r="413" spans="1:15" s="112" customFormat="1" x14ac:dyDescent="0.2">
      <c r="A413" s="121"/>
      <c r="B413" s="110"/>
      <c r="C413" s="111"/>
      <c r="D413" s="120"/>
      <c r="E413" s="120"/>
      <c r="F413" s="120"/>
      <c r="G413" s="120"/>
      <c r="H413" s="120"/>
      <c r="I413" s="120"/>
      <c r="J413" s="109"/>
      <c r="K413" s="310"/>
      <c r="L413" s="110"/>
      <c r="M413" s="110"/>
      <c r="O413" s="113"/>
    </row>
    <row r="414" spans="1:15" s="112" customFormat="1" x14ac:dyDescent="0.2">
      <c r="A414" s="121"/>
      <c r="B414" s="110"/>
      <c r="C414" s="111"/>
      <c r="D414" s="120"/>
      <c r="E414" s="120"/>
      <c r="F414" s="120"/>
      <c r="G414" s="120"/>
      <c r="H414" s="120"/>
      <c r="I414" s="120"/>
      <c r="J414" s="109"/>
      <c r="K414" s="310"/>
      <c r="L414" s="110"/>
      <c r="M414" s="110"/>
      <c r="O414" s="113"/>
    </row>
    <row r="415" spans="1:15" s="112" customFormat="1" x14ac:dyDescent="0.2">
      <c r="A415" s="121"/>
      <c r="B415" s="110"/>
      <c r="C415" s="111"/>
      <c r="D415" s="120"/>
      <c r="E415" s="120"/>
      <c r="F415" s="120"/>
      <c r="G415" s="120"/>
      <c r="H415" s="120"/>
      <c r="I415" s="120"/>
      <c r="J415" s="109"/>
      <c r="K415" s="310"/>
      <c r="L415" s="110"/>
      <c r="M415" s="110"/>
      <c r="O415" s="113"/>
    </row>
    <row r="416" spans="1:15" s="112" customFormat="1" x14ac:dyDescent="0.2">
      <c r="A416" s="121"/>
      <c r="B416" s="110"/>
      <c r="C416" s="111"/>
      <c r="D416" s="120"/>
      <c r="E416" s="120"/>
      <c r="F416" s="120"/>
      <c r="G416" s="120"/>
      <c r="H416" s="120"/>
      <c r="I416" s="120"/>
      <c r="J416" s="109"/>
      <c r="K416" s="310"/>
      <c r="L416" s="110"/>
      <c r="M416" s="110"/>
      <c r="O416" s="113"/>
    </row>
    <row r="417" spans="1:15" s="112" customFormat="1" x14ac:dyDescent="0.2">
      <c r="A417" s="121"/>
      <c r="B417" s="110"/>
      <c r="C417" s="111"/>
      <c r="D417" s="120"/>
      <c r="E417" s="120"/>
      <c r="F417" s="120"/>
      <c r="G417" s="120"/>
      <c r="H417" s="120"/>
      <c r="I417" s="120"/>
      <c r="J417" s="109"/>
      <c r="K417" s="310"/>
      <c r="L417" s="110"/>
      <c r="M417" s="110"/>
      <c r="O417" s="113"/>
    </row>
    <row r="418" spans="1:15" s="112" customFormat="1" x14ac:dyDescent="0.2">
      <c r="A418" s="121"/>
      <c r="B418" s="110"/>
      <c r="C418" s="111"/>
      <c r="D418" s="120"/>
      <c r="E418" s="120"/>
      <c r="F418" s="120"/>
      <c r="G418" s="120"/>
      <c r="H418" s="120"/>
      <c r="I418" s="120"/>
      <c r="J418" s="109"/>
      <c r="K418" s="310"/>
      <c r="L418" s="110"/>
      <c r="M418" s="110"/>
      <c r="O418" s="113"/>
    </row>
    <row r="419" spans="1:15" s="112" customFormat="1" x14ac:dyDescent="0.2">
      <c r="A419" s="121"/>
      <c r="B419" s="110"/>
      <c r="C419" s="111"/>
      <c r="D419" s="120"/>
      <c r="E419" s="120"/>
      <c r="F419" s="120"/>
      <c r="G419" s="120"/>
      <c r="H419" s="120"/>
      <c r="I419" s="120"/>
      <c r="J419" s="109"/>
      <c r="K419" s="310"/>
      <c r="L419" s="110"/>
      <c r="M419" s="110"/>
      <c r="O419" s="113"/>
    </row>
    <row r="420" spans="1:15" s="112" customFormat="1" x14ac:dyDescent="0.2">
      <c r="A420" s="121"/>
      <c r="B420" s="110"/>
      <c r="C420" s="111"/>
      <c r="D420" s="120"/>
      <c r="E420" s="120"/>
      <c r="F420" s="120"/>
      <c r="G420" s="120"/>
      <c r="H420" s="120"/>
      <c r="I420" s="120"/>
      <c r="J420" s="109"/>
      <c r="K420" s="310"/>
      <c r="L420" s="110"/>
      <c r="M420" s="110"/>
      <c r="O420" s="113"/>
    </row>
    <row r="421" spans="1:15" s="112" customFormat="1" x14ac:dyDescent="0.2">
      <c r="A421" s="121"/>
      <c r="B421" s="110"/>
      <c r="C421" s="111"/>
      <c r="D421" s="120"/>
      <c r="E421" s="120"/>
      <c r="F421" s="120"/>
      <c r="G421" s="120"/>
      <c r="H421" s="120"/>
      <c r="I421" s="120"/>
      <c r="J421" s="109"/>
      <c r="K421" s="310"/>
      <c r="L421" s="110"/>
      <c r="M421" s="110"/>
      <c r="O421" s="113"/>
    </row>
    <row r="422" spans="1:15" s="112" customFormat="1" x14ac:dyDescent="0.2">
      <c r="A422" s="121"/>
      <c r="B422" s="110"/>
      <c r="C422" s="111"/>
      <c r="D422" s="120"/>
      <c r="E422" s="120"/>
      <c r="F422" s="120"/>
      <c r="G422" s="120"/>
      <c r="H422" s="120"/>
      <c r="I422" s="120"/>
      <c r="J422" s="109"/>
      <c r="K422" s="310"/>
      <c r="L422" s="110"/>
      <c r="M422" s="110"/>
      <c r="O422" s="113"/>
    </row>
    <row r="423" spans="1:15" s="112" customFormat="1" x14ac:dyDescent="0.2">
      <c r="A423" s="121"/>
      <c r="B423" s="110"/>
      <c r="C423" s="111"/>
      <c r="D423" s="120"/>
      <c r="E423" s="120"/>
      <c r="F423" s="120"/>
      <c r="G423" s="120"/>
      <c r="H423" s="120"/>
      <c r="I423" s="120"/>
      <c r="J423" s="109"/>
      <c r="K423" s="310"/>
      <c r="L423" s="110"/>
      <c r="M423" s="110"/>
      <c r="O423" s="113"/>
    </row>
    <row r="424" spans="1:15" s="112" customFormat="1" x14ac:dyDescent="0.2">
      <c r="A424" s="121"/>
      <c r="B424" s="110"/>
      <c r="C424" s="111"/>
      <c r="D424" s="120"/>
      <c r="E424" s="120"/>
      <c r="F424" s="120"/>
      <c r="G424" s="120"/>
      <c r="H424" s="120"/>
      <c r="I424" s="120"/>
      <c r="J424" s="109"/>
      <c r="K424" s="310"/>
      <c r="L424" s="110"/>
      <c r="M424" s="110"/>
      <c r="O424" s="113"/>
    </row>
    <row r="425" spans="1:15" s="112" customFormat="1" x14ac:dyDescent="0.2">
      <c r="A425" s="121"/>
      <c r="B425" s="110"/>
      <c r="C425" s="111"/>
      <c r="D425" s="120"/>
      <c r="E425" s="120"/>
      <c r="F425" s="120"/>
      <c r="G425" s="120"/>
      <c r="H425" s="120"/>
      <c r="I425" s="120"/>
      <c r="J425" s="109"/>
      <c r="K425" s="310"/>
      <c r="L425" s="110"/>
      <c r="M425" s="110"/>
      <c r="O425" s="113"/>
    </row>
    <row r="426" spans="1:15" s="112" customFormat="1" x14ac:dyDescent="0.2">
      <c r="A426" s="121"/>
      <c r="B426" s="110"/>
      <c r="C426" s="111"/>
      <c r="D426" s="120"/>
      <c r="E426" s="120"/>
      <c r="F426" s="120"/>
      <c r="G426" s="120"/>
      <c r="H426" s="120"/>
      <c r="I426" s="120"/>
      <c r="J426" s="109"/>
      <c r="K426" s="310"/>
      <c r="L426" s="110"/>
      <c r="M426" s="110"/>
      <c r="O426" s="113"/>
    </row>
    <row r="427" spans="1:15" s="112" customFormat="1" x14ac:dyDescent="0.2">
      <c r="A427" s="121"/>
      <c r="B427" s="110"/>
      <c r="C427" s="111"/>
      <c r="D427" s="120"/>
      <c r="E427" s="120"/>
      <c r="F427" s="120"/>
      <c r="G427" s="120"/>
      <c r="H427" s="120"/>
      <c r="I427" s="120"/>
      <c r="J427" s="109"/>
      <c r="K427" s="310"/>
      <c r="L427" s="110"/>
      <c r="M427" s="110"/>
      <c r="O427" s="113"/>
    </row>
    <row r="428" spans="1:15" s="112" customFormat="1" x14ac:dyDescent="0.2">
      <c r="A428" s="121"/>
      <c r="B428" s="110"/>
      <c r="C428" s="111"/>
      <c r="D428" s="120"/>
      <c r="E428" s="120"/>
      <c r="F428" s="120"/>
      <c r="G428" s="120"/>
      <c r="H428" s="120"/>
      <c r="I428" s="120"/>
      <c r="J428" s="109"/>
      <c r="K428" s="310"/>
      <c r="L428" s="110"/>
      <c r="M428" s="110"/>
      <c r="O428" s="113"/>
    </row>
    <row r="429" spans="1:15" s="112" customFormat="1" x14ac:dyDescent="0.2">
      <c r="A429" s="121"/>
      <c r="B429" s="110"/>
      <c r="C429" s="111"/>
      <c r="D429" s="120"/>
      <c r="E429" s="120"/>
      <c r="F429" s="120"/>
      <c r="G429" s="120"/>
      <c r="H429" s="120"/>
      <c r="I429" s="120"/>
      <c r="J429" s="109"/>
      <c r="K429" s="310"/>
      <c r="L429" s="110"/>
      <c r="M429" s="110"/>
      <c r="O429" s="113"/>
    </row>
    <row r="430" spans="1:15" s="112" customFormat="1" x14ac:dyDescent="0.2">
      <c r="A430" s="121"/>
      <c r="B430" s="110"/>
      <c r="C430" s="111"/>
      <c r="D430" s="120"/>
      <c r="E430" s="120"/>
      <c r="F430" s="120"/>
      <c r="G430" s="120"/>
      <c r="H430" s="120"/>
      <c r="I430" s="120"/>
      <c r="J430" s="109"/>
      <c r="K430" s="310"/>
      <c r="L430" s="110"/>
      <c r="M430" s="110"/>
      <c r="O430" s="113"/>
    </row>
    <row r="431" spans="1:15" s="112" customFormat="1" x14ac:dyDescent="0.2">
      <c r="A431" s="121"/>
      <c r="B431" s="110"/>
      <c r="C431" s="111"/>
      <c r="D431" s="120"/>
      <c r="E431" s="120"/>
      <c r="F431" s="120"/>
      <c r="G431" s="120"/>
      <c r="H431" s="120"/>
      <c r="I431" s="120"/>
      <c r="J431" s="109"/>
      <c r="K431" s="310"/>
      <c r="L431" s="110"/>
      <c r="M431" s="110"/>
      <c r="O431" s="113"/>
    </row>
    <row r="432" spans="1:15" s="112" customFormat="1" x14ac:dyDescent="0.2">
      <c r="A432" s="121"/>
      <c r="B432" s="110"/>
      <c r="C432" s="111"/>
      <c r="D432" s="120"/>
      <c r="E432" s="120"/>
      <c r="F432" s="120"/>
      <c r="G432" s="120"/>
      <c r="H432" s="120"/>
      <c r="I432" s="120"/>
      <c r="J432" s="109"/>
      <c r="K432" s="310"/>
      <c r="L432" s="110"/>
      <c r="M432" s="110"/>
      <c r="O432" s="113"/>
    </row>
    <row r="433" spans="1:15" s="112" customFormat="1" x14ac:dyDescent="0.2">
      <c r="A433" s="121"/>
      <c r="B433" s="110"/>
      <c r="C433" s="111"/>
      <c r="D433" s="120"/>
      <c r="E433" s="120"/>
      <c r="F433" s="120"/>
      <c r="G433" s="120"/>
      <c r="H433" s="120"/>
      <c r="I433" s="120"/>
      <c r="J433" s="109"/>
      <c r="K433" s="310"/>
      <c r="L433" s="110"/>
      <c r="M433" s="110"/>
      <c r="O433" s="113"/>
    </row>
    <row r="434" spans="1:15" s="112" customFormat="1" x14ac:dyDescent="0.2">
      <c r="A434" s="121"/>
      <c r="B434" s="110"/>
      <c r="C434" s="111"/>
      <c r="D434" s="120"/>
      <c r="E434" s="120"/>
      <c r="F434" s="120"/>
      <c r="G434" s="120"/>
      <c r="H434" s="120"/>
      <c r="I434" s="120"/>
      <c r="J434" s="109"/>
      <c r="K434" s="310"/>
      <c r="L434" s="110"/>
      <c r="M434" s="110"/>
      <c r="O434" s="113"/>
    </row>
    <row r="435" spans="1:15" s="112" customFormat="1" x14ac:dyDescent="0.2">
      <c r="A435" s="121"/>
      <c r="B435" s="110"/>
      <c r="C435" s="111"/>
      <c r="D435" s="120"/>
      <c r="E435" s="120"/>
      <c r="F435" s="120"/>
      <c r="G435" s="120"/>
      <c r="H435" s="120"/>
      <c r="I435" s="120"/>
      <c r="J435" s="109"/>
      <c r="K435" s="310"/>
      <c r="L435" s="110"/>
      <c r="M435" s="110"/>
      <c r="O435" s="113"/>
    </row>
    <row r="436" spans="1:15" s="112" customFormat="1" x14ac:dyDescent="0.2">
      <c r="A436" s="121"/>
      <c r="B436" s="110"/>
      <c r="C436" s="111"/>
      <c r="D436" s="120"/>
      <c r="E436" s="120"/>
      <c r="F436" s="120"/>
      <c r="G436" s="120"/>
      <c r="H436" s="120"/>
      <c r="I436" s="120"/>
      <c r="J436" s="109"/>
      <c r="K436" s="310"/>
      <c r="L436" s="110"/>
      <c r="M436" s="110"/>
      <c r="O436" s="113"/>
    </row>
    <row r="437" spans="1:15" s="112" customFormat="1" x14ac:dyDescent="0.2">
      <c r="A437" s="121"/>
      <c r="B437" s="110"/>
      <c r="C437" s="111"/>
      <c r="D437" s="120"/>
      <c r="E437" s="120"/>
      <c r="F437" s="120"/>
      <c r="G437" s="120"/>
      <c r="H437" s="120"/>
      <c r="I437" s="120"/>
      <c r="J437" s="109"/>
      <c r="K437" s="310"/>
      <c r="L437" s="110"/>
      <c r="M437" s="110"/>
      <c r="O437" s="113"/>
    </row>
    <row r="438" spans="1:15" s="112" customFormat="1" x14ac:dyDescent="0.2">
      <c r="A438" s="121"/>
      <c r="B438" s="110"/>
      <c r="C438" s="111"/>
      <c r="D438" s="120"/>
      <c r="E438" s="120"/>
      <c r="F438" s="120"/>
      <c r="G438" s="120"/>
      <c r="H438" s="120"/>
      <c r="I438" s="120"/>
      <c r="J438" s="109"/>
      <c r="K438" s="310"/>
      <c r="L438" s="110"/>
      <c r="M438" s="110"/>
      <c r="O438" s="113"/>
    </row>
    <row r="439" spans="1:15" s="112" customFormat="1" x14ac:dyDescent="0.2">
      <c r="A439" s="121"/>
      <c r="B439" s="110"/>
      <c r="C439" s="111"/>
      <c r="D439" s="120"/>
      <c r="E439" s="120"/>
      <c r="F439" s="120"/>
      <c r="G439" s="120"/>
      <c r="H439" s="120"/>
      <c r="I439" s="120"/>
      <c r="J439" s="109"/>
      <c r="K439" s="310"/>
      <c r="L439" s="110"/>
      <c r="M439" s="110"/>
      <c r="O439" s="113"/>
    </row>
    <row r="440" spans="1:15" s="112" customFormat="1" x14ac:dyDescent="0.2">
      <c r="A440" s="121"/>
      <c r="B440" s="110"/>
      <c r="C440" s="111"/>
      <c r="D440" s="120"/>
      <c r="E440" s="120"/>
      <c r="F440" s="120"/>
      <c r="G440" s="120"/>
      <c r="H440" s="120"/>
      <c r="I440" s="120"/>
      <c r="J440" s="109"/>
      <c r="K440" s="310"/>
      <c r="L440" s="110"/>
      <c r="M440" s="110"/>
      <c r="O440" s="113"/>
    </row>
    <row r="441" spans="1:15" s="112" customFormat="1" x14ac:dyDescent="0.2">
      <c r="A441" s="121"/>
      <c r="B441" s="110"/>
      <c r="C441" s="111"/>
      <c r="D441" s="120"/>
      <c r="E441" s="120"/>
      <c r="F441" s="120"/>
      <c r="G441" s="120"/>
      <c r="H441" s="120"/>
      <c r="I441" s="120"/>
      <c r="J441" s="109"/>
      <c r="K441" s="310"/>
      <c r="L441" s="110"/>
      <c r="M441" s="110"/>
      <c r="O441" s="113"/>
    </row>
    <row r="442" spans="1:15" s="112" customFormat="1" x14ac:dyDescent="0.2">
      <c r="A442" s="121"/>
      <c r="B442" s="110"/>
      <c r="C442" s="111"/>
      <c r="D442" s="120"/>
      <c r="E442" s="120"/>
      <c r="F442" s="120"/>
      <c r="G442" s="120"/>
      <c r="H442" s="120"/>
      <c r="I442" s="120"/>
      <c r="J442" s="109"/>
      <c r="K442" s="310"/>
      <c r="L442" s="110"/>
      <c r="M442" s="110"/>
      <c r="O442" s="113"/>
    </row>
    <row r="443" spans="1:15" s="112" customFormat="1" x14ac:dyDescent="0.2">
      <c r="A443" s="121"/>
      <c r="B443" s="110"/>
      <c r="C443" s="111"/>
      <c r="D443" s="120"/>
      <c r="E443" s="120"/>
      <c r="F443" s="120"/>
      <c r="G443" s="120"/>
      <c r="H443" s="120"/>
      <c r="I443" s="120"/>
      <c r="J443" s="109"/>
      <c r="K443" s="310"/>
      <c r="L443" s="110"/>
      <c r="M443" s="110"/>
      <c r="O443" s="113"/>
    </row>
    <row r="444" spans="1:15" s="112" customFormat="1" x14ac:dyDescent="0.2">
      <c r="A444" s="121"/>
      <c r="B444" s="110"/>
      <c r="C444" s="111"/>
      <c r="D444" s="120"/>
      <c r="E444" s="120"/>
      <c r="F444" s="120"/>
      <c r="G444" s="120"/>
      <c r="H444" s="120"/>
      <c r="I444" s="120"/>
      <c r="J444" s="109"/>
      <c r="K444" s="310"/>
      <c r="L444" s="110"/>
      <c r="M444" s="110"/>
      <c r="O444" s="113"/>
    </row>
    <row r="445" spans="1:15" s="112" customFormat="1" x14ac:dyDescent="0.2">
      <c r="A445" s="121"/>
      <c r="B445" s="110"/>
      <c r="C445" s="111"/>
      <c r="D445" s="120"/>
      <c r="E445" s="120"/>
      <c r="F445" s="120"/>
      <c r="G445" s="120"/>
      <c r="H445" s="120"/>
      <c r="I445" s="120"/>
      <c r="J445" s="109"/>
      <c r="K445" s="310"/>
      <c r="L445" s="110"/>
      <c r="M445" s="110"/>
      <c r="O445" s="113"/>
    </row>
    <row r="446" spans="1:15" s="112" customFormat="1" x14ac:dyDescent="0.2">
      <c r="A446" s="121"/>
      <c r="B446" s="110"/>
      <c r="C446" s="111"/>
      <c r="D446" s="120"/>
      <c r="E446" s="120"/>
      <c r="F446" s="120"/>
      <c r="G446" s="120"/>
      <c r="H446" s="120"/>
      <c r="I446" s="120"/>
      <c r="J446" s="109"/>
      <c r="K446" s="310"/>
      <c r="L446" s="110"/>
      <c r="M446" s="110"/>
      <c r="O446" s="113"/>
    </row>
    <row r="447" spans="1:15" s="112" customFormat="1" x14ac:dyDescent="0.2">
      <c r="A447" s="121"/>
      <c r="B447" s="110"/>
      <c r="C447" s="111"/>
      <c r="D447" s="120"/>
      <c r="E447" s="120"/>
      <c r="F447" s="120"/>
      <c r="G447" s="120"/>
      <c r="H447" s="120"/>
      <c r="I447" s="120"/>
      <c r="J447" s="109"/>
      <c r="K447" s="310"/>
      <c r="L447" s="110"/>
      <c r="M447" s="110"/>
      <c r="O447" s="113"/>
    </row>
    <row r="448" spans="1:15" s="112" customFormat="1" x14ac:dyDescent="0.2">
      <c r="A448" s="121"/>
      <c r="B448" s="110"/>
      <c r="C448" s="111"/>
      <c r="D448" s="120"/>
      <c r="E448" s="120"/>
      <c r="F448" s="120"/>
      <c r="G448" s="120"/>
      <c r="H448" s="120"/>
      <c r="I448" s="120"/>
      <c r="J448" s="109"/>
      <c r="K448" s="310"/>
      <c r="L448" s="110"/>
      <c r="M448" s="110"/>
      <c r="O448" s="113"/>
    </row>
    <row r="449" spans="1:15" s="112" customFormat="1" x14ac:dyDescent="0.2">
      <c r="A449" s="121"/>
      <c r="B449" s="110"/>
      <c r="C449" s="111"/>
      <c r="D449" s="120"/>
      <c r="E449" s="120"/>
      <c r="F449" s="120"/>
      <c r="G449" s="120"/>
      <c r="H449" s="120"/>
      <c r="I449" s="120"/>
      <c r="J449" s="109"/>
      <c r="K449" s="310"/>
      <c r="L449" s="110"/>
      <c r="M449" s="110"/>
      <c r="O449" s="113"/>
    </row>
    <row r="450" spans="1:15" s="112" customFormat="1" x14ac:dyDescent="0.2">
      <c r="A450" s="121"/>
      <c r="B450" s="110"/>
      <c r="C450" s="111"/>
      <c r="D450" s="120"/>
      <c r="E450" s="120"/>
      <c r="F450" s="120"/>
      <c r="G450" s="120"/>
      <c r="H450" s="120"/>
      <c r="I450" s="120"/>
      <c r="J450" s="109"/>
      <c r="K450" s="310"/>
      <c r="L450" s="110"/>
      <c r="M450" s="110"/>
      <c r="O450" s="113"/>
    </row>
  </sheetData>
  <sortState ref="A11:G323">
    <sortCondition descending="1" ref="G11:G323"/>
  </sortState>
  <mergeCells count="6">
    <mergeCell ref="A327:I327"/>
    <mergeCell ref="A1:I1"/>
    <mergeCell ref="A2:I2"/>
    <mergeCell ref="A3:I3"/>
    <mergeCell ref="A4:I4"/>
    <mergeCell ref="A5:I5"/>
  </mergeCells>
  <printOptions horizontalCentered="1"/>
  <pageMargins left="0.78740157480314965" right="0.78740157480314965" top="0.39370078740157483" bottom="0.39370078740157483" header="0.11811023622047245" footer="0.11811023622047245"/>
  <pageSetup paperSize="9" scale="63" orientation="portrait" horizontalDpi="300" verticalDpi="300" r:id="rId1"/>
  <headerFooter alignWithMargins="0">
    <oddHeader>&amp;C&amp;F</oddHeader>
    <oddFooter>&amp;C&amp;P/&amp;N</oddFooter>
  </headerFooter>
  <drawing r:id="rId2"/>
  <legacyDrawing r:id="rId3"/>
  <oleObjects>
    <mc:AlternateContent xmlns:mc="http://schemas.openxmlformats.org/markup-compatibility/2006">
      <mc:Choice Requires="x14">
        <oleObject progId="Word.Picture.8" shapeId="61441" r:id="rId4">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41" r:id="rId4"/>
      </mc:Fallback>
    </mc:AlternateContent>
    <mc:AlternateContent xmlns:mc="http://schemas.openxmlformats.org/markup-compatibility/2006">
      <mc:Choice Requires="x14">
        <oleObject progId="Word.Picture.8" shapeId="61442" r:id="rId6">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42" r:id="rId6"/>
      </mc:Fallback>
    </mc:AlternateContent>
    <mc:AlternateContent xmlns:mc="http://schemas.openxmlformats.org/markup-compatibility/2006">
      <mc:Choice Requires="x14">
        <oleObject progId="Word.Picture.8" shapeId="61443" r:id="rId7">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43" r:id="rId7"/>
      </mc:Fallback>
    </mc:AlternateContent>
    <mc:AlternateContent xmlns:mc="http://schemas.openxmlformats.org/markup-compatibility/2006">
      <mc:Choice Requires="x14">
        <oleObject progId="Word.Picture.8" shapeId="61444" r:id="rId8">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44" r:id="rId8"/>
      </mc:Fallback>
    </mc:AlternateContent>
    <mc:AlternateContent xmlns:mc="http://schemas.openxmlformats.org/markup-compatibility/2006">
      <mc:Choice Requires="x14">
        <oleObject progId="Word.Picture.8" shapeId="61445" r:id="rId9">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45" r:id="rId9"/>
      </mc:Fallback>
    </mc:AlternateContent>
    <mc:AlternateContent xmlns:mc="http://schemas.openxmlformats.org/markup-compatibility/2006">
      <mc:Choice Requires="x14">
        <oleObject progId="Word.Picture.8" shapeId="61446" r:id="rId10">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46" r:id="rId10"/>
      </mc:Fallback>
    </mc:AlternateContent>
    <mc:AlternateContent xmlns:mc="http://schemas.openxmlformats.org/markup-compatibility/2006">
      <mc:Choice Requires="x14">
        <oleObject progId="Word.Picture.8" shapeId="61447" r:id="rId11">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47" r:id="rId11"/>
      </mc:Fallback>
    </mc:AlternateContent>
    <mc:AlternateContent xmlns:mc="http://schemas.openxmlformats.org/markup-compatibility/2006">
      <mc:Choice Requires="x14">
        <oleObject progId="Word.Picture.8" shapeId="61448" r:id="rId12">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48" r:id="rId12"/>
      </mc:Fallback>
    </mc:AlternateContent>
    <mc:AlternateContent xmlns:mc="http://schemas.openxmlformats.org/markup-compatibility/2006">
      <mc:Choice Requires="x14">
        <oleObject progId="Word.Picture.8" shapeId="61449" r:id="rId13">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49" r:id="rId13"/>
      </mc:Fallback>
    </mc:AlternateContent>
    <mc:AlternateContent xmlns:mc="http://schemas.openxmlformats.org/markup-compatibility/2006">
      <mc:Choice Requires="x14">
        <oleObject progId="Word.Picture.8" shapeId="61450" r:id="rId14">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50" r:id="rId14"/>
      </mc:Fallback>
    </mc:AlternateContent>
    <mc:AlternateContent xmlns:mc="http://schemas.openxmlformats.org/markup-compatibility/2006">
      <mc:Choice Requires="x14">
        <oleObject progId="Word.Picture.8" shapeId="61451" r:id="rId15">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51" r:id="rId15"/>
      </mc:Fallback>
    </mc:AlternateContent>
    <mc:AlternateContent xmlns:mc="http://schemas.openxmlformats.org/markup-compatibility/2006">
      <mc:Choice Requires="x14">
        <oleObject progId="Word.Picture.8" shapeId="61452" r:id="rId16">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52" r:id="rId16"/>
      </mc:Fallback>
    </mc:AlternateContent>
    <mc:AlternateContent xmlns:mc="http://schemas.openxmlformats.org/markup-compatibility/2006">
      <mc:Choice Requires="x14">
        <oleObject progId="Word.Picture.8" shapeId="61453" r:id="rId17">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53" r:id="rId17"/>
      </mc:Fallback>
    </mc:AlternateContent>
    <mc:AlternateContent xmlns:mc="http://schemas.openxmlformats.org/markup-compatibility/2006">
      <mc:Choice Requires="x14">
        <oleObject progId="Word.Picture.8" shapeId="61454" r:id="rId18">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54" r:id="rId18"/>
      </mc:Fallback>
    </mc:AlternateContent>
    <mc:AlternateContent xmlns:mc="http://schemas.openxmlformats.org/markup-compatibility/2006">
      <mc:Choice Requires="x14">
        <oleObject progId="Word.Picture.8" shapeId="61455" r:id="rId19">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55" r:id="rId19"/>
      </mc:Fallback>
    </mc:AlternateContent>
    <mc:AlternateContent xmlns:mc="http://schemas.openxmlformats.org/markup-compatibility/2006">
      <mc:Choice Requires="x14">
        <oleObject progId="Word.Picture.8" shapeId="61456" r:id="rId20">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56" r:id="rId20"/>
      </mc:Fallback>
    </mc:AlternateContent>
    <mc:AlternateContent xmlns:mc="http://schemas.openxmlformats.org/markup-compatibility/2006">
      <mc:Choice Requires="x14">
        <oleObject progId="Word.Picture.8" shapeId="61457" r:id="rId21">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57" r:id="rId21"/>
      </mc:Fallback>
    </mc:AlternateContent>
    <mc:AlternateContent xmlns:mc="http://schemas.openxmlformats.org/markup-compatibility/2006">
      <mc:Choice Requires="x14">
        <oleObject progId="Word.Picture.8" shapeId="61458" r:id="rId22">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58" r:id="rId22"/>
      </mc:Fallback>
    </mc:AlternateContent>
    <mc:AlternateContent xmlns:mc="http://schemas.openxmlformats.org/markup-compatibility/2006">
      <mc:Choice Requires="x14">
        <oleObject progId="Word.Picture.8" shapeId="61459" r:id="rId23">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59" r:id="rId23"/>
      </mc:Fallback>
    </mc:AlternateContent>
    <mc:AlternateContent xmlns:mc="http://schemas.openxmlformats.org/markup-compatibility/2006">
      <mc:Choice Requires="x14">
        <oleObject progId="Word.Picture.8" shapeId="61460" r:id="rId24">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60" r:id="rId24"/>
      </mc:Fallback>
    </mc:AlternateContent>
    <mc:AlternateContent xmlns:mc="http://schemas.openxmlformats.org/markup-compatibility/2006">
      <mc:Choice Requires="x14">
        <oleObject progId="Word.Picture.8" shapeId="61461" r:id="rId25">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61" r:id="rId25"/>
      </mc:Fallback>
    </mc:AlternateContent>
    <mc:AlternateContent xmlns:mc="http://schemas.openxmlformats.org/markup-compatibility/2006">
      <mc:Choice Requires="x14">
        <oleObject progId="Word.Picture.8" shapeId="61462" r:id="rId26">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62" r:id="rId26"/>
      </mc:Fallback>
    </mc:AlternateContent>
    <mc:AlternateContent xmlns:mc="http://schemas.openxmlformats.org/markup-compatibility/2006">
      <mc:Choice Requires="x14">
        <oleObject progId="Word.Picture.8" shapeId="61463" r:id="rId27">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63" r:id="rId27"/>
      </mc:Fallback>
    </mc:AlternateContent>
    <mc:AlternateContent xmlns:mc="http://schemas.openxmlformats.org/markup-compatibility/2006">
      <mc:Choice Requires="x14">
        <oleObject progId="Word.Picture.8" shapeId="61464" r:id="rId28">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64" r:id="rId28"/>
      </mc:Fallback>
    </mc:AlternateContent>
    <mc:AlternateContent xmlns:mc="http://schemas.openxmlformats.org/markup-compatibility/2006">
      <mc:Choice Requires="x14">
        <oleObject progId="Word.Picture.8" shapeId="61465" r:id="rId29">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65" r:id="rId29"/>
      </mc:Fallback>
    </mc:AlternateContent>
    <mc:AlternateContent xmlns:mc="http://schemas.openxmlformats.org/markup-compatibility/2006">
      <mc:Choice Requires="x14">
        <oleObject progId="Word.Picture.8" shapeId="61466" r:id="rId30">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66" r:id="rId30"/>
      </mc:Fallback>
    </mc:AlternateContent>
    <mc:AlternateContent xmlns:mc="http://schemas.openxmlformats.org/markup-compatibility/2006">
      <mc:Choice Requires="x14">
        <oleObject progId="Word.Picture.8" shapeId="61467" r:id="rId31">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67" r:id="rId31"/>
      </mc:Fallback>
    </mc:AlternateContent>
    <mc:AlternateContent xmlns:mc="http://schemas.openxmlformats.org/markup-compatibility/2006">
      <mc:Choice Requires="x14">
        <oleObject progId="Word.Picture.8" shapeId="61468" r:id="rId32">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68" r:id="rId32"/>
      </mc:Fallback>
    </mc:AlternateContent>
    <mc:AlternateContent xmlns:mc="http://schemas.openxmlformats.org/markup-compatibility/2006">
      <mc:Choice Requires="x14">
        <oleObject progId="Word.Picture.8" shapeId="61469" r:id="rId33">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69" r:id="rId33"/>
      </mc:Fallback>
    </mc:AlternateContent>
    <mc:AlternateContent xmlns:mc="http://schemas.openxmlformats.org/markup-compatibility/2006">
      <mc:Choice Requires="x14">
        <oleObject progId="Word.Picture.8" shapeId="61470" r:id="rId34">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70" r:id="rId34"/>
      </mc:Fallback>
    </mc:AlternateContent>
    <mc:AlternateContent xmlns:mc="http://schemas.openxmlformats.org/markup-compatibility/2006">
      <mc:Choice Requires="x14">
        <oleObject progId="Word.Picture.8" shapeId="61471" r:id="rId35">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71" r:id="rId35"/>
      </mc:Fallback>
    </mc:AlternateContent>
    <mc:AlternateContent xmlns:mc="http://schemas.openxmlformats.org/markup-compatibility/2006">
      <mc:Choice Requires="x14">
        <oleObject progId="Word.Picture.8" shapeId="61472" r:id="rId36">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72" r:id="rId36"/>
      </mc:Fallback>
    </mc:AlternateContent>
    <mc:AlternateContent xmlns:mc="http://schemas.openxmlformats.org/markup-compatibility/2006">
      <mc:Choice Requires="x14">
        <oleObject progId="Word.Picture.8" shapeId="61473" r:id="rId37">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73" r:id="rId37"/>
      </mc:Fallback>
    </mc:AlternateContent>
    <mc:AlternateContent xmlns:mc="http://schemas.openxmlformats.org/markup-compatibility/2006">
      <mc:Choice Requires="x14">
        <oleObject progId="Word.Picture.8" shapeId="61474" r:id="rId38">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74" r:id="rId38"/>
      </mc:Fallback>
    </mc:AlternateContent>
    <mc:AlternateContent xmlns:mc="http://schemas.openxmlformats.org/markup-compatibility/2006">
      <mc:Choice Requires="x14">
        <oleObject progId="Word.Picture.8" shapeId="61475" r:id="rId39">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75" r:id="rId39"/>
      </mc:Fallback>
    </mc:AlternateContent>
    <mc:AlternateContent xmlns:mc="http://schemas.openxmlformats.org/markup-compatibility/2006">
      <mc:Choice Requires="x14">
        <oleObject progId="Word.Picture.8" shapeId="61476" r:id="rId40">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76" r:id="rId40"/>
      </mc:Fallback>
    </mc:AlternateContent>
    <mc:AlternateContent xmlns:mc="http://schemas.openxmlformats.org/markup-compatibility/2006">
      <mc:Choice Requires="x14">
        <oleObject progId="Word.Picture.8" shapeId="61477" r:id="rId41">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77" r:id="rId41"/>
      </mc:Fallback>
    </mc:AlternateContent>
    <mc:AlternateContent xmlns:mc="http://schemas.openxmlformats.org/markup-compatibility/2006">
      <mc:Choice Requires="x14">
        <oleObject progId="Word.Picture.8" shapeId="61478" r:id="rId42">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78" r:id="rId42"/>
      </mc:Fallback>
    </mc:AlternateContent>
    <mc:AlternateContent xmlns:mc="http://schemas.openxmlformats.org/markup-compatibility/2006">
      <mc:Choice Requires="x14">
        <oleObject progId="Word.Picture.8" shapeId="61479" r:id="rId43">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79" r:id="rId43"/>
      </mc:Fallback>
    </mc:AlternateContent>
    <mc:AlternateContent xmlns:mc="http://schemas.openxmlformats.org/markup-compatibility/2006">
      <mc:Choice Requires="x14">
        <oleObject progId="Word.Picture.8" shapeId="61480" r:id="rId44">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80" r:id="rId44"/>
      </mc:Fallback>
    </mc:AlternateContent>
    <mc:AlternateContent xmlns:mc="http://schemas.openxmlformats.org/markup-compatibility/2006">
      <mc:Choice Requires="x14">
        <oleObject progId="Word.Picture.8" shapeId="61481" r:id="rId45">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81" r:id="rId45"/>
      </mc:Fallback>
    </mc:AlternateContent>
    <mc:AlternateContent xmlns:mc="http://schemas.openxmlformats.org/markup-compatibility/2006">
      <mc:Choice Requires="x14">
        <oleObject progId="Word.Picture.8" shapeId="61482" r:id="rId46">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82" r:id="rId46"/>
      </mc:Fallback>
    </mc:AlternateContent>
    <mc:AlternateContent xmlns:mc="http://schemas.openxmlformats.org/markup-compatibility/2006">
      <mc:Choice Requires="x14">
        <oleObject progId="Word.Picture.8" shapeId="61483" r:id="rId47">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83" r:id="rId47"/>
      </mc:Fallback>
    </mc:AlternateContent>
    <mc:AlternateContent xmlns:mc="http://schemas.openxmlformats.org/markup-compatibility/2006">
      <mc:Choice Requires="x14">
        <oleObject progId="Word.Picture.8" shapeId="61484" r:id="rId48">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84" r:id="rId48"/>
      </mc:Fallback>
    </mc:AlternateContent>
    <mc:AlternateContent xmlns:mc="http://schemas.openxmlformats.org/markup-compatibility/2006">
      <mc:Choice Requires="x14">
        <oleObject progId="Word.Picture.8" shapeId="61485" r:id="rId49">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85" r:id="rId49"/>
      </mc:Fallback>
    </mc:AlternateContent>
    <mc:AlternateContent xmlns:mc="http://schemas.openxmlformats.org/markup-compatibility/2006">
      <mc:Choice Requires="x14">
        <oleObject progId="Word.Picture.8" shapeId="61486" r:id="rId50">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86" r:id="rId50"/>
      </mc:Fallback>
    </mc:AlternateContent>
    <mc:AlternateContent xmlns:mc="http://schemas.openxmlformats.org/markup-compatibility/2006">
      <mc:Choice Requires="x14">
        <oleObject progId="Word.Picture.8" shapeId="61487" r:id="rId51">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87" r:id="rId51"/>
      </mc:Fallback>
    </mc:AlternateContent>
    <mc:AlternateContent xmlns:mc="http://schemas.openxmlformats.org/markup-compatibility/2006">
      <mc:Choice Requires="x14">
        <oleObject progId="Word.Picture.8" shapeId="61488" r:id="rId52">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88" r:id="rId52"/>
      </mc:Fallback>
    </mc:AlternateContent>
    <mc:AlternateContent xmlns:mc="http://schemas.openxmlformats.org/markup-compatibility/2006">
      <mc:Choice Requires="x14">
        <oleObject progId="Word.Picture.8" shapeId="61489" r:id="rId53">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89" r:id="rId53"/>
      </mc:Fallback>
    </mc:AlternateContent>
    <mc:AlternateContent xmlns:mc="http://schemas.openxmlformats.org/markup-compatibility/2006">
      <mc:Choice Requires="x14">
        <oleObject progId="Word.Picture.8" shapeId="61490" r:id="rId54">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90" r:id="rId54"/>
      </mc:Fallback>
    </mc:AlternateContent>
    <mc:AlternateContent xmlns:mc="http://schemas.openxmlformats.org/markup-compatibility/2006">
      <mc:Choice Requires="x14">
        <oleObject progId="Word.Picture.8" shapeId="61491" r:id="rId55">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91" r:id="rId55"/>
      </mc:Fallback>
    </mc:AlternateContent>
    <mc:AlternateContent xmlns:mc="http://schemas.openxmlformats.org/markup-compatibility/2006">
      <mc:Choice Requires="x14">
        <oleObject progId="Word.Picture.8" shapeId="61492" r:id="rId56">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92" r:id="rId56"/>
      </mc:Fallback>
    </mc:AlternateContent>
    <mc:AlternateContent xmlns:mc="http://schemas.openxmlformats.org/markup-compatibility/2006">
      <mc:Choice Requires="x14">
        <oleObject progId="Word.Picture.8" shapeId="61493" r:id="rId57">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93" r:id="rId57"/>
      </mc:Fallback>
    </mc:AlternateContent>
    <mc:AlternateContent xmlns:mc="http://schemas.openxmlformats.org/markup-compatibility/2006">
      <mc:Choice Requires="x14">
        <oleObject progId="Word.Picture.8" shapeId="61494" r:id="rId58">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94" r:id="rId58"/>
      </mc:Fallback>
    </mc:AlternateContent>
    <mc:AlternateContent xmlns:mc="http://schemas.openxmlformats.org/markup-compatibility/2006">
      <mc:Choice Requires="x14">
        <oleObject progId="Word.Picture.8" shapeId="61495" r:id="rId59">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95" r:id="rId59"/>
      </mc:Fallback>
    </mc:AlternateContent>
    <mc:AlternateContent xmlns:mc="http://schemas.openxmlformats.org/markup-compatibility/2006">
      <mc:Choice Requires="x14">
        <oleObject progId="Word.Picture.8" shapeId="61496" r:id="rId60">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96" r:id="rId60"/>
      </mc:Fallback>
    </mc:AlternateContent>
    <mc:AlternateContent xmlns:mc="http://schemas.openxmlformats.org/markup-compatibility/2006">
      <mc:Choice Requires="x14">
        <oleObject progId="Word.Picture.8" shapeId="61497" r:id="rId61">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97" r:id="rId61"/>
      </mc:Fallback>
    </mc:AlternateContent>
    <mc:AlternateContent xmlns:mc="http://schemas.openxmlformats.org/markup-compatibility/2006">
      <mc:Choice Requires="x14">
        <oleObject progId="Word.Picture.8" shapeId="61498" r:id="rId62">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498" r:id="rId62"/>
      </mc:Fallback>
    </mc:AlternateContent>
    <mc:AlternateContent xmlns:mc="http://schemas.openxmlformats.org/markup-compatibility/2006">
      <mc:Choice Requires="x14">
        <oleObject progId="Word.Picture.8" shapeId="61499" r:id="rId63">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499" r:id="rId63"/>
      </mc:Fallback>
    </mc:AlternateContent>
    <mc:AlternateContent xmlns:mc="http://schemas.openxmlformats.org/markup-compatibility/2006">
      <mc:Choice Requires="x14">
        <oleObject progId="Word.Picture.8" shapeId="61500" r:id="rId64">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500" r:id="rId64"/>
      </mc:Fallback>
    </mc:AlternateContent>
    <mc:AlternateContent xmlns:mc="http://schemas.openxmlformats.org/markup-compatibility/2006">
      <mc:Choice Requires="x14">
        <oleObject progId="Word.Picture.8" shapeId="61501" r:id="rId65">
          <objectPr defaultSize="0" autoPict="0" r:id="rId5">
            <anchor moveWithCells="1" sizeWithCells="1">
              <from>
                <xdr:col>6</xdr:col>
                <xdr:colOff>257175</xdr:colOff>
                <xdr:row>8</xdr:row>
                <xdr:rowOff>0</xdr:rowOff>
              </from>
              <to>
                <xdr:col>7</xdr:col>
                <xdr:colOff>495300</xdr:colOff>
                <xdr:row>8</xdr:row>
                <xdr:rowOff>0</xdr:rowOff>
              </to>
            </anchor>
          </objectPr>
        </oleObject>
      </mc:Choice>
      <mc:Fallback>
        <oleObject progId="Word.Picture.8" shapeId="61501" r:id="rId65"/>
      </mc:Fallback>
    </mc:AlternateContent>
    <mc:AlternateContent xmlns:mc="http://schemas.openxmlformats.org/markup-compatibility/2006">
      <mc:Choice Requires="x14">
        <oleObject progId="Word.Picture.8" shapeId="61502" r:id="rId66">
          <objectPr defaultSize="0" autoPict="0" r:id="rId5">
            <anchor moveWithCells="1" sizeWithCells="1">
              <from>
                <xdr:col>7</xdr:col>
                <xdr:colOff>257175</xdr:colOff>
                <xdr:row>8</xdr:row>
                <xdr:rowOff>0</xdr:rowOff>
              </from>
              <to>
                <xdr:col>8</xdr:col>
                <xdr:colOff>495300</xdr:colOff>
                <xdr:row>8</xdr:row>
                <xdr:rowOff>0</xdr:rowOff>
              </to>
            </anchor>
          </objectPr>
        </oleObject>
      </mc:Choice>
      <mc:Fallback>
        <oleObject progId="Word.Picture.8" shapeId="61502" r:id="rId6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V57"/>
  <sheetViews>
    <sheetView view="pageBreakPreview" topLeftCell="A34" zoomScaleNormal="100" zoomScaleSheetLayoutView="100" workbookViewId="0">
      <selection activeCell="Q22" sqref="Q22"/>
    </sheetView>
  </sheetViews>
  <sheetFormatPr defaultRowHeight="15" x14ac:dyDescent="0.25"/>
  <cols>
    <col min="1" max="1" width="13.5703125" style="54" customWidth="1"/>
    <col min="2" max="2" width="54.7109375" style="55" customWidth="1"/>
    <col min="3" max="3" width="16.5703125" style="48" customWidth="1"/>
    <col min="4" max="4" width="15.7109375" style="48" customWidth="1"/>
    <col min="5" max="7" width="9.140625" style="48" customWidth="1"/>
    <col min="8" max="256" width="8.85546875" style="47"/>
    <col min="257" max="257" width="13.5703125" style="47" customWidth="1"/>
    <col min="258" max="258" width="54.7109375" style="47" customWidth="1"/>
    <col min="259" max="259" width="16.5703125" style="47" customWidth="1"/>
    <col min="260" max="260" width="15.7109375" style="47" customWidth="1"/>
    <col min="261" max="263" width="9.140625" style="47" customWidth="1"/>
    <col min="264" max="512" width="8.85546875" style="47"/>
    <col min="513" max="513" width="13.5703125" style="47" customWidth="1"/>
    <col min="514" max="514" width="54.7109375" style="47" customWidth="1"/>
    <col min="515" max="515" width="16.5703125" style="47" customWidth="1"/>
    <col min="516" max="516" width="15.7109375" style="47" customWidth="1"/>
    <col min="517" max="519" width="9.140625" style="47" customWidth="1"/>
    <col min="520" max="768" width="8.85546875" style="47"/>
    <col min="769" max="769" width="13.5703125" style="47" customWidth="1"/>
    <col min="770" max="770" width="54.7109375" style="47" customWidth="1"/>
    <col min="771" max="771" width="16.5703125" style="47" customWidth="1"/>
    <col min="772" max="772" width="15.7109375" style="47" customWidth="1"/>
    <col min="773" max="775" width="9.140625" style="47" customWidth="1"/>
    <col min="776" max="1024" width="8.85546875" style="47"/>
    <col min="1025" max="1025" width="13.5703125" style="47" customWidth="1"/>
    <col min="1026" max="1026" width="54.7109375" style="47" customWidth="1"/>
    <col min="1027" max="1027" width="16.5703125" style="47" customWidth="1"/>
    <col min="1028" max="1028" width="15.7109375" style="47" customWidth="1"/>
    <col min="1029" max="1031" width="9.140625" style="47" customWidth="1"/>
    <col min="1032" max="1280" width="8.85546875" style="47"/>
    <col min="1281" max="1281" width="13.5703125" style="47" customWidth="1"/>
    <col min="1282" max="1282" width="54.7109375" style="47" customWidth="1"/>
    <col min="1283" max="1283" width="16.5703125" style="47" customWidth="1"/>
    <col min="1284" max="1284" width="15.7109375" style="47" customWidth="1"/>
    <col min="1285" max="1287" width="9.140625" style="47" customWidth="1"/>
    <col min="1288" max="1536" width="8.85546875" style="47"/>
    <col min="1537" max="1537" width="13.5703125" style="47" customWidth="1"/>
    <col min="1538" max="1538" width="54.7109375" style="47" customWidth="1"/>
    <col min="1539" max="1539" width="16.5703125" style="47" customWidth="1"/>
    <col min="1540" max="1540" width="15.7109375" style="47" customWidth="1"/>
    <col min="1541" max="1543" width="9.140625" style="47" customWidth="1"/>
    <col min="1544" max="1792" width="8.85546875" style="47"/>
    <col min="1793" max="1793" width="13.5703125" style="47" customWidth="1"/>
    <col min="1794" max="1794" width="54.7109375" style="47" customWidth="1"/>
    <col min="1795" max="1795" width="16.5703125" style="47" customWidth="1"/>
    <col min="1796" max="1796" width="15.7109375" style="47" customWidth="1"/>
    <col min="1797" max="1799" width="9.140625" style="47" customWidth="1"/>
    <col min="1800" max="2048" width="8.85546875" style="47"/>
    <col min="2049" max="2049" width="13.5703125" style="47" customWidth="1"/>
    <col min="2050" max="2050" width="54.7109375" style="47" customWidth="1"/>
    <col min="2051" max="2051" width="16.5703125" style="47" customWidth="1"/>
    <col min="2052" max="2052" width="15.7109375" style="47" customWidth="1"/>
    <col min="2053" max="2055" width="9.140625" style="47" customWidth="1"/>
    <col min="2056" max="2304" width="8.85546875" style="47"/>
    <col min="2305" max="2305" width="13.5703125" style="47" customWidth="1"/>
    <col min="2306" max="2306" width="54.7109375" style="47" customWidth="1"/>
    <col min="2307" max="2307" width="16.5703125" style="47" customWidth="1"/>
    <col min="2308" max="2308" width="15.7109375" style="47" customWidth="1"/>
    <col min="2309" max="2311" width="9.140625" style="47" customWidth="1"/>
    <col min="2312" max="2560" width="8.85546875" style="47"/>
    <col min="2561" max="2561" width="13.5703125" style="47" customWidth="1"/>
    <col min="2562" max="2562" width="54.7109375" style="47" customWidth="1"/>
    <col min="2563" max="2563" width="16.5703125" style="47" customWidth="1"/>
    <col min="2564" max="2564" width="15.7109375" style="47" customWidth="1"/>
    <col min="2565" max="2567" width="9.140625" style="47" customWidth="1"/>
    <col min="2568" max="2816" width="8.85546875" style="47"/>
    <col min="2817" max="2817" width="13.5703125" style="47" customWidth="1"/>
    <col min="2818" max="2818" width="54.7109375" style="47" customWidth="1"/>
    <col min="2819" max="2819" width="16.5703125" style="47" customWidth="1"/>
    <col min="2820" max="2820" width="15.7109375" style="47" customWidth="1"/>
    <col min="2821" max="2823" width="9.140625" style="47" customWidth="1"/>
    <col min="2824" max="3072" width="8.85546875" style="47"/>
    <col min="3073" max="3073" width="13.5703125" style="47" customWidth="1"/>
    <col min="3074" max="3074" width="54.7109375" style="47" customWidth="1"/>
    <col min="3075" max="3075" width="16.5703125" style="47" customWidth="1"/>
    <col min="3076" max="3076" width="15.7109375" style="47" customWidth="1"/>
    <col min="3077" max="3079" width="9.140625" style="47" customWidth="1"/>
    <col min="3080" max="3328" width="8.85546875" style="47"/>
    <col min="3329" max="3329" width="13.5703125" style="47" customWidth="1"/>
    <col min="3330" max="3330" width="54.7109375" style="47" customWidth="1"/>
    <col min="3331" max="3331" width="16.5703125" style="47" customWidth="1"/>
    <col min="3332" max="3332" width="15.7109375" style="47" customWidth="1"/>
    <col min="3333" max="3335" width="9.140625" style="47" customWidth="1"/>
    <col min="3336" max="3584" width="8.85546875" style="47"/>
    <col min="3585" max="3585" width="13.5703125" style="47" customWidth="1"/>
    <col min="3586" max="3586" width="54.7109375" style="47" customWidth="1"/>
    <col min="3587" max="3587" width="16.5703125" style="47" customWidth="1"/>
    <col min="3588" max="3588" width="15.7109375" style="47" customWidth="1"/>
    <col min="3589" max="3591" width="9.140625" style="47" customWidth="1"/>
    <col min="3592" max="3840" width="8.85546875" style="47"/>
    <col min="3841" max="3841" width="13.5703125" style="47" customWidth="1"/>
    <col min="3842" max="3842" width="54.7109375" style="47" customWidth="1"/>
    <col min="3843" max="3843" width="16.5703125" style="47" customWidth="1"/>
    <col min="3844" max="3844" width="15.7109375" style="47" customWidth="1"/>
    <col min="3845" max="3847" width="9.140625" style="47" customWidth="1"/>
    <col min="3848" max="4096" width="8.85546875" style="47"/>
    <col min="4097" max="4097" width="13.5703125" style="47" customWidth="1"/>
    <col min="4098" max="4098" width="54.7109375" style="47" customWidth="1"/>
    <col min="4099" max="4099" width="16.5703125" style="47" customWidth="1"/>
    <col min="4100" max="4100" width="15.7109375" style="47" customWidth="1"/>
    <col min="4101" max="4103" width="9.140625" style="47" customWidth="1"/>
    <col min="4104" max="4352" width="8.85546875" style="47"/>
    <col min="4353" max="4353" width="13.5703125" style="47" customWidth="1"/>
    <col min="4354" max="4354" width="54.7109375" style="47" customWidth="1"/>
    <col min="4355" max="4355" width="16.5703125" style="47" customWidth="1"/>
    <col min="4356" max="4356" width="15.7109375" style="47" customWidth="1"/>
    <col min="4357" max="4359" width="9.140625" style="47" customWidth="1"/>
    <col min="4360" max="4608" width="8.85546875" style="47"/>
    <col min="4609" max="4609" width="13.5703125" style="47" customWidth="1"/>
    <col min="4610" max="4610" width="54.7109375" style="47" customWidth="1"/>
    <col min="4611" max="4611" width="16.5703125" style="47" customWidth="1"/>
    <col min="4612" max="4612" width="15.7109375" style="47" customWidth="1"/>
    <col min="4613" max="4615" width="9.140625" style="47" customWidth="1"/>
    <col min="4616" max="4864" width="8.85546875" style="47"/>
    <col min="4865" max="4865" width="13.5703125" style="47" customWidth="1"/>
    <col min="4866" max="4866" width="54.7109375" style="47" customWidth="1"/>
    <col min="4867" max="4867" width="16.5703125" style="47" customWidth="1"/>
    <col min="4868" max="4868" width="15.7109375" style="47" customWidth="1"/>
    <col min="4869" max="4871" width="9.140625" style="47" customWidth="1"/>
    <col min="4872" max="5120" width="8.85546875" style="47"/>
    <col min="5121" max="5121" width="13.5703125" style="47" customWidth="1"/>
    <col min="5122" max="5122" width="54.7109375" style="47" customWidth="1"/>
    <col min="5123" max="5123" width="16.5703125" style="47" customWidth="1"/>
    <col min="5124" max="5124" width="15.7109375" style="47" customWidth="1"/>
    <col min="5125" max="5127" width="9.140625" style="47" customWidth="1"/>
    <col min="5128" max="5376" width="8.85546875" style="47"/>
    <col min="5377" max="5377" width="13.5703125" style="47" customWidth="1"/>
    <col min="5378" max="5378" width="54.7109375" style="47" customWidth="1"/>
    <col min="5379" max="5379" width="16.5703125" style="47" customWidth="1"/>
    <col min="5380" max="5380" width="15.7109375" style="47" customWidth="1"/>
    <col min="5381" max="5383" width="9.140625" style="47" customWidth="1"/>
    <col min="5384" max="5632" width="8.85546875" style="47"/>
    <col min="5633" max="5633" width="13.5703125" style="47" customWidth="1"/>
    <col min="5634" max="5634" width="54.7109375" style="47" customWidth="1"/>
    <col min="5635" max="5635" width="16.5703125" style="47" customWidth="1"/>
    <col min="5636" max="5636" width="15.7109375" style="47" customWidth="1"/>
    <col min="5637" max="5639" width="9.140625" style="47" customWidth="1"/>
    <col min="5640" max="5888" width="8.85546875" style="47"/>
    <col min="5889" max="5889" width="13.5703125" style="47" customWidth="1"/>
    <col min="5890" max="5890" width="54.7109375" style="47" customWidth="1"/>
    <col min="5891" max="5891" width="16.5703125" style="47" customWidth="1"/>
    <col min="5892" max="5892" width="15.7109375" style="47" customWidth="1"/>
    <col min="5893" max="5895" width="9.140625" style="47" customWidth="1"/>
    <col min="5896" max="6144" width="8.85546875" style="47"/>
    <col min="6145" max="6145" width="13.5703125" style="47" customWidth="1"/>
    <col min="6146" max="6146" width="54.7109375" style="47" customWidth="1"/>
    <col min="6147" max="6147" width="16.5703125" style="47" customWidth="1"/>
    <col min="6148" max="6148" width="15.7109375" style="47" customWidth="1"/>
    <col min="6149" max="6151" width="9.140625" style="47" customWidth="1"/>
    <col min="6152" max="6400" width="8.85546875" style="47"/>
    <col min="6401" max="6401" width="13.5703125" style="47" customWidth="1"/>
    <col min="6402" max="6402" width="54.7109375" style="47" customWidth="1"/>
    <col min="6403" max="6403" width="16.5703125" style="47" customWidth="1"/>
    <col min="6404" max="6404" width="15.7109375" style="47" customWidth="1"/>
    <col min="6405" max="6407" width="9.140625" style="47" customWidth="1"/>
    <col min="6408" max="6656" width="8.85546875" style="47"/>
    <col min="6657" max="6657" width="13.5703125" style="47" customWidth="1"/>
    <col min="6658" max="6658" width="54.7109375" style="47" customWidth="1"/>
    <col min="6659" max="6659" width="16.5703125" style="47" customWidth="1"/>
    <col min="6660" max="6660" width="15.7109375" style="47" customWidth="1"/>
    <col min="6661" max="6663" width="9.140625" style="47" customWidth="1"/>
    <col min="6664" max="6912" width="8.85546875" style="47"/>
    <col min="6913" max="6913" width="13.5703125" style="47" customWidth="1"/>
    <col min="6914" max="6914" width="54.7109375" style="47" customWidth="1"/>
    <col min="6915" max="6915" width="16.5703125" style="47" customWidth="1"/>
    <col min="6916" max="6916" width="15.7109375" style="47" customWidth="1"/>
    <col min="6917" max="6919" width="9.140625" style="47" customWidth="1"/>
    <col min="6920" max="7168" width="8.85546875" style="47"/>
    <col min="7169" max="7169" width="13.5703125" style="47" customWidth="1"/>
    <col min="7170" max="7170" width="54.7109375" style="47" customWidth="1"/>
    <col min="7171" max="7171" width="16.5703125" style="47" customWidth="1"/>
    <col min="7172" max="7172" width="15.7109375" style="47" customWidth="1"/>
    <col min="7173" max="7175" width="9.140625" style="47" customWidth="1"/>
    <col min="7176" max="7424" width="8.85546875" style="47"/>
    <col min="7425" max="7425" width="13.5703125" style="47" customWidth="1"/>
    <col min="7426" max="7426" width="54.7109375" style="47" customWidth="1"/>
    <col min="7427" max="7427" width="16.5703125" style="47" customWidth="1"/>
    <col min="7428" max="7428" width="15.7109375" style="47" customWidth="1"/>
    <col min="7429" max="7431" width="9.140625" style="47" customWidth="1"/>
    <col min="7432" max="7680" width="8.85546875" style="47"/>
    <col min="7681" max="7681" width="13.5703125" style="47" customWidth="1"/>
    <col min="7682" max="7682" width="54.7109375" style="47" customWidth="1"/>
    <col min="7683" max="7683" width="16.5703125" style="47" customWidth="1"/>
    <col min="7684" max="7684" width="15.7109375" style="47" customWidth="1"/>
    <col min="7685" max="7687" width="9.140625" style="47" customWidth="1"/>
    <col min="7688" max="7936" width="8.85546875" style="47"/>
    <col min="7937" max="7937" width="13.5703125" style="47" customWidth="1"/>
    <col min="7938" max="7938" width="54.7109375" style="47" customWidth="1"/>
    <col min="7939" max="7939" width="16.5703125" style="47" customWidth="1"/>
    <col min="7940" max="7940" width="15.7109375" style="47" customWidth="1"/>
    <col min="7941" max="7943" width="9.140625" style="47" customWidth="1"/>
    <col min="7944" max="8192" width="8.85546875" style="47"/>
    <col min="8193" max="8193" width="13.5703125" style="47" customWidth="1"/>
    <col min="8194" max="8194" width="54.7109375" style="47" customWidth="1"/>
    <col min="8195" max="8195" width="16.5703125" style="47" customWidth="1"/>
    <col min="8196" max="8196" width="15.7109375" style="47" customWidth="1"/>
    <col min="8197" max="8199" width="9.140625" style="47" customWidth="1"/>
    <col min="8200" max="8448" width="8.85546875" style="47"/>
    <col min="8449" max="8449" width="13.5703125" style="47" customWidth="1"/>
    <col min="8450" max="8450" width="54.7109375" style="47" customWidth="1"/>
    <col min="8451" max="8451" width="16.5703125" style="47" customWidth="1"/>
    <col min="8452" max="8452" width="15.7109375" style="47" customWidth="1"/>
    <col min="8453" max="8455" width="9.140625" style="47" customWidth="1"/>
    <col min="8456" max="8704" width="8.85546875" style="47"/>
    <col min="8705" max="8705" width="13.5703125" style="47" customWidth="1"/>
    <col min="8706" max="8706" width="54.7109375" style="47" customWidth="1"/>
    <col min="8707" max="8707" width="16.5703125" style="47" customWidth="1"/>
    <col min="8708" max="8708" width="15.7109375" style="47" customWidth="1"/>
    <col min="8709" max="8711" width="9.140625" style="47" customWidth="1"/>
    <col min="8712" max="8960" width="8.85546875" style="47"/>
    <col min="8961" max="8961" width="13.5703125" style="47" customWidth="1"/>
    <col min="8962" max="8962" width="54.7109375" style="47" customWidth="1"/>
    <col min="8963" max="8963" width="16.5703125" style="47" customWidth="1"/>
    <col min="8964" max="8964" width="15.7109375" style="47" customWidth="1"/>
    <col min="8965" max="8967" width="9.140625" style="47" customWidth="1"/>
    <col min="8968" max="9216" width="8.85546875" style="47"/>
    <col min="9217" max="9217" width="13.5703125" style="47" customWidth="1"/>
    <col min="9218" max="9218" width="54.7109375" style="47" customWidth="1"/>
    <col min="9219" max="9219" width="16.5703125" style="47" customWidth="1"/>
    <col min="9220" max="9220" width="15.7109375" style="47" customWidth="1"/>
    <col min="9221" max="9223" width="9.140625" style="47" customWidth="1"/>
    <col min="9224" max="9472" width="8.85546875" style="47"/>
    <col min="9473" max="9473" width="13.5703125" style="47" customWidth="1"/>
    <col min="9474" max="9474" width="54.7109375" style="47" customWidth="1"/>
    <col min="9475" max="9475" width="16.5703125" style="47" customWidth="1"/>
    <col min="9476" max="9476" width="15.7109375" style="47" customWidth="1"/>
    <col min="9477" max="9479" width="9.140625" style="47" customWidth="1"/>
    <col min="9480" max="9728" width="8.85546875" style="47"/>
    <col min="9729" max="9729" width="13.5703125" style="47" customWidth="1"/>
    <col min="9730" max="9730" width="54.7109375" style="47" customWidth="1"/>
    <col min="9731" max="9731" width="16.5703125" style="47" customWidth="1"/>
    <col min="9732" max="9732" width="15.7109375" style="47" customWidth="1"/>
    <col min="9733" max="9735" width="9.140625" style="47" customWidth="1"/>
    <col min="9736" max="9984" width="8.85546875" style="47"/>
    <col min="9985" max="9985" width="13.5703125" style="47" customWidth="1"/>
    <col min="9986" max="9986" width="54.7109375" style="47" customWidth="1"/>
    <col min="9987" max="9987" width="16.5703125" style="47" customWidth="1"/>
    <col min="9988" max="9988" width="15.7109375" style="47" customWidth="1"/>
    <col min="9989" max="9991" width="9.140625" style="47" customWidth="1"/>
    <col min="9992" max="10240" width="8.85546875" style="47"/>
    <col min="10241" max="10241" width="13.5703125" style="47" customWidth="1"/>
    <col min="10242" max="10242" width="54.7109375" style="47" customWidth="1"/>
    <col min="10243" max="10243" width="16.5703125" style="47" customWidth="1"/>
    <col min="10244" max="10244" width="15.7109375" style="47" customWidth="1"/>
    <col min="10245" max="10247" width="9.140625" style="47" customWidth="1"/>
    <col min="10248" max="10496" width="8.85546875" style="47"/>
    <col min="10497" max="10497" width="13.5703125" style="47" customWidth="1"/>
    <col min="10498" max="10498" width="54.7109375" style="47" customWidth="1"/>
    <col min="10499" max="10499" width="16.5703125" style="47" customWidth="1"/>
    <col min="10500" max="10500" width="15.7109375" style="47" customWidth="1"/>
    <col min="10501" max="10503" width="9.140625" style="47" customWidth="1"/>
    <col min="10504" max="10752" width="8.85546875" style="47"/>
    <col min="10753" max="10753" width="13.5703125" style="47" customWidth="1"/>
    <col min="10754" max="10754" width="54.7109375" style="47" customWidth="1"/>
    <col min="10755" max="10755" width="16.5703125" style="47" customWidth="1"/>
    <col min="10756" max="10756" width="15.7109375" style="47" customWidth="1"/>
    <col min="10757" max="10759" width="9.140625" style="47" customWidth="1"/>
    <col min="10760" max="11008" width="8.85546875" style="47"/>
    <col min="11009" max="11009" width="13.5703125" style="47" customWidth="1"/>
    <col min="11010" max="11010" width="54.7109375" style="47" customWidth="1"/>
    <col min="11011" max="11011" width="16.5703125" style="47" customWidth="1"/>
    <col min="11012" max="11012" width="15.7109375" style="47" customWidth="1"/>
    <col min="11013" max="11015" width="9.140625" style="47" customWidth="1"/>
    <col min="11016" max="11264" width="8.85546875" style="47"/>
    <col min="11265" max="11265" width="13.5703125" style="47" customWidth="1"/>
    <col min="11266" max="11266" width="54.7109375" style="47" customWidth="1"/>
    <col min="11267" max="11267" width="16.5703125" style="47" customWidth="1"/>
    <col min="11268" max="11268" width="15.7109375" style="47" customWidth="1"/>
    <col min="11269" max="11271" width="9.140625" style="47" customWidth="1"/>
    <col min="11272" max="11520" width="8.85546875" style="47"/>
    <col min="11521" max="11521" width="13.5703125" style="47" customWidth="1"/>
    <col min="11522" max="11522" width="54.7109375" style="47" customWidth="1"/>
    <col min="11523" max="11523" width="16.5703125" style="47" customWidth="1"/>
    <col min="11524" max="11524" width="15.7109375" style="47" customWidth="1"/>
    <col min="11525" max="11527" width="9.140625" style="47" customWidth="1"/>
    <col min="11528" max="11776" width="8.85546875" style="47"/>
    <col min="11777" max="11777" width="13.5703125" style="47" customWidth="1"/>
    <col min="11778" max="11778" width="54.7109375" style="47" customWidth="1"/>
    <col min="11779" max="11779" width="16.5703125" style="47" customWidth="1"/>
    <col min="11780" max="11780" width="15.7109375" style="47" customWidth="1"/>
    <col min="11781" max="11783" width="9.140625" style="47" customWidth="1"/>
    <col min="11784" max="12032" width="8.85546875" style="47"/>
    <col min="12033" max="12033" width="13.5703125" style="47" customWidth="1"/>
    <col min="12034" max="12034" width="54.7109375" style="47" customWidth="1"/>
    <col min="12035" max="12035" width="16.5703125" style="47" customWidth="1"/>
    <col min="12036" max="12036" width="15.7109375" style="47" customWidth="1"/>
    <col min="12037" max="12039" width="9.140625" style="47" customWidth="1"/>
    <col min="12040" max="12288" width="8.85546875" style="47"/>
    <col min="12289" max="12289" width="13.5703125" style="47" customWidth="1"/>
    <col min="12290" max="12290" width="54.7109375" style="47" customWidth="1"/>
    <col min="12291" max="12291" width="16.5703125" style="47" customWidth="1"/>
    <col min="12292" max="12292" width="15.7109375" style="47" customWidth="1"/>
    <col min="12293" max="12295" width="9.140625" style="47" customWidth="1"/>
    <col min="12296" max="12544" width="8.85546875" style="47"/>
    <col min="12545" max="12545" width="13.5703125" style="47" customWidth="1"/>
    <col min="12546" max="12546" width="54.7109375" style="47" customWidth="1"/>
    <col min="12547" max="12547" width="16.5703125" style="47" customWidth="1"/>
    <col min="12548" max="12548" width="15.7109375" style="47" customWidth="1"/>
    <col min="12549" max="12551" width="9.140625" style="47" customWidth="1"/>
    <col min="12552" max="12800" width="8.85546875" style="47"/>
    <col min="12801" max="12801" width="13.5703125" style="47" customWidth="1"/>
    <col min="12802" max="12802" width="54.7109375" style="47" customWidth="1"/>
    <col min="12803" max="12803" width="16.5703125" style="47" customWidth="1"/>
    <col min="12804" max="12804" width="15.7109375" style="47" customWidth="1"/>
    <col min="12805" max="12807" width="9.140625" style="47" customWidth="1"/>
    <col min="12808" max="13056" width="8.85546875" style="47"/>
    <col min="13057" max="13057" width="13.5703125" style="47" customWidth="1"/>
    <col min="13058" max="13058" width="54.7109375" style="47" customWidth="1"/>
    <col min="13059" max="13059" width="16.5703125" style="47" customWidth="1"/>
    <col min="13060" max="13060" width="15.7109375" style="47" customWidth="1"/>
    <col min="13061" max="13063" width="9.140625" style="47" customWidth="1"/>
    <col min="13064" max="13312" width="8.85546875" style="47"/>
    <col min="13313" max="13313" width="13.5703125" style="47" customWidth="1"/>
    <col min="13314" max="13314" width="54.7109375" style="47" customWidth="1"/>
    <col min="13315" max="13315" width="16.5703125" style="47" customWidth="1"/>
    <col min="13316" max="13316" width="15.7109375" style="47" customWidth="1"/>
    <col min="13317" max="13319" width="9.140625" style="47" customWidth="1"/>
    <col min="13320" max="13568" width="8.85546875" style="47"/>
    <col min="13569" max="13569" width="13.5703125" style="47" customWidth="1"/>
    <col min="13570" max="13570" width="54.7109375" style="47" customWidth="1"/>
    <col min="13571" max="13571" width="16.5703125" style="47" customWidth="1"/>
    <col min="13572" max="13572" width="15.7109375" style="47" customWidth="1"/>
    <col min="13573" max="13575" width="9.140625" style="47" customWidth="1"/>
    <col min="13576" max="13824" width="8.85546875" style="47"/>
    <col min="13825" max="13825" width="13.5703125" style="47" customWidth="1"/>
    <col min="13826" max="13826" width="54.7109375" style="47" customWidth="1"/>
    <col min="13827" max="13827" width="16.5703125" style="47" customWidth="1"/>
    <col min="13828" max="13828" width="15.7109375" style="47" customWidth="1"/>
    <col min="13829" max="13831" width="9.140625" style="47" customWidth="1"/>
    <col min="13832" max="14080" width="8.85546875" style="47"/>
    <col min="14081" max="14081" width="13.5703125" style="47" customWidth="1"/>
    <col min="14082" max="14082" width="54.7109375" style="47" customWidth="1"/>
    <col min="14083" max="14083" width="16.5703125" style="47" customWidth="1"/>
    <col min="14084" max="14084" width="15.7109375" style="47" customWidth="1"/>
    <col min="14085" max="14087" width="9.140625" style="47" customWidth="1"/>
    <col min="14088" max="14336" width="8.85546875" style="47"/>
    <col min="14337" max="14337" width="13.5703125" style="47" customWidth="1"/>
    <col min="14338" max="14338" width="54.7109375" style="47" customWidth="1"/>
    <col min="14339" max="14339" width="16.5703125" style="47" customWidth="1"/>
    <col min="14340" max="14340" width="15.7109375" style="47" customWidth="1"/>
    <col min="14341" max="14343" width="9.140625" style="47" customWidth="1"/>
    <col min="14344" max="14592" width="8.85546875" style="47"/>
    <col min="14593" max="14593" width="13.5703125" style="47" customWidth="1"/>
    <col min="14594" max="14594" width="54.7109375" style="47" customWidth="1"/>
    <col min="14595" max="14595" width="16.5703125" style="47" customWidth="1"/>
    <col min="14596" max="14596" width="15.7109375" style="47" customWidth="1"/>
    <col min="14597" max="14599" width="9.140625" style="47" customWidth="1"/>
    <col min="14600" max="14848" width="8.85546875" style="47"/>
    <col min="14849" max="14849" width="13.5703125" style="47" customWidth="1"/>
    <col min="14850" max="14850" width="54.7109375" style="47" customWidth="1"/>
    <col min="14851" max="14851" width="16.5703125" style="47" customWidth="1"/>
    <col min="14852" max="14852" width="15.7109375" style="47" customWidth="1"/>
    <col min="14853" max="14855" width="9.140625" style="47" customWidth="1"/>
    <col min="14856" max="15104" width="8.85546875" style="47"/>
    <col min="15105" max="15105" width="13.5703125" style="47" customWidth="1"/>
    <col min="15106" max="15106" width="54.7109375" style="47" customWidth="1"/>
    <col min="15107" max="15107" width="16.5703125" style="47" customWidth="1"/>
    <col min="15108" max="15108" width="15.7109375" style="47" customWidth="1"/>
    <col min="15109" max="15111" width="9.140625" style="47" customWidth="1"/>
    <col min="15112" max="15360" width="8.85546875" style="47"/>
    <col min="15361" max="15361" width="13.5703125" style="47" customWidth="1"/>
    <col min="15362" max="15362" width="54.7109375" style="47" customWidth="1"/>
    <col min="15363" max="15363" width="16.5703125" style="47" customWidth="1"/>
    <col min="15364" max="15364" width="15.7109375" style="47" customWidth="1"/>
    <col min="15365" max="15367" width="9.140625" style="47" customWidth="1"/>
    <col min="15368" max="15616" width="8.85546875" style="47"/>
    <col min="15617" max="15617" width="13.5703125" style="47" customWidth="1"/>
    <col min="15618" max="15618" width="54.7109375" style="47" customWidth="1"/>
    <col min="15619" max="15619" width="16.5703125" style="47" customWidth="1"/>
    <col min="15620" max="15620" width="15.7109375" style="47" customWidth="1"/>
    <col min="15621" max="15623" width="9.140625" style="47" customWidth="1"/>
    <col min="15624" max="15872" width="8.85546875" style="47"/>
    <col min="15873" max="15873" width="13.5703125" style="47" customWidth="1"/>
    <col min="15874" max="15874" width="54.7109375" style="47" customWidth="1"/>
    <col min="15875" max="15875" width="16.5703125" style="47" customWidth="1"/>
    <col min="15876" max="15876" width="15.7109375" style="47" customWidth="1"/>
    <col min="15877" max="15879" width="9.140625" style="47" customWidth="1"/>
    <col min="15880" max="16128" width="8.85546875" style="47"/>
    <col min="16129" max="16129" width="13.5703125" style="47" customWidth="1"/>
    <col min="16130" max="16130" width="54.7109375" style="47" customWidth="1"/>
    <col min="16131" max="16131" width="16.5703125" style="47" customWidth="1"/>
    <col min="16132" max="16132" width="15.7109375" style="47" customWidth="1"/>
    <col min="16133" max="16135" width="9.140625" style="47" customWidth="1"/>
    <col min="16136" max="16384" width="8.85546875" style="47"/>
  </cols>
  <sheetData>
    <row r="1" spans="1:256" s="46" customFormat="1" ht="19.5" x14ac:dyDescent="0.25">
      <c r="A1" s="566"/>
      <c r="B1" s="566"/>
      <c r="C1" s="566"/>
      <c r="D1" s="566"/>
      <c r="E1" s="48"/>
      <c r="F1" s="48"/>
      <c r="G1" s="48"/>
      <c r="H1" s="47"/>
    </row>
    <row r="2" spans="1:256" ht="92.25" customHeight="1" x14ac:dyDescent="0.25">
      <c r="B2" s="423"/>
      <c r="D2" s="54"/>
      <c r="E2" s="565"/>
      <c r="F2" s="565"/>
      <c r="G2" s="565"/>
      <c r="H2" s="565"/>
    </row>
    <row r="3" spans="1:256" ht="18" customHeight="1" x14ac:dyDescent="0.25">
      <c r="A3" s="567"/>
      <c r="B3" s="567"/>
      <c r="C3" s="567"/>
      <c r="D3" s="567"/>
    </row>
    <row r="4" spans="1:256" x14ac:dyDescent="0.25">
      <c r="A4" s="424"/>
      <c r="C4" s="425"/>
      <c r="D4" s="426"/>
      <c r="E4" s="49"/>
      <c r="F4" s="49"/>
      <c r="G4" s="49"/>
    </row>
    <row r="5" spans="1:256" ht="28.5" customHeight="1" x14ac:dyDescent="0.25">
      <c r="A5" s="568"/>
      <c r="B5" s="568"/>
      <c r="C5" s="568"/>
      <c r="D5" s="568"/>
      <c r="E5" s="49"/>
      <c r="F5" s="49"/>
      <c r="G5" s="49"/>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V5" s="565"/>
      <c r="CW5" s="565"/>
      <c r="CX5" s="565"/>
      <c r="CY5" s="565"/>
      <c r="CZ5" s="565"/>
      <c r="DA5" s="565"/>
      <c r="DB5" s="565"/>
      <c r="DC5" s="565"/>
      <c r="DD5" s="565"/>
      <c r="DE5" s="565"/>
      <c r="DF5" s="565"/>
      <c r="DG5" s="565"/>
      <c r="DH5" s="565"/>
      <c r="DI5" s="565"/>
      <c r="DJ5" s="565"/>
      <c r="DK5" s="565"/>
      <c r="DL5" s="565"/>
      <c r="DM5" s="565"/>
      <c r="DN5" s="565"/>
      <c r="DO5" s="565"/>
      <c r="DP5" s="565"/>
      <c r="DQ5" s="565"/>
      <c r="DR5" s="565"/>
      <c r="DS5" s="565"/>
      <c r="DT5" s="565"/>
      <c r="DU5" s="565"/>
      <c r="DV5" s="565"/>
      <c r="DW5" s="565"/>
      <c r="DX5" s="565"/>
      <c r="DY5" s="565"/>
      <c r="DZ5" s="565"/>
      <c r="EA5" s="565"/>
      <c r="EB5" s="565"/>
      <c r="EC5" s="565"/>
      <c r="ED5" s="565"/>
      <c r="EE5" s="565"/>
      <c r="EF5" s="565"/>
      <c r="EG5" s="565"/>
      <c r="EH5" s="565"/>
      <c r="EI5" s="565"/>
      <c r="EJ5" s="565"/>
      <c r="EK5" s="565"/>
      <c r="EL5" s="565"/>
      <c r="EM5" s="565"/>
      <c r="EN5" s="565"/>
      <c r="EO5" s="565"/>
      <c r="EP5" s="565"/>
      <c r="EQ5" s="565"/>
      <c r="ER5" s="565"/>
      <c r="ES5" s="565"/>
      <c r="ET5" s="565"/>
      <c r="EU5" s="565"/>
      <c r="EV5" s="565"/>
      <c r="EW5" s="565"/>
      <c r="EX5" s="565"/>
      <c r="EY5" s="565"/>
      <c r="EZ5" s="565"/>
      <c r="FA5" s="565"/>
      <c r="FB5" s="565"/>
      <c r="FC5" s="565"/>
      <c r="FD5" s="565"/>
      <c r="FE5" s="565"/>
      <c r="FF5" s="565"/>
      <c r="FG5" s="565"/>
      <c r="FH5" s="565"/>
      <c r="FI5" s="565"/>
      <c r="FJ5" s="565"/>
      <c r="FK5" s="565"/>
      <c r="FL5" s="565"/>
      <c r="FM5" s="565"/>
      <c r="FN5" s="565"/>
      <c r="FO5" s="565"/>
      <c r="FP5" s="565"/>
      <c r="FQ5" s="565"/>
      <c r="FR5" s="565"/>
      <c r="FS5" s="565"/>
      <c r="FT5" s="565"/>
      <c r="FU5" s="565"/>
      <c r="FV5" s="565"/>
      <c r="FW5" s="565"/>
      <c r="FX5" s="565"/>
      <c r="FY5" s="565"/>
      <c r="FZ5" s="565"/>
      <c r="GA5" s="565"/>
      <c r="GB5" s="565"/>
      <c r="GC5" s="565"/>
      <c r="GD5" s="565"/>
      <c r="GE5" s="565"/>
      <c r="GF5" s="565"/>
      <c r="GG5" s="565"/>
      <c r="GH5" s="565"/>
      <c r="GI5" s="565"/>
      <c r="GJ5" s="565"/>
      <c r="GK5" s="565"/>
      <c r="GL5" s="565"/>
      <c r="GM5" s="565"/>
      <c r="GN5" s="565"/>
      <c r="GO5" s="565"/>
      <c r="GP5" s="565"/>
      <c r="GQ5" s="565"/>
      <c r="GR5" s="565"/>
      <c r="GS5" s="565"/>
      <c r="GT5" s="565"/>
      <c r="GU5" s="565"/>
      <c r="GV5" s="565"/>
      <c r="GW5" s="565"/>
      <c r="GX5" s="565"/>
      <c r="GY5" s="565"/>
      <c r="GZ5" s="565"/>
      <c r="HA5" s="565"/>
      <c r="HB5" s="565"/>
      <c r="HC5" s="565"/>
      <c r="HD5" s="565"/>
      <c r="HE5" s="565"/>
      <c r="HF5" s="565"/>
      <c r="HG5" s="565"/>
      <c r="HH5" s="565"/>
      <c r="HI5" s="565"/>
      <c r="HJ5" s="565"/>
      <c r="HK5" s="565"/>
      <c r="HL5" s="565"/>
      <c r="HM5" s="565"/>
      <c r="HN5" s="565"/>
      <c r="HO5" s="565"/>
      <c r="HP5" s="565"/>
      <c r="HQ5" s="565"/>
      <c r="HR5" s="565"/>
      <c r="HS5" s="565"/>
      <c r="HT5" s="565"/>
      <c r="HU5" s="565"/>
      <c r="HV5" s="565"/>
      <c r="HW5" s="565"/>
      <c r="HX5" s="565"/>
      <c r="HY5" s="565"/>
      <c r="HZ5" s="565"/>
      <c r="IA5" s="565"/>
      <c r="IB5" s="565"/>
      <c r="IC5" s="565"/>
      <c r="ID5" s="565"/>
      <c r="IE5" s="565"/>
      <c r="IF5" s="565"/>
      <c r="IG5" s="565"/>
      <c r="IH5" s="565"/>
      <c r="II5" s="565"/>
      <c r="IJ5" s="565"/>
      <c r="IK5" s="565"/>
      <c r="IL5" s="565"/>
      <c r="IM5" s="565"/>
      <c r="IN5" s="565"/>
      <c r="IO5" s="565"/>
      <c r="IP5" s="565"/>
      <c r="IQ5" s="565"/>
      <c r="IR5" s="565"/>
      <c r="IS5" s="565"/>
      <c r="IT5" s="565"/>
      <c r="IU5" s="565"/>
      <c r="IV5" s="565"/>
    </row>
    <row r="6" spans="1:256" x14ac:dyDescent="0.25">
      <c r="D6" s="427"/>
      <c r="E6" s="49"/>
      <c r="F6" s="49"/>
      <c r="G6" s="49"/>
    </row>
    <row r="7" spans="1:256" ht="15" customHeight="1" x14ac:dyDescent="0.25">
      <c r="A7" s="562"/>
      <c r="B7" s="563"/>
      <c r="C7" s="563"/>
      <c r="D7" s="563"/>
    </row>
    <row r="8" spans="1:256" x14ac:dyDescent="0.25">
      <c r="A8" s="562"/>
      <c r="B8" s="563"/>
      <c r="C8" s="428"/>
      <c r="D8" s="428"/>
    </row>
    <row r="9" spans="1:256" x14ac:dyDescent="0.25">
      <c r="A9" s="429"/>
      <c r="B9" s="430"/>
      <c r="C9" s="49"/>
      <c r="D9" s="49"/>
      <c r="E9" s="50"/>
      <c r="F9" s="50"/>
      <c r="G9" s="50"/>
    </row>
    <row r="10" spans="1:256" x14ac:dyDescent="0.25">
      <c r="C10" s="431"/>
      <c r="D10" s="431"/>
    </row>
    <row r="11" spans="1:256" x14ac:dyDescent="0.25">
      <c r="C11" s="431"/>
      <c r="D11" s="431"/>
    </row>
    <row r="12" spans="1:256" x14ac:dyDescent="0.25">
      <c r="A12" s="432"/>
      <c r="C12" s="433"/>
      <c r="D12" s="433"/>
    </row>
    <row r="13" spans="1:256" x14ac:dyDescent="0.25">
      <c r="C13" s="431"/>
      <c r="D13" s="431"/>
    </row>
    <row r="14" spans="1:256" x14ac:dyDescent="0.25">
      <c r="C14" s="431"/>
      <c r="D14" s="431"/>
    </row>
    <row r="15" spans="1:256" x14ac:dyDescent="0.25">
      <c r="C15" s="431"/>
      <c r="D15" s="431"/>
    </row>
    <row r="16" spans="1:256" x14ac:dyDescent="0.25">
      <c r="C16" s="431"/>
      <c r="D16" s="431"/>
      <c r="E16" s="49"/>
      <c r="F16" s="49"/>
      <c r="G16" s="49"/>
    </row>
    <row r="17" spans="1:7" x14ac:dyDescent="0.25">
      <c r="C17" s="431"/>
      <c r="D17" s="431"/>
    </row>
    <row r="18" spans="1:7" x14ac:dyDescent="0.25">
      <c r="C18" s="431"/>
      <c r="D18" s="431"/>
      <c r="E18" s="49"/>
      <c r="F18" s="49"/>
      <c r="G18" s="49"/>
    </row>
    <row r="19" spans="1:7" x14ac:dyDescent="0.25">
      <c r="A19" s="429"/>
      <c r="B19" s="430"/>
      <c r="C19" s="434"/>
      <c r="D19" s="434"/>
      <c r="G19" s="47"/>
    </row>
    <row r="20" spans="1:7" x14ac:dyDescent="0.25">
      <c r="C20" s="431"/>
      <c r="D20" s="431"/>
      <c r="G20" s="47"/>
    </row>
    <row r="21" spans="1:7" x14ac:dyDescent="0.25">
      <c r="A21" s="429"/>
      <c r="B21" s="430"/>
      <c r="C21" s="434"/>
      <c r="D21" s="434"/>
      <c r="G21" s="47"/>
    </row>
    <row r="22" spans="1:7" x14ac:dyDescent="0.25">
      <c r="B22" s="48"/>
      <c r="C22" s="431"/>
      <c r="D22" s="431"/>
      <c r="G22" s="47"/>
    </row>
    <row r="23" spans="1:7" x14ac:dyDescent="0.25">
      <c r="B23" s="48"/>
      <c r="C23" s="431"/>
      <c r="D23" s="431"/>
      <c r="G23" s="47"/>
    </row>
    <row r="24" spans="1:7" x14ac:dyDescent="0.25">
      <c r="B24" s="48"/>
      <c r="C24" s="431"/>
      <c r="D24" s="431"/>
      <c r="G24" s="47"/>
    </row>
    <row r="25" spans="1:7" x14ac:dyDescent="0.25">
      <c r="B25" s="48"/>
      <c r="C25" s="431"/>
      <c r="D25" s="431"/>
      <c r="G25" s="47"/>
    </row>
    <row r="26" spans="1:7" x14ac:dyDescent="0.25">
      <c r="B26" s="48"/>
      <c r="C26" s="431"/>
      <c r="D26" s="431"/>
      <c r="G26" s="47"/>
    </row>
    <row r="27" spans="1:7" x14ac:dyDescent="0.25">
      <c r="B27" s="48"/>
      <c r="C27" s="431"/>
      <c r="D27" s="431"/>
      <c r="G27" s="47"/>
    </row>
    <row r="28" spans="1:7" x14ac:dyDescent="0.25">
      <c r="B28" s="48"/>
      <c r="C28" s="431"/>
      <c r="D28" s="431"/>
      <c r="G28" s="47"/>
    </row>
    <row r="29" spans="1:7" x14ac:dyDescent="0.25">
      <c r="B29" s="48"/>
      <c r="C29" s="431"/>
      <c r="D29" s="431"/>
      <c r="E29" s="49"/>
      <c r="F29" s="49"/>
      <c r="G29" s="49"/>
    </row>
    <row r="30" spans="1:7" x14ac:dyDescent="0.25">
      <c r="B30" s="48"/>
      <c r="C30" s="431"/>
      <c r="D30" s="431"/>
    </row>
    <row r="31" spans="1:7" x14ac:dyDescent="0.25">
      <c r="B31" s="48"/>
      <c r="C31" s="431"/>
      <c r="D31" s="431"/>
      <c r="E31" s="49"/>
      <c r="F31" s="49"/>
      <c r="G31" s="49"/>
    </row>
    <row r="32" spans="1:7" x14ac:dyDescent="0.25">
      <c r="A32" s="429"/>
      <c r="B32" s="430"/>
      <c r="C32" s="434"/>
      <c r="D32" s="434"/>
    </row>
    <row r="33" spans="1:7" x14ac:dyDescent="0.25">
      <c r="C33" s="431"/>
      <c r="D33" s="431"/>
    </row>
    <row r="34" spans="1:7" x14ac:dyDescent="0.25">
      <c r="A34" s="429"/>
      <c r="B34" s="430"/>
      <c r="C34" s="434"/>
      <c r="D34" s="434"/>
    </row>
    <row r="35" spans="1:7" x14ac:dyDescent="0.25">
      <c r="C35" s="431"/>
      <c r="D35" s="431"/>
    </row>
    <row r="36" spans="1:7" x14ac:dyDescent="0.25">
      <c r="C36" s="431"/>
      <c r="D36" s="431"/>
    </row>
    <row r="37" spans="1:7" x14ac:dyDescent="0.25">
      <c r="C37" s="431"/>
      <c r="D37" s="431"/>
      <c r="E37" s="49"/>
      <c r="F37" s="49"/>
      <c r="G37" s="49"/>
    </row>
    <row r="38" spans="1:7" x14ac:dyDescent="0.25">
      <c r="C38" s="431"/>
      <c r="D38" s="431"/>
    </row>
    <row r="39" spans="1:7" x14ac:dyDescent="0.25">
      <c r="C39" s="431"/>
      <c r="D39" s="431"/>
      <c r="E39" s="49"/>
      <c r="F39" s="49"/>
      <c r="G39" s="49"/>
    </row>
    <row r="40" spans="1:7" x14ac:dyDescent="0.25">
      <c r="A40" s="429"/>
      <c r="B40" s="430"/>
      <c r="C40" s="434"/>
      <c r="D40" s="434"/>
    </row>
    <row r="41" spans="1:7" x14ac:dyDescent="0.25">
      <c r="C41" s="431"/>
      <c r="D41" s="431"/>
    </row>
    <row r="42" spans="1:7" x14ac:dyDescent="0.25">
      <c r="A42" s="429"/>
      <c r="B42" s="430"/>
      <c r="C42" s="434"/>
      <c r="D42" s="434"/>
      <c r="E42" s="49"/>
      <c r="F42" s="49"/>
      <c r="G42" s="49"/>
    </row>
    <row r="43" spans="1:7" x14ac:dyDescent="0.25">
      <c r="B43" s="48"/>
      <c r="C43" s="431"/>
      <c r="D43" s="431"/>
    </row>
    <row r="44" spans="1:7" x14ac:dyDescent="0.25">
      <c r="C44" s="431"/>
      <c r="D44" s="431"/>
      <c r="E44" s="49"/>
      <c r="F44" s="49"/>
      <c r="G44" s="49"/>
    </row>
    <row r="45" spans="1:7" x14ac:dyDescent="0.25">
      <c r="A45" s="429"/>
      <c r="B45" s="430"/>
      <c r="C45" s="434"/>
      <c r="D45" s="434"/>
    </row>
    <row r="46" spans="1:7" x14ac:dyDescent="0.25">
      <c r="C46" s="431"/>
      <c r="D46" s="431"/>
      <c r="E46" s="49"/>
      <c r="F46" s="49"/>
      <c r="G46" s="49"/>
    </row>
    <row r="47" spans="1:7" x14ac:dyDescent="0.25">
      <c r="A47" s="429"/>
      <c r="B47" s="430"/>
      <c r="C47" s="434"/>
      <c r="D47" s="434"/>
    </row>
    <row r="48" spans="1:7" x14ac:dyDescent="0.25">
      <c r="C48" s="431"/>
      <c r="D48" s="431"/>
      <c r="E48" s="49"/>
      <c r="F48" s="49"/>
      <c r="G48" s="49"/>
    </row>
    <row r="49" spans="1:256" x14ac:dyDescent="0.25">
      <c r="A49" s="429"/>
      <c r="B49" s="430"/>
      <c r="C49" s="434"/>
      <c r="D49" s="434"/>
      <c r="E49" s="51"/>
    </row>
    <row r="50" spans="1:256" x14ac:dyDescent="0.25">
      <c r="C50" s="431"/>
      <c r="D50" s="431"/>
      <c r="E50" s="51"/>
    </row>
    <row r="51" spans="1:256" x14ac:dyDescent="0.25">
      <c r="A51" s="429"/>
      <c r="B51" s="428"/>
      <c r="C51" s="434"/>
      <c r="D51" s="434"/>
      <c r="E51" s="51"/>
    </row>
    <row r="52" spans="1:256" x14ac:dyDescent="0.25">
      <c r="E52" s="51"/>
    </row>
    <row r="53" spans="1:256" ht="15.75" customHeight="1" x14ac:dyDescent="0.25">
      <c r="A53" s="435"/>
      <c r="B53" s="564"/>
      <c r="C53" s="564"/>
      <c r="D53" s="564"/>
      <c r="E53" s="51"/>
    </row>
    <row r="54" spans="1:256" x14ac:dyDescent="0.25">
      <c r="A54" s="52"/>
      <c r="B54" s="53"/>
      <c r="C54" s="51"/>
      <c r="D54" s="51"/>
      <c r="E54" s="51"/>
    </row>
    <row r="55" spans="1:256" x14ac:dyDescent="0.25">
      <c r="A55" s="52"/>
      <c r="B55" s="53"/>
      <c r="C55" s="51"/>
      <c r="D55" s="51"/>
    </row>
    <row r="56" spans="1:256" s="48" customFormat="1" x14ac:dyDescent="0.25">
      <c r="A56" s="52"/>
      <c r="B56" s="53"/>
      <c r="C56" s="51"/>
      <c r="D56" s="51"/>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row>
    <row r="57" spans="1:256" s="48" customFormat="1" x14ac:dyDescent="0.25">
      <c r="A57" s="52"/>
      <c r="B57" s="53"/>
      <c r="C57" s="51"/>
      <c r="D57" s="51"/>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row>
  </sheetData>
  <mergeCells count="70">
    <mergeCell ref="M5:P5"/>
    <mergeCell ref="A1:D1"/>
    <mergeCell ref="E2:H2"/>
    <mergeCell ref="A3:D3"/>
    <mergeCell ref="A5:D5"/>
    <mergeCell ref="I5:L5"/>
    <mergeCell ref="BI5:BL5"/>
    <mergeCell ref="Q5:T5"/>
    <mergeCell ref="U5:X5"/>
    <mergeCell ref="Y5:AB5"/>
    <mergeCell ref="AC5:AF5"/>
    <mergeCell ref="AG5:AJ5"/>
    <mergeCell ref="AK5:AN5"/>
    <mergeCell ref="AO5:AR5"/>
    <mergeCell ref="AS5:AV5"/>
    <mergeCell ref="AW5:AZ5"/>
    <mergeCell ref="BA5:BD5"/>
    <mergeCell ref="BE5:BH5"/>
    <mergeCell ref="DE5:DH5"/>
    <mergeCell ref="BM5:BP5"/>
    <mergeCell ref="BQ5:BT5"/>
    <mergeCell ref="BU5:BX5"/>
    <mergeCell ref="BY5:CB5"/>
    <mergeCell ref="CC5:CF5"/>
    <mergeCell ref="CG5:CJ5"/>
    <mergeCell ref="CK5:CN5"/>
    <mergeCell ref="CO5:CR5"/>
    <mergeCell ref="CS5:CV5"/>
    <mergeCell ref="CW5:CZ5"/>
    <mergeCell ref="DA5:DD5"/>
    <mergeCell ref="FA5:FD5"/>
    <mergeCell ref="DI5:DL5"/>
    <mergeCell ref="DM5:DP5"/>
    <mergeCell ref="DQ5:DT5"/>
    <mergeCell ref="DU5:DX5"/>
    <mergeCell ref="DY5:EB5"/>
    <mergeCell ref="EC5:EF5"/>
    <mergeCell ref="EG5:EJ5"/>
    <mergeCell ref="EK5:EN5"/>
    <mergeCell ref="EO5:ER5"/>
    <mergeCell ref="ES5:EV5"/>
    <mergeCell ref="EW5:EZ5"/>
    <mergeCell ref="GW5:GZ5"/>
    <mergeCell ref="FE5:FH5"/>
    <mergeCell ref="FI5:FL5"/>
    <mergeCell ref="FM5:FP5"/>
    <mergeCell ref="FQ5:FT5"/>
    <mergeCell ref="FU5:FX5"/>
    <mergeCell ref="FY5:GB5"/>
    <mergeCell ref="IC5:IF5"/>
    <mergeCell ref="IG5:IJ5"/>
    <mergeCell ref="IK5:IN5"/>
    <mergeCell ref="IO5:IR5"/>
    <mergeCell ref="IS5:IV5"/>
    <mergeCell ref="A7:A8"/>
    <mergeCell ref="B7:B8"/>
    <mergeCell ref="C7:D7"/>
    <mergeCell ref="B53:D53"/>
    <mergeCell ref="HY5:IB5"/>
    <mergeCell ref="HA5:HD5"/>
    <mergeCell ref="HE5:HH5"/>
    <mergeCell ref="HI5:HL5"/>
    <mergeCell ref="HM5:HP5"/>
    <mergeCell ref="HQ5:HT5"/>
    <mergeCell ref="HU5:HX5"/>
    <mergeCell ref="GC5:GF5"/>
    <mergeCell ref="GG5:GJ5"/>
    <mergeCell ref="GK5:GN5"/>
    <mergeCell ref="GO5:GR5"/>
    <mergeCell ref="GS5:GV5"/>
  </mergeCells>
  <printOptions horizontalCentered="1" verticalCentered="1"/>
  <pageMargins left="0.78740157480314965" right="0.78740157480314965" top="0.39370078740157483" bottom="0.39370078740157483" header="0.19685039370078741" footer="0.19685039370078741"/>
  <pageSetup paperSize="9" scale="84" orientation="portrait" r:id="rId1"/>
  <headerFooter>
    <oddHeader>&amp;C&amp;F</oddHeader>
    <oddFooter>&amp;R&amp;P/&amp;N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7"/>
  <sheetViews>
    <sheetView showGridLines="0" view="pageBreakPreview" topLeftCell="A28" zoomScale="130" zoomScaleNormal="100" zoomScaleSheetLayoutView="130" workbookViewId="0">
      <selection activeCell="G41" sqref="G41"/>
    </sheetView>
  </sheetViews>
  <sheetFormatPr defaultColWidth="9.140625" defaultRowHeight="15" x14ac:dyDescent="0.25"/>
  <cols>
    <col min="1" max="1" width="3.140625" customWidth="1"/>
    <col min="3" max="3" width="4.42578125" customWidth="1"/>
    <col min="4" max="4" width="38" customWidth="1"/>
    <col min="5" max="5" width="2.42578125" customWidth="1"/>
    <col min="6" max="6" width="4.140625" customWidth="1"/>
    <col min="7" max="7" width="4" customWidth="1"/>
    <col min="8" max="8" width="11.42578125" customWidth="1"/>
    <col min="9" max="9" width="3.140625" customWidth="1"/>
  </cols>
  <sheetData>
    <row r="1" spans="1:11" ht="60.75" customHeight="1" x14ac:dyDescent="0.25">
      <c r="A1" s="436"/>
      <c r="B1" s="436"/>
      <c r="C1" s="436"/>
      <c r="D1" s="436"/>
      <c r="E1" s="436"/>
      <c r="F1" s="436"/>
      <c r="G1" s="436"/>
      <c r="H1" s="436"/>
      <c r="I1" s="436"/>
      <c r="J1" s="437"/>
      <c r="K1" s="437"/>
    </row>
    <row r="2" spans="1:11" x14ac:dyDescent="0.25">
      <c r="A2" s="436"/>
      <c r="B2" s="603" t="s">
        <v>37</v>
      </c>
      <c r="C2" s="603"/>
      <c r="D2" s="603"/>
      <c r="E2" s="603"/>
      <c r="F2" s="603"/>
      <c r="G2" s="603"/>
      <c r="H2" s="603"/>
      <c r="I2" s="436"/>
      <c r="J2" s="437"/>
      <c r="K2" s="438"/>
    </row>
    <row r="3" spans="1:11" x14ac:dyDescent="0.25">
      <c r="A3" s="436"/>
      <c r="B3" s="604" t="s">
        <v>8141</v>
      </c>
      <c r="C3" s="604"/>
      <c r="D3" s="604"/>
      <c r="E3" s="604"/>
      <c r="F3" s="604"/>
      <c r="G3" s="604"/>
      <c r="H3" s="604"/>
      <c r="I3" s="436"/>
      <c r="J3" s="437"/>
      <c r="K3" s="437"/>
    </row>
    <row r="4" spans="1:11" x14ac:dyDescent="0.25">
      <c r="A4" s="436"/>
      <c r="B4" s="604" t="s">
        <v>8142</v>
      </c>
      <c r="C4" s="604"/>
      <c r="D4" s="604"/>
      <c r="E4" s="604"/>
      <c r="F4" s="604"/>
      <c r="G4" s="604"/>
      <c r="H4" s="604"/>
      <c r="I4" s="436"/>
      <c r="J4" s="437"/>
      <c r="K4" s="437"/>
    </row>
    <row r="5" spans="1:11" ht="15" customHeight="1" thickBot="1" x14ac:dyDescent="0.3">
      <c r="A5" s="436"/>
      <c r="B5" s="439"/>
      <c r="C5" s="439"/>
      <c r="D5" s="439"/>
      <c r="E5" s="439"/>
      <c r="F5" s="439"/>
      <c r="G5" s="439"/>
      <c r="H5" s="440" t="s">
        <v>8143</v>
      </c>
      <c r="I5" s="436"/>
      <c r="J5" s="437"/>
      <c r="K5" s="437"/>
    </row>
    <row r="6" spans="1:11" ht="15.75" thickBot="1" x14ac:dyDescent="0.3">
      <c r="A6" s="436"/>
      <c r="B6" s="441" t="s">
        <v>8144</v>
      </c>
      <c r="C6" s="605" t="s">
        <v>8145</v>
      </c>
      <c r="D6" s="605"/>
      <c r="E6" s="605"/>
      <c r="F6" s="605"/>
      <c r="G6" s="605"/>
      <c r="H6" s="442" t="s">
        <v>8146</v>
      </c>
      <c r="I6" s="436"/>
      <c r="J6" s="437"/>
      <c r="K6" s="437"/>
    </row>
    <row r="7" spans="1:11" ht="15.75" thickTop="1" x14ac:dyDescent="0.25">
      <c r="A7" s="436"/>
      <c r="B7" s="576" t="s">
        <v>8147</v>
      </c>
      <c r="C7" s="577"/>
      <c r="D7" s="577"/>
      <c r="E7" s="577"/>
      <c r="F7" s="577"/>
      <c r="G7" s="577"/>
      <c r="H7" s="578"/>
      <c r="I7" s="436"/>
      <c r="J7" s="437"/>
      <c r="K7" s="437"/>
    </row>
    <row r="8" spans="1:11" x14ac:dyDescent="0.25">
      <c r="A8" s="436"/>
      <c r="B8" s="591" t="s">
        <v>38</v>
      </c>
      <c r="C8" s="594" t="s">
        <v>39</v>
      </c>
      <c r="D8" s="595"/>
      <c r="E8" s="595"/>
      <c r="F8" s="595"/>
      <c r="G8" s="596"/>
      <c r="H8" s="443">
        <f>INDEX('[5]Quadro Comparativo'!C7:E7,MATCH($H$5,'[5]Quadro Comparativo'!C6:E6,0))</f>
        <v>0.04</v>
      </c>
      <c r="I8" s="436"/>
      <c r="J8" s="437"/>
      <c r="K8" s="437"/>
    </row>
    <row r="9" spans="1:11" x14ac:dyDescent="0.25">
      <c r="A9" s="436"/>
      <c r="B9" s="592"/>
      <c r="C9" s="597" t="s">
        <v>40</v>
      </c>
      <c r="D9" s="598"/>
      <c r="E9" s="598"/>
      <c r="F9" s="598"/>
      <c r="G9" s="599"/>
      <c r="H9" s="443">
        <f>INDEX('[5]Quadro Comparativo'!F$7:H$7,MATCH($H$5,'[5]Quadro Comparativo'!F$6:H$6,0))</f>
        <v>8.0000000000000002E-3</v>
      </c>
      <c r="I9" s="436"/>
      <c r="J9" s="437"/>
      <c r="K9" s="437"/>
    </row>
    <row r="10" spans="1:11" x14ac:dyDescent="0.25">
      <c r="A10" s="436"/>
      <c r="B10" s="592"/>
      <c r="C10" s="597" t="s">
        <v>41</v>
      </c>
      <c r="D10" s="598"/>
      <c r="E10" s="598"/>
      <c r="F10" s="598"/>
      <c r="G10" s="599"/>
      <c r="H10" s="443">
        <f>INDEX('[5]Quadro Comparativo'!I$7:K$7,MATCH($H$5,'[5]Quadro Comparativo'!I$6:K$6,0))</f>
        <v>1.2699999999999999E-2</v>
      </c>
      <c r="I10" s="436"/>
      <c r="J10" s="437"/>
      <c r="K10" s="437"/>
    </row>
    <row r="11" spans="1:11" x14ac:dyDescent="0.25">
      <c r="A11" s="436"/>
      <c r="B11" s="593"/>
      <c r="C11" s="600" t="s">
        <v>42</v>
      </c>
      <c r="D11" s="601"/>
      <c r="E11" s="601"/>
      <c r="F11" s="601"/>
      <c r="G11" s="602"/>
      <c r="H11" s="443">
        <f>INDEX('[5]Quadro Comparativo'!L$7:N$7,MATCH($H$5,'[5]Quadro Comparativo'!L$6:N$6,0))</f>
        <v>1.23E-2</v>
      </c>
      <c r="I11" s="436"/>
      <c r="J11" s="437"/>
      <c r="K11" s="437"/>
    </row>
    <row r="12" spans="1:11" ht="15.75" thickBot="1" x14ac:dyDescent="0.3">
      <c r="A12" s="436"/>
      <c r="B12" s="573" t="s">
        <v>8148</v>
      </c>
      <c r="C12" s="574"/>
      <c r="D12" s="574"/>
      <c r="E12" s="574"/>
      <c r="F12" s="574"/>
      <c r="G12" s="575"/>
      <c r="H12" s="444">
        <f>SUM(H8:H11)</f>
        <v>7.3000000000000009E-2</v>
      </c>
      <c r="I12" s="436"/>
      <c r="J12" s="437"/>
      <c r="K12" s="437"/>
    </row>
    <row r="13" spans="1:11" ht="15.75" thickTop="1" x14ac:dyDescent="0.25">
      <c r="A13" s="436"/>
      <c r="B13" s="576" t="s">
        <v>8149</v>
      </c>
      <c r="C13" s="577"/>
      <c r="D13" s="577"/>
      <c r="E13" s="577"/>
      <c r="F13" s="577"/>
      <c r="G13" s="577"/>
      <c r="H13" s="578"/>
      <c r="I13" s="436"/>
      <c r="J13" s="437"/>
      <c r="K13" s="437"/>
    </row>
    <row r="14" spans="1:11" x14ac:dyDescent="0.25">
      <c r="A14" s="436"/>
      <c r="B14" s="591" t="s">
        <v>43</v>
      </c>
      <c r="C14" s="594" t="s">
        <v>8150</v>
      </c>
      <c r="D14" s="595"/>
      <c r="E14" s="595"/>
      <c r="F14" s="595"/>
      <c r="G14" s="596"/>
      <c r="H14" s="445">
        <v>0.03</v>
      </c>
      <c r="I14" s="436"/>
      <c r="J14" s="437"/>
      <c r="K14" s="437"/>
    </row>
    <row r="15" spans="1:11" x14ac:dyDescent="0.25">
      <c r="A15" s="436"/>
      <c r="B15" s="592"/>
      <c r="C15" s="597" t="s">
        <v>44</v>
      </c>
      <c r="D15" s="598"/>
      <c r="E15" s="598"/>
      <c r="F15" s="598"/>
      <c r="G15" s="599"/>
      <c r="H15" s="443">
        <v>6.4999999999999997E-3</v>
      </c>
      <c r="I15" s="436"/>
      <c r="J15" s="437"/>
      <c r="K15" s="437"/>
    </row>
    <row r="16" spans="1:11" x14ac:dyDescent="0.25">
      <c r="A16" s="436"/>
      <c r="B16" s="592"/>
      <c r="C16" s="597" t="s">
        <v>8151</v>
      </c>
      <c r="D16" s="598"/>
      <c r="E16" s="598"/>
      <c r="F16" s="598"/>
      <c r="G16" s="599"/>
      <c r="H16" s="443">
        <f>INDEX('[5]Quadro Geral'!$B$5:$G$11,MATCH($B$3,'[5]Quadro Geral'!$A$5:$A$11,0),MATCH(C16,'[5]Quadro Geral'!$B$4:$G$4,0))</f>
        <v>0.01</v>
      </c>
      <c r="I16" s="436"/>
      <c r="J16" s="437"/>
      <c r="K16" s="437"/>
    </row>
    <row r="17" spans="1:9" x14ac:dyDescent="0.25">
      <c r="A17" s="436"/>
      <c r="B17" s="593"/>
      <c r="C17" s="600" t="s">
        <v>8152</v>
      </c>
      <c r="D17" s="601"/>
      <c r="E17" s="601"/>
      <c r="F17" s="601"/>
      <c r="G17" s="602"/>
      <c r="H17" s="446">
        <f>IF(B4="COM Desoneração da Folha de Pagamento",0.045,0)</f>
        <v>0</v>
      </c>
      <c r="I17" s="436"/>
    </row>
    <row r="18" spans="1:9" ht="15.75" thickBot="1" x14ac:dyDescent="0.3">
      <c r="A18" s="436"/>
      <c r="B18" s="573" t="s">
        <v>8153</v>
      </c>
      <c r="C18" s="574"/>
      <c r="D18" s="574"/>
      <c r="E18" s="574"/>
      <c r="F18" s="574"/>
      <c r="G18" s="575"/>
      <c r="H18" s="444">
        <f>SUM(H14:H17)</f>
        <v>4.65E-2</v>
      </c>
      <c r="I18" s="436"/>
    </row>
    <row r="19" spans="1:9" ht="15.75" thickTop="1" x14ac:dyDescent="0.25">
      <c r="A19" s="436"/>
      <c r="B19" s="576" t="s">
        <v>8154</v>
      </c>
      <c r="C19" s="577"/>
      <c r="D19" s="577"/>
      <c r="E19" s="577"/>
      <c r="F19" s="577"/>
      <c r="G19" s="577"/>
      <c r="H19" s="578"/>
      <c r="I19" s="436"/>
    </row>
    <row r="20" spans="1:9" x14ac:dyDescent="0.25">
      <c r="A20" s="436"/>
      <c r="B20" s="447" t="s">
        <v>45</v>
      </c>
      <c r="C20" s="579" t="s">
        <v>46</v>
      </c>
      <c r="D20" s="580"/>
      <c r="E20" s="580"/>
      <c r="F20" s="580"/>
      <c r="G20" s="581"/>
      <c r="H20" s="443">
        <f>INDEX('[5]Quadro Comparativo'!O$7:Q$7,MATCH($H$5,'[5]Quadro Comparativo'!O$6:Q$6,0))</f>
        <v>7.3999999999999996E-2</v>
      </c>
      <c r="I20" s="436"/>
    </row>
    <row r="21" spans="1:9" ht="15.75" thickBot="1" x14ac:dyDescent="0.3">
      <c r="A21" s="436"/>
      <c r="B21" s="573" t="s">
        <v>8155</v>
      </c>
      <c r="C21" s="574"/>
      <c r="D21" s="574"/>
      <c r="E21" s="574"/>
      <c r="F21" s="574"/>
      <c r="G21" s="575"/>
      <c r="H21" s="444">
        <f>SUM(H20:H20)</f>
        <v>7.3999999999999996E-2</v>
      </c>
      <c r="I21" s="436"/>
    </row>
    <row r="22" spans="1:9" ht="16.5" thickTop="1" thickBot="1" x14ac:dyDescent="0.3">
      <c r="A22" s="436"/>
      <c r="B22" s="582" t="s">
        <v>36</v>
      </c>
      <c r="C22" s="583"/>
      <c r="D22" s="583"/>
      <c r="E22" s="583"/>
      <c r="F22" s="583"/>
      <c r="G22" s="584"/>
      <c r="H22" s="448">
        <f>((((((1+(H8+H9+H10))*((1+H11)*(1+H21)))/(1-H18))-1)*100))/100</f>
        <v>0.20944295662296811</v>
      </c>
      <c r="I22" s="436"/>
    </row>
    <row r="23" spans="1:9" ht="20.100000000000001" customHeight="1" x14ac:dyDescent="0.25">
      <c r="A23" s="436"/>
      <c r="B23" s="449"/>
      <c r="C23" s="449"/>
      <c r="D23" s="449"/>
      <c r="E23" s="449"/>
      <c r="F23" s="449"/>
      <c r="G23" s="449"/>
      <c r="H23" s="449"/>
      <c r="I23" s="436"/>
    </row>
    <row r="24" spans="1:9" ht="15.75" customHeight="1" x14ac:dyDescent="0.25">
      <c r="A24" s="436"/>
      <c r="B24" s="585" t="s">
        <v>8156</v>
      </c>
      <c r="C24" s="585"/>
      <c r="D24" s="585"/>
      <c r="E24" s="585"/>
      <c r="F24" s="585"/>
      <c r="G24" s="585"/>
      <c r="H24" s="585"/>
      <c r="I24" s="436"/>
    </row>
    <row r="25" spans="1:9" ht="21" customHeight="1" x14ac:dyDescent="0.25">
      <c r="A25" s="436"/>
      <c r="B25" s="586" t="s">
        <v>47</v>
      </c>
      <c r="C25" s="587" t="s">
        <v>48</v>
      </c>
      <c r="D25" s="450" t="s">
        <v>8157</v>
      </c>
      <c r="E25" s="588" t="s">
        <v>49</v>
      </c>
      <c r="F25" s="589">
        <v>-1</v>
      </c>
      <c r="G25" s="590" t="s">
        <v>50</v>
      </c>
      <c r="H25" s="572" t="s">
        <v>51</v>
      </c>
      <c r="I25" s="436"/>
    </row>
    <row r="26" spans="1:9" ht="21" customHeight="1" x14ac:dyDescent="0.25">
      <c r="A26" s="436"/>
      <c r="B26" s="586"/>
      <c r="C26" s="587"/>
      <c r="D26" s="451" t="s">
        <v>52</v>
      </c>
      <c r="E26" s="588"/>
      <c r="F26" s="589"/>
      <c r="G26" s="590"/>
      <c r="H26" s="572"/>
      <c r="I26" s="436"/>
    </row>
    <row r="27" spans="1:9" ht="3" customHeight="1" x14ac:dyDescent="0.25">
      <c r="A27" s="436"/>
      <c r="B27" s="449"/>
      <c r="C27" s="449"/>
      <c r="D27" s="449"/>
      <c r="E27" s="449"/>
      <c r="F27" s="449"/>
      <c r="G27" s="449"/>
      <c r="H27" s="449"/>
      <c r="I27" s="436"/>
    </row>
    <row r="28" spans="1:9" x14ac:dyDescent="0.25">
      <c r="A28" s="436"/>
      <c r="B28" s="452" t="s">
        <v>53</v>
      </c>
      <c r="C28" s="569" t="s">
        <v>54</v>
      </c>
      <c r="D28" s="569"/>
      <c r="E28" s="569"/>
      <c r="F28" s="569"/>
      <c r="G28" s="569"/>
      <c r="H28" s="569"/>
      <c r="I28" s="436"/>
    </row>
    <row r="29" spans="1:9" x14ac:dyDescent="0.25">
      <c r="A29" s="436"/>
      <c r="B29" s="452" t="s">
        <v>55</v>
      </c>
      <c r="C29" s="569" t="s">
        <v>56</v>
      </c>
      <c r="D29" s="569"/>
      <c r="E29" s="569"/>
      <c r="F29" s="569"/>
      <c r="G29" s="569"/>
      <c r="H29" s="569"/>
      <c r="I29" s="436"/>
    </row>
    <row r="30" spans="1:9" x14ac:dyDescent="0.25">
      <c r="A30" s="436"/>
      <c r="B30" s="452" t="s">
        <v>57</v>
      </c>
      <c r="C30" s="569" t="s">
        <v>58</v>
      </c>
      <c r="D30" s="569"/>
      <c r="E30" s="569"/>
      <c r="F30" s="569"/>
      <c r="G30" s="569"/>
      <c r="H30" s="569"/>
      <c r="I30" s="436"/>
    </row>
    <row r="31" spans="1:9" x14ac:dyDescent="0.25">
      <c r="A31" s="436"/>
      <c r="B31" s="452" t="s">
        <v>59</v>
      </c>
      <c r="C31" s="569" t="s">
        <v>60</v>
      </c>
      <c r="D31" s="569"/>
      <c r="E31" s="569"/>
      <c r="F31" s="569"/>
      <c r="G31" s="569"/>
      <c r="H31" s="569"/>
      <c r="I31" s="436"/>
    </row>
    <row r="32" spans="1:9" x14ac:dyDescent="0.25">
      <c r="A32" s="436"/>
      <c r="B32" s="452" t="s">
        <v>61</v>
      </c>
      <c r="C32" s="569" t="s">
        <v>62</v>
      </c>
      <c r="D32" s="569"/>
      <c r="E32" s="569"/>
      <c r="F32" s="569"/>
      <c r="G32" s="569"/>
      <c r="H32" s="569"/>
      <c r="I32" s="436"/>
    </row>
    <row r="33" spans="1:9" x14ac:dyDescent="0.25">
      <c r="A33" s="436"/>
      <c r="B33" s="452" t="s">
        <v>7</v>
      </c>
      <c r="C33" s="569" t="s">
        <v>63</v>
      </c>
      <c r="D33" s="569"/>
      <c r="E33" s="569"/>
      <c r="F33" s="569"/>
      <c r="G33" s="569"/>
      <c r="H33" s="569"/>
      <c r="I33" s="436"/>
    </row>
    <row r="34" spans="1:9" x14ac:dyDescent="0.25">
      <c r="A34" s="436"/>
      <c r="B34" s="452" t="s">
        <v>64</v>
      </c>
      <c r="C34" s="569" t="s">
        <v>8158</v>
      </c>
      <c r="D34" s="569"/>
      <c r="E34" s="569"/>
      <c r="F34" s="569"/>
      <c r="G34" s="569"/>
      <c r="H34" s="569"/>
      <c r="I34" s="436"/>
    </row>
    <row r="35" spans="1:9" s="455" customFormat="1" ht="44.25" customHeight="1" x14ac:dyDescent="0.2">
      <c r="A35" s="453"/>
      <c r="B35" s="454"/>
      <c r="C35" s="570" t="s">
        <v>8159</v>
      </c>
      <c r="D35" s="570"/>
      <c r="E35" s="570"/>
      <c r="F35" s="570"/>
      <c r="G35" s="570"/>
      <c r="H35" s="570"/>
      <c r="I35" s="453"/>
    </row>
    <row r="36" spans="1:9" ht="15" customHeight="1" x14ac:dyDescent="0.25">
      <c r="A36" s="436"/>
      <c r="B36" s="449"/>
      <c r="C36" s="449"/>
      <c r="D36" s="449"/>
      <c r="E36" s="449"/>
      <c r="F36" s="449"/>
      <c r="G36" s="449"/>
      <c r="H36" s="449"/>
      <c r="I36" s="436"/>
    </row>
    <row r="37" spans="1:9" x14ac:dyDescent="0.25">
      <c r="A37" s="436"/>
      <c r="B37" s="571" t="s">
        <v>8160</v>
      </c>
      <c r="C37" s="571"/>
      <c r="D37" s="571"/>
      <c r="E37" s="571"/>
      <c r="F37" s="571"/>
      <c r="G37" s="571"/>
      <c r="H37" s="571"/>
      <c r="I37" s="436"/>
    </row>
    <row r="38" spans="1:9" x14ac:dyDescent="0.25">
      <c r="A38" s="436"/>
      <c r="B38" s="571" t="s">
        <v>8161</v>
      </c>
      <c r="C38" s="571"/>
      <c r="D38" s="571"/>
      <c r="E38" s="571"/>
      <c r="F38" s="571"/>
      <c r="G38" s="571"/>
      <c r="H38" s="571"/>
      <c r="I38" s="436"/>
    </row>
    <row r="39" spans="1:9" ht="5.0999999999999996" customHeight="1" x14ac:dyDescent="0.25">
      <c r="A39" s="436"/>
      <c r="B39" s="436"/>
      <c r="C39" s="436"/>
      <c r="D39" s="436"/>
      <c r="E39" s="436"/>
      <c r="F39" s="436"/>
      <c r="G39" s="436"/>
      <c r="H39" s="436"/>
      <c r="I39" s="436"/>
    </row>
    <row r="43" spans="1:9" hidden="1" x14ac:dyDescent="0.25">
      <c r="A43" s="437"/>
      <c r="B43" s="456" t="s">
        <v>8141</v>
      </c>
      <c r="C43" s="437"/>
      <c r="D43" s="437"/>
      <c r="E43" s="437"/>
      <c r="F43" s="437"/>
      <c r="G43" s="437"/>
      <c r="H43" s="437"/>
      <c r="I43" s="437"/>
    </row>
    <row r="44" spans="1:9" hidden="1" x14ac:dyDescent="0.25">
      <c r="A44" s="437"/>
      <c r="B44" s="456" t="s">
        <v>8162</v>
      </c>
      <c r="C44" s="437"/>
      <c r="D44" s="437"/>
      <c r="E44" s="437"/>
      <c r="F44" s="437"/>
      <c r="G44" s="437"/>
      <c r="H44" s="437"/>
      <c r="I44" s="437"/>
    </row>
    <row r="45" spans="1:9" hidden="1" x14ac:dyDescent="0.25">
      <c r="A45" s="437"/>
      <c r="B45" s="456" t="str">
        <f>'[5]Quadro Comparativo'!A9</f>
        <v>Drenagem Pluvial, Redes de Abastecimento de Água, Coleta de Esgoto e Construções Correlatas</v>
      </c>
      <c r="C45" s="437"/>
      <c r="D45" s="437"/>
      <c r="E45" s="437"/>
      <c r="F45" s="437"/>
      <c r="G45" s="437"/>
      <c r="H45" s="437"/>
      <c r="I45" s="437"/>
    </row>
    <row r="46" spans="1:9" hidden="1" x14ac:dyDescent="0.25">
      <c r="A46" s="437"/>
      <c r="B46" s="456" t="str">
        <f>'[5]Quadro Comparativo'!A10</f>
        <v>Drenagem Pluvial com Pavimentação</v>
      </c>
      <c r="C46" s="437"/>
      <c r="D46" s="437"/>
      <c r="E46" s="437"/>
      <c r="F46" s="437"/>
      <c r="G46" s="437"/>
      <c r="H46" s="437"/>
      <c r="I46" s="437"/>
    </row>
    <row r="47" spans="1:9" hidden="1" x14ac:dyDescent="0.25">
      <c r="A47" s="437"/>
      <c r="B47" s="456" t="str">
        <f>'[5]Quadro Comparativo'!A11</f>
        <v>Paisagismo, Parques e Jardins</v>
      </c>
      <c r="C47" s="437"/>
      <c r="D47" s="437"/>
      <c r="E47" s="437"/>
      <c r="F47" s="437"/>
      <c r="G47" s="437"/>
      <c r="H47" s="437"/>
      <c r="I47" s="437"/>
    </row>
    <row r="48" spans="1:9" hidden="1" x14ac:dyDescent="0.25">
      <c r="A48" s="437"/>
      <c r="B48" s="456" t="str">
        <f>'[5]Quadro Comparativo'!A12</f>
        <v>Obras de Menor Complexidade (Praças, Calçadas, Ciclovias, Meios Fios, Quiosques e Obras Correlatas)</v>
      </c>
      <c r="C48" s="437"/>
      <c r="D48" s="437"/>
      <c r="E48" s="437"/>
      <c r="F48" s="437"/>
      <c r="G48" s="437"/>
      <c r="H48" s="437"/>
      <c r="I48" s="437"/>
    </row>
    <row r="49" spans="2:10" hidden="1" x14ac:dyDescent="0.25">
      <c r="B49" s="456" t="str">
        <f>'[5]Quadro Comparativo'!A13</f>
        <v>Fornecimento de Materiais Betuminosos e Outros Materiais e Equipamentos de Grande Relevância de Natureza Específica</v>
      </c>
      <c r="C49" s="437"/>
      <c r="D49" s="437"/>
      <c r="E49" s="437"/>
      <c r="F49" s="437"/>
      <c r="G49" s="437"/>
      <c r="H49" s="437"/>
      <c r="I49" s="437"/>
      <c r="J49" s="437"/>
    </row>
    <row r="50" spans="2:10" hidden="1" x14ac:dyDescent="0.25">
      <c r="B50" s="437"/>
      <c r="C50" s="437"/>
      <c r="D50" s="437"/>
      <c r="E50" s="437"/>
      <c r="F50" s="437"/>
      <c r="G50" s="437"/>
      <c r="H50" s="437"/>
      <c r="I50" s="437"/>
      <c r="J50" s="437"/>
    </row>
    <row r="51" spans="2:10" hidden="1" x14ac:dyDescent="0.25">
      <c r="B51" s="456" t="s">
        <v>8163</v>
      </c>
      <c r="C51" s="437"/>
      <c r="D51" s="437"/>
      <c r="E51" s="437"/>
      <c r="F51" s="437"/>
      <c r="G51" s="437"/>
      <c r="H51" s="437"/>
      <c r="I51" s="437"/>
      <c r="J51" s="437"/>
    </row>
    <row r="52" spans="2:10" hidden="1" x14ac:dyDescent="0.25">
      <c r="B52" s="456" t="s">
        <v>8142</v>
      </c>
      <c r="C52" s="437"/>
      <c r="D52" s="437"/>
      <c r="E52" s="437"/>
      <c r="F52" s="437"/>
      <c r="G52" s="437"/>
      <c r="H52" s="437"/>
      <c r="I52" s="437"/>
      <c r="J52" s="437"/>
    </row>
    <row r="53" spans="2:10" hidden="1" x14ac:dyDescent="0.25">
      <c r="B53" s="437"/>
      <c r="C53" s="437"/>
      <c r="D53" s="437"/>
      <c r="E53" s="437"/>
      <c r="F53" s="437"/>
      <c r="G53" s="437"/>
      <c r="H53" s="437"/>
      <c r="I53" s="437"/>
      <c r="J53" s="437"/>
    </row>
    <row r="54" spans="2:10" hidden="1" x14ac:dyDescent="0.25">
      <c r="B54" s="456" t="s">
        <v>8164</v>
      </c>
      <c r="C54" s="437"/>
      <c r="D54" s="437"/>
      <c r="E54" s="437"/>
      <c r="F54" s="437"/>
      <c r="G54" s="437"/>
      <c r="H54" s="437"/>
      <c r="I54" s="437"/>
      <c r="J54" s="437"/>
    </row>
    <row r="55" spans="2:10" hidden="1" x14ac:dyDescent="0.25">
      <c r="B55" s="456" t="s">
        <v>8143</v>
      </c>
      <c r="C55" s="437"/>
      <c r="D55" s="437"/>
      <c r="E55" s="437"/>
      <c r="F55" s="437"/>
      <c r="G55" s="437"/>
      <c r="H55" s="457"/>
      <c r="I55" s="457"/>
      <c r="J55" s="457"/>
    </row>
    <row r="56" spans="2:10" hidden="1" x14ac:dyDescent="0.25">
      <c r="B56" s="456" t="s">
        <v>8165</v>
      </c>
      <c r="C56" s="437"/>
      <c r="D56" s="437"/>
      <c r="E56" s="437"/>
      <c r="F56" s="437"/>
      <c r="G56" s="437"/>
      <c r="H56" s="437"/>
      <c r="I56" s="437"/>
      <c r="J56" s="437"/>
    </row>
    <row r="57" spans="2:10" x14ac:dyDescent="0.25">
      <c r="B57" s="437"/>
      <c r="C57" s="437"/>
      <c r="D57" s="437"/>
      <c r="E57" s="437"/>
      <c r="F57" s="437"/>
      <c r="G57" s="437"/>
      <c r="H57" s="437"/>
      <c r="I57" s="437"/>
      <c r="J57" s="437"/>
    </row>
  </sheetData>
  <mergeCells count="39">
    <mergeCell ref="B8:B11"/>
    <mergeCell ref="C8:G8"/>
    <mergeCell ref="C9:G9"/>
    <mergeCell ref="C10:G10"/>
    <mergeCell ref="C11:G11"/>
    <mergeCell ref="B2:H2"/>
    <mergeCell ref="B3:H3"/>
    <mergeCell ref="B4:H4"/>
    <mergeCell ref="C6:G6"/>
    <mergeCell ref="B7:H7"/>
    <mergeCell ref="B12:G12"/>
    <mergeCell ref="B13:H13"/>
    <mergeCell ref="B14:B17"/>
    <mergeCell ref="C14:G14"/>
    <mergeCell ref="C15:G15"/>
    <mergeCell ref="C16:G16"/>
    <mergeCell ref="C17:G17"/>
    <mergeCell ref="H25:H26"/>
    <mergeCell ref="B18:G18"/>
    <mergeCell ref="B19:H19"/>
    <mergeCell ref="C20:G20"/>
    <mergeCell ref="B21:G21"/>
    <mergeCell ref="B22:G22"/>
    <mergeCell ref="B24:H24"/>
    <mergeCell ref="B25:B26"/>
    <mergeCell ref="C25:C26"/>
    <mergeCell ref="E25:E26"/>
    <mergeCell ref="F25:F26"/>
    <mergeCell ref="G25:G26"/>
    <mergeCell ref="C34:H34"/>
    <mergeCell ref="C35:H35"/>
    <mergeCell ref="B37:H37"/>
    <mergeCell ref="B38:H38"/>
    <mergeCell ref="C28:H28"/>
    <mergeCell ref="C29:H29"/>
    <mergeCell ref="C30:H30"/>
    <mergeCell ref="C31:H31"/>
    <mergeCell ref="C32:H32"/>
    <mergeCell ref="C33:H33"/>
  </mergeCells>
  <dataValidations count="3">
    <dataValidation type="list" allowBlank="1" showInputMessage="1" showErrorMessage="1" sqref="H5">
      <formula1>$B$54:$B$56</formula1>
    </dataValidation>
    <dataValidation type="list" allowBlank="1" showInputMessage="1" showErrorMessage="1" sqref="B4:H4">
      <formula1>$B$51:$B$52</formula1>
    </dataValidation>
    <dataValidation type="list" allowBlank="1" showInputMessage="1" showErrorMessage="1" sqref="B3:H3">
      <formula1>$B$43:$B$49</formula1>
    </dataValidation>
  </dataValidations>
  <printOptions horizontalCentered="1"/>
  <pageMargins left="0.51181102362204722" right="0.51181102362204722" top="0.78740157480314965" bottom="0.78740157480314965" header="0.31496062992125984" footer="0.31496062992125984"/>
  <pageSetup paperSize="9" scale="110" orientation="portrait" vertic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7"/>
  <sheetViews>
    <sheetView showGridLines="0" view="pageBreakPreview" topLeftCell="A25" zoomScale="130" zoomScaleNormal="100" zoomScaleSheetLayoutView="130" workbookViewId="0">
      <selection activeCell="N40" sqref="N40"/>
    </sheetView>
  </sheetViews>
  <sheetFormatPr defaultColWidth="9.140625" defaultRowHeight="15" x14ac:dyDescent="0.25"/>
  <cols>
    <col min="1" max="1" width="3.140625" customWidth="1"/>
    <col min="3" max="3" width="4.42578125" customWidth="1"/>
    <col min="4" max="4" width="38" customWidth="1"/>
    <col min="5" max="5" width="2.42578125" customWidth="1"/>
    <col min="6" max="6" width="4.140625" customWidth="1"/>
    <col min="7" max="7" width="4" customWidth="1"/>
    <col min="8" max="8" width="11.42578125" customWidth="1"/>
    <col min="9" max="9" width="3.140625" customWidth="1"/>
  </cols>
  <sheetData>
    <row r="1" spans="1:11" ht="60.75" customHeight="1" x14ac:dyDescent="0.25">
      <c r="A1" s="436"/>
      <c r="B1" s="436"/>
      <c r="C1" s="436"/>
      <c r="D1" s="436"/>
      <c r="E1" s="436"/>
      <c r="F1" s="436"/>
      <c r="G1" s="436"/>
      <c r="H1" s="436"/>
      <c r="I1" s="436"/>
      <c r="J1" s="437"/>
      <c r="K1" s="437"/>
    </row>
    <row r="2" spans="1:11" x14ac:dyDescent="0.25">
      <c r="A2" s="436"/>
      <c r="B2" s="603" t="s">
        <v>37</v>
      </c>
      <c r="C2" s="603"/>
      <c r="D2" s="603"/>
      <c r="E2" s="603"/>
      <c r="F2" s="603"/>
      <c r="G2" s="603"/>
      <c r="H2" s="603"/>
      <c r="I2" s="436"/>
      <c r="J2" s="437"/>
      <c r="K2" s="456"/>
    </row>
    <row r="3" spans="1:11" ht="33" customHeight="1" x14ac:dyDescent="0.25">
      <c r="A3" s="436"/>
      <c r="B3" s="606" t="s">
        <v>8166</v>
      </c>
      <c r="C3" s="606"/>
      <c r="D3" s="606"/>
      <c r="E3" s="606"/>
      <c r="F3" s="606"/>
      <c r="G3" s="606"/>
      <c r="H3" s="606"/>
      <c r="I3" s="436"/>
      <c r="J3" s="437"/>
      <c r="K3" s="437"/>
    </row>
    <row r="4" spans="1:11" x14ac:dyDescent="0.25">
      <c r="A4" s="436"/>
      <c r="B4" s="604" t="s">
        <v>8142</v>
      </c>
      <c r="C4" s="604"/>
      <c r="D4" s="604"/>
      <c r="E4" s="604"/>
      <c r="F4" s="604"/>
      <c r="G4" s="604"/>
      <c r="H4" s="604"/>
      <c r="I4" s="436"/>
      <c r="J4" s="437"/>
      <c r="K4" s="437"/>
    </row>
    <row r="5" spans="1:11" ht="15" customHeight="1" thickBot="1" x14ac:dyDescent="0.3">
      <c r="A5" s="436"/>
      <c r="B5" s="439"/>
      <c r="C5" s="439"/>
      <c r="D5" s="439"/>
      <c r="E5" s="439"/>
      <c r="F5" s="439"/>
      <c r="G5" s="439"/>
      <c r="H5" s="440" t="s">
        <v>8164</v>
      </c>
      <c r="I5" s="436"/>
      <c r="J5" s="437"/>
      <c r="K5" s="437"/>
    </row>
    <row r="6" spans="1:11" ht="15.75" thickBot="1" x14ac:dyDescent="0.3">
      <c r="A6" s="436"/>
      <c r="B6" s="441" t="s">
        <v>8144</v>
      </c>
      <c r="C6" s="605" t="s">
        <v>8145</v>
      </c>
      <c r="D6" s="605"/>
      <c r="E6" s="605"/>
      <c r="F6" s="605"/>
      <c r="G6" s="605"/>
      <c r="H6" s="442" t="s">
        <v>8146</v>
      </c>
      <c r="I6" s="436"/>
      <c r="J6" s="437"/>
      <c r="K6" s="437"/>
    </row>
    <row r="7" spans="1:11" ht="15.75" thickTop="1" x14ac:dyDescent="0.25">
      <c r="A7" s="436"/>
      <c r="B7" s="576" t="s">
        <v>8147</v>
      </c>
      <c r="C7" s="577"/>
      <c r="D7" s="577"/>
      <c r="E7" s="577"/>
      <c r="F7" s="577"/>
      <c r="G7" s="577"/>
      <c r="H7" s="578"/>
      <c r="I7" s="436"/>
      <c r="J7" s="437"/>
      <c r="K7" s="437"/>
    </row>
    <row r="8" spans="1:11" x14ac:dyDescent="0.25">
      <c r="A8" s="436"/>
      <c r="B8" s="591" t="s">
        <v>38</v>
      </c>
      <c r="C8" s="594" t="s">
        <v>39</v>
      </c>
      <c r="D8" s="595"/>
      <c r="E8" s="595"/>
      <c r="F8" s="595"/>
      <c r="G8" s="596"/>
      <c r="H8" s="445">
        <f>INDEX('[5]Quadro Geral'!$B$5:$G$11,MATCH($B$3,'[5]Quadro Geral'!$A$5:$A$11,0),MATCH(C8,'[5]Quadro Geral'!$B$4:$G$4,0))</f>
        <v>1.4999999999999999E-2</v>
      </c>
      <c r="I8" s="436"/>
      <c r="J8" s="437"/>
      <c r="K8" s="437"/>
    </row>
    <row r="9" spans="1:11" x14ac:dyDescent="0.25">
      <c r="A9" s="436"/>
      <c r="B9" s="592"/>
      <c r="C9" s="597" t="s">
        <v>40</v>
      </c>
      <c r="D9" s="598"/>
      <c r="E9" s="598"/>
      <c r="F9" s="598"/>
      <c r="G9" s="599"/>
      <c r="H9" s="443">
        <f>INDEX('[5]Quadro Geral'!$B$5:$G$11,MATCH($B$3,'[5]Quadro Geral'!$A$5:$A$11,0),MATCH(C9,'[5]Quadro Geral'!$B$4:$G$4,0))</f>
        <v>3.0000000000000001E-3</v>
      </c>
      <c r="I9" s="436"/>
      <c r="J9" s="437"/>
      <c r="K9" s="437"/>
    </row>
    <row r="10" spans="1:11" x14ac:dyDescent="0.25">
      <c r="A10" s="436"/>
      <c r="B10" s="592"/>
      <c r="C10" s="597" t="s">
        <v>41</v>
      </c>
      <c r="D10" s="598"/>
      <c r="E10" s="598"/>
      <c r="F10" s="598"/>
      <c r="G10" s="599"/>
      <c r="H10" s="443">
        <f>INDEX('[5]Quadro Geral'!$B$5:$G$11,MATCH($B$3,'[5]Quadro Geral'!$A$5:$A$11,0),MATCH(C10,'[5]Quadro Geral'!$B$4:$G$4,0))</f>
        <v>5.5999999999999999E-3</v>
      </c>
      <c r="I10" s="436"/>
      <c r="J10" s="437"/>
      <c r="K10" s="437"/>
    </row>
    <row r="11" spans="1:11" x14ac:dyDescent="0.25">
      <c r="A11" s="436"/>
      <c r="B11" s="593"/>
      <c r="C11" s="600" t="s">
        <v>42</v>
      </c>
      <c r="D11" s="601"/>
      <c r="E11" s="601"/>
      <c r="F11" s="601"/>
      <c r="G11" s="602"/>
      <c r="H11" s="446">
        <f>INDEX('[5]Quadro Geral'!$B$5:$G$11,MATCH($B$3,'[5]Quadro Geral'!$A$5:$A$11,0),MATCH(C11,'[5]Quadro Geral'!$B$4:$G$4,0))</f>
        <v>8.5000000000000006E-3</v>
      </c>
      <c r="I11" s="436"/>
      <c r="J11" s="437"/>
      <c r="K11" s="437"/>
    </row>
    <row r="12" spans="1:11" ht="15.75" thickBot="1" x14ac:dyDescent="0.3">
      <c r="A12" s="436"/>
      <c r="B12" s="573" t="s">
        <v>8148</v>
      </c>
      <c r="C12" s="574"/>
      <c r="D12" s="574"/>
      <c r="E12" s="574"/>
      <c r="F12" s="574"/>
      <c r="G12" s="575"/>
      <c r="H12" s="444">
        <f>SUM(H8:H11)</f>
        <v>3.2100000000000004E-2</v>
      </c>
      <c r="I12" s="436"/>
      <c r="J12" s="437"/>
      <c r="K12" s="437"/>
    </row>
    <row r="13" spans="1:11" ht="15.75" thickTop="1" x14ac:dyDescent="0.25">
      <c r="A13" s="436"/>
      <c r="B13" s="576" t="s">
        <v>8149</v>
      </c>
      <c r="C13" s="577"/>
      <c r="D13" s="577"/>
      <c r="E13" s="577"/>
      <c r="F13" s="577"/>
      <c r="G13" s="577"/>
      <c r="H13" s="578"/>
      <c r="I13" s="436"/>
      <c r="J13" s="437"/>
      <c r="K13" s="437"/>
    </row>
    <row r="14" spans="1:11" x14ac:dyDescent="0.25">
      <c r="A14" s="436"/>
      <c r="B14" s="591" t="s">
        <v>43</v>
      </c>
      <c r="C14" s="594" t="s">
        <v>8150</v>
      </c>
      <c r="D14" s="595"/>
      <c r="E14" s="595"/>
      <c r="F14" s="595"/>
      <c r="G14" s="596"/>
      <c r="H14" s="445">
        <v>0.03</v>
      </c>
      <c r="I14" s="436"/>
      <c r="J14" s="437"/>
      <c r="K14" s="437"/>
    </row>
    <row r="15" spans="1:11" x14ac:dyDescent="0.25">
      <c r="A15" s="436"/>
      <c r="B15" s="592"/>
      <c r="C15" s="597" t="s">
        <v>44</v>
      </c>
      <c r="D15" s="598"/>
      <c r="E15" s="598"/>
      <c r="F15" s="598"/>
      <c r="G15" s="599"/>
      <c r="H15" s="443">
        <v>6.4999999999999997E-3</v>
      </c>
      <c r="I15" s="436"/>
      <c r="J15" s="437"/>
      <c r="K15" s="437"/>
    </row>
    <row r="16" spans="1:11" x14ac:dyDescent="0.25">
      <c r="A16" s="436"/>
      <c r="B16" s="592"/>
      <c r="C16" s="597" t="s">
        <v>8151</v>
      </c>
      <c r="D16" s="598"/>
      <c r="E16" s="598"/>
      <c r="F16" s="598"/>
      <c r="G16" s="599"/>
      <c r="H16" s="443">
        <f>INDEX('[5]Quadro Geral'!$B$5:$G$11,MATCH($B$3,'[5]Quadro Geral'!$A$5:$A$11,0),MATCH(C16,'[5]Quadro Geral'!$B$4:$G$4,0))</f>
        <v>0</v>
      </c>
      <c r="I16" s="436"/>
      <c r="J16" s="437"/>
      <c r="K16" s="437"/>
    </row>
    <row r="17" spans="1:9" x14ac:dyDescent="0.25">
      <c r="A17" s="436"/>
      <c r="B17" s="593"/>
      <c r="C17" s="600" t="s">
        <v>8152</v>
      </c>
      <c r="D17" s="601"/>
      <c r="E17" s="601"/>
      <c r="F17" s="601"/>
      <c r="G17" s="602"/>
      <c r="H17" s="446">
        <f>IF(B4="COM Desoneração da Folha de Pagamento",0.045,0)</f>
        <v>0</v>
      </c>
      <c r="I17" s="436"/>
    </row>
    <row r="18" spans="1:9" ht="15.75" thickBot="1" x14ac:dyDescent="0.3">
      <c r="A18" s="436"/>
      <c r="B18" s="573" t="s">
        <v>8153</v>
      </c>
      <c r="C18" s="574"/>
      <c r="D18" s="574"/>
      <c r="E18" s="574"/>
      <c r="F18" s="574"/>
      <c r="G18" s="575"/>
      <c r="H18" s="444">
        <f>SUM(H14:H17)</f>
        <v>3.6499999999999998E-2</v>
      </c>
      <c r="I18" s="436"/>
    </row>
    <row r="19" spans="1:9" ht="15.75" thickTop="1" x14ac:dyDescent="0.25">
      <c r="A19" s="436"/>
      <c r="B19" s="576" t="s">
        <v>8154</v>
      </c>
      <c r="C19" s="577"/>
      <c r="D19" s="577"/>
      <c r="E19" s="577"/>
      <c r="F19" s="577"/>
      <c r="G19" s="577"/>
      <c r="H19" s="578"/>
      <c r="I19" s="436"/>
    </row>
    <row r="20" spans="1:9" x14ac:dyDescent="0.25">
      <c r="A20" s="436"/>
      <c r="B20" s="447" t="s">
        <v>45</v>
      </c>
      <c r="C20" s="579" t="s">
        <v>46</v>
      </c>
      <c r="D20" s="580"/>
      <c r="E20" s="580"/>
      <c r="F20" s="580"/>
      <c r="G20" s="581"/>
      <c r="H20" s="445">
        <f>INDEX('[5]Quadro Geral'!$B$5:$G$11,MATCH($B$3,'[5]Quadro Geral'!$A$5:$A$11,0),MATCH(C20,'[5]Quadro Geral'!$B$4:$G$4,0))</f>
        <v>3.5000000000000003E-2</v>
      </c>
      <c r="I20" s="436"/>
    </row>
    <row r="21" spans="1:9" ht="15.75" thickBot="1" x14ac:dyDescent="0.3">
      <c r="A21" s="436"/>
      <c r="B21" s="573" t="s">
        <v>8155</v>
      </c>
      <c r="C21" s="574"/>
      <c r="D21" s="574"/>
      <c r="E21" s="574"/>
      <c r="F21" s="574"/>
      <c r="G21" s="575"/>
      <c r="H21" s="444">
        <f>SUM(H20:H20)</f>
        <v>3.5000000000000003E-2</v>
      </c>
      <c r="I21" s="436"/>
    </row>
    <row r="22" spans="1:9" ht="16.5" thickTop="1" thickBot="1" x14ac:dyDescent="0.3">
      <c r="A22" s="436"/>
      <c r="B22" s="582" t="s">
        <v>36</v>
      </c>
      <c r="C22" s="583"/>
      <c r="D22" s="583"/>
      <c r="E22" s="583"/>
      <c r="F22" s="583"/>
      <c r="G22" s="584"/>
      <c r="H22" s="448">
        <f>((((((1+(H8+H9+H10))*((1+H11)*(1+H21)))/(1-H18))-1)*100))/100</f>
        <v>0.10890619719771655</v>
      </c>
      <c r="I22" s="436"/>
    </row>
    <row r="23" spans="1:9" ht="20.100000000000001" customHeight="1" x14ac:dyDescent="0.25">
      <c r="A23" s="436"/>
      <c r="B23" s="449"/>
      <c r="C23" s="449"/>
      <c r="D23" s="449"/>
      <c r="E23" s="449"/>
      <c r="F23" s="449"/>
      <c r="G23" s="449"/>
      <c r="H23" s="449"/>
      <c r="I23" s="436"/>
    </row>
    <row r="24" spans="1:9" ht="15.75" customHeight="1" x14ac:dyDescent="0.25">
      <c r="A24" s="436"/>
      <c r="B24" s="585" t="s">
        <v>8156</v>
      </c>
      <c r="C24" s="585"/>
      <c r="D24" s="585"/>
      <c r="E24" s="585"/>
      <c r="F24" s="585"/>
      <c r="G24" s="585"/>
      <c r="H24" s="585"/>
      <c r="I24" s="436"/>
    </row>
    <row r="25" spans="1:9" ht="21" customHeight="1" x14ac:dyDescent="0.25">
      <c r="A25" s="436"/>
      <c r="B25" s="586" t="s">
        <v>47</v>
      </c>
      <c r="C25" s="587" t="s">
        <v>48</v>
      </c>
      <c r="D25" s="450" t="s">
        <v>8157</v>
      </c>
      <c r="E25" s="588" t="s">
        <v>49</v>
      </c>
      <c r="F25" s="589">
        <v>-1</v>
      </c>
      <c r="G25" s="590" t="s">
        <v>50</v>
      </c>
      <c r="H25" s="572" t="s">
        <v>51</v>
      </c>
      <c r="I25" s="436"/>
    </row>
    <row r="26" spans="1:9" ht="21" customHeight="1" x14ac:dyDescent="0.25">
      <c r="A26" s="436"/>
      <c r="B26" s="586"/>
      <c r="C26" s="587"/>
      <c r="D26" s="451" t="s">
        <v>52</v>
      </c>
      <c r="E26" s="588"/>
      <c r="F26" s="589"/>
      <c r="G26" s="590"/>
      <c r="H26" s="572"/>
      <c r="I26" s="436"/>
    </row>
    <row r="27" spans="1:9" ht="3" customHeight="1" x14ac:dyDescent="0.25">
      <c r="A27" s="436"/>
      <c r="B27" s="449"/>
      <c r="C27" s="449"/>
      <c r="D27" s="449"/>
      <c r="E27" s="449"/>
      <c r="F27" s="449"/>
      <c r="G27" s="449"/>
      <c r="H27" s="449"/>
      <c r="I27" s="436"/>
    </row>
    <row r="28" spans="1:9" x14ac:dyDescent="0.25">
      <c r="A28" s="436"/>
      <c r="B28" s="452" t="s">
        <v>53</v>
      </c>
      <c r="C28" s="569" t="s">
        <v>54</v>
      </c>
      <c r="D28" s="569"/>
      <c r="E28" s="569"/>
      <c r="F28" s="569"/>
      <c r="G28" s="569"/>
      <c r="H28" s="569"/>
      <c r="I28" s="436"/>
    </row>
    <row r="29" spans="1:9" x14ac:dyDescent="0.25">
      <c r="A29" s="436"/>
      <c r="B29" s="452" t="s">
        <v>55</v>
      </c>
      <c r="C29" s="569" t="s">
        <v>56</v>
      </c>
      <c r="D29" s="569"/>
      <c r="E29" s="569"/>
      <c r="F29" s="569"/>
      <c r="G29" s="569"/>
      <c r="H29" s="569"/>
      <c r="I29" s="436"/>
    </row>
    <row r="30" spans="1:9" x14ac:dyDescent="0.25">
      <c r="A30" s="436"/>
      <c r="B30" s="452" t="s">
        <v>57</v>
      </c>
      <c r="C30" s="569" t="s">
        <v>58</v>
      </c>
      <c r="D30" s="569"/>
      <c r="E30" s="569"/>
      <c r="F30" s="569"/>
      <c r="G30" s="569"/>
      <c r="H30" s="569"/>
      <c r="I30" s="436"/>
    </row>
    <row r="31" spans="1:9" x14ac:dyDescent="0.25">
      <c r="A31" s="436"/>
      <c r="B31" s="452" t="s">
        <v>59</v>
      </c>
      <c r="C31" s="569" t="s">
        <v>60</v>
      </c>
      <c r="D31" s="569"/>
      <c r="E31" s="569"/>
      <c r="F31" s="569"/>
      <c r="G31" s="569"/>
      <c r="H31" s="569"/>
      <c r="I31" s="436"/>
    </row>
    <row r="32" spans="1:9" x14ac:dyDescent="0.25">
      <c r="A32" s="436"/>
      <c r="B32" s="452" t="s">
        <v>61</v>
      </c>
      <c r="C32" s="569" t="s">
        <v>62</v>
      </c>
      <c r="D32" s="569"/>
      <c r="E32" s="569"/>
      <c r="F32" s="569"/>
      <c r="G32" s="569"/>
      <c r="H32" s="569"/>
      <c r="I32" s="436"/>
    </row>
    <row r="33" spans="1:9" x14ac:dyDescent="0.25">
      <c r="A33" s="436"/>
      <c r="B33" s="452" t="s">
        <v>7</v>
      </c>
      <c r="C33" s="569" t="s">
        <v>63</v>
      </c>
      <c r="D33" s="569"/>
      <c r="E33" s="569"/>
      <c r="F33" s="569"/>
      <c r="G33" s="569"/>
      <c r="H33" s="569"/>
      <c r="I33" s="436"/>
    </row>
    <row r="34" spans="1:9" x14ac:dyDescent="0.25">
      <c r="A34" s="436"/>
      <c r="B34" s="452" t="s">
        <v>64</v>
      </c>
      <c r="C34" s="569" t="s">
        <v>8158</v>
      </c>
      <c r="D34" s="569"/>
      <c r="E34" s="569"/>
      <c r="F34" s="569"/>
      <c r="G34" s="569"/>
      <c r="H34" s="569"/>
      <c r="I34" s="436"/>
    </row>
    <row r="35" spans="1:9" s="455" customFormat="1" ht="44.25" customHeight="1" x14ac:dyDescent="0.2">
      <c r="A35" s="453"/>
      <c r="B35" s="454"/>
      <c r="C35" s="570" t="s">
        <v>65</v>
      </c>
      <c r="D35" s="570"/>
      <c r="E35" s="570"/>
      <c r="F35" s="570"/>
      <c r="G35" s="570"/>
      <c r="H35" s="570"/>
      <c r="I35" s="453"/>
    </row>
    <row r="36" spans="1:9" ht="6.6" customHeight="1" x14ac:dyDescent="0.25">
      <c r="A36" s="436"/>
      <c r="B36" s="449"/>
      <c r="C36" s="449"/>
      <c r="D36" s="449"/>
      <c r="E36" s="449"/>
      <c r="F36" s="449"/>
      <c r="G36" s="449"/>
      <c r="H36" s="449"/>
      <c r="I36" s="436"/>
    </row>
    <row r="37" spans="1:9" x14ac:dyDescent="0.25">
      <c r="A37" s="436"/>
      <c r="B37" s="571" t="s">
        <v>8160</v>
      </c>
      <c r="C37" s="571"/>
      <c r="D37" s="571"/>
      <c r="E37" s="571"/>
      <c r="F37" s="571"/>
      <c r="G37" s="571"/>
      <c r="H37" s="571"/>
      <c r="I37" s="436"/>
    </row>
    <row r="38" spans="1:9" x14ac:dyDescent="0.25">
      <c r="A38" s="436"/>
      <c r="B38" s="571" t="s">
        <v>8161</v>
      </c>
      <c r="C38" s="571"/>
      <c r="D38" s="571"/>
      <c r="E38" s="571"/>
      <c r="F38" s="571"/>
      <c r="G38" s="571"/>
      <c r="H38" s="571"/>
      <c r="I38" s="436"/>
    </row>
    <row r="39" spans="1:9" ht="5.0999999999999996" customHeight="1" x14ac:dyDescent="0.25">
      <c r="A39" s="436"/>
      <c r="B39" s="436"/>
      <c r="C39" s="436"/>
      <c r="D39" s="436"/>
      <c r="E39" s="436"/>
      <c r="F39" s="436"/>
      <c r="G39" s="436"/>
      <c r="H39" s="436"/>
      <c r="I39" s="436"/>
    </row>
    <row r="43" spans="1:9" hidden="1" x14ac:dyDescent="0.25">
      <c r="A43" s="437"/>
      <c r="B43" s="456" t="s">
        <v>8141</v>
      </c>
      <c r="C43" s="437"/>
      <c r="D43" s="437"/>
      <c r="E43" s="437"/>
      <c r="F43" s="437"/>
      <c r="G43" s="437"/>
      <c r="H43" s="437"/>
      <c r="I43" s="437"/>
    </row>
    <row r="44" spans="1:9" hidden="1" x14ac:dyDescent="0.25">
      <c r="A44" s="437"/>
      <c r="B44" s="456" t="s">
        <v>8162</v>
      </c>
      <c r="C44" s="437"/>
      <c r="D44" s="437"/>
      <c r="E44" s="437"/>
      <c r="F44" s="437"/>
      <c r="G44" s="437"/>
      <c r="H44" s="437"/>
      <c r="I44" s="437"/>
    </row>
    <row r="45" spans="1:9" hidden="1" x14ac:dyDescent="0.25">
      <c r="A45" s="437"/>
      <c r="B45" s="456" t="str">
        <f>'[5]Quadro Comparativo'!A9</f>
        <v>Drenagem Pluvial, Redes de Abastecimento de Água, Coleta de Esgoto e Construções Correlatas</v>
      </c>
      <c r="C45" s="437"/>
      <c r="D45" s="437"/>
      <c r="E45" s="437"/>
      <c r="F45" s="437"/>
      <c r="G45" s="437"/>
      <c r="H45" s="437"/>
      <c r="I45" s="437"/>
    </row>
    <row r="46" spans="1:9" hidden="1" x14ac:dyDescent="0.25">
      <c r="A46" s="437"/>
      <c r="B46" s="456" t="str">
        <f>'[5]Quadro Comparativo'!A10</f>
        <v>Drenagem Pluvial com Pavimentação</v>
      </c>
      <c r="C46" s="437"/>
      <c r="D46" s="437"/>
      <c r="E46" s="437"/>
      <c r="F46" s="437"/>
      <c r="G46" s="437"/>
      <c r="H46" s="437"/>
      <c r="I46" s="437"/>
    </row>
    <row r="47" spans="1:9" hidden="1" x14ac:dyDescent="0.25">
      <c r="A47" s="437"/>
      <c r="B47" s="456" t="str">
        <f>'[5]Quadro Comparativo'!A11</f>
        <v>Paisagismo, Parques e Jardins</v>
      </c>
      <c r="C47" s="437"/>
      <c r="D47" s="437"/>
      <c r="E47" s="437"/>
      <c r="F47" s="437"/>
      <c r="G47" s="437"/>
      <c r="H47" s="437"/>
      <c r="I47" s="437"/>
    </row>
    <row r="48" spans="1:9" hidden="1" x14ac:dyDescent="0.25">
      <c r="A48" s="437"/>
      <c r="B48" s="456" t="str">
        <f>'[5]Quadro Comparativo'!A12</f>
        <v>Obras de Menor Complexidade (Praças, Calçadas, Ciclovias, Meios Fios, Quiosques e Obras Correlatas)</v>
      </c>
      <c r="C48" s="437"/>
      <c r="D48" s="437"/>
      <c r="E48" s="437"/>
      <c r="F48" s="437"/>
      <c r="G48" s="437"/>
      <c r="H48" s="437"/>
      <c r="I48" s="437"/>
    </row>
    <row r="49" spans="2:10" hidden="1" x14ac:dyDescent="0.25">
      <c r="B49" s="456" t="str">
        <f>'[5]Quadro Comparativo'!A13</f>
        <v>Fornecimento de Materiais Betuminosos e Outros Materiais e Equipamentos de Grande Relevância de Natureza Específica</v>
      </c>
      <c r="C49" s="437"/>
      <c r="D49" s="437"/>
      <c r="E49" s="437"/>
      <c r="F49" s="437"/>
      <c r="G49" s="437"/>
      <c r="H49" s="437"/>
      <c r="I49" s="437"/>
      <c r="J49" s="437"/>
    </row>
    <row r="50" spans="2:10" hidden="1" x14ac:dyDescent="0.25">
      <c r="B50" s="437"/>
      <c r="C50" s="437"/>
      <c r="D50" s="437"/>
      <c r="E50" s="437"/>
      <c r="F50" s="437"/>
      <c r="G50" s="437"/>
      <c r="H50" s="437"/>
      <c r="I50" s="437"/>
      <c r="J50" s="437"/>
    </row>
    <row r="51" spans="2:10" hidden="1" x14ac:dyDescent="0.25">
      <c r="B51" s="456" t="s">
        <v>8163</v>
      </c>
      <c r="C51" s="437"/>
      <c r="D51" s="437"/>
      <c r="E51" s="437"/>
      <c r="F51" s="437"/>
      <c r="G51" s="437"/>
      <c r="H51" s="437"/>
      <c r="I51" s="437"/>
      <c r="J51" s="437"/>
    </row>
    <row r="52" spans="2:10" hidden="1" x14ac:dyDescent="0.25">
      <c r="B52" s="456" t="s">
        <v>8142</v>
      </c>
      <c r="C52" s="437"/>
      <c r="D52" s="437"/>
      <c r="E52" s="437"/>
      <c r="F52" s="437"/>
      <c r="G52" s="437"/>
      <c r="H52" s="437"/>
      <c r="I52" s="437"/>
      <c r="J52" s="437"/>
    </row>
    <row r="53" spans="2:10" hidden="1" x14ac:dyDescent="0.25">
      <c r="B53" s="437"/>
      <c r="C53" s="437"/>
      <c r="D53" s="437"/>
      <c r="E53" s="437"/>
      <c r="F53" s="437"/>
      <c r="G53" s="437"/>
      <c r="H53" s="437"/>
      <c r="I53" s="437"/>
      <c r="J53" s="437"/>
    </row>
    <row r="54" spans="2:10" hidden="1" x14ac:dyDescent="0.25">
      <c r="B54" s="456" t="s">
        <v>8164</v>
      </c>
      <c r="C54" s="437"/>
      <c r="D54" s="437"/>
      <c r="E54" s="437"/>
      <c r="F54" s="437"/>
      <c r="G54" s="437"/>
      <c r="H54" s="437"/>
      <c r="I54" s="437"/>
      <c r="J54" s="437"/>
    </row>
    <row r="55" spans="2:10" hidden="1" x14ac:dyDescent="0.25">
      <c r="B55" s="456" t="s">
        <v>8143</v>
      </c>
      <c r="C55" s="437"/>
      <c r="D55" s="437"/>
      <c r="E55" s="437"/>
      <c r="F55" s="437"/>
      <c r="G55" s="437"/>
      <c r="H55" s="457"/>
      <c r="I55" s="457"/>
      <c r="J55" s="457"/>
    </row>
    <row r="56" spans="2:10" hidden="1" x14ac:dyDescent="0.25">
      <c r="B56" s="456" t="s">
        <v>8165</v>
      </c>
      <c r="C56" s="437"/>
      <c r="D56" s="437"/>
      <c r="E56" s="437"/>
      <c r="F56" s="437"/>
      <c r="G56" s="437"/>
      <c r="H56" s="437"/>
      <c r="I56" s="437"/>
      <c r="J56" s="437"/>
    </row>
    <row r="57" spans="2:10" x14ac:dyDescent="0.25">
      <c r="B57" s="437"/>
      <c r="C57" s="437"/>
      <c r="D57" s="437"/>
      <c r="E57" s="437"/>
      <c r="F57" s="437"/>
      <c r="G57" s="437"/>
      <c r="H57" s="437"/>
      <c r="I57" s="437"/>
      <c r="J57" s="437"/>
    </row>
  </sheetData>
  <mergeCells count="39">
    <mergeCell ref="B8:B11"/>
    <mergeCell ref="C8:G8"/>
    <mergeCell ref="C9:G9"/>
    <mergeCell ref="C10:G10"/>
    <mergeCell ref="C11:G11"/>
    <mergeCell ref="B2:H2"/>
    <mergeCell ref="B3:H3"/>
    <mergeCell ref="B4:H4"/>
    <mergeCell ref="C6:G6"/>
    <mergeCell ref="B7:H7"/>
    <mergeCell ref="B12:G12"/>
    <mergeCell ref="B13:H13"/>
    <mergeCell ref="B14:B17"/>
    <mergeCell ref="C14:G14"/>
    <mergeCell ref="C15:G15"/>
    <mergeCell ref="C16:G16"/>
    <mergeCell ref="C17:G17"/>
    <mergeCell ref="H25:H26"/>
    <mergeCell ref="B18:G18"/>
    <mergeCell ref="B19:H19"/>
    <mergeCell ref="C20:G20"/>
    <mergeCell ref="B21:G21"/>
    <mergeCell ref="B22:G22"/>
    <mergeCell ref="B24:H24"/>
    <mergeCell ref="B25:B26"/>
    <mergeCell ref="C25:C26"/>
    <mergeCell ref="E25:E26"/>
    <mergeCell ref="F25:F26"/>
    <mergeCell ref="G25:G26"/>
    <mergeCell ref="C34:H34"/>
    <mergeCell ref="C35:H35"/>
    <mergeCell ref="B37:H37"/>
    <mergeCell ref="B38:H38"/>
    <mergeCell ref="C28:H28"/>
    <mergeCell ref="C29:H29"/>
    <mergeCell ref="C30:H30"/>
    <mergeCell ref="C31:H31"/>
    <mergeCell ref="C32:H32"/>
    <mergeCell ref="C33:H33"/>
  </mergeCells>
  <dataValidations count="3">
    <dataValidation type="list" allowBlank="1" showInputMessage="1" showErrorMessage="1" sqref="H5">
      <formula1>$B$54:$B$56</formula1>
    </dataValidation>
    <dataValidation type="list" allowBlank="1" showInputMessage="1" showErrorMessage="1" sqref="B4:H4">
      <formula1>$B$51:$B$52</formula1>
    </dataValidation>
    <dataValidation type="list" allowBlank="1" showInputMessage="1" showErrorMessage="1" sqref="B3:H3">
      <formula1>$B$43:$B$49</formula1>
    </dataValidation>
  </dataValidations>
  <printOptions horizontalCentered="1"/>
  <pageMargins left="0.51181102362204722" right="0.51181102362204722" top="0.78740157480314965" bottom="0.78740157480314965" header="0.31496062992125984" footer="0.31496062992125984"/>
  <pageSetup paperSize="9" scale="11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526"/>
  <sheetViews>
    <sheetView showGridLines="0" view="pageBreakPreview" topLeftCell="B498" zoomScale="85" zoomScaleNormal="100" zoomScaleSheetLayoutView="85" workbookViewId="0">
      <selection activeCell="B520" sqref="B520:H520"/>
    </sheetView>
  </sheetViews>
  <sheetFormatPr defaultColWidth="9.140625" defaultRowHeight="12.75" x14ac:dyDescent="0.2"/>
  <cols>
    <col min="1" max="1" width="9.140625" style="229" hidden="1" customWidth="1"/>
    <col min="2" max="2" width="12.7109375" style="73" customWidth="1"/>
    <col min="3" max="3" width="13.7109375" style="73" customWidth="1"/>
    <col min="4" max="4" width="44.7109375" style="73" customWidth="1"/>
    <col min="5" max="5" width="7.7109375" style="73" customWidth="1"/>
    <col min="6" max="6" width="9.42578125" style="74" customWidth="1"/>
    <col min="7" max="7" width="11.7109375" style="74" customWidth="1"/>
    <col min="8" max="8" width="17.7109375" style="74" customWidth="1"/>
    <col min="9" max="9" width="9.140625" style="73"/>
    <col min="10" max="10" width="20.140625" style="229" customWidth="1"/>
    <col min="11" max="16384" width="9.140625" style="73"/>
  </cols>
  <sheetData>
    <row r="1" spans="1:16" s="92" customFormat="1" ht="84" customHeight="1" x14ac:dyDescent="0.25">
      <c r="B1" s="541" t="s">
        <v>167</v>
      </c>
      <c r="C1" s="541"/>
      <c r="D1" s="541"/>
      <c r="E1" s="541"/>
      <c r="F1" s="541"/>
      <c r="G1" s="541"/>
      <c r="H1" s="541"/>
      <c r="I1" s="93"/>
    </row>
    <row r="2" spans="1:16" s="58" customFormat="1" ht="18.75" x14ac:dyDescent="0.3">
      <c r="A2" s="263"/>
      <c r="B2" s="545"/>
      <c r="C2" s="545"/>
      <c r="D2" s="545"/>
      <c r="E2" s="545"/>
      <c r="F2" s="545"/>
      <c r="G2" s="545"/>
      <c r="H2" s="545"/>
      <c r="I2" s="57"/>
      <c r="J2" s="64"/>
      <c r="K2" s="56"/>
      <c r="L2" s="56"/>
      <c r="M2" s="56"/>
      <c r="N2" s="56"/>
      <c r="O2" s="56"/>
    </row>
    <row r="3" spans="1:16" s="58" customFormat="1" ht="18.75" x14ac:dyDescent="0.3">
      <c r="A3" s="263"/>
      <c r="B3" s="545"/>
      <c r="C3" s="545"/>
      <c r="D3" s="545"/>
      <c r="E3" s="545"/>
      <c r="F3" s="545"/>
      <c r="G3" s="545"/>
      <c r="H3" s="545"/>
      <c r="I3" s="57"/>
      <c r="J3" s="64"/>
      <c r="K3" s="56"/>
      <c r="L3" s="56"/>
      <c r="M3" s="56"/>
      <c r="N3" s="56"/>
      <c r="O3" s="56"/>
    </row>
    <row r="4" spans="1:16" s="58" customFormat="1" ht="18.75" x14ac:dyDescent="0.3">
      <c r="A4" s="263"/>
      <c r="B4" s="545"/>
      <c r="C4" s="545"/>
      <c r="D4" s="545"/>
      <c r="E4" s="545"/>
      <c r="F4" s="545"/>
      <c r="G4" s="545"/>
      <c r="H4" s="545"/>
      <c r="I4" s="56"/>
      <c r="J4" s="64"/>
      <c r="K4" s="56" t="s">
        <v>405</v>
      </c>
      <c r="L4" s="56">
        <f>25.4*19.07*2</f>
        <v>968.75599999999997</v>
      </c>
      <c r="M4" s="56"/>
      <c r="N4" s="56"/>
      <c r="O4" s="56"/>
    </row>
    <row r="5" spans="1:16" s="58" customFormat="1" ht="18.75" x14ac:dyDescent="0.3">
      <c r="A5" s="263"/>
      <c r="B5" s="545" t="s">
        <v>18</v>
      </c>
      <c r="C5" s="545"/>
      <c r="D5" s="545"/>
      <c r="E5" s="545"/>
      <c r="F5" s="545"/>
      <c r="G5" s="545"/>
      <c r="H5" s="545"/>
      <c r="I5" s="56"/>
      <c r="J5" s="64"/>
      <c r="K5" s="56"/>
      <c r="L5" s="56">
        <f>13*12.5</f>
        <v>162.5</v>
      </c>
      <c r="M5" s="56"/>
      <c r="N5" s="56"/>
      <c r="O5" s="56"/>
    </row>
    <row r="6" spans="1:16" s="58" customFormat="1" ht="12.75" customHeight="1" x14ac:dyDescent="0.2">
      <c r="A6" s="263"/>
      <c r="B6" s="542" t="s">
        <v>66</v>
      </c>
      <c r="C6" s="542"/>
      <c r="D6" s="543" t="s">
        <v>6415</v>
      </c>
      <c r="E6" s="543"/>
      <c r="G6" s="59" t="s">
        <v>67</v>
      </c>
      <c r="H6" s="243">
        <f>CAPA!C22</f>
        <v>43753</v>
      </c>
      <c r="I6" s="57"/>
      <c r="J6" s="64"/>
      <c r="K6" s="56"/>
      <c r="L6" s="56">
        <f>14.4*7</f>
        <v>100.8</v>
      </c>
      <c r="M6" s="56"/>
      <c r="N6" s="56"/>
      <c r="O6" s="56"/>
      <c r="P6" s="56"/>
    </row>
    <row r="7" spans="1:16" s="58" customFormat="1" ht="12.75" customHeight="1" x14ac:dyDescent="0.2">
      <c r="A7" s="263"/>
      <c r="B7" s="542" t="s">
        <v>68</v>
      </c>
      <c r="C7" s="542"/>
      <c r="D7" s="79" t="s">
        <v>6416</v>
      </c>
      <c r="E7" s="79"/>
      <c r="G7" s="60" t="s">
        <v>22</v>
      </c>
      <c r="H7" s="160" t="s">
        <v>5957</v>
      </c>
      <c r="I7" s="56"/>
      <c r="J7" s="64"/>
      <c r="K7" s="56"/>
      <c r="L7" s="56"/>
      <c r="M7" s="56"/>
      <c r="N7" s="56"/>
      <c r="O7" s="56"/>
    </row>
    <row r="8" spans="1:16" s="58" customFormat="1" ht="12.75" customHeight="1" x14ac:dyDescent="0.2">
      <c r="A8" s="263"/>
      <c r="B8" s="544" t="s">
        <v>24</v>
      </c>
      <c r="C8" s="542" t="s">
        <v>69</v>
      </c>
      <c r="D8" s="546" t="s">
        <v>6408</v>
      </c>
      <c r="E8" s="546"/>
      <c r="G8" s="231" t="s">
        <v>70</v>
      </c>
      <c r="H8" s="266" t="s">
        <v>6417</v>
      </c>
      <c r="I8" s="57"/>
      <c r="J8" s="64"/>
      <c r="K8" s="56"/>
      <c r="L8" s="56"/>
      <c r="M8" s="56"/>
      <c r="N8" s="56"/>
      <c r="O8" s="56"/>
      <c r="P8" s="56"/>
    </row>
    <row r="9" spans="1:16" s="58" customFormat="1" ht="12.75" customHeight="1" x14ac:dyDescent="0.2">
      <c r="A9" s="263"/>
      <c r="B9" s="542" t="s">
        <v>71</v>
      </c>
      <c r="C9" s="542"/>
      <c r="D9" s="63" t="s">
        <v>8131</v>
      </c>
      <c r="E9" s="61" t="s">
        <v>72</v>
      </c>
      <c r="F9" s="89" t="s">
        <v>73</v>
      </c>
      <c r="G9" s="62" t="s">
        <v>74</v>
      </c>
      <c r="H9" s="271" t="s">
        <v>8132</v>
      </c>
      <c r="I9" s="57"/>
      <c r="J9" s="64"/>
      <c r="K9" s="56"/>
      <c r="L9" s="56">
        <f>L6+L4-L5</f>
        <v>907.05600000000004</v>
      </c>
      <c r="M9" s="56"/>
      <c r="N9" s="56"/>
      <c r="O9" s="56"/>
      <c r="P9" s="56"/>
    </row>
    <row r="10" spans="1:16" s="58" customFormat="1" ht="12.75" customHeight="1" x14ac:dyDescent="0.2">
      <c r="A10" s="263"/>
      <c r="B10" s="88"/>
      <c r="C10" s="88"/>
      <c r="D10" s="63"/>
      <c r="E10" s="61"/>
      <c r="F10" s="89"/>
      <c r="G10" s="62"/>
      <c r="H10" s="90"/>
      <c r="I10" s="57"/>
      <c r="J10" s="64"/>
      <c r="K10" s="56"/>
      <c r="L10" s="56"/>
      <c r="M10" s="56"/>
      <c r="N10" s="56"/>
      <c r="O10" s="56"/>
      <c r="P10" s="56"/>
    </row>
    <row r="11" spans="1:16" s="1" customFormat="1" ht="15" x14ac:dyDescent="0.25">
      <c r="A11" s="81"/>
      <c r="B11" s="70" t="s">
        <v>77</v>
      </c>
      <c r="C11" s="70" t="s">
        <v>0</v>
      </c>
      <c r="D11" s="70" t="s">
        <v>1</v>
      </c>
      <c r="E11" s="71" t="s">
        <v>191</v>
      </c>
      <c r="F11" s="71" t="s">
        <v>2</v>
      </c>
      <c r="G11" s="71" t="s">
        <v>3</v>
      </c>
      <c r="H11" s="71" t="s">
        <v>4</v>
      </c>
      <c r="J11" s="81"/>
    </row>
    <row r="12" spans="1:16" s="106" customFormat="1" x14ac:dyDescent="0.2">
      <c r="A12" s="287"/>
      <c r="B12" s="170" t="s">
        <v>78</v>
      </c>
      <c r="C12" s="170"/>
      <c r="D12" s="175" t="s">
        <v>176</v>
      </c>
      <c r="E12" s="176"/>
      <c r="F12" s="176"/>
      <c r="G12" s="176"/>
      <c r="H12" s="177"/>
      <c r="J12" s="287"/>
    </row>
    <row r="13" spans="1:16" s="106" customFormat="1" x14ac:dyDescent="0.2">
      <c r="A13" s="287"/>
      <c r="B13" s="107" t="s">
        <v>79</v>
      </c>
      <c r="C13" s="107"/>
      <c r="D13" s="178" t="s">
        <v>80</v>
      </c>
      <c r="E13" s="179"/>
      <c r="F13" s="179"/>
      <c r="G13" s="179"/>
      <c r="H13" s="180"/>
      <c r="J13" s="287">
        <f>G13*F13</f>
        <v>0</v>
      </c>
    </row>
    <row r="14" spans="1:16" s="106" customFormat="1" x14ac:dyDescent="0.2">
      <c r="A14" s="287"/>
      <c r="B14" s="107" t="s">
        <v>81</v>
      </c>
      <c r="C14" s="107"/>
      <c r="D14" s="178" t="s">
        <v>82</v>
      </c>
      <c r="E14" s="179"/>
      <c r="F14" s="179"/>
      <c r="G14" s="179"/>
      <c r="H14" s="180"/>
      <c r="J14" s="287">
        <f>G14*F14</f>
        <v>0</v>
      </c>
    </row>
    <row r="15" spans="1:16" s="106" customFormat="1" x14ac:dyDescent="0.2">
      <c r="A15" s="287"/>
      <c r="B15" s="389" t="s">
        <v>100</v>
      </c>
      <c r="C15" s="389" t="s">
        <v>177</v>
      </c>
      <c r="D15" s="316" t="s">
        <v>178</v>
      </c>
      <c r="E15" s="317" t="s">
        <v>13</v>
      </c>
      <c r="F15" s="318" t="s">
        <v>83</v>
      </c>
      <c r="G15" s="318">
        <v>226.5</v>
      </c>
      <c r="H15" s="390">
        <f>G15*F15</f>
        <v>226.5</v>
      </c>
      <c r="J15" s="287">
        <f>G15*F15</f>
        <v>226.5</v>
      </c>
    </row>
    <row r="16" spans="1:16" s="106" customFormat="1" x14ac:dyDescent="0.2">
      <c r="A16" s="287"/>
      <c r="B16" s="171"/>
      <c r="C16" s="171"/>
      <c r="D16" s="171"/>
      <c r="E16" s="172"/>
      <c r="F16" s="173"/>
      <c r="G16" s="173"/>
      <c r="H16" s="174"/>
      <c r="J16" s="287">
        <f>G16*F16</f>
        <v>0</v>
      </c>
    </row>
    <row r="17" spans="1:10" s="106" customFormat="1" x14ac:dyDescent="0.2">
      <c r="A17" s="287"/>
      <c r="B17" s="234"/>
      <c r="C17" s="235"/>
      <c r="D17" s="235"/>
      <c r="E17" s="235"/>
      <c r="F17" s="235"/>
      <c r="G17" s="237" t="s">
        <v>75</v>
      </c>
      <c r="H17" s="108">
        <f>SUM(H13:H15)</f>
        <v>226.5</v>
      </c>
      <c r="J17" s="287"/>
    </row>
    <row r="18" spans="1:10" s="106" customFormat="1" x14ac:dyDescent="0.2">
      <c r="A18" s="287"/>
      <c r="B18" s="171"/>
      <c r="C18" s="171"/>
      <c r="D18" s="171"/>
      <c r="E18" s="172"/>
      <c r="F18" s="173"/>
      <c r="G18" s="173"/>
      <c r="H18" s="174"/>
      <c r="J18" s="287">
        <f t="shared" ref="J18:J36" si="0">G18*F18</f>
        <v>0</v>
      </c>
    </row>
    <row r="19" spans="1:10" s="106" customFormat="1" x14ac:dyDescent="0.2">
      <c r="A19" s="287"/>
      <c r="B19" s="107" t="s">
        <v>84</v>
      </c>
      <c r="C19" s="107"/>
      <c r="D19" s="175" t="s">
        <v>5</v>
      </c>
      <c r="E19" s="176"/>
      <c r="F19" s="176"/>
      <c r="G19" s="176"/>
      <c r="H19" s="177"/>
      <c r="J19" s="287">
        <f t="shared" si="0"/>
        <v>0</v>
      </c>
    </row>
    <row r="20" spans="1:10" s="106" customFormat="1" x14ac:dyDescent="0.2">
      <c r="A20" s="287"/>
      <c r="B20" s="107" t="s">
        <v>85</v>
      </c>
      <c r="C20" s="107"/>
      <c r="D20" s="178" t="s">
        <v>179</v>
      </c>
      <c r="E20" s="179"/>
      <c r="F20" s="179"/>
      <c r="G20" s="179"/>
      <c r="H20" s="180"/>
      <c r="J20" s="287">
        <f t="shared" si="0"/>
        <v>0</v>
      </c>
    </row>
    <row r="21" spans="1:10" s="106" customFormat="1" x14ac:dyDescent="0.2">
      <c r="A21" s="287"/>
      <c r="B21" s="107" t="s">
        <v>180</v>
      </c>
      <c r="C21" s="107"/>
      <c r="D21" s="178" t="s">
        <v>181</v>
      </c>
      <c r="E21" s="179"/>
      <c r="F21" s="179"/>
      <c r="G21" s="179"/>
      <c r="H21" s="180"/>
      <c r="J21" s="287">
        <f t="shared" si="0"/>
        <v>0</v>
      </c>
    </row>
    <row r="22" spans="1:10" s="106" customFormat="1" ht="38.25" x14ac:dyDescent="0.2">
      <c r="A22" s="287" t="s">
        <v>8130</v>
      </c>
      <c r="B22" s="389" t="s">
        <v>189</v>
      </c>
      <c r="C22" s="389">
        <v>10775</v>
      </c>
      <c r="D22" s="316" t="str">
        <f>IF(A22="SERVIÇO",VLOOKUP(C22,SERVIÇOS!$A$6:$D$6426,2,0),IF(A22="INSUMO",VLOOKUP(C22,INSUMOS!$A$6:$D$5343,2,0),IF(REFORMA!A22="COTAÇÃO",VLOOKUP(REFORMA!C22,'MAPA DE COTAÇÕES'!$A$9:$H$956,2,0),IF(REFORMA!A22="CCU",VLOOKUP(REFORMA!C22,COMPOSIÇÕES!$B$9:$H$1050,2,0)))))</f>
        <v>LOCACAO DE CONTAINER 2,30  X  6,00 M, ALT. 2,50 M, COM 1 SANITARIO, PARA ESCRITORIO, COMPLETO, SEM DIVISORIAS INTERNAS</v>
      </c>
      <c r="E22" s="317" t="str">
        <f>IF(A22="SERVIÇO",VLOOKUP(C22,SERVIÇOS!$A$6:$D$6426,3,0),IF(A22="INSUMO",VLOOKUP(C22,INSUMOS!$A$6:$D$5343,3,0),IF(REFORMA!A22="COTAÇÃO",VLOOKUP(REFORMA!C22,'MAPA DE COTAÇÕES'!$A$9:$H$956,4,0),IF(REFORMA!A22="CCU",VLOOKUP(REFORMA!C22,COMPOSIÇÕES!$B$9:$H$1050,4,0)))))</f>
        <v xml:space="preserve">MES   </v>
      </c>
      <c r="F22" s="318">
        <v>5</v>
      </c>
      <c r="G22" s="391">
        <f>IF(A22="SERVIÇO",VLOOKUP(C22,SERVIÇOS!$A$6:$D$6426,4,0),IF(A22="INSUMO",VLOOKUP(C22,INSUMOS!$A$6:$D$5343,4,0),IF(REFORMA!A22="COTAÇÃO",VLOOKUP(REFORMA!C22,'MAPA DE COTAÇÕES'!$A$9:$H$956,3,0),IF(REFORMA!A22="CCU",VLOOKUP(REFORMA!C22,COMPOSIÇÕES!$B$9:$H$1050,7,0)))))</f>
        <v>515</v>
      </c>
      <c r="H22" s="390">
        <f t="shared" ref="H22:H27" si="1">G22*F22</f>
        <v>2575</v>
      </c>
      <c r="J22" s="287">
        <f t="shared" si="0"/>
        <v>2575</v>
      </c>
    </row>
    <row r="23" spans="1:10" s="106" customFormat="1" ht="25.5" x14ac:dyDescent="0.2">
      <c r="A23" s="287" t="s">
        <v>16</v>
      </c>
      <c r="B23" s="389" t="s">
        <v>190</v>
      </c>
      <c r="C23" s="389" t="s">
        <v>5824</v>
      </c>
      <c r="D23" s="316" t="str">
        <f>IF(A23="SERVIÇO",VLOOKUP(C23,SERVIÇOS!$A$6:$D$6426,2,0),IF(A23="INSUMO",VLOOKUP(C23,INSUMOS!$A$6:$D$5343,2,0),IF(REFORMA!A23="COTAÇÃO",VLOOKUP(REFORMA!C23,'MAPA DE COTAÇÕES'!$A$9:$H$956,2,0),IF(REFORMA!A23="CCU",VLOOKUP(REFORMA!C23,COMPOSIÇÕES!$B$9:$H$1050,2,0)))))</f>
        <v>MOBILIZAÇÃO E DESMOBILIZAÇÃO DE CONTAINER MARITIMO PARA O DF</v>
      </c>
      <c r="E23" s="317" t="str">
        <f>IF(A23="SERVIÇO",VLOOKUP(C23,SERVIÇOS!$A$6:$D$6426,3,0),IF(A23="INSUMO",VLOOKUP(C23,INSUMOS!$A$6:$D$5343,3,0),IF(REFORMA!A23="COTAÇÃO",VLOOKUP(REFORMA!C23,'MAPA DE COTAÇÕES'!$A$9:$H$956,4,0),IF(REFORMA!A23="CCU",VLOOKUP(REFORMA!C23,COMPOSIÇÕES!$B$9:$H$1050,4,0)))))</f>
        <v>UN</v>
      </c>
      <c r="F23" s="318">
        <v>2</v>
      </c>
      <c r="G23" s="391">
        <f>IF(A23="SERVIÇO",VLOOKUP(C23,SERVIÇOS!$A$6:$D$6426,4,0),IF(A23="INSUMO",VLOOKUP(C23,INSUMOS!$A$6:$D$5343,4,0),IF(REFORMA!A23="COTAÇÃO",VLOOKUP(REFORMA!C23,'MAPA DE COTAÇÕES'!$A$9:$H$956,3,0),IF(REFORMA!A23="CCU",VLOOKUP(REFORMA!C23,COMPOSIÇÕES!$B$9:$H$1050,7,0)))))</f>
        <v>500</v>
      </c>
      <c r="H23" s="390">
        <f t="shared" si="1"/>
        <v>1000</v>
      </c>
      <c r="J23" s="287">
        <f t="shared" si="0"/>
        <v>1000</v>
      </c>
    </row>
    <row r="24" spans="1:10" s="106" customFormat="1" x14ac:dyDescent="0.2">
      <c r="A24" s="287"/>
      <c r="B24" s="171"/>
      <c r="C24" s="171"/>
      <c r="D24" s="171"/>
      <c r="E24" s="172"/>
      <c r="F24" s="173"/>
      <c r="G24" s="173"/>
      <c r="H24" s="174"/>
      <c r="J24" s="287">
        <f t="shared" ref="J24:J25" si="2">G24*F24</f>
        <v>0</v>
      </c>
    </row>
    <row r="25" spans="1:10" s="106" customFormat="1" x14ac:dyDescent="0.2">
      <c r="A25" s="287"/>
      <c r="B25" s="107" t="s">
        <v>88</v>
      </c>
      <c r="C25" s="107"/>
      <c r="D25" s="175" t="s">
        <v>6</v>
      </c>
      <c r="E25" s="176"/>
      <c r="F25" s="176"/>
      <c r="G25" s="176"/>
      <c r="H25" s="177"/>
      <c r="J25" s="287">
        <f t="shared" si="2"/>
        <v>0</v>
      </c>
    </row>
    <row r="26" spans="1:10" s="106" customFormat="1" ht="38.25" x14ac:dyDescent="0.2">
      <c r="A26" s="287" t="s">
        <v>5144</v>
      </c>
      <c r="B26" s="488" t="s">
        <v>101</v>
      </c>
      <c r="C26" s="489" t="s">
        <v>4865</v>
      </c>
      <c r="D26" s="316" t="str">
        <f>IF(A26="SERVIÇO",VLOOKUP(C26,SERVIÇOS!$A$6:$D$6426,2,0),IF(A26="INSUMO",VLOOKUP(C26,INSUMOS!$A$6:$D$5343,2,0),IF(REFORMA!A26="COTAÇÃO",VLOOKUP(REFORMA!C26,'MAPA DE COTAÇÕES'!$A$9:$H$956,2,0),IF(REFORMA!A26="CCU",VLOOKUP(REFORMA!C26,COMPOSIÇÕES!$B$9:$H$1050,2,0)))))</f>
        <v>TAPUME DE CHAPA DE MADEIRA COMPENSADA, E= 6MM, COM PINTURA A CAL E REAPROVEITAMENTO DE 2X</v>
      </c>
      <c r="E26" s="317" t="str">
        <f>IF(A26="SERVIÇO",VLOOKUP(C26,SERVIÇOS!$A$6:$D$6426,3,0),IF(A26="INSUMO",VLOOKUP(C26,INSUMOS!$A$6:$D$5343,3,0),IF(REFORMA!A26="COTAÇÃO",VLOOKUP(REFORMA!C26,'MAPA DE COTAÇÕES'!$A$9:$H$956,4,0),IF(REFORMA!A26="CCU",VLOOKUP(REFORMA!C26,COMPOSIÇÕES!$B$9:$H$1050,4,0)))))</f>
        <v>M2</v>
      </c>
      <c r="F26" s="490">
        <v>101.2</v>
      </c>
      <c r="G26" s="391">
        <f>IF(A26="SERVIÇO",VLOOKUP(C26,SERVIÇOS!$A$6:$D$6426,4,0),IF(A26="INSUMO",VLOOKUP(C26,INSUMOS!$A$6:$D$5343,4,0),IF(REFORMA!A26="COTAÇÃO",VLOOKUP(REFORMA!C26,'MAPA DE COTAÇÕES'!$A$9:$H$956,3,0),IF(REFORMA!A26="CCU",VLOOKUP(REFORMA!C26,COMPOSIÇÕES!$B$9:$H$1050,7,0)))))</f>
        <v>51.96</v>
      </c>
      <c r="H26" s="390">
        <f t="shared" si="1"/>
        <v>5258.3519999999999</v>
      </c>
      <c r="J26" s="287">
        <f t="shared" si="0"/>
        <v>5258.3519999999999</v>
      </c>
    </row>
    <row r="27" spans="1:10" s="106" customFormat="1" ht="25.5" x14ac:dyDescent="0.2">
      <c r="A27" s="287" t="s">
        <v>5144</v>
      </c>
      <c r="B27" s="488" t="s">
        <v>242</v>
      </c>
      <c r="C27" s="489" t="s">
        <v>589</v>
      </c>
      <c r="D27" s="316" t="str">
        <f>IF(A27="SERVIÇO",VLOOKUP(C27,SERVIÇOS!$A$6:$D$6426,2,0),IF(A27="INSUMO",VLOOKUP(C27,INSUMOS!$A$6:$D$5343,2,0),IF(REFORMA!A27="COTAÇÃO",VLOOKUP(REFORMA!C27,'MAPA DE COTAÇÕES'!$A$9:$H$956,2,0),IF(REFORMA!A27="CCU",VLOOKUP(REFORMA!C27,COMPOSIÇÕES!$B$9:$H$1050,2,0)))))</f>
        <v>PLACA DE OBRA EM CHAPA DE ACO GALVANIZADO</v>
      </c>
      <c r="E27" s="317" t="str">
        <f>IF(A27="SERVIÇO",VLOOKUP(C27,SERVIÇOS!$A$6:$D$6426,3,0),IF(A27="INSUMO",VLOOKUP(C27,INSUMOS!$A$6:$D$5343,3,0),IF(REFORMA!A27="COTAÇÃO",VLOOKUP(REFORMA!C27,'MAPA DE COTAÇÕES'!$A$9:$H$956,4,0),IF(REFORMA!A27="CCU",VLOOKUP(REFORMA!C27,COMPOSIÇÕES!$B$9:$H$1050,4,0)))))</f>
        <v>M2</v>
      </c>
      <c r="F27" s="490">
        <v>12</v>
      </c>
      <c r="G27" s="391">
        <f>IF(A27="SERVIÇO",VLOOKUP(C27,SERVIÇOS!$A$6:$D$6426,4,0),IF(A27="INSUMO",VLOOKUP(C27,INSUMOS!$A$6:$D$5343,4,0),IF(REFORMA!A27="COTAÇÃO",VLOOKUP(REFORMA!C27,'MAPA DE COTAÇÕES'!$A$9:$H$956,3,0),IF(REFORMA!A27="CCU",VLOOKUP(REFORMA!C27,COMPOSIÇÕES!$B$9:$H$1050,7,0)))))</f>
        <v>341.3</v>
      </c>
      <c r="H27" s="390">
        <f t="shared" si="1"/>
        <v>4095.6000000000004</v>
      </c>
      <c r="J27" s="287">
        <f t="shared" si="0"/>
        <v>4095.6000000000004</v>
      </c>
    </row>
    <row r="28" spans="1:10" s="106" customFormat="1" x14ac:dyDescent="0.2">
      <c r="A28" s="287"/>
      <c r="B28" s="171"/>
      <c r="C28" s="171"/>
      <c r="D28" s="171"/>
      <c r="E28" s="172"/>
      <c r="F28" s="173"/>
      <c r="G28" s="173"/>
      <c r="H28" s="174"/>
      <c r="J28" s="287">
        <f t="shared" si="0"/>
        <v>0</v>
      </c>
    </row>
    <row r="29" spans="1:10" s="106" customFormat="1" x14ac:dyDescent="0.2">
      <c r="A29" s="287"/>
      <c r="B29" s="107" t="s">
        <v>6422</v>
      </c>
      <c r="C29" s="107"/>
      <c r="D29" s="175" t="s">
        <v>86</v>
      </c>
      <c r="E29" s="176"/>
      <c r="F29" s="176"/>
      <c r="G29" s="176"/>
      <c r="H29" s="177"/>
      <c r="J29" s="287">
        <f t="shared" si="0"/>
        <v>0</v>
      </c>
    </row>
    <row r="30" spans="1:10" s="106" customFormat="1" ht="38.25" x14ac:dyDescent="0.2">
      <c r="A30" s="287" t="s">
        <v>5145</v>
      </c>
      <c r="B30" s="389" t="s">
        <v>6423</v>
      </c>
      <c r="C30" s="389" t="s">
        <v>6424</v>
      </c>
      <c r="D30" s="316" t="str">
        <f>IF(A30="SERVIÇO",VLOOKUP(C30,SERVIÇOS!$A$6:$D$6426,2,0),IF(A30="INSUMO",VLOOKUP(C30,INSUMOS!$A$6:$D$5343,2,0),IF(REFORMA!A30="COTAÇÃO",VLOOKUP(REFORMA!C30,'MAPA DE COTAÇÕES'!$A$9:$H$956,2,0),IF(REFORMA!A30="CCU",VLOOKUP(REFORMA!C30,COMPOSIÇÕES!$B$9:$H$1050,2,0)))))</f>
        <v>LIGAÇÃO PROVISÓRIA DE ÁGUA PARA OBRA E INSTALAÇÃO SANITÁRIA PROVISÓRIA , PEQUENAS OBRAS - INSTALAÇÃO MÍNIMA</v>
      </c>
      <c r="E30" s="317" t="str">
        <f>IF(A30="SERVIÇO",VLOOKUP(C30,SERVIÇOS!$A$6:$D$6426,3,0),IF(A30="INSUMO",VLOOKUP(C30,INSUMOS!$A$6:$D$5343,3,0),IF(REFORMA!A30="COTAÇÃO",VLOOKUP(REFORMA!C30,'MAPA DE COTAÇÕES'!$A$9:$H$956,4,0),IF(REFORMA!A30="CCU",VLOOKUP(REFORMA!C30,COMPOSIÇÕES!$B$9:$H$1050,4,0)))))</f>
        <v xml:space="preserve">UN </v>
      </c>
      <c r="F30" s="318">
        <v>1</v>
      </c>
      <c r="G30" s="391">
        <f>IF(A30="SERVIÇO",VLOOKUP(C30,SERVIÇOS!$A$6:$D$6426,4,0),IF(A30="INSUMO",VLOOKUP(C30,INSUMOS!$A$6:$D$5343,4,0),IF(REFORMA!A30="COTAÇÃO",VLOOKUP(REFORMA!C30,'MAPA DE COTAÇÕES'!$A$9:$H$956,3,0),IF(REFORMA!A30="CCU",VLOOKUP(REFORMA!C30,COMPOSIÇÕES!$B$9:$H$1050,7,0)))))</f>
        <v>1468.080113</v>
      </c>
      <c r="H30" s="390">
        <f>G30*F30</f>
        <v>1468.080113</v>
      </c>
      <c r="J30" s="287">
        <f t="shared" si="0"/>
        <v>1468.080113</v>
      </c>
    </row>
    <row r="31" spans="1:10" s="106" customFormat="1" ht="25.5" x14ac:dyDescent="0.2">
      <c r="A31" s="287" t="s">
        <v>5144</v>
      </c>
      <c r="B31" s="389" t="s">
        <v>6425</v>
      </c>
      <c r="C31" s="389">
        <v>41598</v>
      </c>
      <c r="D31" s="316" t="str">
        <f>IF(A31="SERVIÇO",VLOOKUP(C31,SERVIÇOS!$A$6:$D$6426,2,0),IF(A31="INSUMO",VLOOKUP(C31,INSUMOS!$A$6:$D$5343,2,0),IF(REFORMA!A31="COTAÇÃO",VLOOKUP(REFORMA!C31,'MAPA DE COTAÇÕES'!$A$9:$H$956,2,0),IF(REFORMA!A31="CCU",VLOOKUP(REFORMA!C31,COMPOSIÇÕES!$B$9:$H$1050,2,0)))))</f>
        <v>ENTRADA PROVISORIA DE ENERGIA ELETRICA AEREA TRIFASICA 40A EM POSTE MADEIRA</v>
      </c>
      <c r="E31" s="317" t="str">
        <f>IF(A31="SERVIÇO",VLOOKUP(C31,SERVIÇOS!$A$6:$D$6426,3,0),IF(A31="INSUMO",VLOOKUP(C31,INSUMOS!$A$6:$D$5343,3,0),IF(REFORMA!A31="COTAÇÃO",VLOOKUP(REFORMA!C31,'MAPA DE COTAÇÕES'!$A$9:$H$956,4,0),IF(REFORMA!A31="CCU",VLOOKUP(REFORMA!C31,COMPOSIÇÕES!$B$9:$H$1050,4,0)))))</f>
        <v>UN</v>
      </c>
      <c r="F31" s="318">
        <v>1</v>
      </c>
      <c r="G31" s="391">
        <f>IF(A31="SERVIÇO",VLOOKUP(C31,SERVIÇOS!$A$6:$D$6426,4,0),IF(A31="INSUMO",VLOOKUP(C31,INSUMOS!$A$6:$D$5343,4,0),IF(REFORMA!A31="COTAÇÃO",VLOOKUP(REFORMA!C31,'MAPA DE COTAÇÕES'!$A$9:$H$956,3,0),IF(REFORMA!A31="CCU",VLOOKUP(REFORMA!C31,COMPOSIÇÕES!$B$9:$H$1050,7,0)))))</f>
        <v>1521.75</v>
      </c>
      <c r="H31" s="390">
        <f>G31*F31</f>
        <v>1521.75</v>
      </c>
      <c r="J31" s="287">
        <f t="shared" si="0"/>
        <v>1521.75</v>
      </c>
    </row>
    <row r="32" spans="1:10" s="106" customFormat="1" x14ac:dyDescent="0.2">
      <c r="A32" s="287"/>
      <c r="B32" s="171"/>
      <c r="C32" s="171"/>
      <c r="D32" s="171"/>
      <c r="E32" s="172"/>
      <c r="F32" s="173"/>
      <c r="G32" s="173"/>
      <c r="H32" s="174"/>
      <c r="J32" s="287">
        <f t="shared" si="0"/>
        <v>0</v>
      </c>
    </row>
    <row r="33" spans="1:11" s="106" customFormat="1" x14ac:dyDescent="0.2">
      <c r="A33" s="287"/>
      <c r="B33" s="107" t="s">
        <v>5818</v>
      </c>
      <c r="C33" s="107"/>
      <c r="D33" s="178" t="s">
        <v>5819</v>
      </c>
      <c r="E33" s="179"/>
      <c r="F33" s="179"/>
      <c r="G33" s="179"/>
      <c r="H33" s="180"/>
      <c r="J33" s="287">
        <f t="shared" si="0"/>
        <v>0</v>
      </c>
    </row>
    <row r="34" spans="1:11" s="106" customFormat="1" x14ac:dyDescent="0.2">
      <c r="A34" s="287"/>
      <c r="B34" s="107" t="s">
        <v>5820</v>
      </c>
      <c r="C34" s="107"/>
      <c r="D34" s="178" t="s">
        <v>5821</v>
      </c>
      <c r="E34" s="179"/>
      <c r="F34" s="179"/>
      <c r="G34" s="179"/>
      <c r="H34" s="180"/>
      <c r="J34" s="287">
        <f t="shared" si="0"/>
        <v>0</v>
      </c>
    </row>
    <row r="35" spans="1:11" s="106" customFormat="1" ht="25.5" x14ac:dyDescent="0.2">
      <c r="A35" s="287" t="s">
        <v>5145</v>
      </c>
      <c r="B35" s="389" t="s">
        <v>6426</v>
      </c>
      <c r="C35" s="389" t="s">
        <v>6427</v>
      </c>
      <c r="D35" s="316" t="str">
        <f>IF(A35="SERVIÇO",VLOOKUP(C35,SERVIÇOS!$A$6:$D$6426,2,0),IF(A35="INSUMO",VLOOKUP(C35,INSUMOS!$A$6:$D$5343,2,0),IF(REFORMA!A35="COTAÇÃO",VLOOKUP(REFORMA!C35,'MAPA DE COTAÇÕES'!$A$9:$H$956,2,0),IF(REFORMA!A35="CCU",VLOOKUP(REFORMA!C35,COMPOSIÇÕES!$B$9:$H$1050,2,0)))))</f>
        <v>REMOÇÃO MANUAL DE PISO EM PEDRA PORTUGUESA</v>
      </c>
      <c r="E35" s="317" t="str">
        <f>IF(A35="SERVIÇO",VLOOKUP(C35,SERVIÇOS!$A$6:$D$6426,3,0),IF(A35="INSUMO",VLOOKUP(C35,INSUMOS!$A$6:$D$5343,3,0),IF(REFORMA!A35="COTAÇÃO",VLOOKUP(REFORMA!C35,'MAPA DE COTAÇÕES'!$A$9:$H$956,4,0),IF(REFORMA!A35="CCU",VLOOKUP(REFORMA!C35,COMPOSIÇÕES!$B$9:$H$1050,4,0)))))</f>
        <v>M2</v>
      </c>
      <c r="F35" s="318">
        <f>(0.35*0.35*10)+(0.35*0.35*44)+(0.35*0.35*17)+(0.35*0.35*26)</f>
        <v>11.882499999999997</v>
      </c>
      <c r="G35" s="391">
        <f>IF(A35="SERVIÇO",VLOOKUP(C35,SERVIÇOS!$A$6:$D$6426,4,0),IF(A35="INSUMO",VLOOKUP(C35,INSUMOS!$A$6:$D$5343,4,0),IF(REFORMA!A35="COTAÇÃO",VLOOKUP(REFORMA!C35,'MAPA DE COTAÇÕES'!$A$9:$H$956,3,0),IF(REFORMA!A35="CCU",VLOOKUP(REFORMA!C35,COMPOSIÇÕES!$B$9:$H$1050,7,0)))))</f>
        <v>8.6844999999999999</v>
      </c>
      <c r="H35" s="390">
        <f t="shared" ref="H35" si="3">G35*F35</f>
        <v>103.19357124999998</v>
      </c>
      <c r="J35" s="287">
        <f t="shared" si="0"/>
        <v>103.19357124999998</v>
      </c>
    </row>
    <row r="36" spans="1:11" s="106" customFormat="1" x14ac:dyDescent="0.2">
      <c r="A36" s="287"/>
      <c r="B36" s="171"/>
      <c r="C36" s="171"/>
      <c r="D36" s="171"/>
      <c r="E36" s="172"/>
      <c r="F36" s="173"/>
      <c r="G36" s="173"/>
      <c r="H36" s="174"/>
      <c r="J36" s="287">
        <f t="shared" si="0"/>
        <v>0</v>
      </c>
    </row>
    <row r="37" spans="1:11" s="106" customFormat="1" x14ac:dyDescent="0.2">
      <c r="A37" s="287"/>
      <c r="B37" s="171"/>
      <c r="C37" s="171"/>
      <c r="D37" s="171"/>
      <c r="E37" s="172"/>
      <c r="F37" s="173"/>
      <c r="G37" s="173"/>
      <c r="H37" s="174"/>
      <c r="J37" s="287">
        <f t="shared" ref="J37" si="4">G37*F37</f>
        <v>0</v>
      </c>
    </row>
    <row r="38" spans="1:11" s="106" customFormat="1" x14ac:dyDescent="0.2">
      <c r="A38" s="287"/>
      <c r="B38" s="234"/>
      <c r="C38" s="235"/>
      <c r="D38" s="235"/>
      <c r="E38" s="235"/>
      <c r="F38" s="235"/>
      <c r="G38" s="237" t="s">
        <v>75</v>
      </c>
      <c r="H38" s="108">
        <f>SUM(H21:H37)</f>
        <v>16021.975684249999</v>
      </c>
      <c r="J38" s="287"/>
    </row>
    <row r="39" spans="1:11" s="106" customFormat="1" x14ac:dyDescent="0.2">
      <c r="A39" s="287"/>
      <c r="B39" s="171"/>
      <c r="C39" s="171"/>
      <c r="D39" s="171"/>
      <c r="E39" s="172"/>
      <c r="F39" s="173"/>
      <c r="G39" s="173"/>
      <c r="H39" s="174"/>
      <c r="J39" s="287">
        <f t="shared" ref="J39:J64" si="5">G39*F39</f>
        <v>0</v>
      </c>
    </row>
    <row r="40" spans="1:11" s="106" customFormat="1" x14ac:dyDescent="0.2">
      <c r="A40" s="287"/>
      <c r="B40" s="107" t="s">
        <v>5163</v>
      </c>
      <c r="C40" s="107"/>
      <c r="D40" s="175" t="s">
        <v>5164</v>
      </c>
      <c r="E40" s="176"/>
      <c r="F40" s="176"/>
      <c r="G40" s="176"/>
      <c r="H40" s="177"/>
      <c r="J40" s="287">
        <f t="shared" si="5"/>
        <v>0</v>
      </c>
    </row>
    <row r="41" spans="1:11" s="106" customFormat="1" x14ac:dyDescent="0.2">
      <c r="A41" s="287"/>
      <c r="B41" s="348" t="s">
        <v>5165</v>
      </c>
      <c r="C41" s="349"/>
      <c r="D41" s="350" t="s">
        <v>5166</v>
      </c>
      <c r="E41" s="179"/>
      <c r="F41" s="179"/>
      <c r="G41" s="179"/>
      <c r="H41" s="180"/>
      <c r="J41" s="287">
        <f t="shared" si="5"/>
        <v>0</v>
      </c>
    </row>
    <row r="42" spans="1:11" s="106" customFormat="1" ht="38.25" x14ac:dyDescent="0.2">
      <c r="A42" s="287" t="s">
        <v>5144</v>
      </c>
      <c r="B42" s="488" t="s">
        <v>6431</v>
      </c>
      <c r="C42" s="488" t="s">
        <v>2306</v>
      </c>
      <c r="D42" s="316" t="str">
        <f>IF(A42="SERVIÇO",VLOOKUP(C42,SERVIÇOS!$A$6:$D$6426,2,0),IF(A42="INSUMO",VLOOKUP(C42,INSUMOS!$A$6:$D$5343,2,0),IF(REFORMA!A42="COTAÇÃO",VLOOKUP(REFORMA!C42,'MAPA DE COTAÇÕES'!$A$9:$H$956,2,0),IF(REFORMA!A42="CCU",VLOOKUP(REFORMA!C42,COMPOSIÇÕES!$B$9:$H$1050,2,0)))))</f>
        <v>IMPERMEABILIZACAO DE SUPERFICIE COM ASFALTO ELASTOMERICO, INCLUSOS PRIMER E VEU DE FIBRA DE VIDRO.</v>
      </c>
      <c r="E42" s="317" t="str">
        <f>IF(A42="SERVIÇO",VLOOKUP(C42,SERVIÇOS!$A$6:$D$6426,3,0),IF(A42="INSUMO",VLOOKUP(C42,INSUMOS!$A$6:$D$5343,3,0),IF(REFORMA!A42="COTAÇÃO",VLOOKUP(REFORMA!C42,'MAPA DE COTAÇÕES'!$A$9:$H$956,4,0),IF(REFORMA!A42="CCU",VLOOKUP(REFORMA!C42,COMPOSIÇÕES!$B$9:$H$1050,4,0)))))</f>
        <v>M2</v>
      </c>
      <c r="F42" s="491">
        <f>(0.35*0.35*10)+(0.35*0.35*44)+(0.35*0.35*17)+(0.35*0.35*26)</f>
        <v>11.882499999999997</v>
      </c>
      <c r="G42" s="391">
        <f>IF(A42="SERVIÇO",VLOOKUP(C42,SERVIÇOS!$A$6:$D$6426,4,0),IF(A42="INSUMO",VLOOKUP(C42,INSUMOS!$A$6:$D$5343,4,0),IF(REFORMA!A42="COTAÇÃO",VLOOKUP(REFORMA!C42,'MAPA DE COTAÇÕES'!$A$9:$H$956,3,0),IF(REFORMA!A42="CCU",VLOOKUP(REFORMA!C42,COMPOSIÇÕES!$B$9:$H$1050,7,0)))))</f>
        <v>150.15</v>
      </c>
      <c r="H42" s="390">
        <f>G42*F42</f>
        <v>1784.1573749999995</v>
      </c>
      <c r="J42" s="287">
        <f t="shared" si="5"/>
        <v>1784.1573749999995</v>
      </c>
    </row>
    <row r="43" spans="1:11" s="106" customFormat="1" ht="51" x14ac:dyDescent="0.2">
      <c r="A43" s="287" t="s">
        <v>5144</v>
      </c>
      <c r="B43" s="488" t="s">
        <v>6432</v>
      </c>
      <c r="C43" s="488">
        <v>98560</v>
      </c>
      <c r="D43" s="316" t="str">
        <f>IF(A43="SERVIÇO",VLOOKUP(C43,SERVIÇOS!$A$6:$D$6426,2,0),IF(A43="INSUMO",VLOOKUP(C43,INSUMOS!$A$6:$D$5343,2,0),IF(REFORMA!A43="COTAÇÃO",VLOOKUP(REFORMA!C43,'MAPA DE COTAÇÕES'!$A$9:$H$956,2,0),IF(REFORMA!A43="CCU",VLOOKUP(REFORMA!C43,COMPOSIÇÕES!$B$9:$H$1050,2,0)))))</f>
        <v>IMPERMEABILIZAÇÃO DE PISO COM ARGAMASSA DE CIMENTO E AREIA, COM ADITIVO IMPERMEABILIZANTE, E = 2CM. AF_06/2018</v>
      </c>
      <c r="E43" s="317" t="str">
        <f>IF(A43="SERVIÇO",VLOOKUP(C43,SERVIÇOS!$A$6:$D$6426,3,0),IF(A43="INSUMO",VLOOKUP(C43,INSUMOS!$A$6:$D$5343,3,0),IF(REFORMA!A43="COTAÇÃO",VLOOKUP(REFORMA!C43,'MAPA DE COTAÇÕES'!$A$9:$H$956,4,0),IF(REFORMA!A43="CCU",VLOOKUP(REFORMA!C43,COMPOSIÇÕES!$B$9:$H$1050,4,0)))))</f>
        <v>M2</v>
      </c>
      <c r="F43" s="491">
        <f>(0.35*0.35*10)+(0.35*0.35*44)+(0.35*0.35*17)+(0.35*0.35*26)</f>
        <v>11.882499999999997</v>
      </c>
      <c r="G43" s="391">
        <f>IF(A43="SERVIÇO",VLOOKUP(C43,SERVIÇOS!$A$6:$D$6426,4,0),IF(A43="INSUMO",VLOOKUP(C43,INSUMOS!$A$6:$D$5343,4,0),IF(REFORMA!A43="COTAÇÃO",VLOOKUP(REFORMA!C43,'MAPA DE COTAÇÕES'!$A$9:$H$956,3,0),IF(REFORMA!A43="CCU",VLOOKUP(REFORMA!C43,COMPOSIÇÕES!$B$9:$H$1050,7,0)))))</f>
        <v>36.42</v>
      </c>
      <c r="H43" s="390">
        <f>G43*F43</f>
        <v>432.76064999999988</v>
      </c>
      <c r="J43" s="287">
        <f t="shared" si="5"/>
        <v>432.76064999999988</v>
      </c>
    </row>
    <row r="44" spans="1:11" s="106" customFormat="1" x14ac:dyDescent="0.2">
      <c r="A44" s="287"/>
      <c r="B44" s="171"/>
      <c r="C44" s="171"/>
      <c r="D44" s="171"/>
      <c r="E44" s="172"/>
      <c r="F44" s="173"/>
      <c r="G44" s="173"/>
      <c r="H44" s="174"/>
      <c r="J44" s="287">
        <f t="shared" si="5"/>
        <v>0</v>
      </c>
    </row>
    <row r="45" spans="1:11" s="106" customFormat="1" x14ac:dyDescent="0.2">
      <c r="A45" s="287"/>
      <c r="B45" s="351" t="s">
        <v>6433</v>
      </c>
      <c r="C45" s="352"/>
      <c r="D45" s="353" t="s">
        <v>5174</v>
      </c>
      <c r="E45" s="176"/>
      <c r="F45" s="176"/>
      <c r="G45" s="176"/>
      <c r="H45" s="177"/>
      <c r="J45" s="287">
        <f t="shared" si="5"/>
        <v>0</v>
      </c>
    </row>
    <row r="46" spans="1:11" s="106" customFormat="1" x14ac:dyDescent="0.2">
      <c r="A46" s="287"/>
      <c r="B46" s="348" t="s">
        <v>6434</v>
      </c>
      <c r="C46" s="349"/>
      <c r="D46" s="354" t="s">
        <v>6435</v>
      </c>
      <c r="E46" s="179"/>
      <c r="F46" s="179"/>
      <c r="G46" s="179"/>
      <c r="H46" s="180"/>
      <c r="J46" s="287">
        <f t="shared" si="5"/>
        <v>0</v>
      </c>
    </row>
    <row r="47" spans="1:11" s="106" customFormat="1" ht="25.5" x14ac:dyDescent="0.2">
      <c r="A47" s="287" t="s">
        <v>5145</v>
      </c>
      <c r="B47" s="389" t="s">
        <v>5167</v>
      </c>
      <c r="C47" s="389" t="s">
        <v>6436</v>
      </c>
      <c r="D47" s="316" t="str">
        <f>IF(A47="SERVIÇO",VLOOKUP(C47,SERVIÇOS!$A$6:$D$6426,2,0),IF(A47="INSUMO",VLOOKUP(C47,INSUMOS!$A$6:$D$5343,2,0),IF(REFORMA!A47="COTAÇÃO",VLOOKUP(REFORMA!C47,'MAPA DE COTAÇÕES'!$A$9:$H$956,2,0),IF(REFORMA!A47="CCU",VLOOKUP(REFORMA!C47,COMPOSIÇÕES!$B$9:$H$1050,2,0)))))</f>
        <v>ESTRUTURA METÁLICA EM TUBO QUADRADO 100x100x3,80mm</v>
      </c>
      <c r="E47" s="317" t="str">
        <f>IF(A47="SERVIÇO",VLOOKUP(C47,SERVIÇOS!$A$6:$D$6426,3,0),IF(A47="INSUMO",VLOOKUP(C47,INSUMOS!$A$6:$D$5343,3,0),IF(REFORMA!A47="COTAÇÃO",VLOOKUP(REFORMA!C47,'MAPA DE COTAÇÕES'!$A$9:$H$956,4,0),IF(REFORMA!A47="CCU",VLOOKUP(REFORMA!C47,COMPOSIÇÕES!$B$9:$H$1050,4,0)))))</f>
        <v xml:space="preserve">KG    </v>
      </c>
      <c r="F47" s="318">
        <v>1057</v>
      </c>
      <c r="G47" s="391">
        <f>IF(A47="SERVIÇO",VLOOKUP(C47,SERVIÇOS!$A$6:$D$6426,4,0),IF(A47="INSUMO",VLOOKUP(C47,INSUMOS!$A$6:$D$5343,4,0),IF(REFORMA!A47="COTAÇÃO",VLOOKUP(REFORMA!C47,'MAPA DE COTAÇÕES'!$A$9:$H$956,3,0),IF(REFORMA!A47="CCU",VLOOKUP(REFORMA!C47,COMPOSIÇÕES!$B$9:$H$1050,7,0)))))</f>
        <v>8.0589000000000013</v>
      </c>
      <c r="H47" s="390">
        <f t="shared" ref="H47:H50" si="6">G47*F47</f>
        <v>8518.2573000000011</v>
      </c>
      <c r="J47" s="287">
        <f t="shared" si="5"/>
        <v>8518.2573000000011</v>
      </c>
      <c r="K47" s="106">
        <f>PI()*0.25*0.25*F47</f>
        <v>207.54146467777571</v>
      </c>
    </row>
    <row r="48" spans="1:11" s="106" customFormat="1" ht="25.5" x14ac:dyDescent="0.2">
      <c r="A48" s="287" t="s">
        <v>5145</v>
      </c>
      <c r="B48" s="389" t="s">
        <v>5168</v>
      </c>
      <c r="C48" s="389" t="s">
        <v>6437</v>
      </c>
      <c r="D48" s="316" t="str">
        <f>IF(A48="SERVIÇO",VLOOKUP(C48,SERVIÇOS!$A$6:$D$6426,2,0),IF(A48="INSUMO",VLOOKUP(C48,INSUMOS!$A$6:$D$5343,2,0),IF(REFORMA!A48="COTAÇÃO",VLOOKUP(REFORMA!C48,'MAPA DE COTAÇÕES'!$A$9:$H$956,2,0),IF(REFORMA!A48="CCU",VLOOKUP(REFORMA!C48,COMPOSIÇÕES!$B$9:$H$1050,2,0)))))</f>
        <v>ESTRUTURA METÁLICA EM PERFIL C  150x50x3,80mm</v>
      </c>
      <c r="E48" s="317" t="str">
        <f>IF(A48="SERVIÇO",VLOOKUP(C48,SERVIÇOS!$A$6:$D$6426,3,0),IF(A48="INSUMO",VLOOKUP(C48,INSUMOS!$A$6:$D$5343,3,0),IF(REFORMA!A48="COTAÇÃO",VLOOKUP(REFORMA!C48,'MAPA DE COTAÇÕES'!$A$9:$H$956,4,0),IF(REFORMA!A48="CCU",VLOOKUP(REFORMA!C48,COMPOSIÇÕES!$B$9:$H$1050,4,0)))))</f>
        <v xml:space="preserve">KG    </v>
      </c>
      <c r="F48" s="318">
        <v>507</v>
      </c>
      <c r="G48" s="391">
        <f>IF(A48="SERVIÇO",VLOOKUP(C48,SERVIÇOS!$A$6:$D$6426,4,0),IF(A48="INSUMO",VLOOKUP(C48,INSUMOS!$A$6:$D$5343,4,0),IF(REFORMA!A48="COTAÇÃO",VLOOKUP(REFORMA!C48,'MAPA DE COTAÇÕES'!$A$9:$H$956,3,0),IF(REFORMA!A48="CCU",VLOOKUP(REFORMA!C48,COMPOSIÇÕES!$B$9:$H$1050,7,0)))))</f>
        <v>7.3239000000000001</v>
      </c>
      <c r="H48" s="390">
        <f t="shared" si="6"/>
        <v>3713.2173000000003</v>
      </c>
      <c r="J48" s="287">
        <f t="shared" si="5"/>
        <v>3713.2173000000003</v>
      </c>
    </row>
    <row r="49" spans="1:11" s="106" customFormat="1" ht="25.5" x14ac:dyDescent="0.2">
      <c r="A49" s="287" t="s">
        <v>5145</v>
      </c>
      <c r="B49" s="389" t="s">
        <v>5169</v>
      </c>
      <c r="C49" s="389" t="s">
        <v>6438</v>
      </c>
      <c r="D49" s="316" t="str">
        <f>IF(A49="SERVIÇO",VLOOKUP(C49,SERVIÇOS!$A$6:$D$6426,2,0),IF(A49="INSUMO",VLOOKUP(C49,INSUMOS!$A$6:$D$5343,2,0),IF(REFORMA!A49="COTAÇÃO",VLOOKUP(REFORMA!C49,'MAPA DE COTAÇÕES'!$A$9:$H$956,2,0),IF(REFORMA!A49="CCU",VLOOKUP(REFORMA!C49,COMPOSIÇÕES!$B$9:$H$1050,2,0)))))</f>
        <v>ESTRUTURA METÁLICA EM PERFIL C  100x40x3,04mm</v>
      </c>
      <c r="E49" s="317" t="str">
        <f>IF(A49="SERVIÇO",VLOOKUP(C49,SERVIÇOS!$A$6:$D$6426,3,0),IF(A49="INSUMO",VLOOKUP(C49,INSUMOS!$A$6:$D$5343,3,0),IF(REFORMA!A49="COTAÇÃO",VLOOKUP(REFORMA!C49,'MAPA DE COTAÇÕES'!$A$9:$H$956,4,0),IF(REFORMA!A49="CCU",VLOOKUP(REFORMA!C49,COMPOSIÇÕES!$B$9:$H$1050,4,0)))))</f>
        <v xml:space="preserve">KG    </v>
      </c>
      <c r="F49" s="318">
        <v>249</v>
      </c>
      <c r="G49" s="391">
        <f>IF(A49="SERVIÇO",VLOOKUP(C49,SERVIÇOS!$A$6:$D$6426,4,0),IF(A49="INSUMO",VLOOKUP(C49,INSUMOS!$A$6:$D$5343,4,0),IF(REFORMA!A49="COTAÇÃO",VLOOKUP(REFORMA!C49,'MAPA DE COTAÇÕES'!$A$9:$H$956,3,0),IF(REFORMA!A49="CCU",VLOOKUP(REFORMA!C49,COMPOSIÇÕES!$B$9:$H$1050,7,0)))))</f>
        <v>7.2189000000000014</v>
      </c>
      <c r="H49" s="390">
        <f t="shared" si="6"/>
        <v>1797.5061000000003</v>
      </c>
      <c r="J49" s="287">
        <f t="shared" si="5"/>
        <v>1797.5061000000003</v>
      </c>
    </row>
    <row r="50" spans="1:11" s="106" customFormat="1" ht="25.5" x14ac:dyDescent="0.2">
      <c r="A50" s="287" t="s">
        <v>5145</v>
      </c>
      <c r="B50" s="389" t="s">
        <v>5170</v>
      </c>
      <c r="C50" s="389" t="s">
        <v>6439</v>
      </c>
      <c r="D50" s="316" t="str">
        <f>IF(A50="SERVIÇO",VLOOKUP(C50,SERVIÇOS!$A$6:$D$6426,2,0),IF(A50="INSUMO",VLOOKUP(C50,INSUMOS!$A$6:$D$5343,2,0),IF(REFORMA!A50="COTAÇÃO",VLOOKUP(REFORMA!C50,'MAPA DE COTAÇÕES'!$A$9:$H$956,2,0),IF(REFORMA!A50="CCU",VLOOKUP(REFORMA!C50,COMPOSIÇÕES!$B$9:$H$1050,2,0)))))</f>
        <v>ESTRUTURA METÁLICA EM CHAPA DE FIXAÇÃO (300X300X10MM)</v>
      </c>
      <c r="E50" s="317" t="str">
        <f>IF(A50="SERVIÇO",VLOOKUP(C50,SERVIÇOS!$A$6:$D$6426,3,0),IF(A50="INSUMO",VLOOKUP(C50,INSUMOS!$A$6:$D$5343,3,0),IF(REFORMA!A50="COTAÇÃO",VLOOKUP(REFORMA!C50,'MAPA DE COTAÇÕES'!$A$9:$H$956,4,0),IF(REFORMA!A50="CCU",VLOOKUP(REFORMA!C50,COMPOSIÇÕES!$B$9:$H$1050,4,0)))))</f>
        <v xml:space="preserve">KG    </v>
      </c>
      <c r="F50" s="318">
        <v>114.28</v>
      </c>
      <c r="G50" s="391">
        <f>IF(A50="SERVIÇO",VLOOKUP(C50,SERVIÇOS!$A$6:$D$6426,4,0),IF(A50="INSUMO",VLOOKUP(C50,INSUMOS!$A$6:$D$5343,4,0),IF(REFORMA!A50="COTAÇÃO",VLOOKUP(REFORMA!C50,'MAPA DE COTAÇÕES'!$A$9:$H$956,3,0),IF(REFORMA!A50="CCU",VLOOKUP(REFORMA!C50,COMPOSIÇÕES!$B$9:$H$1050,7,0)))))</f>
        <v>7.5234000000000005</v>
      </c>
      <c r="H50" s="390">
        <f t="shared" si="6"/>
        <v>859.77415200000007</v>
      </c>
      <c r="J50" s="287">
        <f t="shared" si="5"/>
        <v>859.77415200000007</v>
      </c>
    </row>
    <row r="51" spans="1:11" s="106" customFormat="1" x14ac:dyDescent="0.2">
      <c r="A51" s="287" t="s">
        <v>5145</v>
      </c>
      <c r="B51" s="389" t="s">
        <v>5171</v>
      </c>
      <c r="C51" s="389" t="s">
        <v>6440</v>
      </c>
      <c r="D51" s="316" t="str">
        <f>IF(A51="SERVIÇO",VLOOKUP(C51,SERVIÇOS!$A$6:$D$6426,2,0),IF(A51="INSUMO",VLOOKUP(C51,INSUMOS!$A$6:$D$5343,2,0),IF(REFORMA!A51="COTAÇÃO",VLOOKUP(REFORMA!C51,'MAPA DE COTAÇÕES'!$A$9:$H$956,2,0),IF(REFORMA!A51="CCU",VLOOKUP(REFORMA!C51,COMPOSIÇÕES!$B$9:$H$1050,2,0)))))</f>
        <v xml:space="preserve">CHUMBADOR DE ACO PARABOLT 16MM </v>
      </c>
      <c r="E51" s="317" t="str">
        <f>IF(A51="SERVIÇO",VLOOKUP(C51,SERVIÇOS!$A$6:$D$6426,3,0),IF(A51="INSUMO",VLOOKUP(C51,INSUMOS!$A$6:$D$5343,3,0),IF(REFORMA!A51="COTAÇÃO",VLOOKUP(REFORMA!C51,'MAPA DE COTAÇÕES'!$A$9:$H$956,4,0),IF(REFORMA!A51="CCU",VLOOKUP(REFORMA!C51,COMPOSIÇÕES!$B$9:$H$1050,4,0)))))</f>
        <v>UNID</v>
      </c>
      <c r="F51" s="318">
        <v>68</v>
      </c>
      <c r="G51" s="391">
        <f>IF(A51="SERVIÇO",VLOOKUP(C51,SERVIÇOS!$A$6:$D$6426,4,0),IF(A51="INSUMO",VLOOKUP(C51,INSUMOS!$A$6:$D$5343,4,0),IF(REFORMA!A51="COTAÇÃO",VLOOKUP(REFORMA!C51,'MAPA DE COTAÇÕES'!$A$9:$H$956,3,0),IF(REFORMA!A51="CCU",VLOOKUP(REFORMA!C51,COMPOSIÇÕES!$B$9:$H$1050,7,0)))))</f>
        <v>8.5089999999999986</v>
      </c>
      <c r="H51" s="390">
        <f t="shared" ref="H51" si="7">G51*F51</f>
        <v>578.61199999999985</v>
      </c>
      <c r="J51" s="287">
        <f t="shared" ref="J51" si="8">G51*F51</f>
        <v>578.61199999999985</v>
      </c>
    </row>
    <row r="52" spans="1:11" s="106" customFormat="1" ht="25.5" x14ac:dyDescent="0.2">
      <c r="A52" s="287" t="s">
        <v>5145</v>
      </c>
      <c r="B52" s="389" t="s">
        <v>5172</v>
      </c>
      <c r="C52" s="389" t="s">
        <v>6441</v>
      </c>
      <c r="D52" s="316" t="str">
        <f>IF(A52="SERVIÇO",VLOOKUP(C52,SERVIÇOS!$A$6:$D$6426,2,0),IF(A52="INSUMO",VLOOKUP(C52,INSUMOS!$A$6:$D$5343,2,0),IF(REFORMA!A52="COTAÇÃO",VLOOKUP(REFORMA!C52,'MAPA DE COTAÇÕES'!$A$9:$H$956,2,0),IF(REFORMA!A52="CCU",VLOOKUP(REFORMA!C52,COMPOSIÇÕES!$B$9:$H$1050,2,0)))))</f>
        <v>CHAPA XADREZ PARA PISO - FORNECIMENTO E INSTALAÇÃO</v>
      </c>
      <c r="E52" s="317" t="str">
        <f>IF(A52="SERVIÇO",VLOOKUP(C52,SERVIÇOS!$A$6:$D$6426,3,0),IF(A52="INSUMO",VLOOKUP(C52,INSUMOS!$A$6:$D$5343,3,0),IF(REFORMA!A52="COTAÇÃO",VLOOKUP(REFORMA!C52,'MAPA DE COTAÇÕES'!$A$9:$H$956,4,0),IF(REFORMA!A52="CCU",VLOOKUP(REFORMA!C52,COMPOSIÇÕES!$B$9:$H$1050,4,0)))))</f>
        <v>M2</v>
      </c>
      <c r="F52" s="318">
        <v>46</v>
      </c>
      <c r="G52" s="391">
        <f>IF(A52="SERVIÇO",VLOOKUP(C52,SERVIÇOS!$A$6:$D$6426,4,0),IF(A52="INSUMO",VLOOKUP(C52,INSUMOS!$A$6:$D$5343,4,0),IF(REFORMA!A52="COTAÇÃO",VLOOKUP(REFORMA!C52,'MAPA DE COTAÇÕES'!$A$9:$H$956,3,0),IF(REFORMA!A52="CCU",VLOOKUP(REFORMA!C52,COMPOSIÇÕES!$B$9:$H$1050,7,0)))))</f>
        <v>443.07939999999996</v>
      </c>
      <c r="H52" s="390">
        <f>G52*F52</f>
        <v>20381.652399999999</v>
      </c>
      <c r="J52" s="287">
        <f t="shared" si="5"/>
        <v>20381.652399999999</v>
      </c>
    </row>
    <row r="53" spans="1:11" s="106" customFormat="1" x14ac:dyDescent="0.2">
      <c r="A53" s="287"/>
      <c r="B53" s="171"/>
      <c r="C53" s="171"/>
      <c r="D53" s="171"/>
      <c r="E53" s="172"/>
      <c r="F53" s="173"/>
      <c r="G53" s="173"/>
      <c r="H53" s="174"/>
      <c r="J53" s="287">
        <f t="shared" si="5"/>
        <v>0</v>
      </c>
    </row>
    <row r="54" spans="1:11" s="106" customFormat="1" x14ac:dyDescent="0.2">
      <c r="A54" s="287"/>
      <c r="B54" s="348" t="s">
        <v>6459</v>
      </c>
      <c r="C54" s="349"/>
      <c r="D54" s="350" t="s">
        <v>6465</v>
      </c>
      <c r="E54" s="179"/>
      <c r="F54" s="179"/>
      <c r="G54" s="179"/>
      <c r="H54" s="180"/>
      <c r="J54" s="287">
        <f t="shared" ref="J54:J58" si="9">G54*F54</f>
        <v>0</v>
      </c>
    </row>
    <row r="55" spans="1:11" s="106" customFormat="1" ht="25.5" x14ac:dyDescent="0.2">
      <c r="A55" s="287" t="s">
        <v>5145</v>
      </c>
      <c r="B55" s="389" t="s">
        <v>6460</v>
      </c>
      <c r="C55" s="389" t="s">
        <v>6461</v>
      </c>
      <c r="D55" s="316" t="str">
        <f>IF(A55="SERVIÇO",VLOOKUP(C55,SERVIÇOS!$A$6:$D$6426,2,0),IF(A55="INSUMO",VLOOKUP(C55,INSUMOS!$A$6:$D$5343,2,0),IF(REFORMA!A55="COTAÇÃO",VLOOKUP(REFORMA!C55,'MAPA DE COTAÇÕES'!$A$9:$H$956,2,0),IF(REFORMA!A55="CCU",VLOOKUP(REFORMA!C55,COMPOSIÇÕES!$B$9:$H$1050,2,0)))))</f>
        <v>ESTRUTURA METÁLICA EM TUBO QUADRADO 100x100x3,04mm</v>
      </c>
      <c r="E55" s="317" t="str">
        <f>IF(A55="SERVIÇO",VLOOKUP(C55,SERVIÇOS!$A$6:$D$6426,3,0),IF(A55="INSUMO",VLOOKUP(C55,INSUMOS!$A$6:$D$5343,3,0),IF(REFORMA!A55="COTAÇÃO",VLOOKUP(REFORMA!C55,'MAPA DE COTAÇÕES'!$A$9:$H$956,4,0),IF(REFORMA!A55="CCU",VLOOKUP(REFORMA!C55,COMPOSIÇÕES!$B$9:$H$1050,4,0)))))</f>
        <v xml:space="preserve">KG    </v>
      </c>
      <c r="F55" s="318">
        <v>2346</v>
      </c>
      <c r="G55" s="391">
        <f>IF(A55="SERVIÇO",VLOOKUP(C55,SERVIÇOS!$A$6:$D$6426,4,0),IF(A55="INSUMO",VLOOKUP(C55,INSUMOS!$A$6:$D$5343,4,0),IF(REFORMA!A55="COTAÇÃO",VLOOKUP(REFORMA!C55,'MAPA DE COTAÇÕES'!$A$9:$H$956,3,0),IF(REFORMA!A55="CCU",VLOOKUP(REFORMA!C55,COMPOSIÇÕES!$B$9:$H$1050,7,0)))))</f>
        <v>8.0589000000000013</v>
      </c>
      <c r="H55" s="390">
        <f t="shared" ref="H55:H58" si="10">G55*F55</f>
        <v>18906.179400000005</v>
      </c>
      <c r="J55" s="287">
        <f t="shared" si="9"/>
        <v>18906.179400000005</v>
      </c>
      <c r="K55" s="106">
        <f>PI()*0.25*0.25*F55</f>
        <v>460.63602283260343</v>
      </c>
    </row>
    <row r="56" spans="1:11" s="106" customFormat="1" ht="25.5" x14ac:dyDescent="0.2">
      <c r="A56" s="287" t="s">
        <v>5145</v>
      </c>
      <c r="B56" s="389" t="s">
        <v>6462</v>
      </c>
      <c r="C56" s="389" t="s">
        <v>6457</v>
      </c>
      <c r="D56" s="316" t="str">
        <f>IF(A56="SERVIÇO",VLOOKUP(C56,SERVIÇOS!$A$6:$D$6426,2,0),IF(A56="INSUMO",VLOOKUP(C56,INSUMOS!$A$6:$D$5343,2,0),IF(REFORMA!A56="COTAÇÃO",VLOOKUP(REFORMA!C56,'MAPA DE COTAÇÕES'!$A$9:$H$956,2,0),IF(REFORMA!A56="CCU",VLOOKUP(REFORMA!C56,COMPOSIÇÕES!$B$9:$H$1050,2,0)))))</f>
        <v>ESTRUTURA METÁLICA EM TUBO QUADRADO 200x200x3,04mm</v>
      </c>
      <c r="E56" s="317" t="str">
        <f>IF(A56="SERVIÇO",VLOOKUP(C56,SERVIÇOS!$A$6:$D$6426,3,0),IF(A56="INSUMO",VLOOKUP(C56,INSUMOS!$A$6:$D$5343,3,0),IF(REFORMA!A56="COTAÇÃO",VLOOKUP(REFORMA!C56,'MAPA DE COTAÇÕES'!$A$9:$H$956,4,0),IF(REFORMA!A56="CCU",VLOOKUP(REFORMA!C56,COMPOSIÇÕES!$B$9:$H$1050,4,0)))))</f>
        <v xml:space="preserve">KG    </v>
      </c>
      <c r="F56" s="318">
        <v>967</v>
      </c>
      <c r="G56" s="391">
        <f>IF(A56="SERVIÇO",VLOOKUP(C56,SERVIÇOS!$A$6:$D$6426,4,0),IF(A56="INSUMO",VLOOKUP(C56,INSUMOS!$A$6:$D$5343,4,0),IF(REFORMA!A56="COTAÇÃO",VLOOKUP(REFORMA!C56,'MAPA DE COTAÇÕES'!$A$9:$H$956,3,0),IF(REFORMA!A56="CCU",VLOOKUP(REFORMA!C56,COMPOSIÇÕES!$B$9:$H$1050,7,0)))))</f>
        <v>8.5838999999999999</v>
      </c>
      <c r="H56" s="390">
        <f t="shared" si="10"/>
        <v>8300.6312999999991</v>
      </c>
      <c r="J56" s="287">
        <f t="shared" si="9"/>
        <v>8300.6312999999991</v>
      </c>
    </row>
    <row r="57" spans="1:11" s="106" customFormat="1" ht="25.5" x14ac:dyDescent="0.2">
      <c r="A57" s="287" t="s">
        <v>5145</v>
      </c>
      <c r="B57" s="389" t="s">
        <v>6463</v>
      </c>
      <c r="C57" s="389" t="s">
        <v>6439</v>
      </c>
      <c r="D57" s="316" t="str">
        <f>IF(A57="SERVIÇO",VLOOKUP(C57,SERVIÇOS!$A$6:$D$6426,2,0),IF(A57="INSUMO",VLOOKUP(C57,INSUMOS!$A$6:$D$5343,2,0),IF(REFORMA!A57="COTAÇÃO",VLOOKUP(REFORMA!C57,'MAPA DE COTAÇÕES'!$A$9:$H$956,2,0),IF(REFORMA!A57="CCU",VLOOKUP(REFORMA!C57,COMPOSIÇÕES!$B$9:$H$1050,2,0)))))</f>
        <v>ESTRUTURA METÁLICA EM CHAPA DE FIXAÇÃO (300X300X10MM)</v>
      </c>
      <c r="E57" s="317" t="str">
        <f>IF(A57="SERVIÇO",VLOOKUP(C57,SERVIÇOS!$A$6:$D$6426,3,0),IF(A57="INSUMO",VLOOKUP(C57,INSUMOS!$A$6:$D$5343,3,0),IF(REFORMA!A57="COTAÇÃO",VLOOKUP(REFORMA!C57,'MAPA DE COTAÇÕES'!$A$9:$H$956,4,0),IF(REFORMA!A57="CCU",VLOOKUP(REFORMA!C57,COMPOSIÇÕES!$B$9:$H$1050,4,0)))))</f>
        <v xml:space="preserve">KG    </v>
      </c>
      <c r="F57" s="318">
        <v>235.27</v>
      </c>
      <c r="G57" s="391">
        <f>IF(A57="SERVIÇO",VLOOKUP(C57,SERVIÇOS!$A$6:$D$6426,4,0),IF(A57="INSUMO",VLOOKUP(C57,INSUMOS!$A$6:$D$5343,4,0),IF(REFORMA!A57="COTAÇÃO",VLOOKUP(REFORMA!C57,'MAPA DE COTAÇÕES'!$A$9:$H$956,3,0),IF(REFORMA!A57="CCU",VLOOKUP(REFORMA!C57,COMPOSIÇÕES!$B$9:$H$1050,7,0)))))</f>
        <v>7.5234000000000005</v>
      </c>
      <c r="H57" s="390">
        <f t="shared" si="10"/>
        <v>1770.0303180000003</v>
      </c>
      <c r="J57" s="287">
        <f t="shared" si="9"/>
        <v>1770.0303180000003</v>
      </c>
    </row>
    <row r="58" spans="1:11" s="106" customFormat="1" x14ac:dyDescent="0.2">
      <c r="A58" s="287" t="s">
        <v>5145</v>
      </c>
      <c r="B58" s="389" t="s">
        <v>6464</v>
      </c>
      <c r="C58" s="389" t="s">
        <v>6440</v>
      </c>
      <c r="D58" s="316" t="str">
        <f>IF(A58="SERVIÇO",VLOOKUP(C58,SERVIÇOS!$A$6:$D$6426,2,0),IF(A58="INSUMO",VLOOKUP(C58,INSUMOS!$A$6:$D$5343,2,0),IF(REFORMA!A58="COTAÇÃO",VLOOKUP(REFORMA!C58,'MAPA DE COTAÇÕES'!$A$9:$H$956,2,0),IF(REFORMA!A58="CCU",VLOOKUP(REFORMA!C58,COMPOSIÇÕES!$B$9:$H$1050,2,0)))))</f>
        <v xml:space="preserve">CHUMBADOR DE ACO PARABOLT 16MM </v>
      </c>
      <c r="E58" s="317" t="str">
        <f>IF(A58="SERVIÇO",VLOOKUP(C58,SERVIÇOS!$A$6:$D$6426,3,0),IF(A58="INSUMO",VLOOKUP(C58,INSUMOS!$A$6:$D$5343,3,0),IF(REFORMA!A58="COTAÇÃO",VLOOKUP(REFORMA!C58,'MAPA DE COTAÇÕES'!$A$9:$H$956,4,0),IF(REFORMA!A58="CCU",VLOOKUP(REFORMA!C58,COMPOSIÇÕES!$B$9:$H$1050,4,0)))))</f>
        <v>UNID</v>
      </c>
      <c r="F58" s="318">
        <v>140</v>
      </c>
      <c r="G58" s="391">
        <f>IF(A58="SERVIÇO",VLOOKUP(C58,SERVIÇOS!$A$6:$D$6426,4,0),IF(A58="INSUMO",VLOOKUP(C58,INSUMOS!$A$6:$D$5343,4,0),IF(REFORMA!A58="COTAÇÃO",VLOOKUP(REFORMA!C58,'MAPA DE COTAÇÕES'!$A$9:$H$956,3,0),IF(REFORMA!A58="CCU",VLOOKUP(REFORMA!C58,COMPOSIÇÕES!$B$9:$H$1050,7,0)))))</f>
        <v>8.5089999999999986</v>
      </c>
      <c r="H58" s="390">
        <f t="shared" si="10"/>
        <v>1191.2599999999998</v>
      </c>
      <c r="J58" s="287">
        <f t="shared" si="9"/>
        <v>1191.2599999999998</v>
      </c>
    </row>
    <row r="59" spans="1:11" s="106" customFormat="1" x14ac:dyDescent="0.2">
      <c r="A59" s="287"/>
      <c r="B59" s="171"/>
      <c r="C59" s="171"/>
      <c r="D59" s="171"/>
      <c r="E59" s="172"/>
      <c r="F59" s="173"/>
      <c r="G59" s="173"/>
      <c r="H59" s="174"/>
      <c r="J59" s="287">
        <f t="shared" si="5"/>
        <v>0</v>
      </c>
    </row>
    <row r="60" spans="1:11" s="106" customFormat="1" x14ac:dyDescent="0.2">
      <c r="A60" s="287"/>
      <c r="B60" s="107" t="s">
        <v>6466</v>
      </c>
      <c r="C60" s="107"/>
      <c r="D60" s="355" t="s">
        <v>6471</v>
      </c>
      <c r="E60" s="176"/>
      <c r="F60" s="176"/>
      <c r="G60" s="176"/>
      <c r="H60" s="177"/>
      <c r="J60" s="287">
        <f t="shared" si="5"/>
        <v>0</v>
      </c>
    </row>
    <row r="61" spans="1:11" s="106" customFormat="1" ht="25.5" x14ac:dyDescent="0.2">
      <c r="A61" s="287" t="s">
        <v>5145</v>
      </c>
      <c r="B61" s="389" t="s">
        <v>6467</v>
      </c>
      <c r="C61" s="389" t="s">
        <v>6475</v>
      </c>
      <c r="D61" s="316" t="str">
        <f>IF(A61="SERVIÇO",VLOOKUP(C61,SERVIÇOS!$A$6:$D$6426,2,0),IF(A61="INSUMO",VLOOKUP(C61,INSUMOS!$A$6:$D$5343,2,0),IF(REFORMA!A61="COTAÇÃO",VLOOKUP(REFORMA!C61,'MAPA DE COTAÇÕES'!$A$9:$H$956,2,0),IF(REFORMA!A61="CCU",VLOOKUP(REFORMA!C61,COMPOSIÇÕES!$B$9:$H$1050,2,0)))))</f>
        <v>ESTRUTURA METÁLICA EM TUBO RETANGULAR 100x200x3,04mm</v>
      </c>
      <c r="E61" s="317" t="str">
        <f>IF(A61="SERVIÇO",VLOOKUP(C61,SERVIÇOS!$A$6:$D$6426,3,0),IF(A61="INSUMO",VLOOKUP(C61,INSUMOS!$A$6:$D$5343,3,0),IF(REFORMA!A61="COTAÇÃO",VLOOKUP(REFORMA!C61,'MAPA DE COTAÇÕES'!$A$9:$H$956,4,0),IF(REFORMA!A61="CCU",VLOOKUP(REFORMA!C61,COMPOSIÇÕES!$B$9:$H$1050,4,0)))))</f>
        <v xml:space="preserve">KG    </v>
      </c>
      <c r="F61" s="318">
        <v>1836</v>
      </c>
      <c r="G61" s="391">
        <f>IF(A61="SERVIÇO",VLOOKUP(C61,SERVIÇOS!$A$6:$D$6426,4,0),IF(A61="INSUMO",VLOOKUP(C61,INSUMOS!$A$6:$D$5343,4,0),IF(REFORMA!A61="COTAÇÃO",VLOOKUP(REFORMA!C61,'MAPA DE COTAÇÕES'!$A$9:$H$956,3,0),IF(REFORMA!A61="CCU",VLOOKUP(REFORMA!C61,COMPOSIÇÕES!$B$9:$H$1050,7,0)))))</f>
        <v>8.6574000000000009</v>
      </c>
      <c r="H61" s="390">
        <f>G61*F61</f>
        <v>15894.986400000002</v>
      </c>
      <c r="J61" s="287">
        <f t="shared" si="5"/>
        <v>15894.986400000002</v>
      </c>
    </row>
    <row r="62" spans="1:11" s="106" customFormat="1" ht="25.5" x14ac:dyDescent="0.2">
      <c r="A62" s="287" t="s">
        <v>5145</v>
      </c>
      <c r="B62" s="389" t="s">
        <v>6468</v>
      </c>
      <c r="C62" s="389" t="s">
        <v>6457</v>
      </c>
      <c r="D62" s="316" t="str">
        <f>IF(A62="SERVIÇO",VLOOKUP(C62,SERVIÇOS!$A$6:$D$6426,2,0),IF(A62="INSUMO",VLOOKUP(C62,INSUMOS!$A$6:$D$5343,2,0),IF(REFORMA!A62="COTAÇÃO",VLOOKUP(REFORMA!C62,'MAPA DE COTAÇÕES'!$A$9:$H$956,2,0),IF(REFORMA!A62="CCU",VLOOKUP(REFORMA!C62,COMPOSIÇÕES!$B$9:$H$1050,2,0)))))</f>
        <v>ESTRUTURA METÁLICA EM TUBO QUADRADO 200x200x3,04mm</v>
      </c>
      <c r="E62" s="317" t="str">
        <f>IF(A62="SERVIÇO",VLOOKUP(C62,SERVIÇOS!$A$6:$D$6426,3,0),IF(A62="INSUMO",VLOOKUP(C62,INSUMOS!$A$6:$D$5343,3,0),IF(REFORMA!A62="COTAÇÃO",VLOOKUP(REFORMA!C62,'MAPA DE COTAÇÕES'!$A$9:$H$956,4,0),IF(REFORMA!A62="CCU",VLOOKUP(REFORMA!C62,COMPOSIÇÕES!$B$9:$H$1050,4,0)))))</f>
        <v xml:space="preserve">KG    </v>
      </c>
      <c r="F62" s="318">
        <v>1896</v>
      </c>
      <c r="G62" s="391">
        <f>IF(A62="SERVIÇO",VLOOKUP(C62,SERVIÇOS!$A$6:$D$6426,4,0),IF(A62="INSUMO",VLOOKUP(C62,INSUMOS!$A$6:$D$5343,4,0),IF(REFORMA!A62="COTAÇÃO",VLOOKUP(REFORMA!C62,'MAPA DE COTAÇÕES'!$A$9:$H$956,3,0),IF(REFORMA!A62="CCU",VLOOKUP(REFORMA!C62,COMPOSIÇÕES!$B$9:$H$1050,7,0)))))</f>
        <v>8.5838999999999999</v>
      </c>
      <c r="H62" s="390">
        <f>G62*F62</f>
        <v>16275.0744</v>
      </c>
      <c r="J62" s="287">
        <f t="shared" ref="J62" si="11">G62*F62</f>
        <v>16275.0744</v>
      </c>
    </row>
    <row r="63" spans="1:11" s="106" customFormat="1" ht="25.5" x14ac:dyDescent="0.2">
      <c r="A63" s="287" t="s">
        <v>5145</v>
      </c>
      <c r="B63" s="389" t="s">
        <v>6469</v>
      </c>
      <c r="C63" s="389" t="s">
        <v>6439</v>
      </c>
      <c r="D63" s="316" t="str">
        <f>IF(A63="SERVIÇO",VLOOKUP(C63,SERVIÇOS!$A$6:$D$6426,2,0),IF(A63="INSUMO",VLOOKUP(C63,INSUMOS!$A$6:$D$5343,2,0),IF(REFORMA!A63="COTAÇÃO",VLOOKUP(REFORMA!C63,'MAPA DE COTAÇÕES'!$A$9:$H$956,2,0),IF(REFORMA!A63="CCU",VLOOKUP(REFORMA!C63,COMPOSIÇÕES!$B$9:$H$1050,2,0)))))</f>
        <v>ESTRUTURA METÁLICA EM CHAPA DE FIXAÇÃO (300X300X10MM)</v>
      </c>
      <c r="E63" s="317" t="str">
        <f>IF(A63="SERVIÇO",VLOOKUP(C63,SERVIÇOS!$A$6:$D$6426,3,0),IF(A63="INSUMO",VLOOKUP(C63,INSUMOS!$A$6:$D$5343,3,0),IF(REFORMA!A63="COTAÇÃO",VLOOKUP(REFORMA!C63,'MAPA DE COTAÇÕES'!$A$9:$H$956,4,0),IF(REFORMA!A63="CCU",VLOOKUP(REFORMA!C63,COMPOSIÇÕES!$B$9:$H$1050,4,0)))))</f>
        <v xml:space="preserve">KG    </v>
      </c>
      <c r="F63" s="318">
        <v>67.22</v>
      </c>
      <c r="G63" s="391">
        <f>IF(A63="SERVIÇO",VLOOKUP(C63,SERVIÇOS!$A$6:$D$6426,4,0),IF(A63="INSUMO",VLOOKUP(C63,INSUMOS!$A$6:$D$5343,4,0),IF(REFORMA!A63="COTAÇÃO",VLOOKUP(REFORMA!C63,'MAPA DE COTAÇÕES'!$A$9:$H$956,3,0),IF(REFORMA!A63="CCU",VLOOKUP(REFORMA!C63,COMPOSIÇÕES!$B$9:$H$1050,7,0)))))</f>
        <v>7.5234000000000005</v>
      </c>
      <c r="H63" s="390">
        <f>G63*F63</f>
        <v>505.72294800000003</v>
      </c>
      <c r="J63" s="287">
        <f t="shared" si="5"/>
        <v>505.72294800000003</v>
      </c>
    </row>
    <row r="64" spans="1:11" s="106" customFormat="1" x14ac:dyDescent="0.2">
      <c r="A64" s="287" t="s">
        <v>5145</v>
      </c>
      <c r="B64" s="389" t="s">
        <v>6470</v>
      </c>
      <c r="C64" s="389" t="s">
        <v>6440</v>
      </c>
      <c r="D64" s="316" t="str">
        <f>IF(A64="SERVIÇO",VLOOKUP(C64,SERVIÇOS!$A$6:$D$6426,2,0),IF(A64="INSUMO",VLOOKUP(C64,INSUMOS!$A$6:$D$5343,2,0),IF(REFORMA!A64="COTAÇÃO",VLOOKUP(REFORMA!C64,'MAPA DE COTAÇÕES'!$A$9:$H$956,2,0),IF(REFORMA!A64="CCU",VLOOKUP(REFORMA!C64,COMPOSIÇÕES!$B$9:$H$1050,2,0)))))</f>
        <v xml:space="preserve">CHUMBADOR DE ACO PARABOLT 16MM </v>
      </c>
      <c r="E64" s="317" t="str">
        <f>IF(A64="SERVIÇO",VLOOKUP(C64,SERVIÇOS!$A$6:$D$6426,3,0),IF(A64="INSUMO",VLOOKUP(C64,INSUMOS!$A$6:$D$5343,3,0),IF(REFORMA!A64="COTAÇÃO",VLOOKUP(REFORMA!C64,'MAPA DE COTAÇÕES'!$A$9:$H$956,4,0),IF(REFORMA!A64="CCU",VLOOKUP(REFORMA!C64,COMPOSIÇÕES!$B$9:$H$1050,4,0)))))</f>
        <v>UNID</v>
      </c>
      <c r="F64" s="318">
        <v>40</v>
      </c>
      <c r="G64" s="391">
        <f>IF(A64="SERVIÇO",VLOOKUP(C64,SERVIÇOS!$A$6:$D$6426,4,0),IF(A64="INSUMO",VLOOKUP(C64,INSUMOS!$A$6:$D$5343,4,0),IF(REFORMA!A64="COTAÇÃO",VLOOKUP(REFORMA!C64,'MAPA DE COTAÇÕES'!$A$9:$H$956,3,0),IF(REFORMA!A64="CCU",VLOOKUP(REFORMA!C64,COMPOSIÇÕES!$B$9:$H$1050,7,0)))))</f>
        <v>8.5089999999999986</v>
      </c>
      <c r="H64" s="390">
        <f>G64*F64</f>
        <v>340.35999999999996</v>
      </c>
      <c r="J64" s="287">
        <f t="shared" si="5"/>
        <v>340.35999999999996</v>
      </c>
    </row>
    <row r="65" spans="1:14" s="106" customFormat="1" x14ac:dyDescent="0.2">
      <c r="A65" s="287"/>
      <c r="B65" s="171"/>
      <c r="C65" s="171"/>
      <c r="D65" s="171"/>
      <c r="E65" s="172"/>
      <c r="F65" s="173"/>
      <c r="G65" s="173"/>
      <c r="H65" s="174"/>
      <c r="J65" s="287">
        <f t="shared" ref="J65:J70" si="12">G65*F65</f>
        <v>0</v>
      </c>
    </row>
    <row r="66" spans="1:14" s="106" customFormat="1" x14ac:dyDescent="0.2">
      <c r="A66" s="287"/>
      <c r="B66" s="107" t="s">
        <v>6472</v>
      </c>
      <c r="C66" s="107"/>
      <c r="D66" s="355" t="s">
        <v>6473</v>
      </c>
      <c r="E66" s="176"/>
      <c r="F66" s="176"/>
      <c r="G66" s="176"/>
      <c r="H66" s="177"/>
      <c r="J66" s="287">
        <f t="shared" si="12"/>
        <v>0</v>
      </c>
    </row>
    <row r="67" spans="1:14" s="106" customFormat="1" ht="25.5" x14ac:dyDescent="0.2">
      <c r="A67" s="287" t="s">
        <v>5145</v>
      </c>
      <c r="B67" s="389" t="s">
        <v>6474</v>
      </c>
      <c r="C67" s="389" t="s">
        <v>6475</v>
      </c>
      <c r="D67" s="316" t="str">
        <f>IF(A67="SERVIÇO",VLOOKUP(C67,SERVIÇOS!$A$6:$D$6426,2,0),IF(A67="INSUMO",VLOOKUP(C67,INSUMOS!$A$6:$D$5343,2,0),IF(REFORMA!A67="COTAÇÃO",VLOOKUP(REFORMA!C67,'MAPA DE COTAÇÕES'!$A$9:$H$956,2,0),IF(REFORMA!A67="CCU",VLOOKUP(REFORMA!C67,COMPOSIÇÕES!$B$9:$H$1050,2,0)))))</f>
        <v>ESTRUTURA METÁLICA EM TUBO RETANGULAR 100x200x3,04mm</v>
      </c>
      <c r="E67" s="317" t="str">
        <f>IF(A67="SERVIÇO",VLOOKUP(C67,SERVIÇOS!$A$6:$D$6426,3,0),IF(A67="INSUMO",VLOOKUP(C67,INSUMOS!$A$6:$D$5343,3,0),IF(REFORMA!A67="COTAÇÃO",VLOOKUP(REFORMA!C67,'MAPA DE COTAÇÕES'!$A$9:$H$956,4,0),IF(REFORMA!A67="CCU",VLOOKUP(REFORMA!C67,COMPOSIÇÕES!$B$9:$H$1050,4,0)))))</f>
        <v xml:space="preserve">KG    </v>
      </c>
      <c r="F67" s="318">
        <v>5324</v>
      </c>
      <c r="G67" s="391">
        <f>IF(A67="SERVIÇO",VLOOKUP(C67,SERVIÇOS!$A$6:$D$6426,4,0),IF(A67="INSUMO",VLOOKUP(C67,INSUMOS!$A$6:$D$5343,4,0),IF(REFORMA!A67="COTAÇÃO",VLOOKUP(REFORMA!C67,'MAPA DE COTAÇÕES'!$A$9:$H$956,3,0),IF(REFORMA!A67="CCU",VLOOKUP(REFORMA!C67,COMPOSIÇÕES!$B$9:$H$1050,7,0)))))</f>
        <v>8.6574000000000009</v>
      </c>
      <c r="H67" s="390">
        <f>G67*F67</f>
        <v>46091.997600000002</v>
      </c>
      <c r="J67" s="287">
        <f t="shared" si="12"/>
        <v>46091.997600000002</v>
      </c>
    </row>
    <row r="68" spans="1:14" s="106" customFormat="1" ht="25.5" x14ac:dyDescent="0.2">
      <c r="A68" s="287" t="s">
        <v>5145</v>
      </c>
      <c r="B68" s="389" t="s">
        <v>6476</v>
      </c>
      <c r="C68" s="389" t="s">
        <v>6457</v>
      </c>
      <c r="D68" s="316" t="str">
        <f>IF(A68="SERVIÇO",VLOOKUP(C68,SERVIÇOS!$A$6:$D$6426,2,0),IF(A68="INSUMO",VLOOKUP(C68,INSUMOS!$A$6:$D$5343,2,0),IF(REFORMA!A68="COTAÇÃO",VLOOKUP(REFORMA!C68,'MAPA DE COTAÇÕES'!$A$9:$H$956,2,0),IF(REFORMA!A68="CCU",VLOOKUP(REFORMA!C68,COMPOSIÇÕES!$B$9:$H$1050,2,0)))))</f>
        <v>ESTRUTURA METÁLICA EM TUBO QUADRADO 200x200x3,04mm</v>
      </c>
      <c r="E68" s="317" t="str">
        <f>IF(A68="SERVIÇO",VLOOKUP(C68,SERVIÇOS!$A$6:$D$6426,3,0),IF(A68="INSUMO",VLOOKUP(C68,INSUMOS!$A$6:$D$5343,3,0),IF(REFORMA!A68="COTAÇÃO",VLOOKUP(REFORMA!C68,'MAPA DE COTAÇÕES'!$A$9:$H$956,4,0),IF(REFORMA!A68="CCU",VLOOKUP(REFORMA!C68,COMPOSIÇÕES!$B$9:$H$1050,4,0)))))</f>
        <v xml:space="preserve">KG    </v>
      </c>
      <c r="F68" s="318">
        <v>6248</v>
      </c>
      <c r="G68" s="391">
        <f>IF(A68="SERVIÇO",VLOOKUP(C68,SERVIÇOS!$A$6:$D$6426,4,0),IF(A68="INSUMO",VLOOKUP(C68,INSUMOS!$A$6:$D$5343,4,0),IF(REFORMA!A68="COTAÇÃO",VLOOKUP(REFORMA!C68,'MAPA DE COTAÇÕES'!$A$9:$H$956,3,0),IF(REFORMA!A68="CCU",VLOOKUP(REFORMA!C68,COMPOSIÇÕES!$B$9:$H$1050,7,0)))))</f>
        <v>8.5838999999999999</v>
      </c>
      <c r="H68" s="390">
        <f>G68*F68</f>
        <v>53632.207199999997</v>
      </c>
      <c r="J68" s="287">
        <f t="shared" si="12"/>
        <v>53632.207199999997</v>
      </c>
    </row>
    <row r="69" spans="1:14" s="106" customFormat="1" ht="25.5" x14ac:dyDescent="0.2">
      <c r="A69" s="287" t="s">
        <v>5145</v>
      </c>
      <c r="B69" s="389" t="s">
        <v>6477</v>
      </c>
      <c r="C69" s="389" t="s">
        <v>6439</v>
      </c>
      <c r="D69" s="316" t="str">
        <f>IF(A69="SERVIÇO",VLOOKUP(C69,SERVIÇOS!$A$6:$D$6426,2,0),IF(A69="INSUMO",VLOOKUP(C69,INSUMOS!$A$6:$D$5343,2,0),IF(REFORMA!A69="COTAÇÃO",VLOOKUP(REFORMA!C69,'MAPA DE COTAÇÕES'!$A$9:$H$956,2,0),IF(REFORMA!A69="CCU",VLOOKUP(REFORMA!C69,COMPOSIÇÕES!$B$9:$H$1050,2,0)))))</f>
        <v>ESTRUTURA METÁLICA EM CHAPA DE FIXAÇÃO (300X300X10MM)</v>
      </c>
      <c r="E69" s="317" t="str">
        <f>IF(A69="SERVIÇO",VLOOKUP(C69,SERVIÇOS!$A$6:$D$6426,3,0),IF(A69="INSUMO",VLOOKUP(C69,INSUMOS!$A$6:$D$5343,3,0),IF(REFORMA!A69="COTAÇÃO",VLOOKUP(REFORMA!C69,'MAPA DE COTAÇÕES'!$A$9:$H$956,4,0),IF(REFORMA!A69="CCU",VLOOKUP(REFORMA!C69,COMPOSIÇÕES!$B$9:$H$1050,4,0)))))</f>
        <v xml:space="preserve">KG    </v>
      </c>
      <c r="F69" s="318">
        <v>295.77</v>
      </c>
      <c r="G69" s="391">
        <f>IF(A69="SERVIÇO",VLOOKUP(C69,SERVIÇOS!$A$6:$D$6426,4,0),IF(A69="INSUMO",VLOOKUP(C69,INSUMOS!$A$6:$D$5343,4,0),IF(REFORMA!A69="COTAÇÃO",VLOOKUP(REFORMA!C69,'MAPA DE COTAÇÕES'!$A$9:$H$956,3,0),IF(REFORMA!A69="CCU",VLOOKUP(REFORMA!C69,COMPOSIÇÕES!$B$9:$H$1050,7,0)))))</f>
        <v>7.5234000000000005</v>
      </c>
      <c r="H69" s="390">
        <f>G69*F69</f>
        <v>2225.1960180000001</v>
      </c>
      <c r="J69" s="287">
        <f t="shared" si="12"/>
        <v>2225.1960180000001</v>
      </c>
    </row>
    <row r="70" spans="1:14" s="106" customFormat="1" x14ac:dyDescent="0.2">
      <c r="A70" s="287" t="s">
        <v>5145</v>
      </c>
      <c r="B70" s="389" t="s">
        <v>6478</v>
      </c>
      <c r="C70" s="389" t="s">
        <v>6440</v>
      </c>
      <c r="D70" s="316" t="str">
        <f>IF(A70="SERVIÇO",VLOOKUP(C70,SERVIÇOS!$A$6:$D$6426,2,0),IF(A70="INSUMO",VLOOKUP(C70,INSUMOS!$A$6:$D$5343,2,0),IF(REFORMA!A70="COTAÇÃO",VLOOKUP(REFORMA!C70,'MAPA DE COTAÇÕES'!$A$9:$H$956,2,0),IF(REFORMA!A70="CCU",VLOOKUP(REFORMA!C70,COMPOSIÇÕES!$B$9:$H$1050,2,0)))))</f>
        <v xml:space="preserve">CHUMBADOR DE ACO PARABOLT 16MM </v>
      </c>
      <c r="E70" s="317" t="str">
        <f>IF(A70="SERVIÇO",VLOOKUP(C70,SERVIÇOS!$A$6:$D$6426,3,0),IF(A70="INSUMO",VLOOKUP(C70,INSUMOS!$A$6:$D$5343,3,0),IF(REFORMA!A70="COTAÇÃO",VLOOKUP(REFORMA!C70,'MAPA DE COTAÇÕES'!$A$9:$H$956,4,0),IF(REFORMA!A70="CCU",VLOOKUP(REFORMA!C70,COMPOSIÇÕES!$B$9:$H$1050,4,0)))))</f>
        <v>UNID</v>
      </c>
      <c r="F70" s="318">
        <v>176</v>
      </c>
      <c r="G70" s="391">
        <f>IF(A70="SERVIÇO",VLOOKUP(C70,SERVIÇOS!$A$6:$D$6426,4,0),IF(A70="INSUMO",VLOOKUP(C70,INSUMOS!$A$6:$D$5343,4,0),IF(REFORMA!A70="COTAÇÃO",VLOOKUP(REFORMA!C70,'MAPA DE COTAÇÕES'!$A$9:$H$956,3,0),IF(REFORMA!A70="CCU",VLOOKUP(REFORMA!C70,COMPOSIÇÕES!$B$9:$H$1050,7,0)))))</f>
        <v>8.5089999999999986</v>
      </c>
      <c r="H70" s="390">
        <f>G70*F70</f>
        <v>1497.5839999999998</v>
      </c>
      <c r="J70" s="287">
        <f t="shared" si="12"/>
        <v>1497.5839999999998</v>
      </c>
    </row>
    <row r="71" spans="1:14" s="106" customFormat="1" x14ac:dyDescent="0.2">
      <c r="A71" s="287"/>
      <c r="B71" s="171"/>
      <c r="C71" s="171"/>
      <c r="D71" s="171"/>
      <c r="E71" s="172"/>
      <c r="F71" s="173"/>
      <c r="G71" s="173"/>
      <c r="H71" s="174"/>
      <c r="J71" s="287">
        <f t="shared" ref="J71" si="13">G71*F71</f>
        <v>0</v>
      </c>
    </row>
    <row r="72" spans="1:14" s="106" customFormat="1" x14ac:dyDescent="0.2">
      <c r="A72" s="287"/>
      <c r="B72" s="234"/>
      <c r="C72" s="235"/>
      <c r="D72" s="235"/>
      <c r="E72" s="235"/>
      <c r="F72" s="235"/>
      <c r="G72" s="237" t="s">
        <v>75</v>
      </c>
      <c r="H72" s="108">
        <f>SUM(H40:H71)</f>
        <v>204697.16686100001</v>
      </c>
      <c r="J72" s="287"/>
      <c r="N72" s="106">
        <f>8.5*27000</f>
        <v>229500</v>
      </c>
    </row>
    <row r="73" spans="1:14" s="106" customFormat="1" x14ac:dyDescent="0.2">
      <c r="A73" s="287"/>
      <c r="B73" s="171"/>
      <c r="C73" s="171"/>
      <c r="D73" s="171"/>
      <c r="E73" s="172"/>
      <c r="F73" s="173"/>
      <c r="G73" s="173"/>
      <c r="H73" s="174"/>
      <c r="J73" s="287">
        <f t="shared" ref="J73:J102" si="14">G73*F73</f>
        <v>0</v>
      </c>
    </row>
    <row r="74" spans="1:14" s="106" customFormat="1" x14ac:dyDescent="0.2">
      <c r="A74" s="287"/>
      <c r="B74" s="107" t="s">
        <v>208</v>
      </c>
      <c r="C74" s="107"/>
      <c r="D74" s="175" t="s">
        <v>209</v>
      </c>
      <c r="E74" s="176"/>
      <c r="F74" s="176"/>
      <c r="G74" s="176"/>
      <c r="H74" s="177"/>
      <c r="J74" s="287">
        <f t="shared" si="14"/>
        <v>0</v>
      </c>
    </row>
    <row r="75" spans="1:14" s="106" customFormat="1" x14ac:dyDescent="0.2">
      <c r="A75" s="287"/>
      <c r="B75" s="107" t="s">
        <v>223</v>
      </c>
      <c r="C75" s="107"/>
      <c r="D75" s="178" t="s">
        <v>224</v>
      </c>
      <c r="E75" s="179"/>
      <c r="F75" s="179"/>
      <c r="G75" s="179"/>
      <c r="H75" s="180"/>
      <c r="J75" s="287">
        <f t="shared" si="14"/>
        <v>0</v>
      </c>
    </row>
    <row r="76" spans="1:14" s="106" customFormat="1" x14ac:dyDescent="0.2">
      <c r="A76" s="287"/>
      <c r="B76" s="107" t="s">
        <v>225</v>
      </c>
      <c r="C76" s="265"/>
      <c r="D76" s="178" t="s">
        <v>244</v>
      </c>
      <c r="E76" s="179"/>
      <c r="F76" s="179"/>
      <c r="G76" s="179"/>
      <c r="H76" s="180"/>
      <c r="J76" s="287">
        <f t="shared" si="14"/>
        <v>0</v>
      </c>
    </row>
    <row r="77" spans="1:14" s="106" customFormat="1" ht="51" x14ac:dyDescent="0.2">
      <c r="A77" s="287" t="s">
        <v>5144</v>
      </c>
      <c r="B77" s="389" t="s">
        <v>245</v>
      </c>
      <c r="C77" s="492" t="s">
        <v>4179</v>
      </c>
      <c r="D77" s="316" t="str">
        <f>IF(A77="SERVIÇO",VLOOKUP(C77,SERVIÇOS!$A$6:$D$6426,2,0),IF(A77="INSUMO",VLOOKUP(C77,INSUMOS!$A$6:$D$5343,2,0),IF(REFORMA!A77="COTAÇÃO",VLOOKUP(REFORMA!C77,'MAPA DE COTAÇÕES'!$A$9:$H$956,2,0),IF(REFORMA!A77="CCU",VLOOKUP(REFORMA!C77,COMPOSIÇÕES!$B$9:$H$1050,2,0)))))</f>
        <v>ALVENARIA COM BLOCOS DE CONCRETO CELULAR 10X30X60CM, ESPESSURA 10CM, ASSENTADOS COM ARGAMASSA TRACO 1:2:9 (CIMENTO, CAL E AREIA) PREPARO MANUAL</v>
      </c>
      <c r="E77" s="317" t="str">
        <f>IF(A77="SERVIÇO",VLOOKUP(C77,SERVIÇOS!$A$6:$D$6426,3,0),IF(A77="INSUMO",VLOOKUP(C77,INSUMOS!$A$6:$D$5343,3,0),IF(REFORMA!A77="COTAÇÃO",VLOOKUP(REFORMA!C77,'MAPA DE COTAÇÕES'!$A$9:$H$956,4,0),IF(REFORMA!A77="CCU",VLOOKUP(REFORMA!C77,COMPOSIÇÕES!$B$9:$H$1050,4,0)))))</f>
        <v>M2</v>
      </c>
      <c r="F77" s="493">
        <v>310.5</v>
      </c>
      <c r="G77" s="391">
        <f>IF(A77="SERVIÇO",VLOOKUP(C77,SERVIÇOS!$A$6:$D$6426,4,0),IF(A77="INSUMO",VLOOKUP(C77,INSUMOS!$A$6:$D$5343,4,0),IF(REFORMA!A77="COTAÇÃO",VLOOKUP(REFORMA!C77,'MAPA DE COTAÇÕES'!$A$9:$H$956,3,0),IF(REFORMA!A77="CCU",VLOOKUP(REFORMA!C77,COMPOSIÇÕES!$B$9:$H$1050,7,0)))))</f>
        <v>56.01</v>
      </c>
      <c r="H77" s="390">
        <f t="shared" ref="H77:H82" si="15">G77*F77</f>
        <v>17391.105</v>
      </c>
      <c r="J77" s="287">
        <f t="shared" si="14"/>
        <v>17391.105</v>
      </c>
    </row>
    <row r="78" spans="1:14" s="106" customFormat="1" ht="38.25" x14ac:dyDescent="0.2">
      <c r="A78" s="287" t="s">
        <v>5144</v>
      </c>
      <c r="B78" s="389" t="s">
        <v>246</v>
      </c>
      <c r="C78" s="492">
        <v>93188</v>
      </c>
      <c r="D78" s="316" t="str">
        <f>IF(A78="SERVIÇO",VLOOKUP(C78,SERVIÇOS!$A$6:$D$6426,2,0),IF(A78="INSUMO",VLOOKUP(C78,INSUMOS!$A$6:$D$5343,2,0),IF(REFORMA!A78="COTAÇÃO",VLOOKUP(REFORMA!C78,'MAPA DE COTAÇÕES'!$A$9:$H$956,2,0),IF(REFORMA!A78="CCU",VLOOKUP(REFORMA!C78,COMPOSIÇÕES!$B$9:$H$1050,2,0)))))</f>
        <v>VERGA MOLDADA IN LOCO EM CONCRETO PARA PORTAS COM ATÉ 1,5 M DE VÃO. AF_03/2016</v>
      </c>
      <c r="E78" s="317" t="str">
        <f>IF(A78="SERVIÇO",VLOOKUP(C78,SERVIÇOS!$A$6:$D$6426,3,0),IF(A78="INSUMO",VLOOKUP(C78,INSUMOS!$A$6:$D$5343,3,0),IF(REFORMA!A78="COTAÇÃO",VLOOKUP(REFORMA!C78,'MAPA DE COTAÇÕES'!$A$9:$H$956,4,0),IF(REFORMA!A78="CCU",VLOOKUP(REFORMA!C78,COMPOSIÇÕES!$B$9:$H$1050,4,0)))))</f>
        <v>M</v>
      </c>
      <c r="F78" s="493">
        <v>19</v>
      </c>
      <c r="G78" s="391">
        <f>IF(A78="SERVIÇO",VLOOKUP(C78,SERVIÇOS!$A$6:$D$6426,4,0),IF(A78="INSUMO",VLOOKUP(C78,INSUMOS!$A$6:$D$5343,4,0),IF(REFORMA!A78="COTAÇÃO",VLOOKUP(REFORMA!C78,'MAPA DE COTAÇÕES'!$A$9:$H$956,3,0),IF(REFORMA!A78="CCU",VLOOKUP(REFORMA!C78,COMPOSIÇÕES!$B$9:$H$1050,7,0)))))</f>
        <v>44.51</v>
      </c>
      <c r="H78" s="390">
        <f t="shared" si="15"/>
        <v>845.68999999999994</v>
      </c>
      <c r="J78" s="287">
        <f t="shared" si="14"/>
        <v>845.68999999999994</v>
      </c>
    </row>
    <row r="79" spans="1:14" s="106" customFormat="1" ht="38.25" x14ac:dyDescent="0.2">
      <c r="A79" s="287" t="s">
        <v>5144</v>
      </c>
      <c r="B79" s="389" t="s">
        <v>5148</v>
      </c>
      <c r="C79" s="492">
        <v>93186</v>
      </c>
      <c r="D79" s="316" t="str">
        <f>IF(A79="SERVIÇO",VLOOKUP(C79,SERVIÇOS!$A$6:$D$6426,2,0),IF(A79="INSUMO",VLOOKUP(C79,INSUMOS!$A$6:$D$5343,2,0),IF(REFORMA!A79="COTAÇÃO",VLOOKUP(REFORMA!C79,'MAPA DE COTAÇÕES'!$A$9:$H$956,2,0),IF(REFORMA!A79="CCU",VLOOKUP(REFORMA!C79,COMPOSIÇÕES!$B$9:$H$1050,2,0)))))</f>
        <v>VERGA MOLDADA IN LOCO EM CONCRETO PARA JANELAS COM ATÉ 1,5 M DE VÃO. AF_03/2016</v>
      </c>
      <c r="E79" s="317" t="str">
        <f>IF(A79="SERVIÇO",VLOOKUP(C79,SERVIÇOS!$A$6:$D$6426,3,0),IF(A79="INSUMO",VLOOKUP(C79,INSUMOS!$A$6:$D$5343,3,0),IF(REFORMA!A79="COTAÇÃO",VLOOKUP(REFORMA!C79,'MAPA DE COTAÇÕES'!$A$9:$H$956,4,0),IF(REFORMA!A79="CCU",VLOOKUP(REFORMA!C79,COMPOSIÇÕES!$B$9:$H$1050,4,0)))))</f>
        <v>M</v>
      </c>
      <c r="F79" s="493">
        <v>2</v>
      </c>
      <c r="G79" s="391">
        <f>IF(A79="SERVIÇO",VLOOKUP(C79,SERVIÇOS!$A$6:$D$6426,4,0),IF(A79="INSUMO",VLOOKUP(C79,INSUMOS!$A$6:$D$5343,4,0),IF(REFORMA!A79="COTAÇÃO",VLOOKUP(REFORMA!C79,'MAPA DE COTAÇÕES'!$A$9:$H$956,3,0),IF(REFORMA!A79="CCU",VLOOKUP(REFORMA!C79,COMPOSIÇÕES!$B$9:$H$1050,7,0)))))</f>
        <v>47.59</v>
      </c>
      <c r="H79" s="390">
        <f t="shared" ref="H79" si="16">G79*F79</f>
        <v>95.18</v>
      </c>
      <c r="J79" s="287">
        <f t="shared" ref="J79" si="17">G79*F79</f>
        <v>95.18</v>
      </c>
    </row>
    <row r="80" spans="1:14" s="106" customFormat="1" ht="38.25" x14ac:dyDescent="0.2">
      <c r="A80" s="287" t="s">
        <v>5144</v>
      </c>
      <c r="B80" s="389" t="s">
        <v>5149</v>
      </c>
      <c r="C80" s="492">
        <v>93187</v>
      </c>
      <c r="D80" s="316" t="str">
        <f>IF(A80="SERVIÇO",VLOOKUP(C80,SERVIÇOS!$A$6:$D$6426,2,0),IF(A80="INSUMO",VLOOKUP(C80,INSUMOS!$A$6:$D$5343,2,0),IF(REFORMA!A80="COTAÇÃO",VLOOKUP(REFORMA!C80,'MAPA DE COTAÇÕES'!$A$9:$H$956,2,0),IF(REFORMA!A80="CCU",VLOOKUP(REFORMA!C80,COMPOSIÇÕES!$B$9:$H$1050,2,0)))))</f>
        <v>VERGA MOLDADA IN LOCO EM CONCRETO PARA JANELAS COM MAIS DE 1,5 M DE VÃO. AF_03/2016</v>
      </c>
      <c r="E80" s="317" t="str">
        <f>IF(A80="SERVIÇO",VLOOKUP(C80,SERVIÇOS!$A$6:$D$6426,3,0),IF(A80="INSUMO",VLOOKUP(C80,INSUMOS!$A$6:$D$5343,3,0),IF(REFORMA!A80="COTAÇÃO",VLOOKUP(REFORMA!C80,'MAPA DE COTAÇÕES'!$A$9:$H$956,4,0),IF(REFORMA!A80="CCU",VLOOKUP(REFORMA!C80,COMPOSIÇÕES!$B$9:$H$1050,4,0)))))</f>
        <v>M</v>
      </c>
      <c r="F80" s="493">
        <v>34.54</v>
      </c>
      <c r="G80" s="391">
        <f>IF(A80="SERVIÇO",VLOOKUP(C80,SERVIÇOS!$A$6:$D$6426,4,0),IF(A80="INSUMO",VLOOKUP(C80,INSUMOS!$A$6:$D$5343,4,0),IF(REFORMA!A80="COTAÇÃO",VLOOKUP(REFORMA!C80,'MAPA DE COTAÇÕES'!$A$9:$H$956,3,0),IF(REFORMA!A80="CCU",VLOOKUP(REFORMA!C80,COMPOSIÇÕES!$B$9:$H$1050,7,0)))))</f>
        <v>54.38</v>
      </c>
      <c r="H80" s="390">
        <f t="shared" si="15"/>
        <v>1878.2852</v>
      </c>
      <c r="J80" s="287">
        <f t="shared" si="14"/>
        <v>1878.2852</v>
      </c>
    </row>
    <row r="81" spans="1:10" s="106" customFormat="1" ht="38.25" x14ac:dyDescent="0.2">
      <c r="A81" s="287" t="s">
        <v>5144</v>
      </c>
      <c r="B81" s="389" t="s">
        <v>5161</v>
      </c>
      <c r="C81" s="492">
        <v>93196</v>
      </c>
      <c r="D81" s="316" t="str">
        <f>IF(A81="SERVIÇO",VLOOKUP(C81,SERVIÇOS!$A$6:$D$6426,2,0),IF(A81="INSUMO",VLOOKUP(C81,INSUMOS!$A$6:$D$5343,2,0),IF(REFORMA!A81="COTAÇÃO",VLOOKUP(REFORMA!C81,'MAPA DE COTAÇÕES'!$A$9:$H$956,2,0),IF(REFORMA!A81="CCU",VLOOKUP(REFORMA!C81,COMPOSIÇÕES!$B$9:$H$1050,2,0)))))</f>
        <v>CONTRAVERGA MOLDADA IN LOCO EM CONCRETO PARA VÃOS DE ATÉ 1,5 M DE COMPRIMENTO. AF_03/2016</v>
      </c>
      <c r="E81" s="317" t="str">
        <f>IF(A81="SERVIÇO",VLOOKUP(C81,SERVIÇOS!$A$6:$D$6426,3,0),IF(A81="INSUMO",VLOOKUP(C81,INSUMOS!$A$6:$D$5343,3,0),IF(REFORMA!A81="COTAÇÃO",VLOOKUP(REFORMA!C81,'MAPA DE COTAÇÕES'!$A$9:$H$956,4,0),IF(REFORMA!A81="CCU",VLOOKUP(REFORMA!C81,COMPOSIÇÕES!$B$9:$H$1050,4,0)))))</f>
        <v>M</v>
      </c>
      <c r="F81" s="493">
        <v>2</v>
      </c>
      <c r="G81" s="391">
        <f>IF(A81="SERVIÇO",VLOOKUP(C81,SERVIÇOS!$A$6:$D$6426,4,0),IF(A81="INSUMO",VLOOKUP(C81,INSUMOS!$A$6:$D$5343,4,0),IF(REFORMA!A81="COTAÇÃO",VLOOKUP(REFORMA!C81,'MAPA DE COTAÇÕES'!$A$9:$H$956,3,0),IF(REFORMA!A81="CCU",VLOOKUP(REFORMA!C81,COMPOSIÇÕES!$B$9:$H$1050,7,0)))))</f>
        <v>46.32</v>
      </c>
      <c r="H81" s="390">
        <f t="shared" si="15"/>
        <v>92.64</v>
      </c>
      <c r="J81" s="287">
        <f t="shared" si="14"/>
        <v>92.64</v>
      </c>
    </row>
    <row r="82" spans="1:10" s="106" customFormat="1" ht="38.25" x14ac:dyDescent="0.2">
      <c r="A82" s="287" t="s">
        <v>5144</v>
      </c>
      <c r="B82" s="389" t="s">
        <v>5162</v>
      </c>
      <c r="C82" s="492">
        <v>93197</v>
      </c>
      <c r="D82" s="316" t="str">
        <f>IF(A82="SERVIÇO",VLOOKUP(C82,SERVIÇOS!$A$6:$D$6426,2,0),IF(A82="INSUMO",VLOOKUP(C82,INSUMOS!$A$6:$D$5343,2,0),IF(REFORMA!A82="COTAÇÃO",VLOOKUP(REFORMA!C82,'MAPA DE COTAÇÕES'!$A$9:$H$956,2,0),IF(REFORMA!A82="CCU",VLOOKUP(REFORMA!C82,COMPOSIÇÕES!$B$9:$H$1050,2,0)))))</f>
        <v>CONTRAVERGA MOLDADA IN LOCO EM CONCRETO PARA VÃOS DE MAIS DE 1,5 M DE COMPRIMENTO. AF_03/2016</v>
      </c>
      <c r="E82" s="317" t="str">
        <f>IF(A82="SERVIÇO",VLOOKUP(C82,SERVIÇOS!$A$6:$D$6426,3,0),IF(A82="INSUMO",VLOOKUP(C82,INSUMOS!$A$6:$D$5343,3,0),IF(REFORMA!A82="COTAÇÃO",VLOOKUP(REFORMA!C82,'MAPA DE COTAÇÕES'!$A$9:$H$956,4,0),IF(REFORMA!A82="CCU",VLOOKUP(REFORMA!C82,COMPOSIÇÕES!$B$9:$H$1050,4,0)))))</f>
        <v>M</v>
      </c>
      <c r="F82" s="493">
        <v>34.54</v>
      </c>
      <c r="G82" s="391">
        <f>IF(A82="SERVIÇO",VLOOKUP(C82,SERVIÇOS!$A$6:$D$6426,4,0),IF(A82="INSUMO",VLOOKUP(C82,INSUMOS!$A$6:$D$5343,4,0),IF(REFORMA!A82="COTAÇÃO",VLOOKUP(REFORMA!C82,'MAPA DE COTAÇÕES'!$A$9:$H$956,3,0),IF(REFORMA!A82="CCU",VLOOKUP(REFORMA!C82,COMPOSIÇÕES!$B$9:$H$1050,7,0)))))</f>
        <v>51.37</v>
      </c>
      <c r="H82" s="390">
        <f t="shared" si="15"/>
        <v>1774.3197999999998</v>
      </c>
      <c r="J82" s="287">
        <f t="shared" si="14"/>
        <v>1774.3197999999998</v>
      </c>
    </row>
    <row r="83" spans="1:10" s="106" customFormat="1" x14ac:dyDescent="0.2">
      <c r="A83" s="287"/>
      <c r="B83" s="171"/>
      <c r="C83" s="171"/>
      <c r="D83" s="171"/>
      <c r="E83" s="172"/>
      <c r="F83" s="173"/>
      <c r="G83" s="173"/>
      <c r="H83" s="174"/>
      <c r="J83" s="287">
        <f t="shared" si="14"/>
        <v>0</v>
      </c>
    </row>
    <row r="84" spans="1:10" s="106" customFormat="1" x14ac:dyDescent="0.2">
      <c r="A84" s="287"/>
      <c r="B84" s="107" t="s">
        <v>226</v>
      </c>
      <c r="C84" s="107"/>
      <c r="D84" s="178" t="s">
        <v>254</v>
      </c>
      <c r="E84" s="179"/>
      <c r="F84" s="179"/>
      <c r="G84" s="179"/>
      <c r="H84" s="180"/>
      <c r="J84" s="287">
        <f t="shared" si="14"/>
        <v>0</v>
      </c>
    </row>
    <row r="85" spans="1:10" s="106" customFormat="1" x14ac:dyDescent="0.2">
      <c r="A85" s="287"/>
      <c r="B85" s="107" t="s">
        <v>6484</v>
      </c>
      <c r="C85" s="107"/>
      <c r="D85" s="178" t="s">
        <v>6485</v>
      </c>
      <c r="E85" s="179"/>
      <c r="F85" s="179"/>
      <c r="G85" s="179"/>
      <c r="H85" s="180"/>
      <c r="J85" s="287">
        <f t="shared" ref="J85" si="18">G85*F85</f>
        <v>0</v>
      </c>
    </row>
    <row r="86" spans="1:10" s="279" customFormat="1" ht="38.25" x14ac:dyDescent="0.2">
      <c r="A86" s="287" t="s">
        <v>5145</v>
      </c>
      <c r="B86" s="392" t="s">
        <v>6486</v>
      </c>
      <c r="C86" s="392" t="s">
        <v>6487</v>
      </c>
      <c r="D86" s="316" t="str">
        <f>IF(A86="SERVIÇO",VLOOKUP(C86,SERVIÇOS!$A$6:$D$6426,2,0),IF(A86="INSUMO",VLOOKUP(C86,INSUMOS!$A$6:$D$5343,2,0),IF(REFORMA!A86="COTAÇÃO",VLOOKUP(REFORMA!C86,'MAPA DE COTAÇÕES'!$A$9:$H$956,2,0),IF(REFORMA!A86="CCU",VLOOKUP(REFORMA!C86,COMPOSIÇÕES!$B$9:$H$1050,2,0)))))</f>
        <v>PORTA DE ABRIR EM VIDRO FUMÊ E ALUMÍNIO COM PINTURA ELETROESTÁTICA PRETO FOSCO . 2 FOLHAS (2,40X2,10M) - P-03</v>
      </c>
      <c r="E86" s="317" t="str">
        <f>IF(A86="SERVIÇO",VLOOKUP(C86,SERVIÇOS!$A$6:$D$6426,3,0),IF(A86="INSUMO",VLOOKUP(C86,INSUMOS!$A$6:$D$5343,3,0),IF(REFORMA!A86="COTAÇÃO",VLOOKUP(REFORMA!C86,'MAPA DE COTAÇÕES'!$A$9:$H$956,4,0),IF(REFORMA!A86="CCU",VLOOKUP(REFORMA!C86,COMPOSIÇÕES!$B$9:$H$1050,4,0)))))</f>
        <v>UNID</v>
      </c>
      <c r="F86" s="393">
        <v>1</v>
      </c>
      <c r="G86" s="391">
        <f>IF(A86="SERVIÇO",VLOOKUP(C86,SERVIÇOS!$A$6:$D$6426,4,0),IF(A86="INSUMO",VLOOKUP(C86,INSUMOS!$A$6:$D$5343,4,0),IF(REFORMA!A86="COTAÇÃO",VLOOKUP(REFORMA!C86,'MAPA DE COTAÇÕES'!$A$9:$H$956,3,0),IF(REFORMA!A86="CCU",VLOOKUP(REFORMA!C86,COMPOSIÇÕES!$B$9:$H$1050,7,0)))))</f>
        <v>3929.9399999999996</v>
      </c>
      <c r="H86" s="390">
        <f t="shared" ref="H86:H90" si="19">G86*F86</f>
        <v>3929.9399999999996</v>
      </c>
      <c r="J86" s="287">
        <f t="shared" si="14"/>
        <v>3929.9399999999996</v>
      </c>
    </row>
    <row r="87" spans="1:10" s="279" customFormat="1" ht="38.25" x14ac:dyDescent="0.2">
      <c r="A87" s="287" t="s">
        <v>5145</v>
      </c>
      <c r="B87" s="392" t="s">
        <v>6488</v>
      </c>
      <c r="C87" s="392" t="s">
        <v>6489</v>
      </c>
      <c r="D87" s="316" t="str">
        <f>IF(A87="SERVIÇO",VLOOKUP(C87,SERVIÇOS!$A$6:$D$6426,2,0),IF(A87="INSUMO",VLOOKUP(C87,INSUMOS!$A$6:$D$5343,2,0),IF(REFORMA!A87="COTAÇÃO",VLOOKUP(REFORMA!C87,'MAPA DE COTAÇÕES'!$A$9:$H$956,2,0),IF(REFORMA!A87="CCU",VLOOKUP(REFORMA!C87,COMPOSIÇÕES!$B$9:$H$1050,2,0)))))</f>
        <v>JANELA DE VIDRO E ALUMÍNIO . 1 FOLHA FIXA . ACABAMENTO ANODIZADO COR BRANCO FOSCO (2,49X0,95M) - J-02</v>
      </c>
      <c r="E87" s="317" t="str">
        <f>IF(A87="SERVIÇO",VLOOKUP(C87,SERVIÇOS!$A$6:$D$6426,3,0),IF(A87="INSUMO",VLOOKUP(C87,INSUMOS!$A$6:$D$5343,3,0),IF(REFORMA!A87="COTAÇÃO",VLOOKUP(REFORMA!C87,'MAPA DE COTAÇÕES'!$A$9:$H$956,4,0),IF(REFORMA!A87="CCU",VLOOKUP(REFORMA!C87,COMPOSIÇÕES!$B$9:$H$1050,4,0)))))</f>
        <v>UNID</v>
      </c>
      <c r="F87" s="393">
        <v>5</v>
      </c>
      <c r="G87" s="391">
        <f>IF(A87="SERVIÇO",VLOOKUP(C87,SERVIÇOS!$A$6:$D$6426,4,0),IF(A87="INSUMO",VLOOKUP(C87,INSUMOS!$A$6:$D$5343,4,0),IF(REFORMA!A87="COTAÇÃO",VLOOKUP(REFORMA!C87,'MAPA DE COTAÇÕES'!$A$9:$H$956,3,0),IF(REFORMA!A87="CCU",VLOOKUP(REFORMA!C87,COMPOSIÇÕES!$B$9:$H$1050,7,0)))))</f>
        <v>936.90358500000002</v>
      </c>
      <c r="H87" s="390">
        <f t="shared" si="19"/>
        <v>4684.5179250000001</v>
      </c>
      <c r="J87" s="287">
        <f t="shared" si="14"/>
        <v>4684.5179250000001</v>
      </c>
    </row>
    <row r="88" spans="1:10" s="279" customFormat="1" ht="51" x14ac:dyDescent="0.2">
      <c r="A88" s="287" t="s">
        <v>5145</v>
      </c>
      <c r="B88" s="392" t="s">
        <v>6490</v>
      </c>
      <c r="C88" s="392" t="s">
        <v>6491</v>
      </c>
      <c r="D88" s="316" t="str">
        <f>IF(A88="SERVIÇO",VLOOKUP(C88,SERVIÇOS!$A$6:$D$6426,2,0),IF(A88="INSUMO",VLOOKUP(C88,INSUMOS!$A$6:$D$5343,2,0),IF(REFORMA!A88="COTAÇÃO",VLOOKUP(REFORMA!C88,'MAPA DE COTAÇÕES'!$A$9:$H$956,2,0),IF(REFORMA!A88="CCU",VLOOKUP(REFORMA!C88,COMPOSIÇÕES!$B$9:$H$1050,2,0)))))</f>
        <v>JANELA DE VIDRO E ALUMÍNIO . 1 FOLHA FIXA E 1 FOLHA DE ABRIR . ACABAMENTO ANODIZADO COR BRANCO FOSCO (2,42X0,95M) - J-03</v>
      </c>
      <c r="E88" s="317" t="str">
        <f>IF(A88="SERVIÇO",VLOOKUP(C88,SERVIÇOS!$A$6:$D$6426,3,0),IF(A88="INSUMO",VLOOKUP(C88,INSUMOS!$A$6:$D$5343,3,0),IF(REFORMA!A88="COTAÇÃO",VLOOKUP(REFORMA!C88,'MAPA DE COTAÇÕES'!$A$9:$H$956,4,0),IF(REFORMA!A88="CCU",VLOOKUP(REFORMA!C88,COMPOSIÇÕES!$B$9:$H$1050,4,0)))))</f>
        <v>UNID</v>
      </c>
      <c r="F88" s="393">
        <v>1</v>
      </c>
      <c r="G88" s="391">
        <f>IF(A88="SERVIÇO",VLOOKUP(C88,SERVIÇOS!$A$6:$D$6426,4,0),IF(A88="INSUMO",VLOOKUP(C88,INSUMOS!$A$6:$D$5343,4,0),IF(REFORMA!A88="COTAÇÃO",VLOOKUP(REFORMA!C88,'MAPA DE COTAÇÕES'!$A$9:$H$956,3,0),IF(REFORMA!A88="CCU",VLOOKUP(REFORMA!C88,COMPOSIÇÕES!$B$9:$H$1050,7,0)))))</f>
        <v>910.56493</v>
      </c>
      <c r="H88" s="390">
        <f t="shared" si="19"/>
        <v>910.56493</v>
      </c>
      <c r="J88" s="287">
        <f t="shared" si="14"/>
        <v>910.56493</v>
      </c>
    </row>
    <row r="89" spans="1:10" s="279" customFormat="1" ht="51" x14ac:dyDescent="0.2">
      <c r="A89" s="287" t="s">
        <v>5145</v>
      </c>
      <c r="B89" s="392" t="s">
        <v>6492</v>
      </c>
      <c r="C89" s="392" t="s">
        <v>6493</v>
      </c>
      <c r="D89" s="316" t="str">
        <f>IF(A89="SERVIÇO",VLOOKUP(C89,SERVIÇOS!$A$6:$D$6426,2,0),IF(A89="INSUMO",VLOOKUP(C89,INSUMOS!$A$6:$D$5343,2,0),IF(REFORMA!A89="COTAÇÃO",VLOOKUP(REFORMA!C89,'MAPA DE COTAÇÕES'!$A$9:$H$956,2,0),IF(REFORMA!A89="CCU",VLOOKUP(REFORMA!C89,COMPOSIÇÕES!$B$9:$H$1050,2,0)))))</f>
        <v>JANELA DE VIDRO E ALUMÍNIO . 1 FOLHA FIXA E 1 FOLHA DE ABRIR . ACABAMENTO ANODIZADO COR BRANCO FOSCO (0,60X0,95M) - J-04</v>
      </c>
      <c r="E89" s="317" t="str">
        <f>IF(A89="SERVIÇO",VLOOKUP(C89,SERVIÇOS!$A$6:$D$6426,3,0),IF(A89="INSUMO",VLOOKUP(C89,INSUMOS!$A$6:$D$5343,3,0),IF(REFORMA!A89="COTAÇÃO",VLOOKUP(REFORMA!C89,'MAPA DE COTAÇÕES'!$A$9:$H$956,4,0),IF(REFORMA!A89="CCU",VLOOKUP(REFORMA!C89,COMPOSIÇÕES!$B$9:$H$1050,4,0)))))</f>
        <v>UNID</v>
      </c>
      <c r="F89" s="393">
        <v>1</v>
      </c>
      <c r="G89" s="391">
        <f>IF(A89="SERVIÇO",VLOOKUP(C89,SERVIÇOS!$A$6:$D$6426,4,0),IF(A89="INSUMO",VLOOKUP(C89,INSUMOS!$A$6:$D$5343,4,0),IF(REFORMA!A89="COTAÇÃO",VLOOKUP(REFORMA!C89,'MAPA DE COTAÇÕES'!$A$9:$H$956,3,0),IF(REFORMA!A89="CCU",VLOOKUP(REFORMA!C89,COMPOSIÇÕES!$B$9:$H$1050,7,0)))))</f>
        <v>225.75989999999999</v>
      </c>
      <c r="H89" s="390">
        <f t="shared" si="19"/>
        <v>225.75989999999999</v>
      </c>
      <c r="J89" s="287">
        <f t="shared" si="14"/>
        <v>225.75989999999999</v>
      </c>
    </row>
    <row r="90" spans="1:10" s="279" customFormat="1" ht="38.25" x14ac:dyDescent="0.2">
      <c r="A90" s="287" t="s">
        <v>5145</v>
      </c>
      <c r="B90" s="392" t="s">
        <v>6494</v>
      </c>
      <c r="C90" s="392" t="s">
        <v>6495</v>
      </c>
      <c r="D90" s="316" t="str">
        <f>IF(A90="SERVIÇO",VLOOKUP(C90,SERVIÇOS!$A$6:$D$6426,2,0),IF(A90="INSUMO",VLOOKUP(C90,INSUMOS!$A$6:$D$5343,2,0),IF(REFORMA!A90="COTAÇÃO",VLOOKUP(REFORMA!C90,'MAPA DE COTAÇÕES'!$A$9:$H$956,2,0),IF(REFORMA!A90="CCU",VLOOKUP(REFORMA!C90,COMPOSIÇÕES!$B$9:$H$1050,2,0)))))</f>
        <v>ESQUADRIA EM VIDRO FUMÊ COM ALUMÍNIO EM PINTURA ELETROESTÁTICA PRETA. FIXA (14,98X3,40M) - J-05</v>
      </c>
      <c r="E90" s="317" t="str">
        <f>IF(A90="SERVIÇO",VLOOKUP(C90,SERVIÇOS!$A$6:$D$6426,3,0),IF(A90="INSUMO",VLOOKUP(C90,INSUMOS!$A$6:$D$5343,3,0),IF(REFORMA!A90="COTAÇÃO",VLOOKUP(REFORMA!C90,'MAPA DE COTAÇÕES'!$A$9:$H$956,4,0),IF(REFORMA!A90="CCU",VLOOKUP(REFORMA!C90,COMPOSIÇÕES!$B$9:$H$1050,4,0)))))</f>
        <v>UNID</v>
      </c>
      <c r="F90" s="393">
        <v>1</v>
      </c>
      <c r="G90" s="391">
        <f>IF(A90="SERVIÇO",VLOOKUP(C90,SERVIÇOS!$A$6:$D$6426,4,0),IF(A90="INSUMO",VLOOKUP(C90,INSUMOS!$A$6:$D$5343,4,0),IF(REFORMA!A90="COTAÇÃO",VLOOKUP(REFORMA!C90,'MAPA DE COTAÇÕES'!$A$9:$H$956,3,0),IF(REFORMA!A90="CCU",VLOOKUP(REFORMA!C90,COMPOSIÇÕES!$B$9:$H$1050,7,0)))))</f>
        <v>21772.920679999999</v>
      </c>
      <c r="H90" s="390">
        <f t="shared" si="19"/>
        <v>21772.920679999999</v>
      </c>
      <c r="J90" s="287">
        <f t="shared" si="14"/>
        <v>21772.920679999999</v>
      </c>
    </row>
    <row r="91" spans="1:10" s="279" customFormat="1" ht="38.25" x14ac:dyDescent="0.2">
      <c r="A91" s="287" t="s">
        <v>5145</v>
      </c>
      <c r="B91" s="392" t="s">
        <v>6496</v>
      </c>
      <c r="C91" s="392" t="s">
        <v>6497</v>
      </c>
      <c r="D91" s="316" t="str">
        <f>IF(A91="SERVIÇO",VLOOKUP(C91,SERVIÇOS!$A$6:$D$6426,2,0),IF(A91="INSUMO",VLOOKUP(C91,INSUMOS!$A$6:$D$5343,2,0),IF(REFORMA!A91="COTAÇÃO",VLOOKUP(REFORMA!C91,'MAPA DE COTAÇÕES'!$A$9:$H$956,2,0),IF(REFORMA!A91="CCU",VLOOKUP(REFORMA!C91,COMPOSIÇÕES!$B$9:$H$1050,2,0)))))</f>
        <v>FECHAMENTO EM PERFIL DE ALUMÍNIO 25X50MM PRETO - FORNECIMENTO E INSTALAÇÃO</v>
      </c>
      <c r="E91" s="317" t="str">
        <f>IF(A91="SERVIÇO",VLOOKUP(C91,SERVIÇOS!$A$6:$D$6426,3,0),IF(A91="INSUMO",VLOOKUP(C91,INSUMOS!$A$6:$D$5343,3,0),IF(REFORMA!A91="COTAÇÃO",VLOOKUP(REFORMA!C91,'MAPA DE COTAÇÕES'!$A$9:$H$956,4,0),IF(REFORMA!A91="CCU",VLOOKUP(REFORMA!C91,COMPOSIÇÕES!$B$9:$H$1050,4,0)))))</f>
        <v>M2</v>
      </c>
      <c r="F91" s="393">
        <v>88.08</v>
      </c>
      <c r="G91" s="391">
        <f>IF(A91="SERVIÇO",VLOOKUP(C91,SERVIÇOS!$A$6:$D$6426,4,0),IF(A91="INSUMO",VLOOKUP(C91,INSUMOS!$A$6:$D$5343,4,0),IF(REFORMA!A91="COTAÇÃO",VLOOKUP(REFORMA!C91,'MAPA DE COTAÇÕES'!$A$9:$H$956,3,0),IF(REFORMA!A91="CCU",VLOOKUP(REFORMA!C91,COMPOSIÇÕES!$B$9:$H$1050,7,0)))))</f>
        <v>276.49799999999999</v>
      </c>
      <c r="H91" s="390">
        <f t="shared" ref="H91" si="20">G91*F91</f>
        <v>24353.94384</v>
      </c>
      <c r="J91" s="287">
        <f t="shared" ref="J91:J93" si="21">G91*F91</f>
        <v>24353.94384</v>
      </c>
    </row>
    <row r="92" spans="1:10" s="106" customFormat="1" x14ac:dyDescent="0.2">
      <c r="A92" s="287"/>
      <c r="B92" s="171"/>
      <c r="C92" s="171"/>
      <c r="D92" s="171"/>
      <c r="E92" s="172"/>
      <c r="F92" s="173"/>
      <c r="G92" s="173"/>
      <c r="H92" s="174"/>
      <c r="J92" s="287">
        <f t="shared" si="21"/>
        <v>0</v>
      </c>
    </row>
    <row r="93" spans="1:10" s="106" customFormat="1" x14ac:dyDescent="0.2">
      <c r="A93" s="287"/>
      <c r="B93" s="107" t="s">
        <v>6498</v>
      </c>
      <c r="C93" s="107"/>
      <c r="D93" s="178" t="s">
        <v>6507</v>
      </c>
      <c r="E93" s="179"/>
      <c r="F93" s="179"/>
      <c r="G93" s="179"/>
      <c r="H93" s="180"/>
      <c r="J93" s="287">
        <f t="shared" si="21"/>
        <v>0</v>
      </c>
    </row>
    <row r="94" spans="1:10" s="279" customFormat="1" ht="89.25" x14ac:dyDescent="0.2">
      <c r="A94" s="287" t="s">
        <v>5145</v>
      </c>
      <c r="B94" s="392" t="s">
        <v>6499</v>
      </c>
      <c r="C94" s="392" t="s">
        <v>6500</v>
      </c>
      <c r="D94" s="316" t="str">
        <f>IF(A94="SERVIÇO",VLOOKUP(C94,SERVIÇOS!$A$6:$D$6426,2,0),IF(A94="INSUMO",VLOOKUP(C94,INSUMOS!$A$6:$D$5343,2,0),IF(REFORMA!A94="COTAÇÃO",VLOOKUP(REFORMA!C94,'MAPA DE COTAÇÕES'!$A$9:$H$956,2,0),IF(REFORMA!A94="CCU",VLOOKUP(REFORMA!C94,COMPOSIÇÕES!$B$9:$H$1050,2,0)))))</f>
        <v>PORTA MADEIRA (P-01) CONFORME PROJETO, 1 FOLHA DE ABRIR, 80X210X3,5CM COM LAMINADO MELAMÍNICO, INCLUSO PORTAL EM AÇO GALVANIZADO A FOGO, VISOR EM VIDRO TEMPERADO 100X20CM E PROTEÇÃO INFERIOR EM AÇO INOX 80X30CM E DOBRADICAS - FORNECIMENTO E INSTALAÇÃO</v>
      </c>
      <c r="E94" s="317" t="str">
        <f>IF(A94="SERVIÇO",VLOOKUP(C94,SERVIÇOS!$A$6:$D$6426,3,0),IF(A94="INSUMO",VLOOKUP(C94,INSUMOS!$A$6:$D$5343,3,0),IF(REFORMA!A94="COTAÇÃO",VLOOKUP(REFORMA!C94,'MAPA DE COTAÇÕES'!$A$9:$H$956,4,0),IF(REFORMA!A94="CCU",VLOOKUP(REFORMA!C94,COMPOSIÇÕES!$B$9:$H$1050,4,0)))))</f>
        <v>UNID</v>
      </c>
      <c r="F94" s="393">
        <v>3</v>
      </c>
      <c r="G94" s="391">
        <f>IF(A94="SERVIÇO",VLOOKUP(C94,SERVIÇOS!$A$6:$D$6426,4,0),IF(A94="INSUMO",VLOOKUP(C94,INSUMOS!$A$6:$D$5343,4,0),IF(REFORMA!A94="COTAÇÃO",VLOOKUP(REFORMA!C94,'MAPA DE COTAÇÕES'!$A$9:$H$956,3,0),IF(REFORMA!A94="CCU",VLOOKUP(REFORMA!C94,COMPOSIÇÕES!$B$9:$H$1050,7,0)))))</f>
        <v>1392.2165905280001</v>
      </c>
      <c r="H94" s="390">
        <f t="shared" ref="H94" si="22">G94*F94</f>
        <v>4176.6497715840005</v>
      </c>
      <c r="J94" s="287">
        <f t="shared" ref="J94" si="23">G94*F94</f>
        <v>4176.6497715840005</v>
      </c>
    </row>
    <row r="95" spans="1:10" s="279" customFormat="1" ht="89.25" x14ac:dyDescent="0.2">
      <c r="A95" s="287" t="s">
        <v>5145</v>
      </c>
      <c r="B95" s="392" t="s">
        <v>6501</v>
      </c>
      <c r="C95" s="392" t="s">
        <v>6502</v>
      </c>
      <c r="D95" s="316" t="str">
        <f>IF(A95="SERVIÇO",VLOOKUP(C95,SERVIÇOS!$A$6:$D$6426,2,0),IF(A95="INSUMO",VLOOKUP(C95,INSUMOS!$A$6:$D$5343,2,0),IF(REFORMA!A95="COTAÇÃO",VLOOKUP(REFORMA!C95,'MAPA DE COTAÇÕES'!$A$9:$H$956,2,0),IF(REFORMA!A95="CCU",VLOOKUP(REFORMA!C95,COMPOSIÇÕES!$B$9:$H$1050,2,0)))))</f>
        <v>PORTA MADEIRA (P-02) CONFORME PROJETO, 2 FOLHAs DE ABRIR, 110X210X3,5CM COM LAMINADO MELAMÍNICO, INCLUSO PORTAL EM AÇO GALVANIZADO A FOGO, VISOR EM VIDRO TEMPERADO 100X20CM E PROTEÇÃO INFERIOR EM AÇO INOX 55X30CM E DOBRADICAS - FORNECIMENTO E INSTALAÇÃO</v>
      </c>
      <c r="E95" s="317" t="str">
        <f>IF(A95="SERVIÇO",VLOOKUP(C95,SERVIÇOS!$A$6:$D$6426,3,0),IF(A95="INSUMO",VLOOKUP(C95,INSUMOS!$A$6:$D$5343,3,0),IF(REFORMA!A95="COTAÇÃO",VLOOKUP(REFORMA!C95,'MAPA DE COTAÇÕES'!$A$9:$H$956,4,0),IF(REFORMA!A95="CCU",VLOOKUP(REFORMA!C95,COMPOSIÇÕES!$B$9:$H$1050,4,0)))))</f>
        <v>UNID</v>
      </c>
      <c r="F95" s="393">
        <v>2</v>
      </c>
      <c r="G95" s="391">
        <f>IF(A95="SERVIÇO",VLOOKUP(C95,SERVIÇOS!$A$6:$D$6426,4,0),IF(A95="INSUMO",VLOOKUP(C95,INSUMOS!$A$6:$D$5343,4,0),IF(REFORMA!A95="COTAÇÃO",VLOOKUP(REFORMA!C95,'MAPA DE COTAÇÕES'!$A$9:$H$956,3,0),IF(REFORMA!A95="CCU",VLOOKUP(REFORMA!C95,COMPOSIÇÕES!$B$9:$H$1050,7,0)))))</f>
        <v>1950.0533190080002</v>
      </c>
      <c r="H95" s="390">
        <f t="shared" ref="H95" si="24">G95*F95</f>
        <v>3900.1066380160005</v>
      </c>
      <c r="J95" s="287">
        <f t="shared" ref="J95" si="25">G95*F95</f>
        <v>3900.1066380160005</v>
      </c>
    </row>
    <row r="96" spans="1:10" s="279" customFormat="1" ht="89.25" x14ac:dyDescent="0.2">
      <c r="A96" s="287" t="s">
        <v>5145</v>
      </c>
      <c r="B96" s="392" t="s">
        <v>6503</v>
      </c>
      <c r="C96" s="392" t="s">
        <v>6504</v>
      </c>
      <c r="D96" s="316" t="str">
        <f>IF(A96="SERVIÇO",VLOOKUP(C96,SERVIÇOS!$A$6:$D$6426,2,0),IF(A96="INSUMO",VLOOKUP(C96,INSUMOS!$A$6:$D$5343,2,0),IF(REFORMA!A96="COTAÇÃO",VLOOKUP(REFORMA!C96,'MAPA DE COTAÇÕES'!$A$9:$H$956,2,0),IF(REFORMA!A96="CCU",VLOOKUP(REFORMA!C96,COMPOSIÇÕES!$B$9:$H$1050,2,0)))))</f>
        <v>PORTA MADEIRA (P-04) CONFORME PROJETO, 1 FOLHA DE ABRIR, 90X210X3,5CM COM LAMINADO MELAMÍNICO, INCLUSO PORTAL EM AÇO GALVANIZADO A FOGO, VISOR EM VIDRO TEMPERADO 100X20CM E PROTEÇÃO INFERIOR EM AÇO INOX 90X30CM E DOBRADICAS - FORNECIMENTO E INSTALAÇÃO</v>
      </c>
      <c r="E96" s="317" t="str">
        <f>IF(A96="SERVIÇO",VLOOKUP(C96,SERVIÇOS!$A$6:$D$6426,3,0),IF(A96="INSUMO",VLOOKUP(C96,INSUMOS!$A$6:$D$5343,3,0),IF(REFORMA!A96="COTAÇÃO",VLOOKUP(REFORMA!C96,'MAPA DE COTAÇÕES'!$A$9:$H$956,4,0),IF(REFORMA!A96="CCU",VLOOKUP(REFORMA!C96,COMPOSIÇÕES!$B$9:$H$1050,4,0)))))</f>
        <v>UNID</v>
      </c>
      <c r="F96" s="393">
        <v>1</v>
      </c>
      <c r="G96" s="391">
        <f>IF(A96="SERVIÇO",VLOOKUP(C96,SERVIÇOS!$A$6:$D$6426,4,0),IF(A96="INSUMO",VLOOKUP(C96,INSUMOS!$A$6:$D$5343,4,0),IF(REFORMA!A96="COTAÇÃO",VLOOKUP(REFORMA!C96,'MAPA DE COTAÇÕES'!$A$9:$H$956,3,0),IF(REFORMA!A96="CCU",VLOOKUP(REFORMA!C96,COMPOSIÇÕES!$B$9:$H$1050,7,0)))))</f>
        <v>1504.888166688</v>
      </c>
      <c r="H96" s="390">
        <f t="shared" ref="H96" si="26">G96*F96</f>
        <v>1504.888166688</v>
      </c>
      <c r="J96" s="287">
        <f t="shared" ref="J96" si="27">G96*F96</f>
        <v>1504.888166688</v>
      </c>
    </row>
    <row r="97" spans="1:10" s="279" customFormat="1" ht="89.25" x14ac:dyDescent="0.2">
      <c r="A97" s="287" t="s">
        <v>5145</v>
      </c>
      <c r="B97" s="392" t="s">
        <v>6505</v>
      </c>
      <c r="C97" s="392" t="s">
        <v>6506</v>
      </c>
      <c r="D97" s="316" t="str">
        <f>IF(A97="SERVIÇO",VLOOKUP(C97,SERVIÇOS!$A$6:$D$6426,2,0),IF(A97="INSUMO",VLOOKUP(C97,INSUMOS!$A$6:$D$5343,2,0),IF(REFORMA!A97="COTAÇÃO",VLOOKUP(REFORMA!C97,'MAPA DE COTAÇÕES'!$A$9:$H$956,2,0),IF(REFORMA!A97="CCU",VLOOKUP(REFORMA!C97,COMPOSIÇÕES!$B$9:$H$1050,2,0)))))</f>
        <v>PORTA MADEIRA (P-05) CONFORME PROJETO, 1 FOLHA DE ABRIR, 70X210X3,5CM COM LAMINADO MELAMÍNICO, INCLUSO PORTAL EM AÇO GALVANIZADO A FOGO, VISOR EM VIDRO TEMPERADO 100X20CM E PROTEÇÃO INFERIOR EM AÇO INOX 70X30CM E DOBRADICAS - FORNECIMENTO E INSTALAÇÃO</v>
      </c>
      <c r="E97" s="317" t="str">
        <f>IF(A97="SERVIÇO",VLOOKUP(C97,SERVIÇOS!$A$6:$D$6426,3,0),IF(A97="INSUMO",VLOOKUP(C97,INSUMOS!$A$6:$D$5343,3,0),IF(REFORMA!A97="COTAÇÃO",VLOOKUP(REFORMA!C97,'MAPA DE COTAÇÕES'!$A$9:$H$956,4,0),IF(REFORMA!A97="CCU",VLOOKUP(REFORMA!C97,COMPOSIÇÕES!$B$9:$H$1050,4,0)))))</f>
        <v>UNID</v>
      </c>
      <c r="F97" s="393">
        <v>6</v>
      </c>
      <c r="G97" s="391">
        <f>IF(A97="SERVIÇO",VLOOKUP(C97,SERVIÇOS!$A$6:$D$6426,4,0),IF(A97="INSUMO",VLOOKUP(C97,INSUMOS!$A$6:$D$5343,4,0),IF(REFORMA!A97="COTAÇÃO",VLOOKUP(REFORMA!C97,'MAPA DE COTAÇÕES'!$A$9:$H$956,3,0),IF(REFORMA!A97="CCU",VLOOKUP(REFORMA!C97,COMPOSIÇÕES!$B$9:$H$1050,7,0)))))</f>
        <v>1297.4450143680001</v>
      </c>
      <c r="H97" s="390">
        <f t="shared" ref="H97" si="28">G97*F97</f>
        <v>7784.6700862080006</v>
      </c>
      <c r="J97" s="287">
        <f t="shared" ref="J97" si="29">G97*F97</f>
        <v>7784.6700862080006</v>
      </c>
    </row>
    <row r="98" spans="1:10" s="106" customFormat="1" x14ac:dyDescent="0.2">
      <c r="A98" s="287"/>
      <c r="B98" s="171"/>
      <c r="C98" s="171"/>
      <c r="D98" s="171"/>
      <c r="E98" s="172"/>
      <c r="F98" s="173"/>
      <c r="G98" s="173"/>
      <c r="H98" s="174"/>
      <c r="J98" s="287">
        <f t="shared" si="14"/>
        <v>0</v>
      </c>
    </row>
    <row r="99" spans="1:10" s="106" customFormat="1" x14ac:dyDescent="0.2">
      <c r="A99" s="287"/>
      <c r="B99" s="107" t="s">
        <v>264</v>
      </c>
      <c r="C99" s="107"/>
      <c r="D99" s="178" t="s">
        <v>265</v>
      </c>
      <c r="E99" s="179"/>
      <c r="F99" s="179"/>
      <c r="G99" s="179"/>
      <c r="H99" s="180"/>
      <c r="J99" s="287">
        <f t="shared" si="14"/>
        <v>0</v>
      </c>
    </row>
    <row r="100" spans="1:10" s="279" customFormat="1" ht="63.75" x14ac:dyDescent="0.2">
      <c r="A100" s="287" t="s">
        <v>5145</v>
      </c>
      <c r="B100" s="392" t="s">
        <v>266</v>
      </c>
      <c r="C100" s="389" t="s">
        <v>6531</v>
      </c>
      <c r="D100" s="316" t="str">
        <f>IF(A100="SERVIÇO",VLOOKUP(C100,SERVIÇOS!$A$6:$D$6426,2,0),IF(A100="INSUMO",VLOOKUP(C100,INSUMOS!$A$6:$D$5343,2,0),IF(REFORMA!A100="COTAÇÃO",VLOOKUP(REFORMA!C100,'MAPA DE COTAÇÕES'!$A$9:$H$956,2,0),IF(REFORMA!A100="CCU",VLOOKUP(REFORMA!C100,COMPOSIÇÕES!$B$9:$H$1050,2,0)))))</f>
        <v>FECHADURA DE EMBUTIR COMPLETA, PARA PORTAS EXTERNAS 2 FOLHAS, PADRAO DE ACABAMENTO POPULAR E FECHO DE EMBUTIR TIPO UNHA COM ALAVANCA DE LATA O CROMADO 22CM</v>
      </c>
      <c r="E100" s="317" t="str">
        <f>IF(A100="SERVIÇO",VLOOKUP(C100,SERVIÇOS!$A$6:$D$6426,3,0),IF(A100="INSUMO",VLOOKUP(C100,INSUMOS!$A$6:$D$5343,3,0),IF(REFORMA!A100="COTAÇÃO",VLOOKUP(REFORMA!C100,'MAPA DE COTAÇÕES'!$A$9:$H$956,4,0),IF(REFORMA!A100="CCU",VLOOKUP(REFORMA!C100,COMPOSIÇÕES!$B$9:$H$1050,4,0)))))</f>
        <v>UNID</v>
      </c>
      <c r="F100" s="393">
        <v>2</v>
      </c>
      <c r="G100" s="391">
        <f>IF(A100="SERVIÇO",VLOOKUP(C100,SERVIÇOS!$A$6:$D$6426,4,0),IF(A100="INSUMO",VLOOKUP(C100,INSUMOS!$A$6:$D$5343,4,0),IF(REFORMA!A100="COTAÇÃO",VLOOKUP(REFORMA!C100,'MAPA DE COTAÇÕES'!$A$9:$H$956,3,0),IF(REFORMA!A100="CCU",VLOOKUP(REFORMA!C100,COMPOSIÇÕES!$B$9:$H$1050,7,0)))))</f>
        <v>159.17599999999999</v>
      </c>
      <c r="H100" s="390">
        <f t="shared" ref="H100:H102" si="30">G100*F100</f>
        <v>318.35199999999998</v>
      </c>
      <c r="J100" s="287">
        <f t="shared" si="14"/>
        <v>318.35199999999998</v>
      </c>
    </row>
    <row r="101" spans="1:10" s="279" customFormat="1" ht="63.75" x14ac:dyDescent="0.2">
      <c r="A101" s="287" t="s">
        <v>5145</v>
      </c>
      <c r="B101" s="392" t="s">
        <v>267</v>
      </c>
      <c r="C101" s="389" t="s">
        <v>6532</v>
      </c>
      <c r="D101" s="316" t="str">
        <f>IF(A101="SERVIÇO",VLOOKUP(C101,SERVIÇOS!$A$6:$D$6426,2,0),IF(A101="INSUMO",VLOOKUP(C101,INSUMOS!$A$6:$D$5343,2,0),IF(REFORMA!A101="COTAÇÃO",VLOOKUP(REFORMA!C101,'MAPA DE COTAÇÕES'!$A$9:$H$956,2,0),IF(REFORMA!A101="CCU",VLOOKUP(REFORMA!C101,COMPOSIÇÕES!$B$9:$H$1050,2,0)))))</f>
        <v>FECHADURA DE EMBUTIR COM CILINDRO GRÂ-MESTRE, EXTERNA, COMPLETA, ACABAMENTO PADRÃO MÉDIO, INCLUSO EXECUÇÃO DE FURO - FORNECIMENTO E INSTALAÇÃO. AF_08/2015</v>
      </c>
      <c r="E101" s="317" t="str">
        <f>IF(A101="SERVIÇO",VLOOKUP(C101,SERVIÇOS!$A$6:$D$6426,3,0),IF(A101="INSUMO",VLOOKUP(C101,INSUMOS!$A$6:$D$5343,3,0),IF(REFORMA!A101="COTAÇÃO",VLOOKUP(REFORMA!C101,'MAPA DE COTAÇÕES'!$A$9:$H$956,4,0),IF(REFORMA!A101="CCU",VLOOKUP(REFORMA!C101,COMPOSIÇÕES!$B$9:$H$1050,4,0)))))</f>
        <v>UNID</v>
      </c>
      <c r="F101" s="393">
        <v>11</v>
      </c>
      <c r="G101" s="391">
        <f>IF(A101="SERVIÇO",VLOOKUP(C101,SERVIÇOS!$A$6:$D$6426,4,0),IF(A101="INSUMO",VLOOKUP(C101,INSUMOS!$A$6:$D$5343,4,0),IF(REFORMA!A101="COTAÇÃO",VLOOKUP(REFORMA!C101,'MAPA DE COTAÇÕES'!$A$9:$H$956,3,0),IF(REFORMA!A101="CCU",VLOOKUP(REFORMA!C101,COMPOSIÇÕES!$B$9:$H$1050,7,0)))))</f>
        <v>99.313490000000002</v>
      </c>
      <c r="H101" s="390">
        <f t="shared" si="30"/>
        <v>1092.44839</v>
      </c>
      <c r="J101" s="287">
        <f t="shared" si="14"/>
        <v>1092.44839</v>
      </c>
    </row>
    <row r="102" spans="1:10" s="279" customFormat="1" ht="25.5" x14ac:dyDescent="0.2">
      <c r="A102" s="287" t="s">
        <v>5145</v>
      </c>
      <c r="B102" s="392" t="s">
        <v>268</v>
      </c>
      <c r="C102" s="389" t="s">
        <v>6533</v>
      </c>
      <c r="D102" s="316" t="str">
        <f>IF(A102="SERVIÇO",VLOOKUP(C102,SERVIÇOS!$A$6:$D$6426,2,0),IF(A102="INSUMO",VLOOKUP(C102,INSUMOS!$A$6:$D$5343,2,0),IF(REFORMA!A102="COTAÇÃO",VLOOKUP(REFORMA!C102,'MAPA DE COTAÇÕES'!$A$9:$H$956,2,0),IF(REFORMA!A102="CCU",VLOOKUP(REFORMA!C102,COMPOSIÇÕES!$B$9:$H$1050,2,0)))))</f>
        <v>MOLA HIDRÁULICA AÉREA PARA PORTA DE ABRIR - FORNECIMENTO E INSTALAÇÃO</v>
      </c>
      <c r="E102" s="317" t="str">
        <f>IF(A102="SERVIÇO",VLOOKUP(C102,SERVIÇOS!$A$6:$D$6426,3,0),IF(A102="INSUMO",VLOOKUP(C102,INSUMOS!$A$6:$D$5343,3,0),IF(REFORMA!A102="COTAÇÃO",VLOOKUP(REFORMA!C102,'MAPA DE COTAÇÕES'!$A$9:$H$956,4,0),IF(REFORMA!A102="CCU",VLOOKUP(REFORMA!C102,COMPOSIÇÕES!$B$9:$H$1050,4,0)))))</f>
        <v>UNID</v>
      </c>
      <c r="F102" s="393">
        <v>12</v>
      </c>
      <c r="G102" s="391">
        <f>IF(A102="SERVIÇO",VLOOKUP(C102,SERVIÇOS!$A$6:$D$6426,4,0),IF(A102="INSUMO",VLOOKUP(C102,INSUMOS!$A$6:$D$5343,4,0),IF(REFORMA!A102="COTAÇÃO",VLOOKUP(REFORMA!C102,'MAPA DE COTAÇÕES'!$A$9:$H$956,3,0),IF(REFORMA!A102="CCU",VLOOKUP(REFORMA!C102,COMPOSIÇÕES!$B$9:$H$1050,7,0)))))</f>
        <v>139.28</v>
      </c>
      <c r="H102" s="390">
        <f t="shared" si="30"/>
        <v>1671.3600000000001</v>
      </c>
      <c r="J102" s="287">
        <f t="shared" si="14"/>
        <v>1671.3600000000001</v>
      </c>
    </row>
    <row r="103" spans="1:10" s="106" customFormat="1" x14ac:dyDescent="0.2">
      <c r="A103" s="287"/>
      <c r="B103" s="171"/>
      <c r="C103" s="171"/>
      <c r="D103" s="171"/>
      <c r="E103" s="172"/>
      <c r="F103" s="173"/>
      <c r="G103" s="173"/>
      <c r="H103" s="174"/>
      <c r="J103" s="287">
        <f t="shared" ref="J103:J118" si="31">G103*F103</f>
        <v>0</v>
      </c>
    </row>
    <row r="104" spans="1:10" s="106" customFormat="1" x14ac:dyDescent="0.2">
      <c r="A104" s="287"/>
      <c r="B104" s="107" t="s">
        <v>227</v>
      </c>
      <c r="C104" s="107"/>
      <c r="D104" s="178" t="s">
        <v>272</v>
      </c>
      <c r="E104" s="179"/>
      <c r="F104" s="179"/>
      <c r="G104" s="179"/>
      <c r="H104" s="180"/>
      <c r="J104" s="287">
        <f t="shared" si="31"/>
        <v>0</v>
      </c>
    </row>
    <row r="105" spans="1:10" s="279" customFormat="1" ht="25.5" x14ac:dyDescent="0.2">
      <c r="A105" s="287" t="s">
        <v>5145</v>
      </c>
      <c r="B105" s="392" t="s">
        <v>6540</v>
      </c>
      <c r="C105" s="392" t="s">
        <v>6482</v>
      </c>
      <c r="D105" s="316" t="str">
        <f>IF(A105="SERVIÇO",VLOOKUP(C105,SERVIÇOS!$A$6:$D$6426,2,0),IF(A105="INSUMO",VLOOKUP(C105,INSUMOS!$A$6:$D$5343,2,0),IF(REFORMA!A105="COTAÇÃO",VLOOKUP(REFORMA!C105,'MAPA DE COTAÇÕES'!$A$9:$H$956,2,0),IF(REFORMA!A105="CCU",VLOOKUP(REFORMA!C105,COMPOSIÇÕES!$B$9:$H$1050,2,0)))))</f>
        <v>VIDRO TEMPERADO FUMÊ, ESPESSURA 10MM, FORNECIMENTO E INSTALACAO</v>
      </c>
      <c r="E105" s="317" t="str">
        <f>IF(A105="SERVIÇO",VLOOKUP(C105,SERVIÇOS!$A$6:$D$6426,3,0),IF(A105="INSUMO",VLOOKUP(C105,INSUMOS!$A$6:$D$5343,3,0),IF(REFORMA!A105="COTAÇÃO",VLOOKUP(REFORMA!C105,'MAPA DE COTAÇÕES'!$A$9:$H$956,4,0),IF(REFORMA!A105="CCU",VLOOKUP(REFORMA!C105,COMPOSIÇÕES!$B$9:$H$1050,4,0)))))</f>
        <v>M2</v>
      </c>
      <c r="F105" s="393">
        <v>281.11</v>
      </c>
      <c r="G105" s="391">
        <f>IF(A105="SERVIÇO",VLOOKUP(C105,SERVIÇOS!$A$6:$D$6426,4,0),IF(A105="INSUMO",VLOOKUP(C105,INSUMOS!$A$6:$D$5343,4,0),IF(REFORMA!A105="COTAÇÃO",VLOOKUP(REFORMA!C105,'MAPA DE COTAÇÕES'!$A$9:$H$956,3,0),IF(REFORMA!A105="CCU",VLOOKUP(REFORMA!C105,COMPOSIÇÕES!$B$9:$H$1050,7,0)))))</f>
        <v>291.56</v>
      </c>
      <c r="H105" s="390">
        <f>G105*F105</f>
        <v>81960.431600000011</v>
      </c>
      <c r="J105" s="287">
        <f t="shared" si="31"/>
        <v>81960.431600000011</v>
      </c>
    </row>
    <row r="106" spans="1:10" s="106" customFormat="1" x14ac:dyDescent="0.2">
      <c r="A106" s="287"/>
      <c r="B106" s="171"/>
      <c r="C106" s="171"/>
      <c r="D106" s="171"/>
      <c r="E106" s="172"/>
      <c r="F106" s="173"/>
      <c r="G106" s="173"/>
      <c r="H106" s="174"/>
      <c r="J106" s="287">
        <f t="shared" si="31"/>
        <v>0</v>
      </c>
    </row>
    <row r="107" spans="1:10" s="106" customFormat="1" x14ac:dyDescent="0.2">
      <c r="A107" s="287"/>
      <c r="B107" s="107" t="s">
        <v>228</v>
      </c>
      <c r="C107" s="107"/>
      <c r="D107" s="178" t="s">
        <v>229</v>
      </c>
      <c r="E107" s="179"/>
      <c r="F107" s="179"/>
      <c r="G107" s="179"/>
      <c r="H107" s="180"/>
      <c r="J107" s="287">
        <f t="shared" si="31"/>
        <v>0</v>
      </c>
    </row>
    <row r="108" spans="1:10" s="106" customFormat="1" x14ac:dyDescent="0.2">
      <c r="A108" s="287"/>
      <c r="B108" s="107" t="s">
        <v>230</v>
      </c>
      <c r="C108" s="107"/>
      <c r="D108" s="178" t="s">
        <v>5150</v>
      </c>
      <c r="E108" s="179"/>
      <c r="F108" s="179"/>
      <c r="G108" s="179"/>
      <c r="H108" s="180"/>
      <c r="J108" s="287">
        <f t="shared" si="31"/>
        <v>0</v>
      </c>
    </row>
    <row r="109" spans="1:10" s="279" customFormat="1" ht="63.75" x14ac:dyDescent="0.2">
      <c r="A109" s="288" t="s">
        <v>5144</v>
      </c>
      <c r="B109" s="392" t="s">
        <v>6549</v>
      </c>
      <c r="C109" s="392">
        <v>87620</v>
      </c>
      <c r="D109" s="316" t="str">
        <f>IF(A109="SERVIÇO",VLOOKUP(C109,SERVIÇOS!$A$6:$D$6426,2,0),IF(A109="INSUMO",VLOOKUP(C109,INSUMOS!$A$6:$D$5343,2,0),IF(REFORMA!A109="COTAÇÃO",VLOOKUP(REFORMA!C109,'MAPA DE COTAÇÕES'!$A$9:$H$956,2,0),IF(REFORMA!A109="CCU",VLOOKUP(REFORMA!C109,COMPOSIÇÕES!$B$9:$H$1050,2,0)))))</f>
        <v>CONTRAPISO EM ARGAMASSA TRAÇO 1:4 (CIMENTO E AREIA), PREPARO MECÂNICO COM BETONEIRA 400 L, APLICADO EM ÁREAS SECAS SOBRE LAJE, ADERIDO, ESPESSURA 2CM. AF_06/2014</v>
      </c>
      <c r="E109" s="317" t="str">
        <f>IF(A109="SERVIÇO",VLOOKUP(C109,SERVIÇOS!$A$6:$D$6426,3,0),IF(A109="INSUMO",VLOOKUP(C109,INSUMOS!$A$6:$D$5343,3,0),IF(REFORMA!A109="COTAÇÃO",VLOOKUP(REFORMA!C109,'MAPA DE COTAÇÕES'!$A$9:$H$956,4,0),IF(REFORMA!A109="CCU",VLOOKUP(REFORMA!C109,COMPOSIÇÕES!$B$9:$H$1050,4,0)))))</f>
        <v>M2</v>
      </c>
      <c r="F109" s="393">
        <v>370.74</v>
      </c>
      <c r="G109" s="391">
        <f>IF(A109="SERVIÇO",VLOOKUP(C109,SERVIÇOS!$A$6:$D$6426,4,0),IF(A109="INSUMO",VLOOKUP(C109,INSUMOS!$A$6:$D$5343,4,0),IF(REFORMA!A109="COTAÇÃO",VLOOKUP(REFORMA!C109,'MAPA DE COTAÇÕES'!$A$9:$H$956,3,0),IF(REFORMA!A109="CCU",VLOOKUP(REFORMA!C109,COMPOSIÇÕES!$B$9:$H$1050,7,0)))))</f>
        <v>26.08</v>
      </c>
      <c r="H109" s="390">
        <f t="shared" ref="H109:H113" si="32">G109*F109</f>
        <v>9668.8991999999998</v>
      </c>
      <c r="J109" s="287">
        <f t="shared" si="31"/>
        <v>9668.8991999999998</v>
      </c>
    </row>
    <row r="110" spans="1:10" s="279" customFormat="1" ht="38.25" x14ac:dyDescent="0.2">
      <c r="A110" s="288" t="s">
        <v>5144</v>
      </c>
      <c r="B110" s="392" t="s">
        <v>6550</v>
      </c>
      <c r="C110" s="392">
        <v>98555</v>
      </c>
      <c r="D110" s="316" t="str">
        <f>IF(A110="SERVIÇO",VLOOKUP(C110,SERVIÇOS!$A$6:$D$6426,2,0),IF(A110="INSUMO",VLOOKUP(C110,INSUMOS!$A$6:$D$5343,2,0),IF(REFORMA!A110="COTAÇÃO",VLOOKUP(REFORMA!C110,'MAPA DE COTAÇÕES'!$A$9:$H$956,2,0),IF(REFORMA!A110="CCU",VLOOKUP(REFORMA!C110,COMPOSIÇÕES!$B$9:$H$1050,2,0)))))</f>
        <v>IMPERMEABILIZAÇÃO DE SUPERFÍCIE COM ARGAMASSA POLIMÉRICA / MEMBRANA ACRÍLICA, 3 DEMÃOS. AF_06/2018</v>
      </c>
      <c r="E110" s="317" t="str">
        <f>IF(A110="SERVIÇO",VLOOKUP(C110,SERVIÇOS!$A$6:$D$6426,3,0),IF(A110="INSUMO",VLOOKUP(C110,INSUMOS!$A$6:$D$5343,3,0),IF(REFORMA!A110="COTAÇÃO",VLOOKUP(REFORMA!C110,'MAPA DE COTAÇÕES'!$A$9:$H$956,4,0),IF(REFORMA!A110="CCU",VLOOKUP(REFORMA!C110,COMPOSIÇÕES!$B$9:$H$1050,4,0)))))</f>
        <v>M2</v>
      </c>
      <c r="F110" s="393">
        <v>74.33</v>
      </c>
      <c r="G110" s="391">
        <f>IF(A110="SERVIÇO",VLOOKUP(C110,SERVIÇOS!$A$6:$D$6426,4,0),IF(A110="INSUMO",VLOOKUP(C110,INSUMOS!$A$6:$D$5343,4,0),IF(REFORMA!A110="COTAÇÃO",VLOOKUP(REFORMA!C110,'MAPA DE COTAÇÕES'!$A$9:$H$956,3,0),IF(REFORMA!A110="CCU",VLOOKUP(REFORMA!C110,COMPOSIÇÕES!$B$9:$H$1050,7,0)))))</f>
        <v>29.82</v>
      </c>
      <c r="H110" s="390">
        <f t="shared" si="32"/>
        <v>2216.5205999999998</v>
      </c>
      <c r="J110" s="287">
        <f t="shared" si="31"/>
        <v>2216.5205999999998</v>
      </c>
    </row>
    <row r="111" spans="1:10" s="279" customFormat="1" ht="51" x14ac:dyDescent="0.2">
      <c r="A111" s="288" t="s">
        <v>5145</v>
      </c>
      <c r="B111" s="392" t="s">
        <v>6551</v>
      </c>
      <c r="C111" s="392" t="s">
        <v>6552</v>
      </c>
      <c r="D111" s="316" t="str">
        <f>IF(A111="SERVIÇO",VLOOKUP(C111,SERVIÇOS!$A$6:$D$6426,2,0),IF(A111="INSUMO",VLOOKUP(C111,INSUMOS!$A$6:$D$5343,2,0),IF(REFORMA!A111="COTAÇÃO",VLOOKUP(REFORMA!C111,'MAPA DE COTAÇÕES'!$A$9:$H$956,2,0),IF(REFORMA!A111="CCU",VLOOKUP(REFORMA!C111,COMPOSIÇÕES!$B$9:$H$1050,2,0)))))</f>
        <v>PISO CIMENTÍCIO DE ALTA RESISTÊNCIA 100 X 100CM - LINHA BASIC COR ASH - SOLARIUM OU EQUIVALENTE TÉCNICO - FORNECIMENTO E INSTALAÇÃO</v>
      </c>
      <c r="E111" s="317" t="str">
        <f>IF(A111="SERVIÇO",VLOOKUP(C111,SERVIÇOS!$A$6:$D$6426,3,0),IF(A111="INSUMO",VLOOKUP(C111,INSUMOS!$A$6:$D$5343,3,0),IF(REFORMA!A111="COTAÇÃO",VLOOKUP(REFORMA!C111,'MAPA DE COTAÇÕES'!$A$9:$H$956,4,0),IF(REFORMA!A111="CCU",VLOOKUP(REFORMA!C111,COMPOSIÇÕES!$B$9:$H$1050,4,0)))))</f>
        <v>M2</v>
      </c>
      <c r="F111" s="393">
        <v>173.44</v>
      </c>
      <c r="G111" s="391">
        <f>IF(A111="SERVIÇO",VLOOKUP(C111,SERVIÇOS!$A$6:$D$6426,4,0),IF(A111="INSUMO",VLOOKUP(C111,INSUMOS!$A$6:$D$5343,4,0),IF(REFORMA!A111="COTAÇÃO",VLOOKUP(REFORMA!C111,'MAPA DE COTAÇÕES'!$A$9:$H$956,3,0),IF(REFORMA!A111="CCU",VLOOKUP(REFORMA!C111,COMPOSIÇÕES!$B$9:$H$1050,7,0)))))</f>
        <v>175.7022</v>
      </c>
      <c r="H111" s="390">
        <f t="shared" si="32"/>
        <v>30473.789568</v>
      </c>
      <c r="J111" s="287">
        <f t="shared" si="31"/>
        <v>30473.789568</v>
      </c>
    </row>
    <row r="112" spans="1:10" s="279" customFormat="1" ht="51" x14ac:dyDescent="0.2">
      <c r="A112" s="288" t="s">
        <v>5145</v>
      </c>
      <c r="B112" s="392" t="s">
        <v>6553</v>
      </c>
      <c r="C112" s="392" t="s">
        <v>6554</v>
      </c>
      <c r="D112" s="316" t="str">
        <f>IF(A112="SERVIÇO",VLOOKUP(C112,SERVIÇOS!$A$6:$D$6426,2,0),IF(A112="INSUMO",VLOOKUP(C112,INSUMOS!$A$6:$D$5343,2,0),IF(REFORMA!A112="COTAÇÃO",VLOOKUP(REFORMA!C112,'MAPA DE COTAÇÕES'!$A$9:$H$956,2,0),IF(REFORMA!A112="CCU",VLOOKUP(REFORMA!C112,COMPOSIÇÕES!$B$9:$H$1050,2,0)))))</f>
        <v>PLACA CERÂMICA . GAIL . IND 8032_COD 8032 . LINHA KERAFLOOR - 300 X 300 X 12MM . COR CINZA CLARO CÓD. 1015 OU EQUIVALENTE TÉCNICO - COM REJUNTE EPÓXI</v>
      </c>
      <c r="E112" s="317" t="str">
        <f>IF(A112="SERVIÇO",VLOOKUP(C112,SERVIÇOS!$A$6:$D$6426,3,0),IF(A112="INSUMO",VLOOKUP(C112,INSUMOS!$A$6:$D$5343,3,0),IF(REFORMA!A112="COTAÇÃO",VLOOKUP(REFORMA!C112,'MAPA DE COTAÇÕES'!$A$9:$H$956,4,0),IF(REFORMA!A112="CCU",VLOOKUP(REFORMA!C112,COMPOSIÇÕES!$B$9:$H$1050,4,0)))))</f>
        <v>M2</v>
      </c>
      <c r="F112" s="393">
        <v>99.6</v>
      </c>
      <c r="G112" s="391">
        <f>IF(A112="SERVIÇO",VLOOKUP(C112,SERVIÇOS!$A$6:$D$6426,4,0),IF(A112="INSUMO",VLOOKUP(C112,INSUMOS!$A$6:$D$5343,4,0),IF(REFORMA!A112="COTAÇÃO",VLOOKUP(REFORMA!C112,'MAPA DE COTAÇÕES'!$A$9:$H$956,3,0),IF(REFORMA!A112="CCU",VLOOKUP(REFORMA!C112,COMPOSIÇÕES!$B$9:$H$1050,7,0)))))</f>
        <v>105.77700000000002</v>
      </c>
      <c r="H112" s="390">
        <f t="shared" si="32"/>
        <v>10535.389200000001</v>
      </c>
      <c r="J112" s="287">
        <f t="shared" si="31"/>
        <v>10535.389200000001</v>
      </c>
    </row>
    <row r="113" spans="1:10" s="279" customFormat="1" ht="51" x14ac:dyDescent="0.2">
      <c r="A113" s="288" t="s">
        <v>5145</v>
      </c>
      <c r="B113" s="392" t="s">
        <v>6555</v>
      </c>
      <c r="C113" s="392" t="s">
        <v>6556</v>
      </c>
      <c r="D113" s="316" t="str">
        <f>IF(A113="SERVIÇO",VLOOKUP(C113,SERVIÇOS!$A$6:$D$6426,2,0),IF(A113="INSUMO",VLOOKUP(C113,INSUMOS!$A$6:$D$5343,2,0),IF(REFORMA!A113="COTAÇÃO",VLOOKUP(REFORMA!C113,'MAPA DE COTAÇÕES'!$A$9:$H$956,2,0),IF(REFORMA!A113="CCU",VLOOKUP(REFORMA!C113,COMPOSIÇÕES!$B$9:$H$1050,2,0)))))</f>
        <v>REVESTIMENTO CIMENTÍCIO DE ALTA RESISTÊNCIA - 20 X 90CM . ACABAMENTO AMADEIRADO NATURAL - CIMENTARE - FORNECIMENTO E INSTALAÇÃO</v>
      </c>
      <c r="E113" s="317" t="str">
        <f>IF(A113="SERVIÇO",VLOOKUP(C113,SERVIÇOS!$A$6:$D$6426,3,0),IF(A113="INSUMO",VLOOKUP(C113,INSUMOS!$A$6:$D$5343,3,0),IF(REFORMA!A113="COTAÇÃO",VLOOKUP(REFORMA!C113,'MAPA DE COTAÇÕES'!$A$9:$H$956,4,0),IF(REFORMA!A113="CCU",VLOOKUP(REFORMA!C113,COMPOSIÇÕES!$B$9:$H$1050,4,0)))))</f>
        <v>M2</v>
      </c>
      <c r="F113" s="393">
        <v>97.7</v>
      </c>
      <c r="G113" s="391">
        <f>IF(A113="SERVIÇO",VLOOKUP(C113,SERVIÇOS!$A$6:$D$6426,4,0),IF(A113="INSUMO",VLOOKUP(C113,INSUMOS!$A$6:$D$5343,4,0),IF(REFORMA!A113="COTAÇÃO",VLOOKUP(REFORMA!C113,'MAPA DE COTAÇÕES'!$A$9:$H$956,3,0),IF(REFORMA!A113="CCU",VLOOKUP(REFORMA!C113,COMPOSIÇÕES!$B$9:$H$1050,7,0)))))</f>
        <v>254.0598</v>
      </c>
      <c r="H113" s="390">
        <f t="shared" si="32"/>
        <v>24821.642459999999</v>
      </c>
      <c r="J113" s="287">
        <f t="shared" si="31"/>
        <v>24821.642459999999</v>
      </c>
    </row>
    <row r="114" spans="1:10" s="106" customFormat="1" x14ac:dyDescent="0.2">
      <c r="A114" s="287"/>
      <c r="B114" s="171"/>
      <c r="C114" s="171"/>
      <c r="D114" s="171"/>
      <c r="E114" s="172"/>
      <c r="F114" s="173"/>
      <c r="G114" s="173"/>
      <c r="H114" s="174"/>
      <c r="J114" s="287">
        <f t="shared" si="31"/>
        <v>0</v>
      </c>
    </row>
    <row r="115" spans="1:10" s="106" customFormat="1" x14ac:dyDescent="0.2">
      <c r="A115" s="287"/>
      <c r="B115" s="107" t="s">
        <v>6568</v>
      </c>
      <c r="C115" s="107"/>
      <c r="D115" s="178" t="s">
        <v>281</v>
      </c>
      <c r="E115" s="179"/>
      <c r="F115" s="179"/>
      <c r="G115" s="179"/>
      <c r="H115" s="180"/>
      <c r="J115" s="287">
        <f t="shared" si="31"/>
        <v>0</v>
      </c>
    </row>
    <row r="116" spans="1:10" s="279" customFormat="1" ht="63.75" x14ac:dyDescent="0.2">
      <c r="A116" s="288" t="s">
        <v>5144</v>
      </c>
      <c r="B116" s="392" t="s">
        <v>6569</v>
      </c>
      <c r="C116" s="392">
        <v>87879</v>
      </c>
      <c r="D116" s="316" t="str">
        <f>IF(A116="SERVIÇO",VLOOKUP(C116,SERVIÇOS!$A$6:$D$6426,2,0),IF(A116="INSUMO",VLOOKUP(C116,INSUMOS!$A$6:$D$5343,2,0),IF(REFORMA!A116="COTAÇÃO",VLOOKUP(REFORMA!C116,'MAPA DE COTAÇÕES'!$A$9:$H$956,2,0),IF(REFORMA!A116="CCU",VLOOKUP(REFORMA!C116,COMPOSIÇÕES!$B$9:$H$1050,2,0)))))</f>
        <v>CHAPISCO APLICADO EM ALVENARIAS E ESTRUTURAS DE CONCRETO INTERNAS, COM COLHER DE PEDREIRO.  ARGAMASSA TRAÇO 1:3 COM PREPARO EM BETONEIRA 400L. AF_06/2014</v>
      </c>
      <c r="E116" s="317" t="str">
        <f>IF(A116="SERVIÇO",VLOOKUP(C116,SERVIÇOS!$A$6:$D$6426,3,0),IF(A116="INSUMO",VLOOKUP(C116,INSUMOS!$A$6:$D$5343,3,0),IF(REFORMA!A116="COTAÇÃO",VLOOKUP(REFORMA!C116,'MAPA DE COTAÇÕES'!$A$9:$H$956,4,0),IF(REFORMA!A116="CCU",VLOOKUP(REFORMA!C116,COMPOSIÇÕES!$B$9:$H$1050,4,0)))))</f>
        <v>M2</v>
      </c>
      <c r="F116" s="393">
        <v>509.78</v>
      </c>
      <c r="G116" s="391">
        <f>IF(A116="SERVIÇO",VLOOKUP(C116,SERVIÇOS!$A$6:$D$6426,4,0),IF(A116="INSUMO",VLOOKUP(C116,INSUMOS!$A$6:$D$5343,4,0),IF(REFORMA!A116="COTAÇÃO",VLOOKUP(REFORMA!C116,'MAPA DE COTAÇÕES'!$A$9:$H$956,3,0),IF(REFORMA!A116="CCU",VLOOKUP(REFORMA!C116,COMPOSIÇÕES!$B$9:$H$1050,7,0)))))</f>
        <v>3.12</v>
      </c>
      <c r="H116" s="390">
        <f t="shared" ref="H116:H122" si="33">G116*F116</f>
        <v>1590.5136</v>
      </c>
      <c r="J116" s="287">
        <f t="shared" si="31"/>
        <v>1590.5136</v>
      </c>
    </row>
    <row r="117" spans="1:10" s="279" customFormat="1" ht="89.25" x14ac:dyDescent="0.2">
      <c r="A117" s="288" t="s">
        <v>5144</v>
      </c>
      <c r="B117" s="392" t="s">
        <v>6570</v>
      </c>
      <c r="C117" s="392">
        <v>87529</v>
      </c>
      <c r="D117" s="316" t="str">
        <f>IF(A117="SERVIÇO",VLOOKUP(C117,SERVIÇOS!$A$6:$D$6426,2,0),IF(A117="INSUMO",VLOOKUP(C117,INSUMOS!$A$6:$D$5343,2,0),IF(REFORMA!A117="COTAÇÃO",VLOOKUP(REFORMA!C117,'MAPA DE COTAÇÕES'!$A$9:$H$956,2,0),IF(REFORMA!A117="CCU",VLOOKUP(REFORMA!C117,COMPOSIÇÕES!$B$9:$H$1050,2,0)))))</f>
        <v>MASSA ÚNICA, PARA RECEBIMENTO DE PINTURA, EM ARGAMASSA TRAÇO 1:2:8, PREPARO MECÂNICO COM BETONEIRA 400L, APLICADA MANUALMENTE EM FACES INTERNAS DE PAREDES, ESPESSURA DE 20MM, COM EXECUÇÃO DE TALISCAS. AF_06/2014</v>
      </c>
      <c r="E117" s="317" t="str">
        <f>IF(A117="SERVIÇO",VLOOKUP(C117,SERVIÇOS!$A$6:$D$6426,3,0),IF(A117="INSUMO",VLOOKUP(C117,INSUMOS!$A$6:$D$5343,3,0),IF(REFORMA!A117="COTAÇÃO",VLOOKUP(REFORMA!C117,'MAPA DE COTAÇÕES'!$A$9:$H$956,4,0),IF(REFORMA!A117="CCU",VLOOKUP(REFORMA!C117,COMPOSIÇÕES!$B$9:$H$1050,4,0)))))</f>
        <v>M2</v>
      </c>
      <c r="F117" s="393">
        <v>275.60000000000002</v>
      </c>
      <c r="G117" s="391">
        <f>IF(A117="SERVIÇO",VLOOKUP(C117,SERVIÇOS!$A$6:$D$6426,4,0),IF(A117="INSUMO",VLOOKUP(C117,INSUMOS!$A$6:$D$5343,4,0),IF(REFORMA!A117="COTAÇÃO",VLOOKUP(REFORMA!C117,'MAPA DE COTAÇÕES'!$A$9:$H$956,3,0),IF(REFORMA!A117="CCU",VLOOKUP(REFORMA!C117,COMPOSIÇÕES!$B$9:$H$1050,7,0)))))</f>
        <v>28.31</v>
      </c>
      <c r="H117" s="390">
        <f t="shared" si="33"/>
        <v>7802.2359999999999</v>
      </c>
      <c r="J117" s="287">
        <f t="shared" si="31"/>
        <v>7802.2359999999999</v>
      </c>
    </row>
    <row r="118" spans="1:10" s="279" customFormat="1" ht="89.25" x14ac:dyDescent="0.2">
      <c r="A118" s="288" t="s">
        <v>5144</v>
      </c>
      <c r="B118" s="392" t="s">
        <v>6571</v>
      </c>
      <c r="C118" s="392">
        <v>87531</v>
      </c>
      <c r="D118" s="316" t="str">
        <f>IF(A118="SERVIÇO",VLOOKUP(C118,SERVIÇOS!$A$6:$D$6426,2,0),IF(A118="INSUMO",VLOOKUP(C118,INSUMOS!$A$6:$D$5343,2,0),IF(REFORMA!A118="COTAÇÃO",VLOOKUP(REFORMA!C118,'MAPA DE COTAÇÕES'!$A$9:$H$956,2,0),IF(REFORMA!A118="CCU",VLOOKUP(REFORMA!C118,COMPOSIÇÕES!$B$9:$H$1050,2,0)))))</f>
        <v>EMBOÇO, PARA RECEBIMENTO DE CERÂMICA, EM ARGAMASSA TRAÇO 1:2:8, PREPARO MECÂNICO COM BETONEIRA 400L, APLICADO MANUALMENTE EM FACES INTERNAS DE PAREDES, PARA AMBIENTE COM ÁREA ENTRE 5M2 E 10M2, ESPESSURA DE 20MM, COM EXECUÇÃO DE TALISCAS. AF_06/2014</v>
      </c>
      <c r="E118" s="317" t="str">
        <f>IF(A118="SERVIÇO",VLOOKUP(C118,SERVIÇOS!$A$6:$D$6426,3,0),IF(A118="INSUMO",VLOOKUP(C118,INSUMOS!$A$6:$D$5343,3,0),IF(REFORMA!A118="COTAÇÃO",VLOOKUP(REFORMA!C118,'MAPA DE COTAÇÕES'!$A$9:$H$956,4,0),IF(REFORMA!A118="CCU",VLOOKUP(REFORMA!C118,COMPOSIÇÕES!$B$9:$H$1050,4,0)))))</f>
        <v>M2</v>
      </c>
      <c r="F118" s="393">
        <v>234.19</v>
      </c>
      <c r="G118" s="391">
        <f>IF(A118="SERVIÇO",VLOOKUP(C118,SERVIÇOS!$A$6:$D$6426,4,0),IF(A118="INSUMO",VLOOKUP(C118,INSUMOS!$A$6:$D$5343,4,0),IF(REFORMA!A118="COTAÇÃO",VLOOKUP(REFORMA!C118,'MAPA DE COTAÇÕES'!$A$9:$H$956,3,0),IF(REFORMA!A118="CCU",VLOOKUP(REFORMA!C118,COMPOSIÇÕES!$B$9:$H$1050,7,0)))))</f>
        <v>27.24</v>
      </c>
      <c r="H118" s="390">
        <f t="shared" si="33"/>
        <v>6379.3355999999994</v>
      </c>
      <c r="J118" s="287">
        <f t="shared" si="31"/>
        <v>6379.3355999999994</v>
      </c>
    </row>
    <row r="119" spans="1:10" s="279" customFormat="1" ht="38.25" x14ac:dyDescent="0.2">
      <c r="A119" s="288" t="s">
        <v>5144</v>
      </c>
      <c r="B119" s="392" t="s">
        <v>6572</v>
      </c>
      <c r="C119" s="392">
        <v>98555</v>
      </c>
      <c r="D119" s="316" t="str">
        <f>IF(A119="SERVIÇO",VLOOKUP(C119,SERVIÇOS!$A$6:$D$6426,2,0),IF(A119="INSUMO",VLOOKUP(C119,INSUMOS!$A$6:$D$5343,2,0),IF(REFORMA!A119="COTAÇÃO",VLOOKUP(REFORMA!C119,'MAPA DE COTAÇÕES'!$A$9:$H$956,2,0),IF(REFORMA!A119="CCU",VLOOKUP(REFORMA!C119,COMPOSIÇÕES!$B$9:$H$1050,2,0)))))</f>
        <v>IMPERMEABILIZAÇÃO DE SUPERFÍCIE COM ARGAMASSA POLIMÉRICA / MEMBRANA ACRÍLICA, 3 DEMÃOS. AF_06/2018</v>
      </c>
      <c r="E119" s="317" t="str">
        <f>IF(A119="SERVIÇO",VLOOKUP(C119,SERVIÇOS!$A$6:$D$6426,3,0),IF(A119="INSUMO",VLOOKUP(C119,INSUMOS!$A$6:$D$5343,3,0),IF(REFORMA!A119="COTAÇÃO",VLOOKUP(REFORMA!C119,'MAPA DE COTAÇÕES'!$A$9:$H$956,4,0),IF(REFORMA!A119="CCU",VLOOKUP(REFORMA!C119,COMPOSIÇÕES!$B$9:$H$1050,4,0)))))</f>
        <v>M2</v>
      </c>
      <c r="F119" s="393">
        <v>234.19</v>
      </c>
      <c r="G119" s="391">
        <f>IF(A119="SERVIÇO",VLOOKUP(C119,SERVIÇOS!$A$6:$D$6426,4,0),IF(A119="INSUMO",VLOOKUP(C119,INSUMOS!$A$6:$D$5343,4,0),IF(REFORMA!A119="COTAÇÃO",VLOOKUP(REFORMA!C119,'MAPA DE COTAÇÕES'!$A$9:$H$956,3,0),IF(REFORMA!A119="CCU",VLOOKUP(REFORMA!C119,COMPOSIÇÕES!$B$9:$H$1050,7,0)))))</f>
        <v>29.82</v>
      </c>
      <c r="H119" s="390">
        <f t="shared" si="33"/>
        <v>6983.5457999999999</v>
      </c>
      <c r="J119" s="287">
        <f t="shared" ref="J119:J131" si="34">G119*F119</f>
        <v>6983.5457999999999</v>
      </c>
    </row>
    <row r="120" spans="1:10" s="279" customFormat="1" ht="63.75" x14ac:dyDescent="0.2">
      <c r="A120" s="288" t="s">
        <v>5145</v>
      </c>
      <c r="B120" s="392" t="s">
        <v>6573</v>
      </c>
      <c r="C120" s="392" t="s">
        <v>6576</v>
      </c>
      <c r="D120" s="316" t="str">
        <f>IF(A120="SERVIÇO",VLOOKUP(C120,SERVIÇOS!$A$6:$D$6426,2,0),IF(A120="INSUMO",VLOOKUP(C120,INSUMOS!$A$6:$D$5343,2,0),IF(REFORMA!A120="COTAÇÃO",VLOOKUP(REFORMA!C120,'MAPA DE COTAÇÕES'!$A$9:$H$956,2,0),IF(REFORMA!A120="CCU",VLOOKUP(REFORMA!C120,COMPOSIÇÕES!$B$9:$H$1050,2,0)))))</f>
        <v>REVESTIMENTO CIMENTÍCIO DE ALTA RESISTÊNCIA - 20 X 90CM . ACABAMENTO AMADEIRADO NATURAL - CIMENTARE OU EQUIVALENTE TÉCNICO - FORNECIMENTO E INSTALAÇÃO</v>
      </c>
      <c r="E120" s="317" t="str">
        <f>IF(A120="SERVIÇO",VLOOKUP(C120,SERVIÇOS!$A$6:$D$6426,3,0),IF(A120="INSUMO",VLOOKUP(C120,INSUMOS!$A$6:$D$5343,3,0),IF(REFORMA!A120="COTAÇÃO",VLOOKUP(REFORMA!C120,'MAPA DE COTAÇÕES'!$A$9:$H$956,4,0),IF(REFORMA!A120="CCU",VLOOKUP(REFORMA!C120,COMPOSIÇÕES!$B$9:$H$1050,4,0)))))</f>
        <v>M2</v>
      </c>
      <c r="F120" s="393">
        <v>90.62</v>
      </c>
      <c r="G120" s="391">
        <f>IF(A120="SERVIÇO",VLOOKUP(C120,SERVIÇOS!$A$6:$D$6426,4,0),IF(A120="INSUMO",VLOOKUP(C120,INSUMOS!$A$6:$D$5343,4,0),IF(REFORMA!A120="COTAÇÃO",VLOOKUP(REFORMA!C120,'MAPA DE COTAÇÕES'!$A$9:$H$956,3,0),IF(REFORMA!A120="CCU",VLOOKUP(REFORMA!C120,COMPOSIÇÕES!$B$9:$H$1050,7,0)))))</f>
        <v>263.9744</v>
      </c>
      <c r="H120" s="390">
        <f t="shared" si="33"/>
        <v>23921.360128</v>
      </c>
      <c r="J120" s="287">
        <f t="shared" si="34"/>
        <v>23921.360128</v>
      </c>
    </row>
    <row r="121" spans="1:10" s="279" customFormat="1" ht="51" x14ac:dyDescent="0.2">
      <c r="A121" s="288" t="s">
        <v>5145</v>
      </c>
      <c r="B121" s="392" t="s">
        <v>6574</v>
      </c>
      <c r="C121" s="392" t="s">
        <v>6577</v>
      </c>
      <c r="D121" s="316" t="str">
        <f>IF(A121="SERVIÇO",VLOOKUP(C121,SERVIÇOS!$A$6:$D$6426,2,0),IF(A121="INSUMO",VLOOKUP(C121,INSUMOS!$A$6:$D$5343,2,0),IF(REFORMA!A121="COTAÇÃO",VLOOKUP(REFORMA!C121,'MAPA DE COTAÇÕES'!$A$9:$H$956,2,0),IF(REFORMA!A121="CCU",VLOOKUP(REFORMA!C121,COMPOSIÇÕES!$B$9:$H$1050,2,0)))))</f>
        <v>PLACA CERÂMICA . GAIL . IND 8032_COD 8032 . LINHA KERAFLOOR - 300 X 300 X 12MM . COR CINZA CLARO CÓD. 1015 OU EQUIVALENTE TÉCNICO - COM REJUNTE EPÓXI</v>
      </c>
      <c r="E121" s="317" t="str">
        <f>IF(A121="SERVIÇO",VLOOKUP(C121,SERVIÇOS!$A$6:$D$6426,3,0),IF(A121="INSUMO",VLOOKUP(C121,INSUMOS!$A$6:$D$5343,3,0),IF(REFORMA!A121="COTAÇÃO",VLOOKUP(REFORMA!C121,'MAPA DE COTAÇÕES'!$A$9:$H$956,4,0),IF(REFORMA!A121="CCU",VLOOKUP(REFORMA!C121,COMPOSIÇÕES!$B$9:$H$1050,4,0)))))</f>
        <v>M2</v>
      </c>
      <c r="F121" s="393">
        <v>234.19</v>
      </c>
      <c r="G121" s="391">
        <f>IF(A121="SERVIÇO",VLOOKUP(C121,SERVIÇOS!$A$6:$D$6426,4,0),IF(A121="INSUMO",VLOOKUP(C121,INSUMOS!$A$6:$D$5343,4,0),IF(REFORMA!A121="COTAÇÃO",VLOOKUP(REFORMA!C121,'MAPA DE COTAÇÕES'!$A$9:$H$956,3,0),IF(REFORMA!A121="CCU",VLOOKUP(REFORMA!C121,COMPOSIÇÕES!$B$9:$H$1050,7,0)))))</f>
        <v>111.896</v>
      </c>
      <c r="H121" s="390">
        <f t="shared" si="33"/>
        <v>26204.92424</v>
      </c>
      <c r="J121" s="287">
        <f t="shared" si="34"/>
        <v>26204.92424</v>
      </c>
    </row>
    <row r="122" spans="1:10" s="279" customFormat="1" ht="25.5" x14ac:dyDescent="0.2">
      <c r="A122" s="288" t="s">
        <v>5145</v>
      </c>
      <c r="B122" s="392" t="s">
        <v>6575</v>
      </c>
      <c r="C122" s="389" t="s">
        <v>6578</v>
      </c>
      <c r="D122" s="316" t="str">
        <f>IF(A122="SERVIÇO",VLOOKUP(C122,SERVIÇOS!$A$6:$D$6426,2,0),IF(A122="INSUMO",VLOOKUP(C122,INSUMOS!$A$6:$D$5343,2,0),IF(REFORMA!A122="COTAÇÃO",VLOOKUP(REFORMA!C122,'MAPA DE COTAÇÕES'!$A$9:$H$956,2,0),IF(REFORMA!A122="CCU",VLOOKUP(REFORMA!C122,COMPOSIÇÕES!$B$9:$H$1050,2,0)))))</f>
        <v>REVESTIMENTO EM TIJOLO . BRICK STUDIO . LINHA MOROCCO - 4,8 X 6,2 X 1,4CM</v>
      </c>
      <c r="E122" s="317" t="str">
        <f>IF(A122="SERVIÇO",VLOOKUP(C122,SERVIÇOS!$A$6:$D$6426,3,0),IF(A122="INSUMO",VLOOKUP(C122,INSUMOS!$A$6:$D$5343,3,0),IF(REFORMA!A122="COTAÇÃO",VLOOKUP(REFORMA!C122,'MAPA DE COTAÇÕES'!$A$9:$H$956,4,0),IF(REFORMA!A122="CCU",VLOOKUP(REFORMA!C122,COMPOSIÇÕES!$B$9:$H$1050,4,0)))))</f>
        <v>M2</v>
      </c>
      <c r="F122" s="393">
        <v>68.709999999999994</v>
      </c>
      <c r="G122" s="391">
        <f>IF(A122="SERVIÇO",VLOOKUP(C122,SERVIÇOS!$A$6:$D$6426,4,0),IF(A122="INSUMO",VLOOKUP(C122,INSUMOS!$A$6:$D$5343,4,0),IF(REFORMA!A122="COTAÇÃO",VLOOKUP(REFORMA!C122,'MAPA DE COTAÇÕES'!$A$9:$H$956,3,0),IF(REFORMA!A122="CCU",VLOOKUP(REFORMA!C122,COMPOSIÇÕES!$B$9:$H$1050,7,0)))))</f>
        <v>233.52506956521742</v>
      </c>
      <c r="H122" s="390">
        <f t="shared" si="33"/>
        <v>16045.507529826087</v>
      </c>
      <c r="J122" s="287">
        <f t="shared" si="34"/>
        <v>16045.507529826087</v>
      </c>
    </row>
    <row r="123" spans="1:10" s="106" customFormat="1" x14ac:dyDescent="0.2">
      <c r="A123" s="287"/>
      <c r="B123" s="171"/>
      <c r="C123" s="171"/>
      <c r="D123" s="171"/>
      <c r="E123" s="172"/>
      <c r="F123" s="173"/>
      <c r="G123" s="173"/>
      <c r="H123" s="174"/>
      <c r="J123" s="287">
        <f t="shared" si="34"/>
        <v>0</v>
      </c>
    </row>
    <row r="124" spans="1:10" s="106" customFormat="1" x14ac:dyDescent="0.2">
      <c r="A124" s="287"/>
      <c r="B124" s="107" t="s">
        <v>282</v>
      </c>
      <c r="C124" s="107"/>
      <c r="D124" s="178" t="s">
        <v>290</v>
      </c>
      <c r="E124" s="179"/>
      <c r="F124" s="179"/>
      <c r="G124" s="179"/>
      <c r="H124" s="180"/>
      <c r="J124" s="287">
        <f t="shared" si="34"/>
        <v>0</v>
      </c>
    </row>
    <row r="125" spans="1:10" s="106" customFormat="1" x14ac:dyDescent="0.2">
      <c r="A125" s="287"/>
      <c r="B125" s="107" t="s">
        <v>5151</v>
      </c>
      <c r="C125" s="107"/>
      <c r="D125" s="178" t="s">
        <v>5152</v>
      </c>
      <c r="E125" s="179"/>
      <c r="F125" s="179"/>
      <c r="G125" s="179"/>
      <c r="H125" s="180"/>
      <c r="J125" s="287">
        <f t="shared" si="34"/>
        <v>0</v>
      </c>
    </row>
    <row r="126" spans="1:10" s="279" customFormat="1" ht="51" x14ac:dyDescent="0.2">
      <c r="A126" s="288" t="s">
        <v>5145</v>
      </c>
      <c r="B126" s="392" t="s">
        <v>5153</v>
      </c>
      <c r="C126" s="389" t="s">
        <v>13615</v>
      </c>
      <c r="D126" s="316" t="str">
        <f>IF(A126="SERVIÇO",VLOOKUP(C126,SERVIÇOS!$A$6:$D$6426,2,0),IF(A126="INSUMO",VLOOKUP(C126,INSUMOS!$A$6:$D$5343,2,0),IF(REFORMA!A126="COTAÇÃO",VLOOKUP(REFORMA!C126,'MAPA DE COTAÇÕES'!$A$9:$H$956,2,0),IF(REFORMA!A126="CCU",VLOOKUP(REFORMA!C126,COMPOSIÇÕES!$B$9:$H$1050,2,0)))))</f>
        <v>FORRO EM DRYWALL (PLAVA ACUSTICA FHONIQUE), PARA AMBIENTES RESIDENCIAIS, INCLUSIVE ESTRUTURA DE FIXAÇÃO. AF_05/2017_P</v>
      </c>
      <c r="E126" s="317" t="str">
        <f>IF(A126="SERVIÇO",VLOOKUP(C126,SERVIÇOS!$A$6:$D$6426,3,0),IF(A126="INSUMO",VLOOKUP(C126,INSUMOS!$A$6:$D$5343,3,0),IF(REFORMA!A126="COTAÇÃO",VLOOKUP(REFORMA!C126,'MAPA DE COTAÇÕES'!$A$9:$H$956,4,0),IF(REFORMA!A126="CCU",VLOOKUP(REFORMA!C126,COMPOSIÇÕES!$B$9:$H$1050,4,0)))))</f>
        <v>M2</v>
      </c>
      <c r="F126" s="318">
        <v>173.44</v>
      </c>
      <c r="G126" s="391">
        <f>IF(A126="SERVIÇO",VLOOKUP(C126,SERVIÇOS!$A$6:$D$6426,4,0),IF(A126="INSUMO",VLOOKUP(C126,INSUMOS!$A$6:$D$5343,4,0),IF(REFORMA!A126="COTAÇÃO",VLOOKUP(REFORMA!C126,'MAPA DE COTAÇÕES'!$A$9:$H$956,3,0),IF(REFORMA!A126="CCU",VLOOKUP(REFORMA!C126,COMPOSIÇÕES!$B$9:$H$1050,7,0)))))</f>
        <v>95.82411900000001</v>
      </c>
      <c r="H126" s="390">
        <f t="shared" ref="H126" si="35">G126*F126</f>
        <v>16619.735199360002</v>
      </c>
      <c r="J126" s="287">
        <f t="shared" si="34"/>
        <v>16619.735199360002</v>
      </c>
    </row>
    <row r="127" spans="1:10" s="279" customFormat="1" ht="38.25" x14ac:dyDescent="0.2">
      <c r="A127" s="288" t="s">
        <v>5145</v>
      </c>
      <c r="B127" s="392" t="s">
        <v>5175</v>
      </c>
      <c r="C127" s="389" t="s">
        <v>6583</v>
      </c>
      <c r="D127" s="316" t="str">
        <f>IF(A127="SERVIÇO",VLOOKUP(C127,SERVIÇOS!$A$6:$D$6426,2,0),IF(A127="INSUMO",VLOOKUP(C127,INSUMOS!$A$6:$D$5343,2,0),IF(REFORMA!A127="COTAÇÃO",VLOOKUP(REFORMA!C127,'MAPA DE COTAÇÕES'!$A$9:$H$956,2,0),IF(REFORMA!A127="CCU",VLOOKUP(REFORMA!C127,COMPOSIÇÕES!$B$9:$H$1050,2,0)))))</f>
        <v>FORRO DE GESSO ACARTONADO PLACA VERDE (RU) RESISTENTE A UMIDADE - FORNECIMENTO E INSTALAÇÃO</v>
      </c>
      <c r="E127" s="317" t="str">
        <f>IF(A127="SERVIÇO",VLOOKUP(C127,SERVIÇOS!$A$6:$D$6426,3,0),IF(A127="INSUMO",VLOOKUP(C127,INSUMOS!$A$6:$D$5343,3,0),IF(REFORMA!A127="COTAÇÃO",VLOOKUP(REFORMA!C127,'MAPA DE COTAÇÕES'!$A$9:$H$956,4,0),IF(REFORMA!A127="CCU",VLOOKUP(REFORMA!C127,COMPOSIÇÕES!$B$9:$H$1050,4,0)))))</f>
        <v>M2</v>
      </c>
      <c r="F127" s="318">
        <v>96.42</v>
      </c>
      <c r="G127" s="391">
        <f>IF(A127="SERVIÇO",VLOOKUP(C127,SERVIÇOS!$A$6:$D$6426,4,0),IF(A127="INSUMO",VLOOKUP(C127,INSUMOS!$A$6:$D$5343,4,0),IF(REFORMA!A127="COTAÇÃO",VLOOKUP(REFORMA!C127,'MAPA DE COTAÇÕES'!$A$9:$H$956,3,0),IF(REFORMA!A127="CCU",VLOOKUP(REFORMA!C127,COMPOSIÇÕES!$B$9:$H$1050,7,0)))))</f>
        <v>67.918692000000007</v>
      </c>
      <c r="H127" s="390">
        <f t="shared" ref="H127" si="36">G127*F127</f>
        <v>6548.7202826400007</v>
      </c>
      <c r="J127" s="287">
        <f t="shared" ref="J127" si="37">G127*F127</f>
        <v>6548.7202826400007</v>
      </c>
    </row>
    <row r="128" spans="1:10" s="106" customFormat="1" x14ac:dyDescent="0.2">
      <c r="A128" s="287"/>
      <c r="B128" s="171"/>
      <c r="C128" s="171"/>
      <c r="D128" s="171"/>
      <c r="E128" s="172"/>
      <c r="F128" s="173"/>
      <c r="G128" s="173"/>
      <c r="H128" s="174"/>
      <c r="J128" s="287">
        <f t="shared" si="34"/>
        <v>0</v>
      </c>
    </row>
    <row r="129" spans="1:12" s="106" customFormat="1" x14ac:dyDescent="0.2">
      <c r="A129" s="287"/>
      <c r="B129" s="107" t="s">
        <v>231</v>
      </c>
      <c r="C129" s="107"/>
      <c r="D129" s="178" t="s">
        <v>232</v>
      </c>
      <c r="E129" s="179"/>
      <c r="F129" s="179"/>
      <c r="G129" s="179"/>
      <c r="H129" s="180"/>
      <c r="J129" s="287">
        <f t="shared" si="34"/>
        <v>0</v>
      </c>
    </row>
    <row r="130" spans="1:12" s="279" customFormat="1" ht="25.5" x14ac:dyDescent="0.2">
      <c r="A130" s="288" t="s">
        <v>5144</v>
      </c>
      <c r="B130" s="392" t="s">
        <v>6596</v>
      </c>
      <c r="C130" s="392">
        <v>84647</v>
      </c>
      <c r="D130" s="316" t="str">
        <f>IF(A130="SERVIÇO",VLOOKUP(C130,SERVIÇOS!$A$6:$D$6426,2,0),IF(A130="INSUMO",VLOOKUP(C130,INSUMOS!$A$6:$D$5343,2,0),IF(REFORMA!A130="COTAÇÃO",VLOOKUP(REFORMA!C130,'MAPA DE COTAÇÕES'!$A$9:$H$956,2,0),IF(REFORMA!A130="CCU",VLOOKUP(REFORMA!C130,COMPOSIÇÕES!$B$9:$H$1050,2,0)))))</f>
        <v>PINTURA EPOXI INCLUSO EMASSAMENTO E FUNDO PREPARADOR</v>
      </c>
      <c r="E130" s="317" t="str">
        <f>IF(A130="SERVIÇO",VLOOKUP(C130,SERVIÇOS!$A$6:$D$6426,3,0),IF(A130="INSUMO",VLOOKUP(C130,INSUMOS!$A$6:$D$5343,3,0),IF(REFORMA!A130="COTAÇÃO",VLOOKUP(REFORMA!C130,'MAPA DE COTAÇÕES'!$A$9:$H$956,4,0),IF(REFORMA!A130="CCU",VLOOKUP(REFORMA!C130,COMPOSIÇÕES!$B$9:$H$1050,4,0)))))</f>
        <v>M2</v>
      </c>
      <c r="F130" s="318">
        <v>192.09</v>
      </c>
      <c r="G130" s="391">
        <f>IF(A130="SERVIÇO",VLOOKUP(C130,SERVIÇOS!$A$6:$D$6426,4,0),IF(A130="INSUMO",VLOOKUP(C130,INSUMOS!$A$6:$D$5343,4,0),IF(REFORMA!A130="COTAÇÃO",VLOOKUP(REFORMA!C130,'MAPA DE COTAÇÕES'!$A$9:$H$956,3,0),IF(REFORMA!A130="CCU",VLOOKUP(REFORMA!C130,COMPOSIÇÕES!$B$9:$H$1050,7,0)))))</f>
        <v>137.43</v>
      </c>
      <c r="H130" s="390">
        <f t="shared" ref="H130:H131" si="38">G130*F130</f>
        <v>26398.9287</v>
      </c>
      <c r="J130" s="287">
        <f t="shared" si="34"/>
        <v>26398.9287</v>
      </c>
    </row>
    <row r="131" spans="1:12" s="279" customFormat="1" ht="38.25" x14ac:dyDescent="0.2">
      <c r="A131" s="288" t="s">
        <v>5144</v>
      </c>
      <c r="B131" s="392" t="s">
        <v>6597</v>
      </c>
      <c r="C131" s="392">
        <v>88486</v>
      </c>
      <c r="D131" s="316" t="str">
        <f>IF(A131="SERVIÇO",VLOOKUP(C131,SERVIÇOS!$A$6:$D$6426,2,0),IF(A131="INSUMO",VLOOKUP(C131,INSUMOS!$A$6:$D$5343,2,0),IF(REFORMA!A131="COTAÇÃO",VLOOKUP(REFORMA!C131,'MAPA DE COTAÇÕES'!$A$9:$H$956,2,0),IF(REFORMA!A131="CCU",VLOOKUP(REFORMA!C131,COMPOSIÇÕES!$B$9:$H$1050,2,0)))))</f>
        <v>APLICAÇÃO MANUAL DE PINTURA COM TINTA LÁTEX PVA EM TETO, DUAS DEMÃOS. AF_06/2014</v>
      </c>
      <c r="E131" s="317" t="str">
        <f>IF(A131="SERVIÇO",VLOOKUP(C131,SERVIÇOS!$A$6:$D$6426,3,0),IF(A131="INSUMO",VLOOKUP(C131,INSUMOS!$A$6:$D$5343,3,0),IF(REFORMA!A131="COTAÇÃO",VLOOKUP(REFORMA!C131,'MAPA DE COTAÇÕES'!$A$9:$H$956,4,0),IF(REFORMA!A131="CCU",VLOOKUP(REFORMA!C131,COMPOSIÇÕES!$B$9:$H$1050,4,0)))))</f>
        <v>M2</v>
      </c>
      <c r="F131" s="393">
        <v>269.86</v>
      </c>
      <c r="G131" s="391">
        <f>IF(A131="SERVIÇO",VLOOKUP(C131,SERVIÇOS!$A$6:$D$6426,4,0),IF(A131="INSUMO",VLOOKUP(C131,INSUMOS!$A$6:$D$5343,4,0),IF(REFORMA!A131="COTAÇÃO",VLOOKUP(REFORMA!C131,'MAPA DE COTAÇÕES'!$A$9:$H$956,3,0),IF(REFORMA!A131="CCU",VLOOKUP(REFORMA!C131,COMPOSIÇÕES!$B$9:$H$1050,7,0)))))</f>
        <v>10.75</v>
      </c>
      <c r="H131" s="390">
        <f t="shared" si="38"/>
        <v>2900.9950000000003</v>
      </c>
      <c r="J131" s="287">
        <f t="shared" si="34"/>
        <v>2900.9950000000003</v>
      </c>
    </row>
    <row r="132" spans="1:12" s="279" customFormat="1" ht="25.5" x14ac:dyDescent="0.2">
      <c r="A132" s="288" t="s">
        <v>5144</v>
      </c>
      <c r="B132" s="392" t="s">
        <v>6598</v>
      </c>
      <c r="C132" s="392">
        <v>88496</v>
      </c>
      <c r="D132" s="316" t="str">
        <f>IF(A132="SERVIÇO",VLOOKUP(C132,SERVIÇOS!$A$6:$D$6426,2,0),IF(A132="INSUMO",VLOOKUP(C132,INSUMOS!$A$6:$D$5343,2,0),IF(REFORMA!A132="COTAÇÃO",VLOOKUP(REFORMA!C132,'MAPA DE COTAÇÕES'!$A$9:$H$956,2,0),IF(REFORMA!A132="CCU",VLOOKUP(REFORMA!C132,COMPOSIÇÕES!$B$9:$H$1050,2,0)))))</f>
        <v>APLICAÇÃO E LIXAMENTO DE MASSA LÁTEX EM TETO, DUAS DEMÃOS. AF_06/2014</v>
      </c>
      <c r="E132" s="317" t="str">
        <f>IF(A132="SERVIÇO",VLOOKUP(C132,SERVIÇOS!$A$6:$D$6426,3,0),IF(A132="INSUMO",VLOOKUP(C132,INSUMOS!$A$6:$D$5343,3,0),IF(REFORMA!A132="COTAÇÃO",VLOOKUP(REFORMA!C132,'MAPA DE COTAÇÕES'!$A$9:$H$956,4,0),IF(REFORMA!A132="CCU",VLOOKUP(REFORMA!C132,COMPOSIÇÕES!$B$9:$H$1050,4,0)))))</f>
        <v>M2</v>
      </c>
      <c r="F132" s="318">
        <v>96.42</v>
      </c>
      <c r="G132" s="391">
        <f>IF(A132="SERVIÇO",VLOOKUP(C132,SERVIÇOS!$A$6:$D$6426,4,0),IF(A132="INSUMO",VLOOKUP(C132,INSUMOS!$A$6:$D$5343,4,0),IF(REFORMA!A132="COTAÇÃO",VLOOKUP(REFORMA!C132,'MAPA DE COTAÇÕES'!$A$9:$H$956,3,0),IF(REFORMA!A132="CCU",VLOOKUP(REFORMA!C132,COMPOSIÇÕES!$B$9:$H$1050,7,0)))))</f>
        <v>22.99</v>
      </c>
      <c r="H132" s="390">
        <f t="shared" ref="H132" si="39">G132*F132</f>
        <v>2216.6958</v>
      </c>
      <c r="J132" s="287">
        <f>G132*F132</f>
        <v>2216.6958</v>
      </c>
    </row>
    <row r="133" spans="1:12" s="279" customFormat="1" ht="38.25" x14ac:dyDescent="0.2">
      <c r="A133" s="288" t="s">
        <v>5144</v>
      </c>
      <c r="B133" s="392" t="s">
        <v>6599</v>
      </c>
      <c r="C133" s="392">
        <v>88489</v>
      </c>
      <c r="D133" s="316" t="str">
        <f>IF(A133="SERVIÇO",VLOOKUP(C133,SERVIÇOS!$A$6:$D$6426,2,0),IF(A133="INSUMO",VLOOKUP(C133,INSUMOS!$A$6:$D$5343,2,0),IF(REFORMA!A133="COTAÇÃO",VLOOKUP(REFORMA!C133,'MAPA DE COTAÇÕES'!$A$9:$H$956,2,0),IF(REFORMA!A133="CCU",VLOOKUP(REFORMA!C133,COMPOSIÇÕES!$B$9:$H$1050,2,0)))))</f>
        <v>APLICAÇÃO MANUAL DE PINTURA COM TINTA LÁTEX ACRÍLICA EM PAREDES, DUAS DEMÃOS. AF_06/2014</v>
      </c>
      <c r="E133" s="317" t="str">
        <f>IF(A133="SERVIÇO",VLOOKUP(C133,SERVIÇOS!$A$6:$D$6426,3,0),IF(A133="INSUMO",VLOOKUP(C133,INSUMOS!$A$6:$D$5343,3,0),IF(REFORMA!A133="COTAÇÃO",VLOOKUP(REFORMA!C133,'MAPA DE COTAÇÕES'!$A$9:$H$956,4,0),IF(REFORMA!A133="CCU",VLOOKUP(REFORMA!C133,COMPOSIÇÕES!$B$9:$H$1050,4,0)))))</f>
        <v>M2</v>
      </c>
      <c r="F133" s="318">
        <v>180.53</v>
      </c>
      <c r="G133" s="391">
        <f>IF(A133="SERVIÇO",VLOOKUP(C133,SERVIÇOS!$A$6:$D$6426,4,0),IF(A133="INSUMO",VLOOKUP(C133,INSUMOS!$A$6:$D$5343,4,0),IF(REFORMA!A133="COTAÇÃO",VLOOKUP(REFORMA!C133,'MAPA DE COTAÇÕES'!$A$9:$H$956,3,0),IF(REFORMA!A133="CCU",VLOOKUP(REFORMA!C133,COMPOSIÇÕES!$B$9:$H$1050,7,0)))))</f>
        <v>12.19</v>
      </c>
      <c r="H133" s="390">
        <f t="shared" ref="H133:H140" si="40">G133*F133</f>
        <v>2200.6606999999999</v>
      </c>
      <c r="J133" s="287">
        <f t="shared" ref="J133:J154" si="41">G133*F133</f>
        <v>2200.6606999999999</v>
      </c>
    </row>
    <row r="134" spans="1:12" s="279" customFormat="1" ht="38.25" x14ac:dyDescent="0.2">
      <c r="A134" s="288" t="s">
        <v>5144</v>
      </c>
      <c r="B134" s="392" t="s">
        <v>6600</v>
      </c>
      <c r="C134" s="392">
        <v>88423</v>
      </c>
      <c r="D134" s="316" t="str">
        <f>IF(A134="SERVIÇO",VLOOKUP(C134,SERVIÇOS!$A$6:$D$6426,2,0),IF(A134="INSUMO",VLOOKUP(C134,INSUMOS!$A$6:$D$5343,2,0),IF(REFORMA!A134="COTAÇÃO",VLOOKUP(REFORMA!C134,'MAPA DE COTAÇÕES'!$A$9:$H$956,2,0),IF(REFORMA!A134="CCU",VLOOKUP(REFORMA!C134,COMPOSIÇÕES!$B$9:$H$1050,2,0)))))</f>
        <v>APLICAÇÃO MANUAL DE PINTURA COM TINTA TEXTURIZADA ACRÍLICA EM PAREDES EXTERNAS DE CASAS, UMA COR. AF_06/2014</v>
      </c>
      <c r="E134" s="317" t="str">
        <f>IF(A134="SERVIÇO",VLOOKUP(C134,SERVIÇOS!$A$6:$D$6426,3,0),IF(A134="INSUMO",VLOOKUP(C134,INSUMOS!$A$6:$D$5343,3,0),IF(REFORMA!A134="COTAÇÃO",VLOOKUP(REFORMA!C134,'MAPA DE COTAÇÕES'!$A$9:$H$956,4,0),IF(REFORMA!A134="CCU",VLOOKUP(REFORMA!C134,COMPOSIÇÕES!$B$9:$H$1050,4,0)))))</f>
        <v>M2</v>
      </c>
      <c r="F134" s="318">
        <v>174.97</v>
      </c>
      <c r="G134" s="391">
        <f>IF(A134="SERVIÇO",VLOOKUP(C134,SERVIÇOS!$A$6:$D$6426,4,0),IF(A134="INSUMO",VLOOKUP(C134,INSUMOS!$A$6:$D$5343,4,0),IF(REFORMA!A134="COTAÇÃO",VLOOKUP(REFORMA!C134,'MAPA DE COTAÇÕES'!$A$9:$H$956,3,0),IF(REFORMA!A134="CCU",VLOOKUP(REFORMA!C134,COMPOSIÇÕES!$B$9:$H$1050,7,0)))))</f>
        <v>17.12</v>
      </c>
      <c r="H134" s="390">
        <f t="shared" si="40"/>
        <v>2995.4864000000002</v>
      </c>
      <c r="J134" s="287">
        <f t="shared" si="41"/>
        <v>2995.4864000000002</v>
      </c>
    </row>
    <row r="135" spans="1:12" s="279" customFormat="1" x14ac:dyDescent="0.2">
      <c r="A135" s="288" t="s">
        <v>5144</v>
      </c>
      <c r="B135" s="392" t="s">
        <v>6601</v>
      </c>
      <c r="C135" s="392">
        <v>79460</v>
      </c>
      <c r="D135" s="316" t="str">
        <f>IF(A135="SERVIÇO",VLOOKUP(C135,SERVIÇOS!$A$6:$D$6426,2,0),IF(A135="INSUMO",VLOOKUP(C135,INSUMOS!$A$6:$D$5343,2,0),IF(REFORMA!A135="COTAÇÃO",VLOOKUP(REFORMA!C135,'MAPA DE COTAÇÕES'!$A$9:$H$956,2,0),IF(REFORMA!A135="CCU",VLOOKUP(REFORMA!C135,COMPOSIÇÕES!$B$9:$H$1050,2,0)))))</f>
        <v>PINTURA EPOXI, DUAS DEMAOS</v>
      </c>
      <c r="E135" s="317" t="str">
        <f>IF(A135="SERVIÇO",VLOOKUP(C135,SERVIÇOS!$A$6:$D$6426,3,0),IF(A135="INSUMO",VLOOKUP(C135,INSUMOS!$A$6:$D$5343,3,0),IF(REFORMA!A135="COTAÇÃO",VLOOKUP(REFORMA!C135,'MAPA DE COTAÇÕES'!$A$9:$H$956,4,0),IF(REFORMA!A135="CCU",VLOOKUP(REFORMA!C135,COMPOSIÇÕES!$B$9:$H$1050,4,0)))))</f>
        <v>M2</v>
      </c>
      <c r="F135" s="393">
        <v>149.22</v>
      </c>
      <c r="G135" s="391">
        <f>IF(A135="SERVIÇO",VLOOKUP(C135,SERVIÇOS!$A$6:$D$6426,4,0),IF(A135="INSUMO",VLOOKUP(C135,INSUMOS!$A$6:$D$5343,4,0),IF(REFORMA!A135="COTAÇÃO",VLOOKUP(REFORMA!C135,'MAPA DE COTAÇÕES'!$A$9:$H$956,3,0),IF(REFORMA!A135="CCU",VLOOKUP(REFORMA!C135,COMPOSIÇÕES!$B$9:$H$1050,7,0)))))</f>
        <v>44.72</v>
      </c>
      <c r="H135" s="390">
        <f t="shared" si="40"/>
        <v>6673.1183999999994</v>
      </c>
      <c r="J135" s="287">
        <f t="shared" si="41"/>
        <v>6673.1183999999994</v>
      </c>
      <c r="L135" s="494" t="s">
        <v>6623</v>
      </c>
    </row>
    <row r="136" spans="1:12" s="279" customFormat="1" x14ac:dyDescent="0.2">
      <c r="A136" s="288" t="s">
        <v>5144</v>
      </c>
      <c r="B136" s="392" t="s">
        <v>6602</v>
      </c>
      <c r="C136" s="392">
        <v>79460</v>
      </c>
      <c r="D136" s="316" t="str">
        <f>IF(A136="SERVIÇO",VLOOKUP(C136,SERVIÇOS!$A$6:$D$6426,2,0),IF(A136="INSUMO",VLOOKUP(C136,INSUMOS!$A$6:$D$5343,2,0),IF(REFORMA!A136="COTAÇÃO",VLOOKUP(REFORMA!C136,'MAPA DE COTAÇÕES'!$A$9:$H$956,2,0),IF(REFORMA!A136="CCU",VLOOKUP(REFORMA!C136,COMPOSIÇÕES!$B$9:$H$1050,2,0)))))</f>
        <v>PINTURA EPOXI, DUAS DEMAOS</v>
      </c>
      <c r="E136" s="317" t="str">
        <f>IF(A136="SERVIÇO",VLOOKUP(C136,SERVIÇOS!$A$6:$D$6426,3,0),IF(A136="INSUMO",VLOOKUP(C136,INSUMOS!$A$6:$D$5343,3,0),IF(REFORMA!A136="COTAÇÃO",VLOOKUP(REFORMA!C136,'MAPA DE COTAÇÕES'!$A$9:$H$956,4,0),IF(REFORMA!A136="CCU",VLOOKUP(REFORMA!C136,COMPOSIÇÕES!$B$9:$H$1050,4,0)))))</f>
        <v>M2</v>
      </c>
      <c r="F136" s="318">
        <v>156.05000000000001</v>
      </c>
      <c r="G136" s="391">
        <f>IF(A136="SERVIÇO",VLOOKUP(C136,SERVIÇOS!$A$6:$D$6426,4,0),IF(A136="INSUMO",VLOOKUP(C136,INSUMOS!$A$6:$D$5343,4,0),IF(REFORMA!A136="COTAÇÃO",VLOOKUP(REFORMA!C136,'MAPA DE COTAÇÕES'!$A$9:$H$956,3,0),IF(REFORMA!A136="CCU",VLOOKUP(REFORMA!C136,COMPOSIÇÕES!$B$9:$H$1050,7,0)))))</f>
        <v>44.72</v>
      </c>
      <c r="H136" s="390">
        <f t="shared" si="40"/>
        <v>6978.5560000000005</v>
      </c>
      <c r="J136" s="287">
        <f>G136*F136</f>
        <v>6978.5560000000005</v>
      </c>
      <c r="L136" s="494" t="s">
        <v>6624</v>
      </c>
    </row>
    <row r="137" spans="1:12" s="279" customFormat="1" x14ac:dyDescent="0.2">
      <c r="A137" s="288" t="s">
        <v>5144</v>
      </c>
      <c r="B137" s="392" t="s">
        <v>6603</v>
      </c>
      <c r="C137" s="392">
        <v>79460</v>
      </c>
      <c r="D137" s="316" t="str">
        <f>IF(A137="SERVIÇO",VLOOKUP(C137,SERVIÇOS!$A$6:$D$6426,2,0),IF(A137="INSUMO",VLOOKUP(C137,INSUMOS!$A$6:$D$5343,2,0),IF(REFORMA!A137="COTAÇÃO",VLOOKUP(REFORMA!C137,'MAPA DE COTAÇÕES'!$A$9:$H$956,2,0),IF(REFORMA!A137="CCU",VLOOKUP(REFORMA!C137,COMPOSIÇÕES!$B$9:$H$1050,2,0)))))</f>
        <v>PINTURA EPOXI, DUAS DEMAOS</v>
      </c>
      <c r="E137" s="317" t="str">
        <f>IF(A137="SERVIÇO",VLOOKUP(C137,SERVIÇOS!$A$6:$D$6426,3,0),IF(A137="INSUMO",VLOOKUP(C137,INSUMOS!$A$6:$D$5343,3,0),IF(REFORMA!A137="COTAÇÃO",VLOOKUP(REFORMA!C137,'MAPA DE COTAÇÕES'!$A$9:$H$956,4,0),IF(REFORMA!A137="CCU",VLOOKUP(REFORMA!C137,COMPOSIÇÕES!$B$9:$H$1050,4,0)))))</f>
        <v>M2</v>
      </c>
      <c r="F137" s="318">
        <v>147.94999999999999</v>
      </c>
      <c r="G137" s="391">
        <f>IF(A137="SERVIÇO",VLOOKUP(C137,SERVIÇOS!$A$6:$D$6426,4,0),IF(A137="INSUMO",VLOOKUP(C137,INSUMOS!$A$6:$D$5343,4,0),IF(REFORMA!A137="COTAÇÃO",VLOOKUP(REFORMA!C137,'MAPA DE COTAÇÕES'!$A$9:$H$956,3,0),IF(REFORMA!A137="CCU",VLOOKUP(REFORMA!C137,COMPOSIÇÕES!$B$9:$H$1050,7,0)))))</f>
        <v>44.72</v>
      </c>
      <c r="H137" s="390">
        <f t="shared" ref="H137:H138" si="42">G137*F137</f>
        <v>6616.3239999999996</v>
      </c>
      <c r="J137" s="287">
        <f t="shared" ref="J137:J138" si="43">G137*F137</f>
        <v>6616.3239999999996</v>
      </c>
      <c r="L137" s="494" t="s">
        <v>6625</v>
      </c>
    </row>
    <row r="138" spans="1:12" s="279" customFormat="1" x14ac:dyDescent="0.2">
      <c r="A138" s="288" t="s">
        <v>5144</v>
      </c>
      <c r="B138" s="392" t="s">
        <v>6604</v>
      </c>
      <c r="C138" s="392">
        <v>79460</v>
      </c>
      <c r="D138" s="316" t="str">
        <f>IF(A138="SERVIÇO",VLOOKUP(C138,SERVIÇOS!$A$6:$D$6426,2,0),IF(A138="INSUMO",VLOOKUP(C138,INSUMOS!$A$6:$D$5343,2,0),IF(REFORMA!A138="COTAÇÃO",VLOOKUP(REFORMA!C138,'MAPA DE COTAÇÕES'!$A$9:$H$956,2,0),IF(REFORMA!A138="CCU",VLOOKUP(REFORMA!C138,COMPOSIÇÕES!$B$9:$H$1050,2,0)))))</f>
        <v>PINTURA EPOXI, DUAS DEMAOS</v>
      </c>
      <c r="E138" s="317" t="str">
        <f>IF(A138="SERVIÇO",VLOOKUP(C138,SERVIÇOS!$A$6:$D$6426,3,0),IF(A138="INSUMO",VLOOKUP(C138,INSUMOS!$A$6:$D$5343,3,0),IF(REFORMA!A138="COTAÇÃO",VLOOKUP(REFORMA!C138,'MAPA DE COTAÇÕES'!$A$9:$H$956,4,0),IF(REFORMA!A138="CCU",VLOOKUP(REFORMA!C138,COMPOSIÇÕES!$B$9:$H$1050,4,0)))))</f>
        <v>M2</v>
      </c>
      <c r="F138" s="318">
        <v>519.52</v>
      </c>
      <c r="G138" s="391">
        <f>IF(A138="SERVIÇO",VLOOKUP(C138,SERVIÇOS!$A$6:$D$6426,4,0),IF(A138="INSUMO",VLOOKUP(C138,INSUMOS!$A$6:$D$5343,4,0),IF(REFORMA!A138="COTAÇÃO",VLOOKUP(REFORMA!C138,'MAPA DE COTAÇÕES'!$A$9:$H$956,3,0),IF(REFORMA!A138="CCU",VLOOKUP(REFORMA!C138,COMPOSIÇÕES!$B$9:$H$1050,7,0)))))</f>
        <v>44.72</v>
      </c>
      <c r="H138" s="390">
        <f t="shared" si="42"/>
        <v>23232.934399999998</v>
      </c>
      <c r="J138" s="287">
        <f t="shared" si="43"/>
        <v>23232.934399999998</v>
      </c>
      <c r="L138" s="494" t="s">
        <v>6626</v>
      </c>
    </row>
    <row r="139" spans="1:12" s="279" customFormat="1" ht="51" x14ac:dyDescent="0.2">
      <c r="A139" s="288" t="s">
        <v>5144</v>
      </c>
      <c r="B139" s="392" t="s">
        <v>6605</v>
      </c>
      <c r="C139" s="392" t="s">
        <v>4336</v>
      </c>
      <c r="D139" s="316" t="str">
        <f>IF(A139="SERVIÇO",VLOOKUP(C139,SERVIÇOS!$A$6:$D$6426,2,0),IF(A139="INSUMO",VLOOKUP(C139,INSUMOS!$A$6:$D$5343,2,0),IF(REFORMA!A139="COTAÇÃO",VLOOKUP(REFORMA!C139,'MAPA DE COTAÇÕES'!$A$9:$H$956,2,0),IF(REFORMA!A139="CCU",VLOOKUP(REFORMA!C139,COMPOSIÇÕES!$B$9:$H$1050,2,0)))))</f>
        <v>PINTURA ESMALTE FOSCO, DUAS DEMAOS, SOBRE SUPERFICIE METALICA, INCLUSO UMA DEMAO DE FUNDO ANTICORROSIVO. UTILIZACAO DE REVOLVER ( AR-COMPRIMIDO).</v>
      </c>
      <c r="E139" s="317" t="str">
        <f>IF(A139="SERVIÇO",VLOOKUP(C139,SERVIÇOS!$A$6:$D$6426,3,0),IF(A139="INSUMO",VLOOKUP(C139,INSUMOS!$A$6:$D$5343,3,0),IF(REFORMA!A139="COTAÇÃO",VLOOKUP(REFORMA!C139,'MAPA DE COTAÇÕES'!$A$9:$H$956,4,0),IF(REFORMA!A139="CCU",VLOOKUP(REFORMA!C139,COMPOSIÇÕES!$B$9:$H$1050,4,0)))))</f>
        <v>M2</v>
      </c>
      <c r="F139" s="318">
        <v>23.1</v>
      </c>
      <c r="G139" s="391">
        <f>IF(A139="SERVIÇO",VLOOKUP(C139,SERVIÇOS!$A$6:$D$6426,4,0),IF(A139="INSUMO",VLOOKUP(C139,INSUMOS!$A$6:$D$5343,4,0),IF(REFORMA!A139="COTAÇÃO",VLOOKUP(REFORMA!C139,'MAPA DE COTAÇÕES'!$A$9:$H$956,3,0),IF(REFORMA!A139="CCU",VLOOKUP(REFORMA!C139,COMPOSIÇÕES!$B$9:$H$1050,7,0)))))</f>
        <v>17.690000000000001</v>
      </c>
      <c r="H139" s="390">
        <f t="shared" si="40"/>
        <v>408.63900000000007</v>
      </c>
      <c r="J139" s="287">
        <f t="shared" si="41"/>
        <v>408.63900000000007</v>
      </c>
    </row>
    <row r="140" spans="1:12" s="279" customFormat="1" ht="25.5" x14ac:dyDescent="0.2">
      <c r="A140" s="288" t="s">
        <v>5145</v>
      </c>
      <c r="B140" s="392" t="s">
        <v>6606</v>
      </c>
      <c r="C140" s="392" t="s">
        <v>6607</v>
      </c>
      <c r="D140" s="316" t="str">
        <f>IF(A140="SERVIÇO",VLOOKUP(C140,SERVIÇOS!$A$6:$D$6426,2,0),IF(A140="INSUMO",VLOOKUP(C140,INSUMOS!$A$6:$D$5343,2,0),IF(REFORMA!A140="COTAÇÃO",VLOOKUP(REFORMA!C140,'MAPA DE COTAÇÕES'!$A$9:$H$956,2,0),IF(REFORMA!A140="CCU",VLOOKUP(REFORMA!C140,COMPOSIÇÕES!$B$9:$H$1050,2,0)))))</f>
        <v>PINTURA ELETROSTÁTICA A PÓ COM TINTA POLIESTER EM CHAPA DE AÇO</v>
      </c>
      <c r="E140" s="317" t="str">
        <f>IF(A140="SERVIÇO",VLOOKUP(C140,SERVIÇOS!$A$6:$D$6426,3,0),IF(A140="INSUMO",VLOOKUP(C140,INSUMOS!$A$6:$D$5343,3,0),IF(REFORMA!A140="COTAÇÃO",VLOOKUP(REFORMA!C140,'MAPA DE COTAÇÕES'!$A$9:$H$956,4,0),IF(REFORMA!A140="CCU",VLOOKUP(REFORMA!C140,COMPOSIÇÕES!$B$9:$H$1050,4,0)))))</f>
        <v>M2</v>
      </c>
      <c r="F140" s="318">
        <v>358.44</v>
      </c>
      <c r="G140" s="391">
        <f>IF(A140="SERVIÇO",VLOOKUP(C140,SERVIÇOS!$A$6:$D$6426,4,0),IF(A140="INSUMO",VLOOKUP(C140,INSUMOS!$A$6:$D$5343,4,0),IF(REFORMA!A140="COTAÇÃO",VLOOKUP(REFORMA!C140,'MAPA DE COTAÇÕES'!$A$9:$H$956,3,0),IF(REFORMA!A140="CCU",VLOOKUP(REFORMA!C140,COMPOSIÇÕES!$B$9:$H$1050,7,0)))))</f>
        <v>13.116403681200001</v>
      </c>
      <c r="H140" s="390">
        <f t="shared" si="40"/>
        <v>4701.4437354893289</v>
      </c>
      <c r="J140" s="287">
        <f t="shared" si="41"/>
        <v>4701.4437354893289</v>
      </c>
    </row>
    <row r="141" spans="1:12" s="279" customFormat="1" ht="25.5" x14ac:dyDescent="0.2">
      <c r="A141" s="288" t="s">
        <v>5145</v>
      </c>
      <c r="B141" s="392" t="s">
        <v>6608</v>
      </c>
      <c r="C141" s="389" t="s">
        <v>6609</v>
      </c>
      <c r="D141" s="316" t="str">
        <f>IF(A141="SERVIÇO",VLOOKUP(C141,SERVIÇOS!$A$6:$D$6426,2,0),IF(A141="INSUMO",VLOOKUP(C141,INSUMOS!$A$6:$D$5343,2,0),IF(REFORMA!A141="COTAÇÃO",VLOOKUP(REFORMA!C141,'MAPA DE COTAÇÕES'!$A$9:$H$956,2,0),IF(REFORMA!A141="CCU",VLOOKUP(REFORMA!C141,COMPOSIÇÕES!$B$9:$H$1050,2,0)))))</f>
        <v>APLICAÇÃO DE RESINA EM POLIURETANO PARA PISO CIMENTÍCIO DE ALTA RESISTÊNCIA</v>
      </c>
      <c r="E141" s="317" t="str">
        <f>IF(A141="SERVIÇO",VLOOKUP(C141,SERVIÇOS!$A$6:$D$6426,3,0),IF(A141="INSUMO",VLOOKUP(C141,INSUMOS!$A$6:$D$5343,3,0),IF(REFORMA!A141="COTAÇÃO",VLOOKUP(REFORMA!C141,'MAPA DE COTAÇÕES'!$A$9:$H$956,4,0),IF(REFORMA!A141="CCU",VLOOKUP(REFORMA!C141,COMPOSIÇÕES!$B$9:$H$1050,4,0)))))</f>
        <v xml:space="preserve">KG    </v>
      </c>
      <c r="F141" s="393">
        <v>271.14</v>
      </c>
      <c r="G141" s="391">
        <f>IF(A141="SERVIÇO",VLOOKUP(C141,SERVIÇOS!$A$6:$D$6426,4,0),IF(A141="INSUMO",VLOOKUP(C141,INSUMOS!$A$6:$D$5343,4,0),IF(REFORMA!A141="COTAÇÃO",VLOOKUP(REFORMA!C141,'MAPA DE COTAÇÕES'!$A$9:$H$956,3,0),IF(REFORMA!A141="CCU",VLOOKUP(REFORMA!C141,COMPOSIÇÕES!$B$9:$H$1050,7,0)))))</f>
        <v>33.003900000000002</v>
      </c>
      <c r="H141" s="390">
        <f>G141*F141</f>
        <v>8948.6774459999997</v>
      </c>
      <c r="J141" s="287">
        <f t="shared" ref="J141" si="44">G141*F141</f>
        <v>8948.6774459999997</v>
      </c>
    </row>
    <row r="142" spans="1:12" s="106" customFormat="1" x14ac:dyDescent="0.2">
      <c r="A142" s="287"/>
      <c r="B142" s="171"/>
      <c r="C142" s="171"/>
      <c r="D142" s="171"/>
      <c r="E142" s="172"/>
      <c r="F142" s="173"/>
      <c r="G142" s="173"/>
      <c r="H142" s="174"/>
      <c r="J142" s="287">
        <f t="shared" si="41"/>
        <v>0</v>
      </c>
    </row>
    <row r="143" spans="1:12" s="106" customFormat="1" x14ac:dyDescent="0.2">
      <c r="A143" s="287"/>
      <c r="B143" s="107" t="s">
        <v>233</v>
      </c>
      <c r="C143" s="107"/>
      <c r="D143" s="178" t="s">
        <v>234</v>
      </c>
      <c r="E143" s="179"/>
      <c r="F143" s="179"/>
      <c r="G143" s="179"/>
      <c r="H143" s="180"/>
      <c r="J143" s="287">
        <f t="shared" si="41"/>
        <v>0</v>
      </c>
    </row>
    <row r="144" spans="1:12" s="106" customFormat="1" x14ac:dyDescent="0.2">
      <c r="A144" s="287"/>
      <c r="B144" s="107" t="s">
        <v>6627</v>
      </c>
      <c r="C144" s="107"/>
      <c r="D144" s="178" t="s">
        <v>6632</v>
      </c>
      <c r="E144" s="179"/>
      <c r="F144" s="179"/>
      <c r="G144" s="179"/>
      <c r="H144" s="180"/>
      <c r="J144" s="287">
        <f t="shared" si="41"/>
        <v>0</v>
      </c>
    </row>
    <row r="145" spans="1:10" s="279" customFormat="1" ht="51" x14ac:dyDescent="0.2">
      <c r="A145" s="288" t="s">
        <v>5145</v>
      </c>
      <c r="B145" s="392" t="s">
        <v>6628</v>
      </c>
      <c r="C145" s="392" t="s">
        <v>6629</v>
      </c>
      <c r="D145" s="316" t="str">
        <f>IF(A145="SERVIÇO",VLOOKUP(C145,SERVIÇOS!$A$6:$D$6426,2,0),IF(A145="INSUMO",VLOOKUP(C145,INSUMOS!$A$6:$D$5343,2,0),IF(REFORMA!A145="COTAÇÃO",VLOOKUP(REFORMA!C145,'MAPA DE COTAÇÕES'!$A$9:$H$956,2,0),IF(REFORMA!A145="CCU",VLOOKUP(REFORMA!C145,COMPOSIÇÕES!$B$9:$H$1050,2,0)))))</f>
        <v>RODAPÉ EM PISO CIMENTÍCIO DE ALTA RESISTÊNCIA 100 X 100CM - LINHA BASIC COR ASH - SOLARIUM OU EQUIVALENTE TÉCNICO - FORNECIMENTO E INSTALAÇÃO</v>
      </c>
      <c r="E145" s="317" t="str">
        <f>IF(A145="SERVIÇO",VLOOKUP(C145,SERVIÇOS!$A$6:$D$6426,3,0),IF(A145="INSUMO",VLOOKUP(C145,INSUMOS!$A$6:$D$5343,3,0),IF(REFORMA!A145="COTAÇÃO",VLOOKUP(REFORMA!C145,'MAPA DE COTAÇÕES'!$A$9:$H$956,4,0),IF(REFORMA!A145="CCU",VLOOKUP(REFORMA!C145,COMPOSIÇÕES!$B$9:$H$1050,4,0)))))</f>
        <v>M</v>
      </c>
      <c r="F145" s="393">
        <v>55.78</v>
      </c>
      <c r="G145" s="391">
        <f>IF(A145="SERVIÇO",VLOOKUP(C145,SERVIÇOS!$A$6:$D$6426,4,0),IF(A145="INSUMO",VLOOKUP(C145,INSUMOS!$A$6:$D$5343,4,0),IF(REFORMA!A145="COTAÇÃO",VLOOKUP(REFORMA!C145,'MAPA DE COTAÇÕES'!$A$9:$H$956,3,0),IF(REFORMA!A145="CCU",VLOOKUP(REFORMA!C145,COMPOSIÇÕES!$B$9:$H$1050,7,0)))))</f>
        <v>29.585620000000002</v>
      </c>
      <c r="H145" s="390">
        <f>G145*F145</f>
        <v>1650.2858836000003</v>
      </c>
      <c r="J145" s="287">
        <f t="shared" si="41"/>
        <v>1650.2858836000003</v>
      </c>
    </row>
    <row r="146" spans="1:10" s="279" customFormat="1" ht="51" x14ac:dyDescent="0.2">
      <c r="A146" s="288" t="s">
        <v>5145</v>
      </c>
      <c r="B146" s="392" t="s">
        <v>6630</v>
      </c>
      <c r="C146" s="392" t="s">
        <v>6631</v>
      </c>
      <c r="D146" s="316" t="str">
        <f>IF(A146="SERVIÇO",VLOOKUP(C146,SERVIÇOS!$A$6:$D$6426,2,0),IF(A146="INSUMO",VLOOKUP(C146,INSUMOS!$A$6:$D$5343,2,0),IF(REFORMA!A146="COTAÇÃO",VLOOKUP(REFORMA!C146,'MAPA DE COTAÇÕES'!$A$9:$H$956,2,0),IF(REFORMA!A146="CCU",VLOOKUP(REFORMA!C146,COMPOSIÇÕES!$B$9:$H$1050,2,0)))))</f>
        <v>RODAPÉ EM PLACA CERÂMICA . GAIL . IND 8032_COD 8032 . LINHA KERAFLOOR - 300 X 300 X 12MM . COR CINZA CLARO CÓD. 1015 OU EQUIVALENTE TÉCNICO</v>
      </c>
      <c r="E146" s="317" t="str">
        <f>IF(A146="SERVIÇO",VLOOKUP(C146,SERVIÇOS!$A$6:$D$6426,3,0),IF(A146="INSUMO",VLOOKUP(C146,INSUMOS!$A$6:$D$5343,3,0),IF(REFORMA!A146="COTAÇÃO",VLOOKUP(REFORMA!C146,'MAPA DE COTAÇÕES'!$A$9:$H$956,4,0),IF(REFORMA!A146="CCU",VLOOKUP(REFORMA!C146,COMPOSIÇÕES!$B$9:$H$1050,4,0)))))</f>
        <v>M</v>
      </c>
      <c r="F146" s="393">
        <v>26.58</v>
      </c>
      <c r="G146" s="391">
        <f>IF(A146="SERVIÇO",VLOOKUP(C146,SERVIÇOS!$A$6:$D$6426,4,0),IF(A146="INSUMO",VLOOKUP(C146,INSUMOS!$A$6:$D$5343,4,0),IF(REFORMA!A146="COTAÇÃO",VLOOKUP(REFORMA!C146,'MAPA DE COTAÇÕES'!$A$9:$H$956,3,0),IF(REFORMA!A146="CCU",VLOOKUP(REFORMA!C146,COMPOSIÇÕES!$B$9:$H$1050,7,0)))))</f>
        <v>15.880420000000001</v>
      </c>
      <c r="H146" s="390">
        <f t="shared" ref="H146" si="45">G146*F146</f>
        <v>422.10156360000002</v>
      </c>
      <c r="J146" s="287">
        <f t="shared" ref="J146" si="46">G146*F146</f>
        <v>422.10156360000002</v>
      </c>
    </row>
    <row r="147" spans="1:10" s="106" customFormat="1" x14ac:dyDescent="0.2">
      <c r="A147" s="287"/>
      <c r="B147" s="171"/>
      <c r="C147" s="171"/>
      <c r="D147" s="171"/>
      <c r="E147" s="172"/>
      <c r="F147" s="173"/>
      <c r="G147" s="173"/>
      <c r="H147" s="174"/>
      <c r="J147" s="287">
        <f t="shared" ref="J147" si="47">G147*F147</f>
        <v>0</v>
      </c>
    </row>
    <row r="148" spans="1:10" s="106" customFormat="1" x14ac:dyDescent="0.2">
      <c r="A148" s="287"/>
      <c r="B148" s="107" t="s">
        <v>6642</v>
      </c>
      <c r="C148" s="107"/>
      <c r="D148" s="178" t="s">
        <v>5250</v>
      </c>
      <c r="E148" s="179"/>
      <c r="F148" s="179"/>
      <c r="G148" s="179"/>
      <c r="H148" s="180"/>
      <c r="J148" s="287">
        <f t="shared" si="41"/>
        <v>0</v>
      </c>
    </row>
    <row r="149" spans="1:10" s="279" customFormat="1" ht="51" x14ac:dyDescent="0.2">
      <c r="A149" s="288" t="s">
        <v>5145</v>
      </c>
      <c r="B149" s="392" t="s">
        <v>6643</v>
      </c>
      <c r="C149" s="392" t="s">
        <v>6636</v>
      </c>
      <c r="D149" s="316" t="str">
        <f>IF(A149="SERVIÇO",VLOOKUP(C149,SERVIÇOS!$A$6:$D$6426,2,0),IF(A149="INSUMO",VLOOKUP(C149,INSUMOS!$A$6:$D$5343,2,0),IF(REFORMA!A149="COTAÇÃO",VLOOKUP(REFORMA!C149,'MAPA DE COTAÇÕES'!$A$9:$H$956,2,0),IF(REFORMA!A149="CCU",VLOOKUP(REFORMA!C149,COMPOSIÇÕES!$B$9:$H$1050,2,0)))))</f>
        <v>SOLEIRA DE GRANITO CINZA ANDORINHA, LARGURA 25CM, ASSENTADA SOBRE ARGAMASSA TRACO 1:0,25:3 (CIMENTO, CAL E AREIA)</v>
      </c>
      <c r="E149" s="317" t="str">
        <f>IF(A149="SERVIÇO",VLOOKUP(C149,SERVIÇOS!$A$6:$D$6426,3,0),IF(A149="INSUMO",VLOOKUP(C149,INSUMOS!$A$6:$D$5343,3,0),IF(REFORMA!A149="COTAÇÃO",VLOOKUP(REFORMA!C149,'MAPA DE COTAÇÕES'!$A$9:$H$956,4,0),IF(REFORMA!A149="CCU",VLOOKUP(REFORMA!C149,COMPOSIÇÕES!$B$9:$H$1050,4,0)))))</f>
        <v>M</v>
      </c>
      <c r="F149" s="393">
        <v>3.6</v>
      </c>
      <c r="G149" s="391">
        <f>IF(A149="SERVIÇO",VLOOKUP(C149,SERVIÇOS!$A$6:$D$6426,4,0),IF(A149="INSUMO",VLOOKUP(C149,INSUMOS!$A$6:$D$5343,4,0),IF(REFORMA!A149="COTAÇÃO",VLOOKUP(REFORMA!C149,'MAPA DE COTAÇÕES'!$A$9:$H$956,3,0),IF(REFORMA!A149="CCU",VLOOKUP(REFORMA!C149,COMPOSIÇÕES!$B$9:$H$1050,7,0)))))</f>
        <v>53.150359999999999</v>
      </c>
      <c r="H149" s="390">
        <f t="shared" ref="H149" si="48">G149*F149</f>
        <v>191.341296</v>
      </c>
      <c r="J149" s="287">
        <f t="shared" si="41"/>
        <v>191.341296</v>
      </c>
    </row>
    <row r="150" spans="1:10" s="106" customFormat="1" x14ac:dyDescent="0.2">
      <c r="A150" s="287"/>
      <c r="B150" s="171"/>
      <c r="C150" s="171"/>
      <c r="D150" s="171"/>
      <c r="E150" s="172"/>
      <c r="F150" s="173"/>
      <c r="G150" s="173"/>
      <c r="H150" s="174"/>
      <c r="J150" s="287">
        <f t="shared" si="41"/>
        <v>0</v>
      </c>
    </row>
    <row r="151" spans="1:10" s="106" customFormat="1" x14ac:dyDescent="0.2">
      <c r="A151" s="287"/>
      <c r="B151" s="107" t="s">
        <v>235</v>
      </c>
      <c r="C151" s="107"/>
      <c r="D151" s="178" t="s">
        <v>164</v>
      </c>
      <c r="E151" s="179"/>
      <c r="F151" s="179"/>
      <c r="G151" s="179"/>
      <c r="H151" s="180"/>
      <c r="J151" s="287">
        <f t="shared" si="41"/>
        <v>0</v>
      </c>
    </row>
    <row r="152" spans="1:10" s="279" customFormat="1" ht="38.25" x14ac:dyDescent="0.2">
      <c r="A152" s="288" t="s">
        <v>5145</v>
      </c>
      <c r="B152" s="392" t="s">
        <v>6644</v>
      </c>
      <c r="C152" s="392" t="s">
        <v>7279</v>
      </c>
      <c r="D152" s="316" t="str">
        <f>IF(A152="SERVIÇO",VLOOKUP(C152,SERVIÇOS!$A$6:$D$6426,2,0),IF(A152="INSUMO",VLOOKUP(C152,INSUMOS!$A$6:$D$5343,2,0),IF(REFORMA!A152="COTAÇÃO",VLOOKUP(REFORMA!C152,'MAPA DE COTAÇÕES'!$A$9:$H$956,2,0),IF(REFORMA!A152="CCU",VLOOKUP(REFORMA!C152,COMPOSIÇÕES!$B$9:$H$1050,2,0)))))</f>
        <v>CORRIMÃO DUPLO E TUBO DE AÇO GALVANIZADO 1 1/2", COM CHUMBADORES PARA FIXAÇÃO NO PISO.</v>
      </c>
      <c r="E152" s="317" t="str">
        <f>IF(A152="SERVIÇO",VLOOKUP(C152,SERVIÇOS!$A$6:$D$6426,3,0),IF(A152="INSUMO",VLOOKUP(C152,INSUMOS!$A$6:$D$5343,3,0),IF(REFORMA!A152="COTAÇÃO",VLOOKUP(REFORMA!C152,'MAPA DE COTAÇÕES'!$A$9:$H$956,4,0),IF(REFORMA!A152="CCU",VLOOKUP(REFORMA!C152,COMPOSIÇÕES!$B$9:$H$1050,4,0)))))</f>
        <v>M</v>
      </c>
      <c r="F152" s="393">
        <v>25.24</v>
      </c>
      <c r="G152" s="391">
        <f>IF(A152="SERVIÇO",VLOOKUP(C152,SERVIÇOS!$A$6:$D$6426,4,0),IF(A152="INSUMO",VLOOKUP(C152,INSUMOS!$A$6:$D$5343,4,0),IF(REFORMA!A152="COTAÇÃO",VLOOKUP(REFORMA!C152,'MAPA DE COTAÇÕES'!$A$9:$H$956,3,0),IF(REFORMA!A152="CCU",VLOOKUP(REFORMA!C152,COMPOSIÇÕES!$B$9:$H$1050,7,0)))))</f>
        <v>251.75587999999999</v>
      </c>
      <c r="H152" s="390">
        <f t="shared" ref="H152" si="49">G152*F152</f>
        <v>6354.318411199999</v>
      </c>
      <c r="J152" s="287">
        <f t="shared" si="41"/>
        <v>6354.318411199999</v>
      </c>
    </row>
    <row r="153" spans="1:10" s="279" customFormat="1" ht="89.25" x14ac:dyDescent="0.2">
      <c r="A153" s="288" t="s">
        <v>5145</v>
      </c>
      <c r="B153" s="392" t="s">
        <v>6645</v>
      </c>
      <c r="C153" s="392" t="s">
        <v>7281</v>
      </c>
      <c r="D153" s="316" t="str">
        <f>IF(A153="SERVIÇO",VLOOKUP(C153,SERVIÇOS!$A$6:$D$6426,2,0),IF(A153="INSUMO",VLOOKUP(C153,INSUMOS!$A$6:$D$5343,2,0),IF(REFORMA!A153="COTAÇÃO",VLOOKUP(REFORMA!C153,'MAPA DE COTAÇÕES'!$A$9:$H$956,2,0),IF(REFORMA!A153="CCU",VLOOKUP(REFORMA!C153,COMPOSIÇÕES!$B$9:$H$1050,2,0)))))</f>
        <v>GUARDA CORPO EM TUBO DE AÇO GALVANIZADO (H=1,10M), COM BARRAS SUPERIOR, INFERIOR E VERTICAIS A CADA 3,00M (1 1/2"), E BARRAS VERTICAIS DE (1") A CADA 12CM, COM CORRIMÃO DUPLO E TUBO DE FERRO GALVANIZADO (1 1/2"), COM CHUMBADORES PARA FIXAÇÃO NO PISO.</v>
      </c>
      <c r="E153" s="317" t="str">
        <f>IF(A153="SERVIÇO",VLOOKUP(C153,SERVIÇOS!$A$6:$D$6426,3,0),IF(A153="INSUMO",VLOOKUP(C153,INSUMOS!$A$6:$D$5343,3,0),IF(REFORMA!A153="COTAÇÃO",VLOOKUP(REFORMA!C153,'MAPA DE COTAÇÕES'!$A$9:$H$956,4,0),IF(REFORMA!A153="CCU",VLOOKUP(REFORMA!C153,COMPOSIÇÕES!$B$9:$H$1050,4,0)))))</f>
        <v>M</v>
      </c>
      <c r="F153" s="393">
        <v>32.14</v>
      </c>
      <c r="G153" s="391">
        <f>IF(A153="SERVIÇO",VLOOKUP(C153,SERVIÇOS!$A$6:$D$6426,4,0),IF(A153="INSUMO",VLOOKUP(C153,INSUMOS!$A$6:$D$5343,4,0),IF(REFORMA!A153="COTAÇÃO",VLOOKUP(REFORMA!C153,'MAPA DE COTAÇÕES'!$A$9:$H$956,3,0),IF(REFORMA!A153="CCU",VLOOKUP(REFORMA!C153,COMPOSIÇÕES!$B$9:$H$1050,7,0)))))</f>
        <v>430.75277777777774</v>
      </c>
      <c r="H153" s="390">
        <f t="shared" ref="H153" si="50">G153*F153</f>
        <v>13844.394277777777</v>
      </c>
      <c r="J153" s="287">
        <f t="shared" ref="J153" si="51">G153*F153</f>
        <v>13844.394277777777</v>
      </c>
    </row>
    <row r="154" spans="1:10" s="106" customFormat="1" x14ac:dyDescent="0.2">
      <c r="A154" s="287"/>
      <c r="B154" s="171"/>
      <c r="C154" s="171"/>
      <c r="D154" s="171"/>
      <c r="E154" s="172"/>
      <c r="F154" s="173"/>
      <c r="G154" s="173"/>
      <c r="H154" s="174"/>
      <c r="J154" s="287">
        <f t="shared" si="41"/>
        <v>0</v>
      </c>
    </row>
    <row r="155" spans="1:10" s="106" customFormat="1" x14ac:dyDescent="0.2">
      <c r="A155" s="287"/>
      <c r="B155" s="171"/>
      <c r="C155" s="171"/>
      <c r="D155" s="171"/>
      <c r="E155" s="172"/>
      <c r="F155" s="173"/>
      <c r="G155" s="173"/>
      <c r="H155" s="174"/>
      <c r="J155" s="287">
        <f t="shared" ref="J155:J178" si="52">G155*F155</f>
        <v>0</v>
      </c>
    </row>
    <row r="156" spans="1:10" s="279" customFormat="1" x14ac:dyDescent="0.2">
      <c r="A156" s="288"/>
      <c r="B156" s="236"/>
      <c r="C156" s="236"/>
      <c r="D156" s="236"/>
      <c r="E156" s="236"/>
      <c r="F156" s="236"/>
      <c r="G156" s="237" t="s">
        <v>75</v>
      </c>
      <c r="H156" s="159">
        <f>SUM(H75:H155)</f>
        <v>486910.79434898921</v>
      </c>
      <c r="J156" s="287"/>
    </row>
    <row r="157" spans="1:10" s="106" customFormat="1" x14ac:dyDescent="0.2">
      <c r="A157" s="287"/>
      <c r="B157" s="171"/>
      <c r="C157" s="171"/>
      <c r="D157" s="171"/>
      <c r="E157" s="172"/>
      <c r="F157" s="173"/>
      <c r="G157" s="173"/>
      <c r="H157" s="174"/>
      <c r="J157" s="287">
        <f t="shared" si="52"/>
        <v>0</v>
      </c>
    </row>
    <row r="158" spans="1:10" s="279" customFormat="1" x14ac:dyDescent="0.2">
      <c r="A158" s="288"/>
      <c r="B158" s="241" t="s">
        <v>211</v>
      </c>
      <c r="C158" s="241"/>
      <c r="D158" s="281" t="s">
        <v>212</v>
      </c>
      <c r="E158" s="282"/>
      <c r="F158" s="282"/>
      <c r="G158" s="282"/>
      <c r="H158" s="283"/>
      <c r="J158" s="287">
        <f t="shared" si="52"/>
        <v>0</v>
      </c>
    </row>
    <row r="159" spans="1:10" s="279" customFormat="1" x14ac:dyDescent="0.2">
      <c r="A159" s="288"/>
      <c r="B159" s="280" t="s">
        <v>6758</v>
      </c>
      <c r="C159" s="280"/>
      <c r="D159" s="284" t="s">
        <v>114</v>
      </c>
      <c r="E159" s="285"/>
      <c r="F159" s="285"/>
      <c r="G159" s="285"/>
      <c r="H159" s="286"/>
      <c r="J159" s="287">
        <f t="shared" si="52"/>
        <v>0</v>
      </c>
    </row>
    <row r="160" spans="1:10" s="279" customFormat="1" x14ac:dyDescent="0.2">
      <c r="A160" s="288"/>
      <c r="B160" s="280" t="s">
        <v>6759</v>
      </c>
      <c r="C160" s="280"/>
      <c r="D160" s="278" t="s">
        <v>6760</v>
      </c>
      <c r="E160" s="285"/>
      <c r="F160" s="285"/>
      <c r="G160" s="285"/>
      <c r="H160" s="286"/>
      <c r="J160" s="287">
        <f t="shared" si="52"/>
        <v>0</v>
      </c>
    </row>
    <row r="161" spans="1:10" s="279" customFormat="1" ht="89.25" x14ac:dyDescent="0.2">
      <c r="A161" s="288" t="s">
        <v>5144</v>
      </c>
      <c r="B161" s="392" t="s">
        <v>6761</v>
      </c>
      <c r="C161" s="392">
        <v>91784</v>
      </c>
      <c r="D161" s="316" t="str">
        <f>IF(A161="SERVIÇO",VLOOKUP(C161,SERVIÇOS!$A$6:$D$6426,2,0),IF(A161="INSUMO",VLOOKUP(C161,INSUMOS!$A$6:$D$5343,2,0),IF(REFORMA!A161="COTAÇÃO",VLOOKUP(REFORMA!C161,'MAPA DE COTAÇÕES'!$A$9:$H$956,2,0),IF(REFORMA!A161="CCU",VLOOKUP(REFORMA!C161,COMPOSIÇÕES!$B$9:$H$1050,2,0)))))</f>
        <v>(COMPOSIÇÃO REPRESENTATIVA) DO SERVIÇO DE INSTALAÇÃO DE TUBOS DE PVC, SOLDÁVEL, ÁGUA FRIA, DN 20 MM (INSTALADO EM RAMAL, SUB-RAMAL OU RAMAL DE DISTRIBUIÇÃO), INCLUSIVE CONEXÕES, CORTES E FIXAÇÕES, PARA PRÉDIOS. AF_10/2015</v>
      </c>
      <c r="E161" s="317" t="str">
        <f>IF(A161="SERVIÇO",VLOOKUP(C161,SERVIÇOS!$A$6:$D$6426,3,0),IF(A161="INSUMO",VLOOKUP(C161,INSUMOS!$A$6:$D$5343,3,0),IF(REFORMA!A161="COTAÇÃO",VLOOKUP(REFORMA!C161,'MAPA DE COTAÇÕES'!$A$9:$H$956,4,0),IF(REFORMA!A161="CCU",VLOOKUP(REFORMA!C161,COMPOSIÇÕES!$B$9:$H$1050,4,0)))))</f>
        <v>M</v>
      </c>
      <c r="F161" s="393">
        <v>18</v>
      </c>
      <c r="G161" s="391">
        <f>IF(A161="SERVIÇO",VLOOKUP(C161,SERVIÇOS!$A$6:$D$6426,4,0),IF(A161="INSUMO",VLOOKUP(C161,INSUMOS!$A$6:$D$5343,4,0),IF(REFORMA!A161="COTAÇÃO",VLOOKUP(REFORMA!C161,'MAPA DE COTAÇÕES'!$A$9:$H$956,3,0),IF(REFORMA!A161="CCU",VLOOKUP(REFORMA!C161,COMPOSIÇÕES!$B$9:$H$1050,7,0)))))</f>
        <v>33.700000000000003</v>
      </c>
      <c r="H161" s="390">
        <f t="shared" ref="H161:H171" si="53">G161*F161</f>
        <v>606.6</v>
      </c>
      <c r="J161" s="287">
        <f t="shared" si="52"/>
        <v>606.6</v>
      </c>
    </row>
    <row r="162" spans="1:10" s="279" customFormat="1" ht="89.25" x14ac:dyDescent="0.2">
      <c r="A162" s="288" t="s">
        <v>5144</v>
      </c>
      <c r="B162" s="392" t="s">
        <v>6762</v>
      </c>
      <c r="C162" s="392">
        <v>91785</v>
      </c>
      <c r="D162" s="316" t="str">
        <f>IF(A162="SERVIÇO",VLOOKUP(C162,SERVIÇOS!$A$6:$D$6426,2,0),IF(A162="INSUMO",VLOOKUP(C162,INSUMOS!$A$6:$D$5343,2,0),IF(REFORMA!A162="COTAÇÃO",VLOOKUP(REFORMA!C162,'MAPA DE COTAÇÕES'!$A$9:$H$956,2,0),IF(REFORMA!A162="CCU",VLOOKUP(REFORMA!C162,COMPOSIÇÕES!$B$9:$H$1050,2,0)))))</f>
        <v>(COMPOSIÇÃO REPRESENTATIVA) DO SERVIÇO DE INSTALAÇÃO DE TUBOS DE PVC, SOLDÁVEL, ÁGUA FRIA, DN 25 MM (INSTALADO EM RAMAL, SUB-RAMAL, RAMAL DE DISTRIBUIÇÃO OU PRUMADA), INCLUSIVE CONEXÕES, CORTES E FIXAÇÕES, PARA PRÉDIOS. AF_10/2015</v>
      </c>
      <c r="E162" s="317" t="str">
        <f>IF(A162="SERVIÇO",VLOOKUP(C162,SERVIÇOS!$A$6:$D$6426,3,0),IF(A162="INSUMO",VLOOKUP(C162,INSUMOS!$A$6:$D$5343,3,0),IF(REFORMA!A162="COTAÇÃO",VLOOKUP(REFORMA!C162,'MAPA DE COTAÇÕES'!$A$9:$H$956,4,0),IF(REFORMA!A162="CCU",VLOOKUP(REFORMA!C162,COMPOSIÇÕES!$B$9:$H$1050,4,0)))))</f>
        <v>M</v>
      </c>
      <c r="F162" s="393">
        <v>94</v>
      </c>
      <c r="G162" s="391">
        <f>IF(A162="SERVIÇO",VLOOKUP(C162,SERVIÇOS!$A$6:$D$6426,4,0),IF(A162="INSUMO",VLOOKUP(C162,INSUMOS!$A$6:$D$5343,4,0),IF(REFORMA!A162="COTAÇÃO",VLOOKUP(REFORMA!C162,'MAPA DE COTAÇÕES'!$A$9:$H$956,3,0),IF(REFORMA!A162="CCU",VLOOKUP(REFORMA!C162,COMPOSIÇÕES!$B$9:$H$1050,7,0)))))</f>
        <v>33.25</v>
      </c>
      <c r="H162" s="390">
        <f t="shared" si="53"/>
        <v>3125.5</v>
      </c>
      <c r="J162" s="287">
        <f t="shared" si="52"/>
        <v>3125.5</v>
      </c>
    </row>
    <row r="163" spans="1:10" s="279" customFormat="1" ht="89.25" x14ac:dyDescent="0.2">
      <c r="A163" s="288" t="s">
        <v>5144</v>
      </c>
      <c r="B163" s="392" t="s">
        <v>6763</v>
      </c>
      <c r="C163" s="392">
        <v>91786</v>
      </c>
      <c r="D163" s="316" t="str">
        <f>IF(A163="SERVIÇO",VLOOKUP(C163,SERVIÇOS!$A$6:$D$6426,2,0),IF(A163="INSUMO",VLOOKUP(C163,INSUMOS!$A$6:$D$5343,2,0),IF(REFORMA!A163="COTAÇÃO",VLOOKUP(REFORMA!C163,'MAPA DE COTAÇÕES'!$A$9:$H$956,2,0),IF(REFORMA!A163="CCU",VLOOKUP(REFORMA!C163,COMPOSIÇÕES!$B$9:$H$1050,2,0)))))</f>
        <v>(COMPOSIÇÃO REPRESENTATIVA) DO SERVIÇO DE INSTALAÇÃO TUBOS DE PVC, SOLDÁVEL, ÁGUA FRIA, DN 32 MM (INSTALADO EM RAMAL, SUB-RAMAL, RAMAL DE DISTRIBUIÇÃO OU PRUMADA), INCLUSIVE CONEXÕES, CORTES E FIXAÇÕES, PARA PRÉDIOS. AF_10/2015</v>
      </c>
      <c r="E163" s="317" t="str">
        <f>IF(A163="SERVIÇO",VLOOKUP(C163,SERVIÇOS!$A$6:$D$6426,3,0),IF(A163="INSUMO",VLOOKUP(C163,INSUMOS!$A$6:$D$5343,3,0),IF(REFORMA!A163="COTAÇÃO",VLOOKUP(REFORMA!C163,'MAPA DE COTAÇÕES'!$A$9:$H$956,4,0),IF(REFORMA!A163="CCU",VLOOKUP(REFORMA!C163,COMPOSIÇÕES!$B$9:$H$1050,4,0)))))</f>
        <v>M</v>
      </c>
      <c r="F163" s="393">
        <v>36</v>
      </c>
      <c r="G163" s="391">
        <f>IF(A163="SERVIÇO",VLOOKUP(C163,SERVIÇOS!$A$6:$D$6426,4,0),IF(A163="INSUMO",VLOOKUP(C163,INSUMOS!$A$6:$D$5343,4,0),IF(REFORMA!A163="COTAÇÃO",VLOOKUP(REFORMA!C163,'MAPA DE COTAÇÕES'!$A$9:$H$956,3,0),IF(REFORMA!A163="CCU",VLOOKUP(REFORMA!C163,COMPOSIÇÕES!$B$9:$H$1050,7,0)))))</f>
        <v>20.95</v>
      </c>
      <c r="H163" s="390">
        <f t="shared" ref="H163" si="54">G163*F163</f>
        <v>754.19999999999993</v>
      </c>
      <c r="J163" s="287">
        <f t="shared" ref="J163" si="55">G163*F163</f>
        <v>754.19999999999993</v>
      </c>
    </row>
    <row r="164" spans="1:10" s="279" customFormat="1" ht="76.5" x14ac:dyDescent="0.2">
      <c r="A164" s="288" t="s">
        <v>5144</v>
      </c>
      <c r="B164" s="392" t="s">
        <v>6764</v>
      </c>
      <c r="C164" s="392">
        <v>91788</v>
      </c>
      <c r="D164" s="316" t="str">
        <f>IF(A164="SERVIÇO",VLOOKUP(C164,SERVIÇOS!$A$6:$D$6426,2,0),IF(A164="INSUMO",VLOOKUP(C164,INSUMOS!$A$6:$D$5343,2,0),IF(REFORMA!A164="COTAÇÃO",VLOOKUP(REFORMA!C164,'MAPA DE COTAÇÕES'!$A$9:$H$956,2,0),IF(REFORMA!A164="CCU",VLOOKUP(REFORMA!C164,COMPOSIÇÕES!$B$9:$H$1050,2,0)))))</f>
        <v>(COMPOSIÇÃO REPRESENTATIVA) DO SERVIÇO DE INSTALAÇÃO DE TUBOS DE PVC, SOLDÁVEL, ÁGUA FRIA, DN 50 MM (INSTALADO EM PRUMADA), INCLUSIVE CONEXÕES, CORTES E FIXAÇÕES, PARA PRÉDIOS. AF_10/2015</v>
      </c>
      <c r="E164" s="317" t="str">
        <f>IF(A164="SERVIÇO",VLOOKUP(C164,SERVIÇOS!$A$6:$D$6426,3,0),IF(A164="INSUMO",VLOOKUP(C164,INSUMOS!$A$6:$D$5343,3,0),IF(REFORMA!A164="COTAÇÃO",VLOOKUP(REFORMA!C164,'MAPA DE COTAÇÕES'!$A$9:$H$956,4,0),IF(REFORMA!A164="CCU",VLOOKUP(REFORMA!C164,COMPOSIÇÕES!$B$9:$H$1050,4,0)))))</f>
        <v>M</v>
      </c>
      <c r="F164" s="393">
        <v>18</v>
      </c>
      <c r="G164" s="391">
        <f>IF(A164="SERVIÇO",VLOOKUP(C164,SERVIÇOS!$A$6:$D$6426,4,0),IF(A164="INSUMO",VLOOKUP(C164,INSUMOS!$A$6:$D$5343,4,0),IF(REFORMA!A164="COTAÇÃO",VLOOKUP(REFORMA!C164,'MAPA DE COTAÇÕES'!$A$9:$H$956,3,0),IF(REFORMA!A164="CCU",VLOOKUP(REFORMA!C164,COMPOSIÇÕES!$B$9:$H$1050,7,0)))))</f>
        <v>28.47</v>
      </c>
      <c r="H164" s="390">
        <f t="shared" si="53"/>
        <v>512.46</v>
      </c>
      <c r="J164" s="287">
        <f t="shared" si="52"/>
        <v>512.46</v>
      </c>
    </row>
    <row r="165" spans="1:10" s="279" customFormat="1" ht="38.25" x14ac:dyDescent="0.2">
      <c r="A165" s="288" t="s">
        <v>5144</v>
      </c>
      <c r="B165" s="392" t="s">
        <v>6765</v>
      </c>
      <c r="C165" s="392">
        <v>89450</v>
      </c>
      <c r="D165" s="316" t="str">
        <f>IF(A165="SERVIÇO",VLOOKUP(C165,SERVIÇOS!$A$6:$D$6426,2,0),IF(A165="INSUMO",VLOOKUP(C165,INSUMOS!$A$6:$D$5343,2,0),IF(REFORMA!A165="COTAÇÃO",VLOOKUP(REFORMA!C165,'MAPA DE COTAÇÕES'!$A$9:$H$956,2,0),IF(REFORMA!A165="CCU",VLOOKUP(REFORMA!C165,COMPOSIÇÕES!$B$9:$H$1050,2,0)))))</f>
        <v>TUBO, PVC, SOLDÁVEL, DN 60MM, INSTALADO EM PRUMADA DE ÁGUA - FORNECIMENTO E INSTALAÇÃO. AF_12/2014</v>
      </c>
      <c r="E165" s="317" t="str">
        <f>IF(A165="SERVIÇO",VLOOKUP(C165,SERVIÇOS!$A$6:$D$6426,3,0),IF(A165="INSUMO",VLOOKUP(C165,INSUMOS!$A$6:$D$5343,3,0),IF(REFORMA!A165="COTAÇÃO",VLOOKUP(REFORMA!C165,'MAPA DE COTAÇÕES'!$A$9:$H$956,4,0),IF(REFORMA!A165="CCU",VLOOKUP(REFORMA!C165,COMPOSIÇÕES!$B$9:$H$1050,4,0)))))</f>
        <v>M</v>
      </c>
      <c r="F165" s="393">
        <v>12</v>
      </c>
      <c r="G165" s="391">
        <f>IF(A165="SERVIÇO",VLOOKUP(C165,SERVIÇOS!$A$6:$D$6426,4,0),IF(A165="INSUMO",VLOOKUP(C165,INSUMOS!$A$6:$D$5343,4,0),IF(REFORMA!A165="COTAÇÃO",VLOOKUP(REFORMA!C165,'MAPA DE COTAÇÕES'!$A$9:$H$956,3,0),IF(REFORMA!A165="CCU",VLOOKUP(REFORMA!C165,COMPOSIÇÕES!$B$9:$H$1050,7,0)))))</f>
        <v>18.559999999999999</v>
      </c>
      <c r="H165" s="390">
        <f t="shared" si="53"/>
        <v>222.71999999999997</v>
      </c>
      <c r="J165" s="287">
        <f t="shared" si="52"/>
        <v>222.71999999999997</v>
      </c>
    </row>
    <row r="166" spans="1:10" s="279" customFormat="1" ht="51" x14ac:dyDescent="0.2">
      <c r="A166" s="288" t="s">
        <v>5144</v>
      </c>
      <c r="B166" s="392" t="s">
        <v>6766</v>
      </c>
      <c r="C166" s="392">
        <v>89538</v>
      </c>
      <c r="D166" s="316" t="str">
        <f>IF(A166="SERVIÇO",VLOOKUP(C166,SERVIÇOS!$A$6:$D$6426,2,0),IF(A166="INSUMO",VLOOKUP(C166,INSUMOS!$A$6:$D$5343,2,0),IF(REFORMA!A166="COTAÇÃO",VLOOKUP(REFORMA!C166,'MAPA DE COTAÇÕES'!$A$9:$H$956,2,0),IF(REFORMA!A166="CCU",VLOOKUP(REFORMA!C166,COMPOSIÇÕES!$B$9:$H$1050,2,0)))))</f>
        <v>ADAPTADOR CURTO COM BOLSA E ROSCA PARA REGISTRO, PVC, SOLDÁVEL, DN 25MM X 3/4, INSTALADO EM PRUMADA DE ÁGUA - FORNECIMENTO E INSTALAÇÃO. AF_12/2014</v>
      </c>
      <c r="E166" s="317" t="str">
        <f>IF(A166="SERVIÇO",VLOOKUP(C166,SERVIÇOS!$A$6:$D$6426,3,0),IF(A166="INSUMO",VLOOKUP(C166,INSUMOS!$A$6:$D$5343,3,0),IF(REFORMA!A166="COTAÇÃO",VLOOKUP(REFORMA!C166,'MAPA DE COTAÇÕES'!$A$9:$H$956,4,0),IF(REFORMA!A166="CCU",VLOOKUP(REFORMA!C166,COMPOSIÇÕES!$B$9:$H$1050,4,0)))))</f>
        <v>UN</v>
      </c>
      <c r="F166" s="393">
        <v>28</v>
      </c>
      <c r="G166" s="391">
        <f>IF(A166="SERVIÇO",VLOOKUP(C166,SERVIÇOS!$A$6:$D$6426,4,0),IF(A166="INSUMO",VLOOKUP(C166,INSUMOS!$A$6:$D$5343,4,0),IF(REFORMA!A166="COTAÇÃO",VLOOKUP(REFORMA!C166,'MAPA DE COTAÇÕES'!$A$9:$H$956,3,0),IF(REFORMA!A166="CCU",VLOOKUP(REFORMA!C166,COMPOSIÇÕES!$B$9:$H$1050,7,0)))))</f>
        <v>2.89</v>
      </c>
      <c r="H166" s="390">
        <f t="shared" si="53"/>
        <v>80.92</v>
      </c>
      <c r="J166" s="287">
        <f t="shared" si="52"/>
        <v>80.92</v>
      </c>
    </row>
    <row r="167" spans="1:10" s="279" customFormat="1" ht="51" x14ac:dyDescent="0.2">
      <c r="A167" s="288" t="s">
        <v>5144</v>
      </c>
      <c r="B167" s="392" t="s">
        <v>6767</v>
      </c>
      <c r="C167" s="392">
        <v>90373</v>
      </c>
      <c r="D167" s="316" t="str">
        <f>IF(A167="SERVIÇO",VLOOKUP(C167,SERVIÇOS!$A$6:$D$6426,2,0),IF(A167="INSUMO",VLOOKUP(C167,INSUMOS!$A$6:$D$5343,2,0),IF(REFORMA!A167="COTAÇÃO",VLOOKUP(REFORMA!C167,'MAPA DE COTAÇÕES'!$A$9:$H$956,2,0),IF(REFORMA!A167="CCU",VLOOKUP(REFORMA!C167,COMPOSIÇÕES!$B$9:$H$1050,2,0)))))</f>
        <v>JOELHO 90 GRAUS COM BUCHA DE LATÃO, PVC, SOLDÁVEL, DN 25MM, X 1/2 INSTALADO EM RAMAL OU SUB-RAMAL DE ÁGUA - FORNECIMENTO E INSTALAÇÃO. AF_12/2014</v>
      </c>
      <c r="E167" s="317" t="str">
        <f>IF(A167="SERVIÇO",VLOOKUP(C167,SERVIÇOS!$A$6:$D$6426,3,0),IF(A167="INSUMO",VLOOKUP(C167,INSUMOS!$A$6:$D$5343,3,0),IF(REFORMA!A167="COTAÇÃO",VLOOKUP(REFORMA!C167,'MAPA DE COTAÇÕES'!$A$9:$H$956,4,0),IF(REFORMA!A167="CCU",VLOOKUP(REFORMA!C167,COMPOSIÇÕES!$B$9:$H$1050,4,0)))))</f>
        <v>UN</v>
      </c>
      <c r="F167" s="393">
        <v>24</v>
      </c>
      <c r="G167" s="391">
        <f>IF(A167="SERVIÇO",VLOOKUP(C167,SERVIÇOS!$A$6:$D$6426,4,0),IF(A167="INSUMO",VLOOKUP(C167,INSUMOS!$A$6:$D$5343,4,0),IF(REFORMA!A167="COTAÇÃO",VLOOKUP(REFORMA!C167,'MAPA DE COTAÇÕES'!$A$9:$H$956,3,0),IF(REFORMA!A167="CCU",VLOOKUP(REFORMA!C167,COMPOSIÇÕES!$B$9:$H$1050,7,0)))))</f>
        <v>10.71</v>
      </c>
      <c r="H167" s="390">
        <f t="shared" si="53"/>
        <v>257.04000000000002</v>
      </c>
      <c r="J167" s="287">
        <f t="shared" si="52"/>
        <v>257.04000000000002</v>
      </c>
    </row>
    <row r="168" spans="1:10" s="279" customFormat="1" ht="38.25" x14ac:dyDescent="0.2">
      <c r="A168" s="288" t="s">
        <v>5144</v>
      </c>
      <c r="B168" s="392" t="s">
        <v>6768</v>
      </c>
      <c r="C168" s="392">
        <v>89505</v>
      </c>
      <c r="D168" s="316" t="str">
        <f>IF(A168="SERVIÇO",VLOOKUP(C168,SERVIÇOS!$A$6:$D$6426,2,0),IF(A168="INSUMO",VLOOKUP(C168,INSUMOS!$A$6:$D$5343,2,0),IF(REFORMA!A168="COTAÇÃO",VLOOKUP(REFORMA!C168,'MAPA DE COTAÇÕES'!$A$9:$H$956,2,0),IF(REFORMA!A168="CCU",VLOOKUP(REFORMA!C168,COMPOSIÇÕES!$B$9:$H$1050,2,0)))))</f>
        <v>JOELHO 90 GRAUS, PVC, SOLDÁVEL, DN 60MM, INSTALADO EM PRUMADA DE ÁGUA - FORNECIMENTO E INSTALAÇÃO. AF_12/2014</v>
      </c>
      <c r="E168" s="317" t="str">
        <f>IF(A168="SERVIÇO",VLOOKUP(C168,SERVIÇOS!$A$6:$D$6426,3,0),IF(A168="INSUMO",VLOOKUP(C168,INSUMOS!$A$6:$D$5343,3,0),IF(REFORMA!A168="COTAÇÃO",VLOOKUP(REFORMA!C168,'MAPA DE COTAÇÕES'!$A$9:$H$956,4,0),IF(REFORMA!A168="CCU",VLOOKUP(REFORMA!C168,COMPOSIÇÕES!$B$9:$H$1050,4,0)))))</f>
        <v>UN</v>
      </c>
      <c r="F168" s="393">
        <v>6</v>
      </c>
      <c r="G168" s="391">
        <f>IF(A168="SERVIÇO",VLOOKUP(C168,SERVIÇOS!$A$6:$D$6426,4,0),IF(A168="INSUMO",VLOOKUP(C168,INSUMOS!$A$6:$D$5343,4,0),IF(REFORMA!A168="COTAÇÃO",VLOOKUP(REFORMA!C168,'MAPA DE COTAÇÕES'!$A$9:$H$956,3,0),IF(REFORMA!A168="CCU",VLOOKUP(REFORMA!C168,COMPOSIÇÕES!$B$9:$H$1050,7,0)))))</f>
        <v>24.53</v>
      </c>
      <c r="H168" s="390">
        <f t="shared" si="53"/>
        <v>147.18</v>
      </c>
      <c r="J168" s="287">
        <f t="shared" si="52"/>
        <v>147.18</v>
      </c>
    </row>
    <row r="169" spans="1:10" s="279" customFormat="1" ht="38.25" x14ac:dyDescent="0.2">
      <c r="A169" s="288" t="s">
        <v>5144</v>
      </c>
      <c r="B169" s="392" t="s">
        <v>6769</v>
      </c>
      <c r="C169" s="392">
        <v>89628</v>
      </c>
      <c r="D169" s="316" t="str">
        <f>IF(A169="SERVIÇO",VLOOKUP(C169,SERVIÇOS!$A$6:$D$6426,2,0),IF(A169="INSUMO",VLOOKUP(C169,INSUMOS!$A$6:$D$5343,2,0),IF(REFORMA!A169="COTAÇÃO",VLOOKUP(REFORMA!C169,'MAPA DE COTAÇÕES'!$A$9:$H$956,2,0),IF(REFORMA!A169="CCU",VLOOKUP(REFORMA!C169,COMPOSIÇÕES!$B$9:$H$1050,2,0)))))</f>
        <v>TE, PVC, SOLDÁVEL, DN 60MM, INSTALADO EM PRUMADA DE ÁGUA - FORNECIMENTO E INSTALAÇÃO. AF_12/2014</v>
      </c>
      <c r="E169" s="317" t="str">
        <f>IF(A169="SERVIÇO",VLOOKUP(C169,SERVIÇOS!$A$6:$D$6426,3,0),IF(A169="INSUMO",VLOOKUP(C169,INSUMOS!$A$6:$D$5343,3,0),IF(REFORMA!A169="COTAÇÃO",VLOOKUP(REFORMA!C169,'MAPA DE COTAÇÕES'!$A$9:$H$956,4,0),IF(REFORMA!A169="CCU",VLOOKUP(REFORMA!C169,COMPOSIÇÕES!$B$9:$H$1050,4,0)))))</f>
        <v>UN</v>
      </c>
      <c r="F169" s="393">
        <v>8</v>
      </c>
      <c r="G169" s="391">
        <f>IF(A169="SERVIÇO",VLOOKUP(C169,SERVIÇOS!$A$6:$D$6426,4,0),IF(A169="INSUMO",VLOOKUP(C169,INSUMOS!$A$6:$D$5343,4,0),IF(REFORMA!A169="COTAÇÃO",VLOOKUP(REFORMA!C169,'MAPA DE COTAÇÕES'!$A$9:$H$956,3,0),IF(REFORMA!A169="CCU",VLOOKUP(REFORMA!C169,COMPOSIÇÕES!$B$9:$H$1050,7,0)))))</f>
        <v>31.49</v>
      </c>
      <c r="H169" s="390">
        <f>G169*F169</f>
        <v>251.92</v>
      </c>
      <c r="J169" s="287">
        <f>G169*F169</f>
        <v>251.92</v>
      </c>
    </row>
    <row r="170" spans="1:10" s="279" customFormat="1" ht="51" x14ac:dyDescent="0.2">
      <c r="A170" s="288" t="s">
        <v>5144</v>
      </c>
      <c r="B170" s="392" t="s">
        <v>6770</v>
      </c>
      <c r="C170" s="392">
        <v>89605</v>
      </c>
      <c r="D170" s="316" t="str">
        <f>IF(A170="SERVIÇO",VLOOKUP(C170,SERVIÇOS!$A$6:$D$6426,2,0),IF(A170="INSUMO",VLOOKUP(C170,INSUMOS!$A$6:$D$5343,2,0),IF(REFORMA!A170="COTAÇÃO",VLOOKUP(REFORMA!C170,'MAPA DE COTAÇÕES'!$A$9:$H$956,2,0),IF(REFORMA!A170="CCU",VLOOKUP(REFORMA!C170,COMPOSIÇÕES!$B$9:$H$1050,2,0)))))</f>
        <v>LUVA DE REDUÇÃO, PVC, SOLDÁVEL, DN 60MM X 50MM, INSTALADO EM PRUMADA DE ÁGUA - FORNECIMENTO E INSTALAÇÃO. AF_12/2014</v>
      </c>
      <c r="E170" s="317" t="str">
        <f>IF(A170="SERVIÇO",VLOOKUP(C170,SERVIÇOS!$A$6:$D$6426,3,0),IF(A170="INSUMO",VLOOKUP(C170,INSUMOS!$A$6:$D$5343,3,0),IF(REFORMA!A170="COTAÇÃO",VLOOKUP(REFORMA!C170,'MAPA DE COTAÇÕES'!$A$9:$H$956,4,0),IF(REFORMA!A170="CCU",VLOOKUP(REFORMA!C170,COMPOSIÇÕES!$B$9:$H$1050,4,0)))))</f>
        <v>UN</v>
      </c>
      <c r="F170" s="393">
        <v>4</v>
      </c>
      <c r="G170" s="391">
        <f>IF(A170="SERVIÇO",VLOOKUP(C170,SERVIÇOS!$A$6:$D$6426,4,0),IF(A170="INSUMO",VLOOKUP(C170,INSUMOS!$A$6:$D$5343,4,0),IF(REFORMA!A170="COTAÇÃO",VLOOKUP(REFORMA!C170,'MAPA DE COTAÇÕES'!$A$9:$H$956,3,0),IF(REFORMA!A170="CCU",VLOOKUP(REFORMA!C170,COMPOSIÇÕES!$B$9:$H$1050,7,0)))))</f>
        <v>14</v>
      </c>
      <c r="H170" s="390">
        <f t="shared" si="53"/>
        <v>56</v>
      </c>
      <c r="J170" s="287">
        <f t="shared" si="52"/>
        <v>56</v>
      </c>
    </row>
    <row r="171" spans="1:10" s="279" customFormat="1" ht="51" x14ac:dyDescent="0.2">
      <c r="A171" s="288" t="s">
        <v>5144</v>
      </c>
      <c r="B171" s="392" t="s">
        <v>6771</v>
      </c>
      <c r="C171" s="392">
        <v>89987</v>
      </c>
      <c r="D171" s="316" t="str">
        <f>IF(A171="SERVIÇO",VLOOKUP(C171,SERVIÇOS!$A$6:$D$6426,2,0),IF(A171="INSUMO",VLOOKUP(C171,INSUMOS!$A$6:$D$5343,2,0),IF(REFORMA!A171="COTAÇÃO",VLOOKUP(REFORMA!C171,'MAPA DE COTAÇÕES'!$A$9:$H$956,2,0),IF(REFORMA!A171="CCU",VLOOKUP(REFORMA!C171,COMPOSIÇÕES!$B$9:$H$1050,2,0)))))</f>
        <v>REGISTRO DE GAVETA BRUTO, LATÃO, ROSCÁVEL, 3/4", COM ACABAMENTO E CANOPLA CROMADOS. FORNECIDO E INSTALADO EM RAMAL DE ÁGUA. AF_12/2014</v>
      </c>
      <c r="E171" s="317" t="str">
        <f>IF(A171="SERVIÇO",VLOOKUP(C171,SERVIÇOS!$A$6:$D$6426,3,0),IF(A171="INSUMO",VLOOKUP(C171,INSUMOS!$A$6:$D$5343,3,0),IF(REFORMA!A171="COTAÇÃO",VLOOKUP(REFORMA!C171,'MAPA DE COTAÇÕES'!$A$9:$H$956,4,0),IF(REFORMA!A171="CCU",VLOOKUP(REFORMA!C171,COMPOSIÇÕES!$B$9:$H$1050,4,0)))))</f>
        <v>UN</v>
      </c>
      <c r="F171" s="393">
        <v>14</v>
      </c>
      <c r="G171" s="391">
        <f>IF(A171="SERVIÇO",VLOOKUP(C171,SERVIÇOS!$A$6:$D$6426,4,0),IF(A171="INSUMO",VLOOKUP(C171,INSUMOS!$A$6:$D$5343,4,0),IF(REFORMA!A171="COTAÇÃO",VLOOKUP(REFORMA!C171,'MAPA DE COTAÇÕES'!$A$9:$H$956,3,0),IF(REFORMA!A171="CCU",VLOOKUP(REFORMA!C171,COMPOSIÇÕES!$B$9:$H$1050,7,0)))))</f>
        <v>62.15</v>
      </c>
      <c r="H171" s="390">
        <f t="shared" si="53"/>
        <v>870.1</v>
      </c>
      <c r="J171" s="287">
        <f t="shared" ref="J171:J177" si="56">G171*F171</f>
        <v>870.1</v>
      </c>
    </row>
    <row r="172" spans="1:10" s="106" customFormat="1" x14ac:dyDescent="0.2">
      <c r="A172" s="287"/>
      <c r="B172" s="171"/>
      <c r="C172" s="171"/>
      <c r="D172" s="171"/>
      <c r="E172" s="172"/>
      <c r="F172" s="173"/>
      <c r="G172" s="173"/>
      <c r="H172" s="174"/>
      <c r="J172" s="287">
        <f t="shared" si="56"/>
        <v>0</v>
      </c>
    </row>
    <row r="173" spans="1:10" s="279" customFormat="1" x14ac:dyDescent="0.2">
      <c r="A173" s="288"/>
      <c r="B173" s="280" t="s">
        <v>6772</v>
      </c>
      <c r="C173" s="280"/>
      <c r="D173" s="281" t="s">
        <v>116</v>
      </c>
      <c r="E173" s="282"/>
      <c r="F173" s="282"/>
      <c r="G173" s="282"/>
      <c r="H173" s="283"/>
      <c r="J173" s="287">
        <f t="shared" si="56"/>
        <v>0</v>
      </c>
    </row>
    <row r="174" spans="1:10" s="279" customFormat="1" ht="38.25" x14ac:dyDescent="0.2">
      <c r="A174" s="288" t="s">
        <v>5144</v>
      </c>
      <c r="B174" s="392" t="s">
        <v>6773</v>
      </c>
      <c r="C174" s="392">
        <v>90443</v>
      </c>
      <c r="D174" s="316" t="str">
        <f>IF(A174="SERVIÇO",VLOOKUP(C174,SERVIÇOS!$A$6:$D$6426,2,0),IF(A174="INSUMO",VLOOKUP(C174,INSUMOS!$A$6:$D$5343,2,0),IF(REFORMA!A174="COTAÇÃO",VLOOKUP(REFORMA!C174,'MAPA DE COTAÇÕES'!$A$9:$H$956,2,0),IF(REFORMA!A174="CCU",VLOOKUP(REFORMA!C174,COMPOSIÇÕES!$B$9:$H$1050,2,0)))))</f>
        <v>RASGO EM ALVENARIA PARA RAMAIS/ DISTRIBUIÇÃO COM DIAMETROS MENORES OU IGUAIS A 40 MM. AF_05/2015</v>
      </c>
      <c r="E174" s="317" t="str">
        <f>IF(A174="SERVIÇO",VLOOKUP(C174,SERVIÇOS!$A$6:$D$6426,3,0),IF(A174="INSUMO",VLOOKUP(C174,INSUMOS!$A$6:$D$5343,3,0),IF(REFORMA!A174="COTAÇÃO",VLOOKUP(REFORMA!C174,'MAPA DE COTAÇÕES'!$A$9:$H$956,4,0),IF(REFORMA!A174="CCU",VLOOKUP(REFORMA!C174,COMPOSIÇÕES!$B$9:$H$1050,4,0)))))</f>
        <v>M</v>
      </c>
      <c r="F174" s="393">
        <v>56</v>
      </c>
      <c r="G174" s="391">
        <f>IF(A174="SERVIÇO",VLOOKUP(C174,SERVIÇOS!$A$6:$D$6426,4,0),IF(A174="INSUMO",VLOOKUP(C174,INSUMOS!$A$6:$D$5343,4,0),IF(REFORMA!A174="COTAÇÃO",VLOOKUP(REFORMA!C174,'MAPA DE COTAÇÕES'!$A$9:$H$956,3,0),IF(REFORMA!A174="CCU",VLOOKUP(REFORMA!C174,COMPOSIÇÕES!$B$9:$H$1050,7,0)))))</f>
        <v>10.59</v>
      </c>
      <c r="H174" s="390">
        <f t="shared" ref="H174:H177" si="57">G174*F174</f>
        <v>593.04</v>
      </c>
      <c r="J174" s="287">
        <f t="shared" si="56"/>
        <v>593.04</v>
      </c>
    </row>
    <row r="175" spans="1:10" s="279" customFormat="1" ht="38.25" x14ac:dyDescent="0.2">
      <c r="A175" s="288" t="s">
        <v>5144</v>
      </c>
      <c r="B175" s="392" t="s">
        <v>6774</v>
      </c>
      <c r="C175" s="392">
        <v>90466</v>
      </c>
      <c r="D175" s="316" t="str">
        <f>IF(A175="SERVIÇO",VLOOKUP(C175,SERVIÇOS!$A$6:$D$6426,2,0),IF(A175="INSUMO",VLOOKUP(C175,INSUMOS!$A$6:$D$5343,2,0),IF(REFORMA!A175="COTAÇÃO",VLOOKUP(REFORMA!C175,'MAPA DE COTAÇÕES'!$A$9:$H$956,2,0),IF(REFORMA!A175="CCU",VLOOKUP(REFORMA!C175,COMPOSIÇÕES!$B$9:$H$1050,2,0)))))</f>
        <v>CHUMBAMENTO LINEAR EM ALVENARIA PARA RAMAIS/DISTRIBUIÇÃO COM DIÂMETROS MENORES OU IGUAIS A 40 MM. AF_05/2015</v>
      </c>
      <c r="E175" s="317" t="str">
        <f>IF(A175="SERVIÇO",VLOOKUP(C175,SERVIÇOS!$A$6:$D$6426,3,0),IF(A175="INSUMO",VLOOKUP(C175,INSUMOS!$A$6:$D$5343,3,0),IF(REFORMA!A175="COTAÇÃO",VLOOKUP(REFORMA!C175,'MAPA DE COTAÇÕES'!$A$9:$H$956,4,0),IF(REFORMA!A175="CCU",VLOOKUP(REFORMA!C175,COMPOSIÇÕES!$B$9:$H$1050,4,0)))))</f>
        <v>M</v>
      </c>
      <c r="F175" s="393">
        <v>56</v>
      </c>
      <c r="G175" s="391">
        <f>IF(A175="SERVIÇO",VLOOKUP(C175,SERVIÇOS!$A$6:$D$6426,4,0),IF(A175="INSUMO",VLOOKUP(C175,INSUMOS!$A$6:$D$5343,4,0),IF(REFORMA!A175="COTAÇÃO",VLOOKUP(REFORMA!C175,'MAPA DE COTAÇÕES'!$A$9:$H$956,3,0),IF(REFORMA!A175="CCU",VLOOKUP(REFORMA!C175,COMPOSIÇÕES!$B$9:$H$1050,7,0)))))</f>
        <v>10.38</v>
      </c>
      <c r="H175" s="390">
        <f t="shared" si="57"/>
        <v>581.28000000000009</v>
      </c>
      <c r="J175" s="287">
        <f t="shared" si="56"/>
        <v>581.28000000000009</v>
      </c>
    </row>
    <row r="176" spans="1:10" s="279" customFormat="1" ht="63.75" x14ac:dyDescent="0.2">
      <c r="A176" s="288" t="s">
        <v>5144</v>
      </c>
      <c r="B176" s="392" t="s">
        <v>6775</v>
      </c>
      <c r="C176" s="392">
        <v>91185</v>
      </c>
      <c r="D176" s="316" t="str">
        <f>IF(A176="SERVIÇO",VLOOKUP(C176,SERVIÇOS!$A$6:$D$6426,2,0),IF(A176="INSUMO",VLOOKUP(C176,INSUMOS!$A$6:$D$5343,2,0),IF(REFORMA!A176="COTAÇÃO",VLOOKUP(REFORMA!C176,'MAPA DE COTAÇÕES'!$A$9:$H$956,2,0),IF(REFORMA!A176="CCU",VLOOKUP(REFORMA!C176,COMPOSIÇÕES!$B$9:$H$1050,2,0)))))</f>
        <v>FIXAÇÃO DE TUBOS HORIZONTAIS DE PVC, CPVC OU COBRE DIÂMETROS MENORES OU IGUAIS A 40 MM COM ABRAÇADEIRA METÁLICA FLEXÍVEL 18 MM, FIXADA DIRETAMENTE NA LAJE. AF_05/2015</v>
      </c>
      <c r="E176" s="317" t="str">
        <f>IF(A176="SERVIÇO",VLOOKUP(C176,SERVIÇOS!$A$6:$D$6426,3,0),IF(A176="INSUMO",VLOOKUP(C176,INSUMOS!$A$6:$D$5343,3,0),IF(REFORMA!A176="COTAÇÃO",VLOOKUP(REFORMA!C176,'MAPA DE COTAÇÕES'!$A$9:$H$956,4,0),IF(REFORMA!A176="CCU",VLOOKUP(REFORMA!C176,COMPOSIÇÕES!$B$9:$H$1050,4,0)))))</f>
        <v>M</v>
      </c>
      <c r="F176" s="393">
        <v>92</v>
      </c>
      <c r="G176" s="391">
        <f>IF(A176="SERVIÇO",VLOOKUP(C176,SERVIÇOS!$A$6:$D$6426,4,0),IF(A176="INSUMO",VLOOKUP(C176,INSUMOS!$A$6:$D$5343,4,0),IF(REFORMA!A176="COTAÇÃO",VLOOKUP(REFORMA!C176,'MAPA DE COTAÇÕES'!$A$9:$H$956,3,0),IF(REFORMA!A176="CCU",VLOOKUP(REFORMA!C176,COMPOSIÇÕES!$B$9:$H$1050,7,0)))))</f>
        <v>5.68</v>
      </c>
      <c r="H176" s="390">
        <f t="shared" si="57"/>
        <v>522.55999999999995</v>
      </c>
      <c r="J176" s="287">
        <f t="shared" si="56"/>
        <v>522.55999999999995</v>
      </c>
    </row>
    <row r="177" spans="1:10" s="279" customFormat="1" ht="63.75" x14ac:dyDescent="0.2">
      <c r="A177" s="288" t="s">
        <v>5144</v>
      </c>
      <c r="B177" s="392" t="s">
        <v>6776</v>
      </c>
      <c r="C177" s="392">
        <v>91186</v>
      </c>
      <c r="D177" s="316" t="str">
        <f>IF(A177="SERVIÇO",VLOOKUP(C177,SERVIÇOS!$A$6:$D$6426,2,0),IF(A177="INSUMO",VLOOKUP(C177,INSUMOS!$A$6:$D$5343,2,0),IF(REFORMA!A177="COTAÇÃO",VLOOKUP(REFORMA!C177,'MAPA DE COTAÇÕES'!$A$9:$H$956,2,0),IF(REFORMA!A177="CCU",VLOOKUP(REFORMA!C177,COMPOSIÇÕES!$B$9:$H$1050,2,0)))))</f>
        <v>FIXAÇÃO DE TUBOS HORIZONTAIS DE PVC, CPVC OU COBRE DIÂMETROS MAIORES QUE 40 MM E MENORES OU IGUAIS A 75 MM COM ABRAÇADEIRA METÁLICA FLEXÍVEL 18 MM, FIXADA DIRETAMENTE NA LAJE. AF_05/2015</v>
      </c>
      <c r="E177" s="317" t="str">
        <f>IF(A177="SERVIÇO",VLOOKUP(C177,SERVIÇOS!$A$6:$D$6426,3,0),IF(A177="INSUMO",VLOOKUP(C177,INSUMOS!$A$6:$D$5343,3,0),IF(REFORMA!A177="COTAÇÃO",VLOOKUP(REFORMA!C177,'MAPA DE COTAÇÕES'!$A$9:$H$956,4,0),IF(REFORMA!A177="CCU",VLOOKUP(REFORMA!C177,COMPOSIÇÕES!$B$9:$H$1050,4,0)))))</f>
        <v>M</v>
      </c>
      <c r="F177" s="393">
        <v>30</v>
      </c>
      <c r="G177" s="391">
        <f>IF(A177="SERVIÇO",VLOOKUP(C177,SERVIÇOS!$A$6:$D$6426,4,0),IF(A177="INSUMO",VLOOKUP(C177,INSUMOS!$A$6:$D$5343,4,0),IF(REFORMA!A177="COTAÇÃO",VLOOKUP(REFORMA!C177,'MAPA DE COTAÇÕES'!$A$9:$H$956,3,0),IF(REFORMA!A177="CCU",VLOOKUP(REFORMA!C177,COMPOSIÇÕES!$B$9:$H$1050,7,0)))))</f>
        <v>4.6500000000000004</v>
      </c>
      <c r="H177" s="390">
        <f t="shared" si="57"/>
        <v>139.5</v>
      </c>
      <c r="J177" s="287">
        <f t="shared" si="56"/>
        <v>139.5</v>
      </c>
    </row>
    <row r="178" spans="1:10" s="106" customFormat="1" x14ac:dyDescent="0.2">
      <c r="A178" s="287"/>
      <c r="B178" s="171"/>
      <c r="C178" s="171"/>
      <c r="D178" s="171"/>
      <c r="E178" s="172"/>
      <c r="F178" s="173"/>
      <c r="G178" s="173"/>
      <c r="H178" s="174"/>
      <c r="J178" s="287">
        <f t="shared" si="52"/>
        <v>0</v>
      </c>
    </row>
    <row r="179" spans="1:10" s="279" customFormat="1" x14ac:dyDescent="0.2">
      <c r="A179" s="288"/>
      <c r="B179" s="280" t="s">
        <v>6777</v>
      </c>
      <c r="C179" s="280"/>
      <c r="D179" s="278" t="s">
        <v>6778</v>
      </c>
      <c r="E179" s="285"/>
      <c r="F179" s="285"/>
      <c r="G179" s="285"/>
      <c r="H179" s="286"/>
      <c r="J179" s="287">
        <f t="shared" ref="J179:J187" si="58">G179*F179</f>
        <v>0</v>
      </c>
    </row>
    <row r="180" spans="1:10" s="279" customFormat="1" ht="38.25" x14ac:dyDescent="0.2">
      <c r="A180" s="288" t="s">
        <v>5145</v>
      </c>
      <c r="B180" s="392" t="s">
        <v>6779</v>
      </c>
      <c r="C180" s="392" t="s">
        <v>6646</v>
      </c>
      <c r="D180" s="316" t="str">
        <f>IF(A180="SERVIÇO",VLOOKUP(C180,SERVIÇOS!$A$6:$D$6426,2,0),IF(A180="INSUMO",VLOOKUP(C180,INSUMOS!$A$6:$D$5343,2,0),IF(REFORMA!A180="COTAÇÃO",VLOOKUP(REFORMA!C180,'MAPA DE COTAÇÕES'!$A$9:$H$956,2,0),IF(REFORMA!A180="CCU",VLOOKUP(REFORMA!C180,COMPOSIÇÕES!$B$9:$H$1050,2,0)))))</f>
        <v>D01 - BANCADA "L" EM AÇO INOX COM 1 CUBA C854 . 80X55X40CM . ACABAMENTO ESCOVADO H=90CM. MACOM 2,35X1,77X0,65M</v>
      </c>
      <c r="E180" s="317" t="str">
        <f>IF(A180="SERVIÇO",VLOOKUP(C180,SERVIÇOS!$A$6:$D$6426,3,0),IF(A180="INSUMO",VLOOKUP(C180,INSUMOS!$A$6:$D$5343,3,0),IF(REFORMA!A180="COTAÇÃO",VLOOKUP(REFORMA!C180,'MAPA DE COTAÇÕES'!$A$9:$H$956,4,0),IF(REFORMA!A180="CCU",VLOOKUP(REFORMA!C180,COMPOSIÇÕES!$B$9:$H$1050,4,0)))))</f>
        <v>UNID</v>
      </c>
      <c r="F180" s="393">
        <v>1</v>
      </c>
      <c r="G180" s="391">
        <f>IF(A180="SERVIÇO",VLOOKUP(C180,SERVIÇOS!$A$6:$D$6426,4,0),IF(A180="INSUMO",VLOOKUP(C180,INSUMOS!$A$6:$D$5343,4,0),IF(REFORMA!A180="COTAÇÃO",VLOOKUP(REFORMA!C180,'MAPA DE COTAÇÕES'!$A$9:$H$956,3,0),IF(REFORMA!A180="CCU",VLOOKUP(REFORMA!C180,COMPOSIÇÕES!$B$9:$H$1050,7,0)))))</f>
        <v>3613.670736</v>
      </c>
      <c r="H180" s="390">
        <f t="shared" ref="H180:H187" si="59">G180*F180</f>
        <v>3613.670736</v>
      </c>
      <c r="J180" s="287">
        <f t="shared" si="58"/>
        <v>3613.670736</v>
      </c>
    </row>
    <row r="181" spans="1:10" s="279" customFormat="1" ht="38.25" x14ac:dyDescent="0.2">
      <c r="A181" s="288" t="s">
        <v>5145</v>
      </c>
      <c r="B181" s="392" t="s">
        <v>6780</v>
      </c>
      <c r="C181" s="392" t="s">
        <v>6655</v>
      </c>
      <c r="D181" s="316" t="str">
        <f>IF(A181="SERVIÇO",VLOOKUP(C181,SERVIÇOS!$A$6:$D$6426,2,0),IF(A181="INSUMO",VLOOKUP(C181,INSUMOS!$A$6:$D$5343,2,0),IF(REFORMA!A181="COTAÇÃO",VLOOKUP(REFORMA!C181,'MAPA DE COTAÇÕES'!$A$9:$H$956,2,0),IF(REFORMA!A181="CCU",VLOOKUP(REFORMA!C181,COMPOSIÇÕES!$B$9:$H$1050,2,0)))))</f>
        <v>D02 - BANCADA EM AÇO INOX COM 1 CUBA . C635 . 63X51X33CM . ACABAMENTO ESCOVADO H=90CM . MACOM 3,15X0,70M</v>
      </c>
      <c r="E181" s="317" t="str">
        <f>IF(A181="SERVIÇO",VLOOKUP(C181,SERVIÇOS!$A$6:$D$6426,3,0),IF(A181="INSUMO",VLOOKUP(C181,INSUMOS!$A$6:$D$5343,3,0),IF(REFORMA!A181="COTAÇÃO",VLOOKUP(REFORMA!C181,'MAPA DE COTAÇÕES'!$A$9:$H$956,4,0),IF(REFORMA!A181="CCU",VLOOKUP(REFORMA!C181,COMPOSIÇÕES!$B$9:$H$1050,4,0)))))</f>
        <v>UNID</v>
      </c>
      <c r="F181" s="393">
        <v>1</v>
      </c>
      <c r="G181" s="391">
        <f>IF(A181="SERVIÇO",VLOOKUP(C181,SERVIÇOS!$A$6:$D$6426,4,0),IF(A181="INSUMO",VLOOKUP(C181,INSUMOS!$A$6:$D$5343,4,0),IF(REFORMA!A181="COTAÇÃO",VLOOKUP(REFORMA!C181,'MAPA DE COTAÇÕES'!$A$9:$H$956,3,0),IF(REFORMA!A181="CCU",VLOOKUP(REFORMA!C181,COMPOSIÇÕES!$B$9:$H$1050,7,0)))))</f>
        <v>3284.4723840000001</v>
      </c>
      <c r="H181" s="390">
        <f t="shared" si="59"/>
        <v>3284.4723840000001</v>
      </c>
      <c r="J181" s="287">
        <f t="shared" si="58"/>
        <v>3284.4723840000001</v>
      </c>
    </row>
    <row r="182" spans="1:10" s="279" customFormat="1" ht="38.25" x14ac:dyDescent="0.2">
      <c r="A182" s="288" t="s">
        <v>5145</v>
      </c>
      <c r="B182" s="392" t="s">
        <v>6781</v>
      </c>
      <c r="C182" s="392" t="s">
        <v>6658</v>
      </c>
      <c r="D182" s="316" t="str">
        <f>IF(A182="SERVIÇO",VLOOKUP(C182,SERVIÇOS!$A$6:$D$6426,2,0),IF(A182="INSUMO",VLOOKUP(C182,INSUMOS!$A$6:$D$5343,2,0),IF(REFORMA!A182="COTAÇÃO",VLOOKUP(REFORMA!C182,'MAPA DE COTAÇÕES'!$A$9:$H$956,2,0),IF(REFORMA!A182="CCU",VLOOKUP(REFORMA!C182,COMPOSIÇÕES!$B$9:$H$1050,2,0)))))</f>
        <v>D02 - BANCADA EM AÇO INOX COM 1 CUBA . C635 . 63X51X33CM . ACABAMENTO ESCOVADO H=90CM . MACOM 1,51X0,70M</v>
      </c>
      <c r="E182" s="317" t="str">
        <f>IF(A182="SERVIÇO",VLOOKUP(C182,SERVIÇOS!$A$6:$D$6426,3,0),IF(A182="INSUMO",VLOOKUP(C182,INSUMOS!$A$6:$D$5343,3,0),IF(REFORMA!A182="COTAÇÃO",VLOOKUP(REFORMA!C182,'MAPA DE COTAÇÕES'!$A$9:$H$956,4,0),IF(REFORMA!A182="CCU",VLOOKUP(REFORMA!C182,COMPOSIÇÕES!$B$9:$H$1050,4,0)))))</f>
        <v>UNID</v>
      </c>
      <c r="F182" s="393">
        <v>1</v>
      </c>
      <c r="G182" s="391">
        <f>IF(A182="SERVIÇO",VLOOKUP(C182,SERVIÇOS!$A$6:$D$6426,4,0),IF(A182="INSUMO",VLOOKUP(C182,INSUMOS!$A$6:$D$5343,4,0),IF(REFORMA!A182="COTAÇÃO",VLOOKUP(REFORMA!C182,'MAPA DE COTAÇÕES'!$A$9:$H$956,3,0),IF(REFORMA!A182="CCU",VLOOKUP(REFORMA!C182,COMPOSIÇÕES!$B$9:$H$1050,7,0)))))</f>
        <v>2083.6160639999998</v>
      </c>
      <c r="H182" s="390">
        <f t="shared" si="59"/>
        <v>2083.6160639999998</v>
      </c>
      <c r="J182" s="287">
        <f t="shared" si="58"/>
        <v>2083.6160639999998</v>
      </c>
    </row>
    <row r="183" spans="1:10" s="279" customFormat="1" ht="38.25" x14ac:dyDescent="0.2">
      <c r="A183" s="288" t="s">
        <v>5145</v>
      </c>
      <c r="B183" s="392" t="s">
        <v>6782</v>
      </c>
      <c r="C183" s="392" t="s">
        <v>6666</v>
      </c>
      <c r="D183" s="316" t="str">
        <f>IF(A183="SERVIÇO",VLOOKUP(C183,SERVIÇOS!$A$6:$D$6426,2,0),IF(A183="INSUMO",VLOOKUP(C183,INSUMOS!$A$6:$D$5343,2,0),IF(REFORMA!A183="COTAÇÃO",VLOOKUP(REFORMA!C183,'MAPA DE COTAÇÕES'!$A$9:$H$956,2,0),IF(REFORMA!A183="CCU",VLOOKUP(REFORMA!C183,COMPOSIÇÕES!$B$9:$H$1050,2,0)))))</f>
        <v>D02 - BANCADA EM AÇO INOX COM 1 CUBA . C635 . 63X51X33CM . ACABAMENTO ESCOVADO H=90CM . MACOM 1,40X0,65M</v>
      </c>
      <c r="E183" s="317" t="str">
        <f>IF(A183="SERVIÇO",VLOOKUP(C183,SERVIÇOS!$A$6:$D$6426,3,0),IF(A183="INSUMO",VLOOKUP(C183,INSUMOS!$A$6:$D$5343,3,0),IF(REFORMA!A183="COTAÇÃO",VLOOKUP(REFORMA!C183,'MAPA DE COTAÇÕES'!$A$9:$H$956,4,0),IF(REFORMA!A183="CCU",VLOOKUP(REFORMA!C183,COMPOSIÇÕES!$B$9:$H$1050,4,0)))))</f>
        <v>UNID</v>
      </c>
      <c r="F183" s="393">
        <v>2</v>
      </c>
      <c r="G183" s="391">
        <f>IF(A183="SERVIÇO",VLOOKUP(C183,SERVIÇOS!$A$6:$D$6426,4,0),IF(A183="INSUMO",VLOOKUP(C183,INSUMOS!$A$6:$D$5343,4,0),IF(REFORMA!A183="COTAÇÃO",VLOOKUP(REFORMA!C183,'MAPA DE COTAÇÕES'!$A$9:$H$956,3,0),IF(REFORMA!A183="CCU",VLOOKUP(REFORMA!C183,COMPOSIÇÕES!$B$9:$H$1050,7,0)))))</f>
        <v>1980.8226319999999</v>
      </c>
      <c r="H183" s="390">
        <f t="shared" si="59"/>
        <v>3961.6452639999998</v>
      </c>
      <c r="J183" s="287">
        <f t="shared" si="58"/>
        <v>3961.6452639999998</v>
      </c>
    </row>
    <row r="184" spans="1:10" s="279" customFormat="1" ht="38.25" x14ac:dyDescent="0.2">
      <c r="A184" s="288" t="s">
        <v>5145</v>
      </c>
      <c r="B184" s="392" t="s">
        <v>6783</v>
      </c>
      <c r="C184" s="392" t="s">
        <v>6670</v>
      </c>
      <c r="D184" s="316" t="str">
        <f>IF(A184="SERVIÇO",VLOOKUP(C184,SERVIÇOS!$A$6:$D$6426,2,0),IF(A184="INSUMO",VLOOKUP(C184,INSUMOS!$A$6:$D$5343,2,0),IF(REFORMA!A184="COTAÇÃO",VLOOKUP(REFORMA!C184,'MAPA DE COTAÇÕES'!$A$9:$H$956,2,0),IF(REFORMA!A184="CCU",VLOOKUP(REFORMA!C184,COMPOSIÇÕES!$B$9:$H$1050,2,0)))))</f>
        <v>D02 - BANCADA EM AÇO INOX COM 1 CUBA . C635 . 63X51X33CM . ACABAMENTO ESCOVADO H=90CM . MACOM 1,20X0,65M</v>
      </c>
      <c r="E184" s="317" t="str">
        <f>IF(A184="SERVIÇO",VLOOKUP(C184,SERVIÇOS!$A$6:$D$6426,3,0),IF(A184="INSUMO",VLOOKUP(C184,INSUMOS!$A$6:$D$5343,3,0),IF(REFORMA!A184="COTAÇÃO",VLOOKUP(REFORMA!C184,'MAPA DE COTAÇÕES'!$A$9:$H$956,4,0),IF(REFORMA!A184="CCU",VLOOKUP(REFORMA!C184,COMPOSIÇÕES!$B$9:$H$1050,4,0)))))</f>
        <v>UNID</v>
      </c>
      <c r="F184" s="393">
        <v>1</v>
      </c>
      <c r="G184" s="391">
        <f>IF(A184="SERVIÇO",VLOOKUP(C184,SERVIÇOS!$A$6:$D$6426,4,0),IF(A184="INSUMO",VLOOKUP(C184,INSUMOS!$A$6:$D$5343,4,0),IF(REFORMA!A184="COTAÇÃO",VLOOKUP(REFORMA!C184,'MAPA DE COTAÇÕES'!$A$9:$H$956,3,0),IF(REFORMA!A184="CCU",VLOOKUP(REFORMA!C184,COMPOSIÇÕES!$B$9:$H$1050,7,0)))))</f>
        <v>1966.7442719999999</v>
      </c>
      <c r="H184" s="390">
        <f t="shared" si="59"/>
        <v>1966.7442719999999</v>
      </c>
      <c r="J184" s="287">
        <f t="shared" si="58"/>
        <v>1966.7442719999999</v>
      </c>
    </row>
    <row r="185" spans="1:10" s="279" customFormat="1" ht="38.25" x14ac:dyDescent="0.2">
      <c r="A185" s="288" t="s">
        <v>5145</v>
      </c>
      <c r="B185" s="392" t="s">
        <v>6784</v>
      </c>
      <c r="C185" s="392" t="s">
        <v>6673</v>
      </c>
      <c r="D185" s="316" t="str">
        <f>IF(A185="SERVIÇO",VLOOKUP(C185,SERVIÇOS!$A$6:$D$6426,2,0),IF(A185="INSUMO",VLOOKUP(C185,INSUMOS!$A$6:$D$5343,2,0),IF(REFORMA!A185="COTAÇÃO",VLOOKUP(REFORMA!C185,'MAPA DE COTAÇÕES'!$A$9:$H$956,2,0),IF(REFORMA!A185="CCU",VLOOKUP(REFORMA!C185,COMPOSIÇÕES!$B$9:$H$1050,2,0)))))</f>
        <v>D01 - BANCADA "L" EM AÇO INOX COM 2 CUBAS C854 . 80X55X40CM . ACABAMENTO ESCOVADO H=90CM. MACOM 1,55X1,77X0,65M</v>
      </c>
      <c r="E185" s="317" t="str">
        <f>IF(A185="SERVIÇO",VLOOKUP(C185,SERVIÇOS!$A$6:$D$6426,3,0),IF(A185="INSUMO",VLOOKUP(C185,INSUMOS!$A$6:$D$5343,3,0),IF(REFORMA!A185="COTAÇÃO",VLOOKUP(REFORMA!C185,'MAPA DE COTAÇÕES'!$A$9:$H$956,4,0),IF(REFORMA!A185="CCU",VLOOKUP(REFORMA!C185,COMPOSIÇÕES!$B$9:$H$1050,4,0)))))</f>
        <v>UNID</v>
      </c>
      <c r="F185" s="393">
        <v>1</v>
      </c>
      <c r="G185" s="391">
        <f>IF(A185="SERVIÇO",VLOOKUP(C185,SERVIÇOS!$A$6:$D$6426,4,0),IF(A185="INSUMO",VLOOKUP(C185,INSUMOS!$A$6:$D$5343,4,0),IF(REFORMA!A185="COTAÇÃO",VLOOKUP(REFORMA!C185,'MAPA DE COTAÇÕES'!$A$9:$H$956,3,0),IF(REFORMA!A185="CCU",VLOOKUP(REFORMA!C185,COMPOSIÇÕES!$B$9:$H$1050,7,0)))))</f>
        <v>3385.8919519999999</v>
      </c>
      <c r="H185" s="390">
        <f t="shared" si="59"/>
        <v>3385.8919519999999</v>
      </c>
      <c r="J185" s="287">
        <f t="shared" si="58"/>
        <v>3385.8919519999999</v>
      </c>
    </row>
    <row r="186" spans="1:10" s="279" customFormat="1" ht="38.25" x14ac:dyDescent="0.2">
      <c r="A186" s="288" t="s">
        <v>5145</v>
      </c>
      <c r="B186" s="392" t="s">
        <v>6785</v>
      </c>
      <c r="C186" s="392" t="s">
        <v>6676</v>
      </c>
      <c r="D186" s="316" t="str">
        <f>IF(A186="SERVIÇO",VLOOKUP(C186,SERVIÇOS!$A$6:$D$6426,2,0),IF(A186="INSUMO",VLOOKUP(C186,INSUMOS!$A$6:$D$5343,2,0),IF(REFORMA!A186="COTAÇÃO",VLOOKUP(REFORMA!C186,'MAPA DE COTAÇÕES'!$A$9:$H$956,2,0),IF(REFORMA!A186="CCU",VLOOKUP(REFORMA!C186,COMPOSIÇÕES!$B$9:$H$1050,2,0)))))</f>
        <v>D02 - BANCADA EM AÇO INOX COM 2 CUBA . C635 . 63X51X33CM . ACABAMENTO ESCOVADO H=90CM . MACOM 2,45X0,70M</v>
      </c>
      <c r="E186" s="317" t="str">
        <f>IF(A186="SERVIÇO",VLOOKUP(C186,SERVIÇOS!$A$6:$D$6426,3,0),IF(A186="INSUMO",VLOOKUP(C186,INSUMOS!$A$6:$D$5343,3,0),IF(REFORMA!A186="COTAÇÃO",VLOOKUP(REFORMA!C186,'MAPA DE COTAÇÕES'!$A$9:$H$956,4,0),IF(REFORMA!A186="CCU",VLOOKUP(REFORMA!C186,COMPOSIÇÕES!$B$9:$H$1050,4,0)))))</f>
        <v>UNID</v>
      </c>
      <c r="F186" s="393">
        <v>1</v>
      </c>
      <c r="G186" s="391">
        <f>IF(A186="SERVIÇO",VLOOKUP(C186,SERVIÇOS!$A$6:$D$6426,4,0),IF(A186="INSUMO",VLOOKUP(C186,INSUMOS!$A$6:$D$5343,4,0),IF(REFORMA!A186="COTAÇÃO",VLOOKUP(REFORMA!C186,'MAPA DE COTAÇÕES'!$A$9:$H$956,3,0),IF(REFORMA!A186="CCU",VLOOKUP(REFORMA!C186,COMPOSIÇÕES!$B$9:$H$1050,7,0)))))</f>
        <v>2922.3084079999999</v>
      </c>
      <c r="H186" s="390">
        <f t="shared" si="59"/>
        <v>2922.3084079999999</v>
      </c>
      <c r="J186" s="287">
        <f t="shared" si="58"/>
        <v>2922.3084079999999</v>
      </c>
    </row>
    <row r="187" spans="1:10" s="279" customFormat="1" ht="25.5" x14ac:dyDescent="0.2">
      <c r="A187" s="288" t="s">
        <v>5145</v>
      </c>
      <c r="B187" s="392" t="s">
        <v>6786</v>
      </c>
      <c r="C187" s="392" t="s">
        <v>6678</v>
      </c>
      <c r="D187" s="316" t="str">
        <f>IF(A187="SERVIÇO",VLOOKUP(C187,SERVIÇOS!$A$6:$D$6426,2,0),IF(A187="INSUMO",VLOOKUP(C187,INSUMOS!$A$6:$D$5343,2,0),IF(REFORMA!A187="COTAÇÃO",VLOOKUP(REFORMA!C187,'MAPA DE COTAÇÕES'!$A$9:$H$956,2,0),IF(REFORMA!A187="CCU",VLOOKUP(REFORMA!C187,COMPOSIÇÕES!$B$9:$H$1050,2,0)))))</f>
        <v>L04 - TANQUE EMBUTIDO EM AÇO INOX . CÓD 11468 . DIM 55X45X25CM . FRANKE - 0,90X0,70M</v>
      </c>
      <c r="E187" s="317" t="str">
        <f>IF(A187="SERVIÇO",VLOOKUP(C187,SERVIÇOS!$A$6:$D$6426,3,0),IF(A187="INSUMO",VLOOKUP(C187,INSUMOS!$A$6:$D$5343,3,0),IF(REFORMA!A187="COTAÇÃO",VLOOKUP(REFORMA!C187,'MAPA DE COTAÇÕES'!$A$9:$H$956,4,0),IF(REFORMA!A187="CCU",VLOOKUP(REFORMA!C187,COMPOSIÇÕES!$B$9:$H$1050,4,0)))))</f>
        <v>UNID</v>
      </c>
      <c r="F187" s="393">
        <v>1</v>
      </c>
      <c r="G187" s="391">
        <f>IF(A187="SERVIÇO",VLOOKUP(C187,SERVIÇOS!$A$6:$D$6426,4,0),IF(A187="INSUMO",VLOOKUP(C187,INSUMOS!$A$6:$D$5343,4,0),IF(REFORMA!A187="COTAÇÃO",VLOOKUP(REFORMA!C187,'MAPA DE COTAÇÕES'!$A$9:$H$956,3,0),IF(REFORMA!A187="CCU",VLOOKUP(REFORMA!C187,COMPOSIÇÕES!$B$9:$H$1050,7,0)))))</f>
        <v>563.97044800000003</v>
      </c>
      <c r="H187" s="390">
        <f t="shared" si="59"/>
        <v>563.97044800000003</v>
      </c>
      <c r="J187" s="287">
        <f t="shared" si="58"/>
        <v>563.97044800000003</v>
      </c>
    </row>
    <row r="188" spans="1:10" s="279" customFormat="1" ht="25.5" x14ac:dyDescent="0.2">
      <c r="A188" s="288" t="s">
        <v>5145</v>
      </c>
      <c r="B188" s="392" t="s">
        <v>6787</v>
      </c>
      <c r="C188" s="392" t="s">
        <v>6681</v>
      </c>
      <c r="D188" s="316" t="str">
        <f>IF(A188="SERVIÇO",VLOOKUP(C188,SERVIÇOS!$A$6:$D$6426,2,0),IF(A188="INSUMO",VLOOKUP(C188,INSUMOS!$A$6:$D$5343,2,0),IF(REFORMA!A188="COTAÇÃO",VLOOKUP(REFORMA!C188,'MAPA DE COTAÇÕES'!$A$9:$H$956,2,0),IF(REFORMA!A188="CCU",VLOOKUP(REFORMA!C188,COMPOSIÇÕES!$B$9:$H$1050,2,0)))))</f>
        <v>D47 - PRATELEIRA DE AÇO, SUPERIOR LISA . PROFUNDIDADE 35CM . MACOM</v>
      </c>
      <c r="E188" s="317" t="str">
        <f>IF(A188="SERVIÇO",VLOOKUP(C188,SERVIÇOS!$A$6:$D$6426,3,0),IF(A188="INSUMO",VLOOKUP(C188,INSUMOS!$A$6:$D$5343,3,0),IF(REFORMA!A188="COTAÇÃO",VLOOKUP(REFORMA!C188,'MAPA DE COTAÇÕES'!$A$9:$H$956,4,0),IF(REFORMA!A188="CCU",VLOOKUP(REFORMA!C188,COMPOSIÇÕES!$B$9:$H$1050,4,0)))))</f>
        <v>M</v>
      </c>
      <c r="F188" s="393">
        <v>16.3</v>
      </c>
      <c r="G188" s="391">
        <f>IF(A188="SERVIÇO",VLOOKUP(C188,SERVIÇOS!$A$6:$D$6426,4,0),IF(A188="INSUMO",VLOOKUP(C188,INSUMOS!$A$6:$D$5343,4,0),IF(REFORMA!A188="COTAÇÃO",VLOOKUP(REFORMA!C188,'MAPA DE COTAÇÕES'!$A$9:$H$956,3,0),IF(REFORMA!A188="CCU",VLOOKUP(REFORMA!C188,COMPOSIÇÕES!$B$9:$H$1050,7,0)))))</f>
        <v>329.14</v>
      </c>
      <c r="H188" s="390">
        <f>G188*F188</f>
        <v>5364.982</v>
      </c>
      <c r="J188" s="287">
        <f>G188*F188</f>
        <v>5364.982</v>
      </c>
    </row>
    <row r="189" spans="1:10" s="279" customFormat="1" ht="38.25" x14ac:dyDescent="0.2">
      <c r="A189" s="288" t="s">
        <v>5145</v>
      </c>
      <c r="B189" s="392" t="s">
        <v>6788</v>
      </c>
      <c r="C189" s="392" t="s">
        <v>6689</v>
      </c>
      <c r="D189" s="316" t="str">
        <f>IF(A189="SERVIÇO",VLOOKUP(C189,SERVIÇOS!$A$6:$D$6426,2,0),IF(A189="INSUMO",VLOOKUP(C189,INSUMOS!$A$6:$D$5343,2,0),IF(REFORMA!A189="COTAÇÃO",VLOOKUP(REFORMA!C189,'MAPA DE COTAÇÕES'!$A$9:$H$956,2,0),IF(REFORMA!A189="CCU",VLOOKUP(REFORMA!C189,COMPOSIÇÕES!$B$9:$H$1050,2,0)))))</f>
        <v>L03 - LAVATÓRIO VOGUE PLUS . CÓD L.51.17 . COR BRANCA . DECA OU EQUIVALENT - FORNECIMENTO E INSTALAÇÃO</v>
      </c>
      <c r="E189" s="317" t="str">
        <f>IF(A189="SERVIÇO",VLOOKUP(C189,SERVIÇOS!$A$6:$D$6426,3,0),IF(A189="INSUMO",VLOOKUP(C189,INSUMOS!$A$6:$D$5343,3,0),IF(REFORMA!A189="COTAÇÃO",VLOOKUP(REFORMA!C189,'MAPA DE COTAÇÕES'!$A$9:$H$956,4,0),IF(REFORMA!A189="CCU",VLOOKUP(REFORMA!C189,COMPOSIÇÕES!$B$9:$H$1050,4,0)))))</f>
        <v>UNID</v>
      </c>
      <c r="F189" s="393">
        <v>1</v>
      </c>
      <c r="G189" s="391">
        <f>IF(A189="SERVIÇO",VLOOKUP(C189,SERVIÇOS!$A$6:$D$6426,4,0),IF(A189="INSUMO",VLOOKUP(C189,INSUMOS!$A$6:$D$5343,4,0),IF(REFORMA!A189="COTAÇÃO",VLOOKUP(REFORMA!C189,'MAPA DE COTAÇÕES'!$A$9:$H$956,3,0),IF(REFORMA!A189="CCU",VLOOKUP(REFORMA!C189,COMPOSIÇÕES!$B$9:$H$1050,7,0)))))</f>
        <v>362.93028099999998</v>
      </c>
      <c r="H189" s="390">
        <f t="shared" ref="H189:H196" si="60">G189*F189</f>
        <v>362.93028099999998</v>
      </c>
      <c r="J189" s="287">
        <f t="shared" ref="J189:J200" si="61">G189*F189</f>
        <v>362.93028099999998</v>
      </c>
    </row>
    <row r="190" spans="1:10" s="279" customFormat="1" ht="38.25" x14ac:dyDescent="0.2">
      <c r="A190" s="288" t="s">
        <v>5145</v>
      </c>
      <c r="B190" s="392" t="s">
        <v>6789</v>
      </c>
      <c r="C190" s="392" t="s">
        <v>6692</v>
      </c>
      <c r="D190" s="316" t="str">
        <f>IF(A190="SERVIÇO",VLOOKUP(C190,SERVIÇOS!$A$6:$D$6426,2,0),IF(A190="INSUMO",VLOOKUP(C190,INSUMOS!$A$6:$D$5343,2,0),IF(REFORMA!A190="COTAÇÃO",VLOOKUP(REFORMA!C190,'MAPA DE COTAÇÕES'!$A$9:$H$956,2,0),IF(REFORMA!A190="CCU",VLOOKUP(REFORMA!C190,COMPOSIÇÕES!$B$9:$H$1050,2,0)))))</f>
        <v>L02 - LAVATÓRIO DE CANTO . CÓD L.101.17 . LINHA IZY . COR BRANCA . DECA OU EQUIVALENTE TÉCNICO</v>
      </c>
      <c r="E190" s="317" t="str">
        <f>IF(A190="SERVIÇO",VLOOKUP(C190,SERVIÇOS!$A$6:$D$6426,3,0),IF(A190="INSUMO",VLOOKUP(C190,INSUMOS!$A$6:$D$5343,3,0),IF(REFORMA!A190="COTAÇÃO",VLOOKUP(REFORMA!C190,'MAPA DE COTAÇÕES'!$A$9:$H$956,4,0),IF(REFORMA!A190="CCU",VLOOKUP(REFORMA!C190,COMPOSIÇÕES!$B$9:$H$1050,4,0)))))</f>
        <v>UNID</v>
      </c>
      <c r="F190" s="393">
        <v>7</v>
      </c>
      <c r="G190" s="391">
        <f>IF(A190="SERVIÇO",VLOOKUP(C190,SERVIÇOS!$A$6:$D$6426,4,0),IF(A190="INSUMO",VLOOKUP(C190,INSUMOS!$A$6:$D$5343,4,0),IF(REFORMA!A190="COTAÇÃO",VLOOKUP(REFORMA!C190,'MAPA DE COTAÇÕES'!$A$9:$H$956,3,0),IF(REFORMA!A190="CCU",VLOOKUP(REFORMA!C190,COMPOSIÇÕES!$B$9:$H$1050,7,0)))))</f>
        <v>235.100281</v>
      </c>
      <c r="H190" s="390">
        <f t="shared" si="60"/>
        <v>1645.701967</v>
      </c>
      <c r="J190" s="287">
        <f t="shared" si="61"/>
        <v>1645.701967</v>
      </c>
    </row>
    <row r="191" spans="1:10" s="279" customFormat="1" ht="38.25" x14ac:dyDescent="0.2">
      <c r="A191" s="288" t="s">
        <v>5144</v>
      </c>
      <c r="B191" s="392" t="s">
        <v>6790</v>
      </c>
      <c r="C191" s="392">
        <v>86881</v>
      </c>
      <c r="D191" s="316" t="str">
        <f>IF(A191="SERVIÇO",VLOOKUP(C191,SERVIÇOS!$A$6:$D$6426,2,0),IF(A191="INSUMO",VLOOKUP(C191,INSUMOS!$A$6:$D$5343,2,0),IF(REFORMA!A191="COTAÇÃO",VLOOKUP(REFORMA!C191,'MAPA DE COTAÇÕES'!$A$9:$H$956,2,0),IF(REFORMA!A191="CCU",VLOOKUP(REFORMA!C191,COMPOSIÇÕES!$B$9:$H$1050,2,0)))))</f>
        <v>SIFÃO DO TIPO GARRAFA EM METAL CROMADO 1 X 1.1/2" - FORNECIMENTO E INSTALAÇÃO. AF_12/2013</v>
      </c>
      <c r="E191" s="317" t="str">
        <f>IF(A191="SERVIÇO",VLOOKUP(C191,SERVIÇOS!$A$6:$D$6426,3,0),IF(A191="INSUMO",VLOOKUP(C191,INSUMOS!$A$6:$D$5343,3,0),IF(REFORMA!A191="COTAÇÃO",VLOOKUP(REFORMA!C191,'MAPA DE COTAÇÕES'!$A$9:$H$956,4,0),IF(REFORMA!A191="CCU",VLOOKUP(REFORMA!C191,COMPOSIÇÕES!$B$9:$H$1050,4,0)))))</f>
        <v>UN</v>
      </c>
      <c r="F191" s="393">
        <v>8</v>
      </c>
      <c r="G191" s="391">
        <f>IF(A191="SERVIÇO",VLOOKUP(C191,SERVIÇOS!$A$6:$D$6426,4,0),IF(A191="INSUMO",VLOOKUP(C191,INSUMOS!$A$6:$D$5343,4,0),IF(REFORMA!A191="COTAÇÃO",VLOOKUP(REFORMA!C191,'MAPA DE COTAÇÕES'!$A$9:$H$956,3,0),IF(REFORMA!A191="CCU",VLOOKUP(REFORMA!C191,COMPOSIÇÕES!$B$9:$H$1050,7,0)))))</f>
        <v>106.58</v>
      </c>
      <c r="H191" s="390">
        <f t="shared" si="60"/>
        <v>852.64</v>
      </c>
      <c r="J191" s="287">
        <f t="shared" si="61"/>
        <v>852.64</v>
      </c>
    </row>
    <row r="192" spans="1:10" s="279" customFormat="1" ht="25.5" x14ac:dyDescent="0.2">
      <c r="A192" s="288" t="s">
        <v>5145</v>
      </c>
      <c r="B192" s="392" t="s">
        <v>6791</v>
      </c>
      <c r="C192" s="392" t="s">
        <v>6694</v>
      </c>
      <c r="D192" s="316" t="str">
        <f>IF(A192="SERVIÇO",VLOOKUP(C192,SERVIÇOS!$A$6:$D$6426,2,0),IF(A192="INSUMO",VLOOKUP(C192,INSUMOS!$A$6:$D$5343,2,0),IF(REFORMA!A192="COTAÇÃO",VLOOKUP(REFORMA!C192,'MAPA DE COTAÇÕES'!$A$9:$H$956,2,0),IF(REFORMA!A192="CCU",VLOOKUP(REFORMA!C192,COMPOSIÇÕES!$B$9:$H$1050,2,0)))))</f>
        <v>VALVULA EM METAL CROMADO 1" PARA LAVATORIO - FORNECIMENTO E INSTALACAO</v>
      </c>
      <c r="E192" s="317" t="str">
        <f>IF(A192="SERVIÇO",VLOOKUP(C192,SERVIÇOS!$A$6:$D$6426,3,0),IF(A192="INSUMO",VLOOKUP(C192,INSUMOS!$A$6:$D$5343,3,0),IF(REFORMA!A192="COTAÇÃO",VLOOKUP(REFORMA!C192,'MAPA DE COTAÇÕES'!$A$9:$H$956,4,0),IF(REFORMA!A192="CCU",VLOOKUP(REFORMA!C192,COMPOSIÇÕES!$B$9:$H$1050,4,0)))))</f>
        <v>UNID</v>
      </c>
      <c r="F192" s="393">
        <v>8</v>
      </c>
      <c r="G192" s="391">
        <f>IF(A192="SERVIÇO",VLOOKUP(C192,SERVIÇOS!$A$6:$D$6426,4,0),IF(A192="INSUMO",VLOOKUP(C192,INSUMOS!$A$6:$D$5343,4,0),IF(REFORMA!A192="COTAÇÃO",VLOOKUP(REFORMA!C192,'MAPA DE COTAÇÕES'!$A$9:$H$956,3,0),IF(REFORMA!A192="CCU",VLOOKUP(REFORMA!C192,COMPOSIÇÕES!$B$9:$H$1050,7,0)))))</f>
        <v>28.128</v>
      </c>
      <c r="H192" s="390">
        <f t="shared" si="60"/>
        <v>225.024</v>
      </c>
      <c r="J192" s="287">
        <f t="shared" si="61"/>
        <v>225.024</v>
      </c>
    </row>
    <row r="193" spans="1:10" s="279" customFormat="1" ht="25.5" x14ac:dyDescent="0.2">
      <c r="A193" s="288" t="s">
        <v>5144</v>
      </c>
      <c r="B193" s="392" t="s">
        <v>6792</v>
      </c>
      <c r="C193" s="392">
        <v>86886</v>
      </c>
      <c r="D193" s="316" t="str">
        <f>IF(A193="SERVIÇO",VLOOKUP(C193,SERVIÇOS!$A$6:$D$6426,2,0),IF(A193="INSUMO",VLOOKUP(C193,INSUMOS!$A$6:$D$5343,2,0),IF(REFORMA!A193="COTAÇÃO",VLOOKUP(REFORMA!C193,'MAPA DE COTAÇÕES'!$A$9:$H$956,2,0),IF(REFORMA!A193="CCU",VLOOKUP(REFORMA!C193,COMPOSIÇÕES!$B$9:$H$1050,2,0)))))</f>
        <v>ENGATE FLEXÍVEL EM INOX, 1/2 X 30CM - FORNECIMENTO E INSTALAÇÃO. AF_12/2013</v>
      </c>
      <c r="E193" s="317" t="str">
        <f>IF(A193="SERVIÇO",VLOOKUP(C193,SERVIÇOS!$A$6:$D$6426,3,0),IF(A193="INSUMO",VLOOKUP(C193,INSUMOS!$A$6:$D$5343,3,0),IF(REFORMA!A193="COTAÇÃO",VLOOKUP(REFORMA!C193,'MAPA DE COTAÇÕES'!$A$9:$H$956,4,0),IF(REFORMA!A193="CCU",VLOOKUP(REFORMA!C193,COMPOSIÇÕES!$B$9:$H$1050,4,0)))))</f>
        <v>UN</v>
      </c>
      <c r="F193" s="393">
        <v>19</v>
      </c>
      <c r="G193" s="391">
        <f>IF(A193="SERVIÇO",VLOOKUP(C193,SERVIÇOS!$A$6:$D$6426,4,0),IF(A193="INSUMO",VLOOKUP(C193,INSUMOS!$A$6:$D$5343,4,0),IF(REFORMA!A193="COTAÇÃO",VLOOKUP(REFORMA!C193,'MAPA DE COTAÇÕES'!$A$9:$H$956,3,0),IF(REFORMA!A193="CCU",VLOOKUP(REFORMA!C193,COMPOSIÇÕES!$B$9:$H$1050,7,0)))))</f>
        <v>26.76</v>
      </c>
      <c r="H193" s="390">
        <f t="shared" si="60"/>
        <v>508.44000000000005</v>
      </c>
      <c r="J193" s="287">
        <f t="shared" si="61"/>
        <v>508.44000000000005</v>
      </c>
    </row>
    <row r="194" spans="1:10" s="279" customFormat="1" ht="51" x14ac:dyDescent="0.2">
      <c r="A194" s="288" t="s">
        <v>5145</v>
      </c>
      <c r="B194" s="392" t="s">
        <v>6793</v>
      </c>
      <c r="C194" s="392" t="s">
        <v>6697</v>
      </c>
      <c r="D194" s="316" t="str">
        <f>IF(A194="SERVIÇO",VLOOKUP(C194,SERVIÇOS!$A$6:$D$6426,2,0),IF(A194="INSUMO",VLOOKUP(C194,INSUMOS!$A$6:$D$5343,2,0),IF(REFORMA!A194="COTAÇÃO",VLOOKUP(REFORMA!C194,'MAPA DE COTAÇÕES'!$A$9:$H$956,2,0),IF(REFORMA!A194="CCU",VLOOKUP(REFORMA!C194,COMPOSIÇÕES!$B$9:$H$1050,2,0)))))</f>
        <v>M01 - TORNEIRA DE MESA . FECHAMENTO AUTOMÁTICO . DECAMATIC ECO 1173C . DECA OU EQUIVALENTE TÉCNICO  - FORNECIMEN TO E INSTALACAO</v>
      </c>
      <c r="E194" s="317" t="str">
        <f>IF(A194="SERVIÇO",VLOOKUP(C194,SERVIÇOS!$A$6:$D$6426,3,0),IF(A194="INSUMO",VLOOKUP(C194,INSUMOS!$A$6:$D$5343,3,0),IF(REFORMA!A194="COTAÇÃO",VLOOKUP(REFORMA!C194,'MAPA DE COTAÇÕES'!$A$9:$H$956,4,0),IF(REFORMA!A194="CCU",VLOOKUP(REFORMA!C194,COMPOSIÇÕES!$B$9:$H$1050,4,0)))))</f>
        <v>UNID</v>
      </c>
      <c r="F194" s="393">
        <v>8</v>
      </c>
      <c r="G194" s="391">
        <f>IF(A194="SERVIÇO",VLOOKUP(C194,SERVIÇOS!$A$6:$D$6426,4,0),IF(A194="INSUMO",VLOOKUP(C194,INSUMOS!$A$6:$D$5343,4,0),IF(REFORMA!A194="COTAÇÃO",VLOOKUP(REFORMA!C194,'MAPA DE COTAÇÕES'!$A$9:$H$956,3,0),IF(REFORMA!A194="CCU",VLOOKUP(REFORMA!C194,COMPOSIÇÕES!$B$9:$H$1050,7,0)))))</f>
        <v>144.86159999999998</v>
      </c>
      <c r="H194" s="390">
        <f t="shared" si="60"/>
        <v>1158.8927999999999</v>
      </c>
      <c r="J194" s="287">
        <f t="shared" si="61"/>
        <v>1158.8927999999999</v>
      </c>
    </row>
    <row r="195" spans="1:10" s="279" customFormat="1" ht="38.25" x14ac:dyDescent="0.2">
      <c r="A195" s="288" t="s">
        <v>5144</v>
      </c>
      <c r="B195" s="392" t="s">
        <v>6794</v>
      </c>
      <c r="C195" s="392">
        <v>86914</v>
      </c>
      <c r="D195" s="316" t="str">
        <f>IF(A195="SERVIÇO",VLOOKUP(C195,SERVIÇOS!$A$6:$D$6426,2,0),IF(A195="INSUMO",VLOOKUP(C195,INSUMOS!$A$6:$D$5343,2,0),IF(REFORMA!A195="COTAÇÃO",VLOOKUP(REFORMA!C195,'MAPA DE COTAÇÕES'!$A$9:$H$956,2,0),IF(REFORMA!A195="CCU",VLOOKUP(REFORMA!C195,COMPOSIÇÕES!$B$9:$H$1050,2,0)))))</f>
        <v>TORNEIRA CROMADA 1/2" OU 3/4" PARA TANQUE, PADRÃO MÉDIO - FORNECIMENTO E INSTALAÇÃO. AF_12/2013</v>
      </c>
      <c r="E195" s="317" t="str">
        <f>IF(A195="SERVIÇO",VLOOKUP(C195,SERVIÇOS!$A$6:$D$6426,3,0),IF(A195="INSUMO",VLOOKUP(C195,INSUMOS!$A$6:$D$5343,3,0),IF(REFORMA!A195="COTAÇÃO",VLOOKUP(REFORMA!C195,'MAPA DE COTAÇÕES'!$A$9:$H$956,4,0),IF(REFORMA!A195="CCU",VLOOKUP(REFORMA!C195,COMPOSIÇÕES!$B$9:$H$1050,4,0)))))</f>
        <v>UN</v>
      </c>
      <c r="F195" s="393">
        <v>4</v>
      </c>
      <c r="G195" s="391">
        <f>IF(A195="SERVIÇO",VLOOKUP(C195,SERVIÇOS!$A$6:$D$6426,4,0),IF(A195="INSUMO",VLOOKUP(C195,INSUMOS!$A$6:$D$5343,4,0),IF(REFORMA!A195="COTAÇÃO",VLOOKUP(REFORMA!C195,'MAPA DE COTAÇÕES'!$A$9:$H$956,3,0),IF(REFORMA!A195="CCU",VLOOKUP(REFORMA!C195,COMPOSIÇÕES!$B$9:$H$1050,7,0)))))</f>
        <v>35.14</v>
      </c>
      <c r="H195" s="390">
        <f t="shared" si="60"/>
        <v>140.56</v>
      </c>
      <c r="J195" s="287">
        <f t="shared" si="61"/>
        <v>140.56</v>
      </c>
    </row>
    <row r="196" spans="1:10" s="279" customFormat="1" ht="51" x14ac:dyDescent="0.2">
      <c r="A196" s="288" t="s">
        <v>5144</v>
      </c>
      <c r="B196" s="392" t="s">
        <v>6795</v>
      </c>
      <c r="C196" s="392">
        <v>86909</v>
      </c>
      <c r="D196" s="316" t="str">
        <f>IF(A196="SERVIÇO",VLOOKUP(C196,SERVIÇOS!$A$6:$D$6426,2,0),IF(A196="INSUMO",VLOOKUP(C196,INSUMOS!$A$6:$D$5343,2,0),IF(REFORMA!A196="COTAÇÃO",VLOOKUP(REFORMA!C196,'MAPA DE COTAÇÕES'!$A$9:$H$956,2,0),IF(REFORMA!A196="CCU",VLOOKUP(REFORMA!C196,COMPOSIÇÕES!$B$9:$H$1050,2,0)))))</f>
        <v>TORNEIRA CROMADA TUBO MÓVEL, DE MESA, 1/2" OU 3/4", PARA PIA DE COZINHA, PADRÃO ALTO - FORNECIMENTO E INSTALAÇÃO. AF_12/2013</v>
      </c>
      <c r="E196" s="317" t="str">
        <f>IF(A196="SERVIÇO",VLOOKUP(C196,SERVIÇOS!$A$6:$D$6426,3,0),IF(A196="INSUMO",VLOOKUP(C196,INSUMOS!$A$6:$D$5343,3,0),IF(REFORMA!A196="COTAÇÃO",VLOOKUP(REFORMA!C196,'MAPA DE COTAÇÕES'!$A$9:$H$956,4,0),IF(REFORMA!A196="CCU",VLOOKUP(REFORMA!C196,COMPOSIÇÕES!$B$9:$H$1050,4,0)))))</f>
        <v>UN</v>
      </c>
      <c r="F196" s="393">
        <v>11</v>
      </c>
      <c r="G196" s="391">
        <f>IF(A196="SERVIÇO",VLOOKUP(C196,SERVIÇOS!$A$6:$D$6426,4,0),IF(A196="INSUMO",VLOOKUP(C196,INSUMOS!$A$6:$D$5343,4,0),IF(REFORMA!A196="COTAÇÃO",VLOOKUP(REFORMA!C196,'MAPA DE COTAÇÕES'!$A$9:$H$956,3,0),IF(REFORMA!A196="CCU",VLOOKUP(REFORMA!C196,COMPOSIÇÕES!$B$9:$H$1050,7,0)))))</f>
        <v>90.32</v>
      </c>
      <c r="H196" s="390">
        <f t="shared" si="60"/>
        <v>993.52</v>
      </c>
      <c r="J196" s="287">
        <f t="shared" si="61"/>
        <v>993.52</v>
      </c>
    </row>
    <row r="197" spans="1:10" s="279" customFormat="1" ht="38.25" x14ac:dyDescent="0.2">
      <c r="A197" s="288" t="s">
        <v>5145</v>
      </c>
      <c r="B197" s="392" t="s">
        <v>6796</v>
      </c>
      <c r="C197" s="392" t="s">
        <v>6700</v>
      </c>
      <c r="D197" s="316" t="str">
        <f>IF(A197="SERVIÇO",VLOOKUP(C197,SERVIÇOS!$A$6:$D$6426,2,0),IF(A197="INSUMO",VLOOKUP(C197,INSUMOS!$A$6:$D$5343,2,0),IF(REFORMA!A197="COTAÇÃO",VLOOKUP(REFORMA!C197,'MAPA DE COTAÇÕES'!$A$9:$H$956,2,0),IF(REFORMA!A197="CCU",VLOOKUP(REFORMA!C197,COMPOSIÇÕES!$B$9:$H$1050,2,0)))))</f>
        <v>M04 - KIT GRELHA METÁLICA (GRELHA + CESTO PERFURADO) . GAIL . 49,5 X 15,7CM  - FORNECIMEN TO E INSTALACAO</v>
      </c>
      <c r="E197" s="317" t="str">
        <f>IF(A197="SERVIÇO",VLOOKUP(C197,SERVIÇOS!$A$6:$D$6426,3,0),IF(A197="INSUMO",VLOOKUP(C197,INSUMOS!$A$6:$D$5343,3,0),IF(REFORMA!A197="COTAÇÃO",VLOOKUP(REFORMA!C197,'MAPA DE COTAÇÕES'!$A$9:$H$956,4,0),IF(REFORMA!A197="CCU",VLOOKUP(REFORMA!C197,COMPOSIÇÕES!$B$9:$H$1050,4,0)))))</f>
        <v>UNID</v>
      </c>
      <c r="F197" s="393">
        <v>14</v>
      </c>
      <c r="G197" s="391">
        <f>IF(A197="SERVIÇO",VLOOKUP(C197,SERVIÇOS!$A$6:$D$6426,4,0),IF(A197="INSUMO",VLOOKUP(C197,INSUMOS!$A$6:$D$5343,4,0),IF(REFORMA!A197="COTAÇÃO",VLOOKUP(REFORMA!C197,'MAPA DE COTAÇÕES'!$A$9:$H$956,3,0),IF(REFORMA!A197="CCU",VLOOKUP(REFORMA!C197,COMPOSIÇÕES!$B$9:$H$1050,7,0)))))</f>
        <v>204.49904000000001</v>
      </c>
      <c r="H197" s="390">
        <f>G197*F197</f>
        <v>2862.9865600000003</v>
      </c>
      <c r="J197" s="287">
        <f>G197*F197</f>
        <v>2862.9865600000003</v>
      </c>
    </row>
    <row r="198" spans="1:10" s="279" customFormat="1" ht="38.25" x14ac:dyDescent="0.2">
      <c r="A198" s="288" t="s">
        <v>5145</v>
      </c>
      <c r="B198" s="392" t="s">
        <v>6797</v>
      </c>
      <c r="C198" s="392" t="s">
        <v>6702</v>
      </c>
      <c r="D198" s="316" t="str">
        <f>IF(A198="SERVIÇO",VLOOKUP(C198,SERVIÇOS!$A$6:$D$6426,2,0),IF(A198="INSUMO",VLOOKUP(C198,INSUMOS!$A$6:$D$5343,2,0),IF(REFORMA!A198="COTAÇÃO",VLOOKUP(REFORMA!C198,'MAPA DE COTAÇÕES'!$A$9:$H$956,2,0),IF(REFORMA!A198="CCU",VLOOKUP(REFORMA!C198,COMPOSIÇÕES!$B$9:$H$1050,2,0)))))</f>
        <v>DISPENSER PARA SABONETE LÍQUIDO COM RESERVATÓRIO DE 1000 ML - FORNECIMENTO E INSTALAÇÃO</v>
      </c>
      <c r="E198" s="317" t="str">
        <f>IF(A198="SERVIÇO",VLOOKUP(C198,SERVIÇOS!$A$6:$D$6426,3,0),IF(A198="INSUMO",VLOOKUP(C198,INSUMOS!$A$6:$D$5343,3,0),IF(REFORMA!A198="COTAÇÃO",VLOOKUP(REFORMA!C198,'MAPA DE COTAÇÕES'!$A$9:$H$956,4,0),IF(REFORMA!A198="CCU",VLOOKUP(REFORMA!C198,COMPOSIÇÕES!$B$9:$H$1050,4,0)))))</f>
        <v>UNID</v>
      </c>
      <c r="F198" s="393">
        <v>5</v>
      </c>
      <c r="G198" s="391">
        <f>IF(A198="SERVIÇO",VLOOKUP(C198,SERVIÇOS!$A$6:$D$6426,4,0),IF(A198="INSUMO",VLOOKUP(C198,INSUMOS!$A$6:$D$5343,4,0),IF(REFORMA!A198="COTAÇÃO",VLOOKUP(REFORMA!C198,'MAPA DE COTAÇÕES'!$A$9:$H$956,3,0),IF(REFORMA!A198="CCU",VLOOKUP(REFORMA!C198,COMPOSIÇÕES!$B$9:$H$1050,7,0)))))</f>
        <v>64.14</v>
      </c>
      <c r="H198" s="390">
        <f t="shared" ref="H198:H199" si="62">G198*F198</f>
        <v>320.7</v>
      </c>
      <c r="J198" s="287">
        <f t="shared" ref="J198:J199" si="63">G198*F198</f>
        <v>320.7</v>
      </c>
    </row>
    <row r="199" spans="1:10" s="279" customFormat="1" ht="38.25" x14ac:dyDescent="0.2">
      <c r="A199" s="288" t="s">
        <v>5145</v>
      </c>
      <c r="B199" s="392" t="s">
        <v>6798</v>
      </c>
      <c r="C199" s="392" t="s">
        <v>6704</v>
      </c>
      <c r="D199" s="316" t="str">
        <f>IF(A199="SERVIÇO",VLOOKUP(C199,SERVIÇOS!$A$6:$D$6426,2,0),IF(A199="INSUMO",VLOOKUP(C199,INSUMOS!$A$6:$D$5343,2,0),IF(REFORMA!A199="COTAÇÃO",VLOOKUP(REFORMA!C199,'MAPA DE COTAÇÕES'!$A$9:$H$956,2,0),IF(REFORMA!A199="CCU",VLOOKUP(REFORMA!C199,COMPOSIÇÕES!$B$9:$H$1050,2,0)))))</f>
        <v>DISPENSER PARA PAPEL TOALHA INTERFOLHADO - FORNECIMENTO E INSTALAÇÃO</v>
      </c>
      <c r="E199" s="317" t="str">
        <f>IF(A199="SERVIÇO",VLOOKUP(C199,SERVIÇOS!$A$6:$D$6426,3,0),IF(A199="INSUMO",VLOOKUP(C199,INSUMOS!$A$6:$D$5343,3,0),IF(REFORMA!A199="COTAÇÃO",VLOOKUP(REFORMA!C199,'MAPA DE COTAÇÕES'!$A$9:$H$956,4,0),IF(REFORMA!A199="CCU",VLOOKUP(REFORMA!C199,COMPOSIÇÕES!$B$9:$H$1050,4,0)))))</f>
        <v>UNID</v>
      </c>
      <c r="F199" s="393">
        <v>5</v>
      </c>
      <c r="G199" s="391">
        <f>IF(A199="SERVIÇO",VLOOKUP(C199,SERVIÇOS!$A$6:$D$6426,4,0),IF(A199="INSUMO",VLOOKUP(C199,INSUMOS!$A$6:$D$5343,4,0),IF(REFORMA!A199="COTAÇÃO",VLOOKUP(REFORMA!C199,'MAPA DE COTAÇÕES'!$A$9:$H$956,3,0),IF(REFORMA!A199="CCU",VLOOKUP(REFORMA!C199,COMPOSIÇÕES!$B$9:$H$1050,7,0)))))</f>
        <v>66</v>
      </c>
      <c r="H199" s="390">
        <f t="shared" si="62"/>
        <v>330</v>
      </c>
      <c r="J199" s="287">
        <f t="shared" si="63"/>
        <v>330</v>
      </c>
    </row>
    <row r="200" spans="1:10" s="106" customFormat="1" x14ac:dyDescent="0.2">
      <c r="A200" s="287"/>
      <c r="B200" s="171"/>
      <c r="C200" s="171"/>
      <c r="D200" s="171"/>
      <c r="E200" s="172"/>
      <c r="F200" s="173"/>
      <c r="G200" s="173"/>
      <c r="H200" s="174"/>
      <c r="J200" s="287">
        <f t="shared" si="61"/>
        <v>0</v>
      </c>
    </row>
    <row r="201" spans="1:10" s="279" customFormat="1" x14ac:dyDescent="0.2">
      <c r="A201" s="288"/>
      <c r="B201" s="280" t="s">
        <v>6799</v>
      </c>
      <c r="C201" s="280"/>
      <c r="D201" s="281" t="s">
        <v>122</v>
      </c>
      <c r="E201" s="282"/>
      <c r="F201" s="282"/>
      <c r="G201" s="282"/>
      <c r="H201" s="283"/>
      <c r="J201" s="287">
        <f t="shared" ref="J201:J218" si="64">G201*F201</f>
        <v>0</v>
      </c>
    </row>
    <row r="202" spans="1:10" s="279" customFormat="1" x14ac:dyDescent="0.2">
      <c r="A202" s="288"/>
      <c r="B202" s="280" t="s">
        <v>6800</v>
      </c>
      <c r="C202" s="280"/>
      <c r="D202" s="284" t="s">
        <v>118</v>
      </c>
      <c r="E202" s="285"/>
      <c r="F202" s="285"/>
      <c r="G202" s="285"/>
      <c r="H202" s="286"/>
      <c r="J202" s="287">
        <f t="shared" si="64"/>
        <v>0</v>
      </c>
    </row>
    <row r="203" spans="1:10" s="279" customFormat="1" ht="89.25" x14ac:dyDescent="0.2">
      <c r="A203" s="288" t="s">
        <v>5144</v>
      </c>
      <c r="B203" s="392" t="s">
        <v>6801</v>
      </c>
      <c r="C203" s="392">
        <v>91792</v>
      </c>
      <c r="D203" s="316" t="str">
        <f>IF(A203="SERVIÇO",VLOOKUP(C203,SERVIÇOS!$A$6:$D$6426,2,0),IF(A203="INSUMO",VLOOKUP(C203,INSUMOS!$A$6:$D$5343,2,0),IF(REFORMA!A203="COTAÇÃO",VLOOKUP(REFORMA!C203,'MAPA DE COTAÇÕES'!$A$9:$H$956,2,0),IF(REFORMA!A203="CCU",VLOOKUP(REFORMA!C203,COMPOSIÇÕES!$B$9:$H$1050,2,0)))))</f>
        <v>(COMPOSIÇÃO REPRESENTATIVA) DO SERVIÇO DE INSTALAÇÃO DE TUBO DE PVC, SÉRIE NORMAL, ESGOTO PREDIAL, DN 40 MM (INSTALADO EM RAMAL DE DESCARGA OU RAMAL DE ESGOTO SANITÁRIO), INCLUSIVE CONEXÕES, CORTES E FIXAÇÕES, PARA PRÉDIOS. AF_10/2015</v>
      </c>
      <c r="E203" s="317" t="str">
        <f>IF(A203="SERVIÇO",VLOOKUP(C203,SERVIÇOS!$A$6:$D$6426,3,0),IF(A203="INSUMO",VLOOKUP(C203,INSUMOS!$A$6:$D$5343,3,0),IF(REFORMA!A203="COTAÇÃO",VLOOKUP(REFORMA!C203,'MAPA DE COTAÇÕES'!$A$9:$H$956,4,0),IF(REFORMA!A203="CCU",VLOOKUP(REFORMA!C203,COMPOSIÇÕES!$B$9:$H$1050,4,0)))))</f>
        <v>M</v>
      </c>
      <c r="F203" s="393">
        <v>46</v>
      </c>
      <c r="G203" s="391">
        <f>IF(A203="SERVIÇO",VLOOKUP(C203,SERVIÇOS!$A$6:$D$6426,4,0),IF(A203="INSUMO",VLOOKUP(C203,INSUMOS!$A$6:$D$5343,4,0),IF(REFORMA!A203="COTAÇÃO",VLOOKUP(REFORMA!C203,'MAPA DE COTAÇÕES'!$A$9:$H$956,3,0),IF(REFORMA!A203="CCU",VLOOKUP(REFORMA!C203,COMPOSIÇÕES!$B$9:$H$1050,7,0)))))</f>
        <v>43.79</v>
      </c>
      <c r="H203" s="390">
        <f t="shared" ref="H203:H208" si="65">G203*F203</f>
        <v>2014.34</v>
      </c>
      <c r="J203" s="287">
        <f t="shared" si="64"/>
        <v>2014.34</v>
      </c>
    </row>
    <row r="204" spans="1:10" s="279" customFormat="1" ht="89.25" x14ac:dyDescent="0.2">
      <c r="A204" s="288" t="s">
        <v>5144</v>
      </c>
      <c r="B204" s="392" t="s">
        <v>6802</v>
      </c>
      <c r="C204" s="392">
        <v>91793</v>
      </c>
      <c r="D204" s="316" t="str">
        <f>IF(A204="SERVIÇO",VLOOKUP(C204,SERVIÇOS!$A$6:$D$6426,2,0),IF(A204="INSUMO",VLOOKUP(C204,INSUMOS!$A$6:$D$5343,2,0),IF(REFORMA!A204="COTAÇÃO",VLOOKUP(REFORMA!C204,'MAPA DE COTAÇÕES'!$A$9:$H$956,2,0),IF(REFORMA!A204="CCU",VLOOKUP(REFORMA!C204,COMPOSIÇÕES!$B$9:$H$1050,2,0)))))</f>
        <v>(COMPOSIÇÃO REPRESENTATIVA) DO SERVIÇO DE INSTALAÇÃO DE TUBO DE PVC, SÉRIE NORMAL, ESGOTO PREDIAL, DN 50 MM (INSTALADO EM RAMAL DE DESCARGA OU RAMAL DE ESGOTO SANITÁRIO), INCLUSIVE CONEXÕES, CORTES E FIXAÇÕES PARA, PRÉDIOS. AF_10/2015</v>
      </c>
      <c r="E204" s="317" t="str">
        <f>IF(A204="SERVIÇO",VLOOKUP(C204,SERVIÇOS!$A$6:$D$6426,3,0),IF(A204="INSUMO",VLOOKUP(C204,INSUMOS!$A$6:$D$5343,3,0),IF(REFORMA!A204="COTAÇÃO",VLOOKUP(REFORMA!C204,'MAPA DE COTAÇÕES'!$A$9:$H$956,4,0),IF(REFORMA!A204="CCU",VLOOKUP(REFORMA!C204,COMPOSIÇÕES!$B$9:$H$1050,4,0)))))</f>
        <v>M</v>
      </c>
      <c r="F204" s="393">
        <v>68</v>
      </c>
      <c r="G204" s="391">
        <f>IF(A204="SERVIÇO",VLOOKUP(C204,SERVIÇOS!$A$6:$D$6426,4,0),IF(A204="INSUMO",VLOOKUP(C204,INSUMOS!$A$6:$D$5343,4,0),IF(REFORMA!A204="COTAÇÃO",VLOOKUP(REFORMA!C204,'MAPA DE COTAÇÕES'!$A$9:$H$956,3,0),IF(REFORMA!A204="CCU",VLOOKUP(REFORMA!C204,COMPOSIÇÕES!$B$9:$H$1050,7,0)))))</f>
        <v>63.73</v>
      </c>
      <c r="H204" s="390">
        <f t="shared" si="65"/>
        <v>4333.6399999999994</v>
      </c>
      <c r="J204" s="287">
        <f t="shared" si="64"/>
        <v>4333.6399999999994</v>
      </c>
    </row>
    <row r="205" spans="1:10" s="279" customFormat="1" ht="89.25" x14ac:dyDescent="0.2">
      <c r="A205" s="288" t="s">
        <v>5144</v>
      </c>
      <c r="B205" s="392" t="s">
        <v>6803</v>
      </c>
      <c r="C205" s="392">
        <v>91794</v>
      </c>
      <c r="D205" s="316" t="str">
        <f>IF(A205="SERVIÇO",VLOOKUP(C205,SERVIÇOS!$A$6:$D$6426,2,0),IF(A205="INSUMO",VLOOKUP(C205,INSUMOS!$A$6:$D$5343,2,0),IF(REFORMA!A205="COTAÇÃO",VLOOKUP(REFORMA!C205,'MAPA DE COTAÇÕES'!$A$9:$H$956,2,0),IF(REFORMA!A205="CCU",VLOOKUP(REFORMA!C205,COMPOSIÇÕES!$B$9:$H$1050,2,0)))))</f>
        <v>(COMPOSIÇÃO REPRESENTATIVA) DO SERVIÇO DE INST. TUBO PVC, SÉRIE N, ESGOTO PREDIAL, DN 75 MM, (INST. EM RAMAL DE DESCARGA, RAMAL DE ESG. SANITÁRIO, PRUMADA DE ESG. SANITÁRIO OU VENTILAÇÃO), INCL. CONEXÕES, CORTES E FIXAÇÕES, P/ PRÉDIOS. AF_10/2015</v>
      </c>
      <c r="E205" s="317" t="str">
        <f>IF(A205="SERVIÇO",VLOOKUP(C205,SERVIÇOS!$A$6:$D$6426,3,0),IF(A205="INSUMO",VLOOKUP(C205,INSUMOS!$A$6:$D$5343,3,0),IF(REFORMA!A205="COTAÇÃO",VLOOKUP(REFORMA!C205,'MAPA DE COTAÇÕES'!$A$9:$H$956,4,0),IF(REFORMA!A205="CCU",VLOOKUP(REFORMA!C205,COMPOSIÇÕES!$B$9:$H$1050,4,0)))))</f>
        <v>M</v>
      </c>
      <c r="F205" s="393">
        <v>99</v>
      </c>
      <c r="G205" s="391">
        <f>IF(A205="SERVIÇO",VLOOKUP(C205,SERVIÇOS!$A$6:$D$6426,4,0),IF(A205="INSUMO",VLOOKUP(C205,INSUMOS!$A$6:$D$5343,4,0),IF(REFORMA!A205="COTAÇÃO",VLOOKUP(REFORMA!C205,'MAPA DE COTAÇÕES'!$A$9:$H$956,3,0),IF(REFORMA!A205="CCU",VLOOKUP(REFORMA!C205,COMPOSIÇÕES!$B$9:$H$1050,7,0)))))</f>
        <v>27.86</v>
      </c>
      <c r="H205" s="390">
        <f t="shared" si="65"/>
        <v>2758.14</v>
      </c>
      <c r="J205" s="287">
        <f t="shared" si="64"/>
        <v>2758.14</v>
      </c>
    </row>
    <row r="206" spans="1:10" s="279" customFormat="1" ht="89.25" x14ac:dyDescent="0.2">
      <c r="A206" s="288" t="s">
        <v>5144</v>
      </c>
      <c r="B206" s="392" t="s">
        <v>6804</v>
      </c>
      <c r="C206" s="392">
        <v>91795</v>
      </c>
      <c r="D206" s="316" t="str">
        <f>IF(A206="SERVIÇO",VLOOKUP(C206,SERVIÇOS!$A$6:$D$6426,2,0),IF(A206="INSUMO",VLOOKUP(C206,INSUMOS!$A$6:$D$5343,2,0),IF(REFORMA!A206="COTAÇÃO",VLOOKUP(REFORMA!C206,'MAPA DE COTAÇÕES'!$A$9:$H$956,2,0),IF(REFORMA!A206="CCU",VLOOKUP(REFORMA!C206,COMPOSIÇÕES!$B$9:$H$1050,2,0)))))</f>
        <v>(COMPOSIÇÃO REPRESENTATIVA) DO SERVIÇO DE INST. TUBO PVC, SÉRIE N, ESGOTO PREDIAL, 100 MM (INST. RAMAL DESCARGA, RAMAL DE ESG. SANIT., PRUMADA ESG. SANIT., VENTILAÇÃO OU SUB-COLETOR AÉREO), INCL. CONEXÕES E CORTES, FIXAÇÕES, P/ PRÉDIOS. AF_10/2015</v>
      </c>
      <c r="E206" s="317" t="str">
        <f>IF(A206="SERVIÇO",VLOOKUP(C206,SERVIÇOS!$A$6:$D$6426,3,0),IF(A206="INSUMO",VLOOKUP(C206,INSUMOS!$A$6:$D$5343,3,0),IF(REFORMA!A206="COTAÇÃO",VLOOKUP(REFORMA!C206,'MAPA DE COTAÇÕES'!$A$9:$H$956,4,0),IF(REFORMA!A206="CCU",VLOOKUP(REFORMA!C206,COMPOSIÇÕES!$B$9:$H$1050,4,0)))))</f>
        <v>M</v>
      </c>
      <c r="F206" s="393">
        <v>12</v>
      </c>
      <c r="G206" s="391">
        <f>IF(A206="SERVIÇO",VLOOKUP(C206,SERVIÇOS!$A$6:$D$6426,4,0),IF(A206="INSUMO",VLOOKUP(C206,INSUMOS!$A$6:$D$5343,4,0),IF(REFORMA!A206="COTAÇÃO",VLOOKUP(REFORMA!C206,'MAPA DE COTAÇÕES'!$A$9:$H$956,3,0),IF(REFORMA!A206="CCU",VLOOKUP(REFORMA!C206,COMPOSIÇÕES!$B$9:$H$1050,7,0)))))</f>
        <v>47.88</v>
      </c>
      <c r="H206" s="390">
        <f t="shared" si="65"/>
        <v>574.56000000000006</v>
      </c>
      <c r="J206" s="287">
        <f t="shared" si="64"/>
        <v>574.56000000000006</v>
      </c>
    </row>
    <row r="207" spans="1:10" s="279" customFormat="1" ht="38.25" x14ac:dyDescent="0.2">
      <c r="A207" s="288" t="s">
        <v>5145</v>
      </c>
      <c r="B207" s="392" t="s">
        <v>6805</v>
      </c>
      <c r="C207" s="392" t="s">
        <v>6707</v>
      </c>
      <c r="D207" s="316" t="str">
        <f>IF(A207="SERVIÇO",VLOOKUP(C207,SERVIÇOS!$A$6:$D$6426,2,0),IF(A207="INSUMO",VLOOKUP(C207,INSUMOS!$A$6:$D$5343,2,0),IF(REFORMA!A207="COTAÇÃO",VLOOKUP(REFORMA!C207,'MAPA DE COTAÇÕES'!$A$9:$H$956,2,0),IF(REFORMA!A207="CCU",VLOOKUP(REFORMA!C207,COMPOSIÇÕES!$B$9:$H$1050,2,0)))))</f>
        <v>TUBO EM FERRO FUNDIDO DN=100MM P/ ESGOTO JUNTA COM ANEL - FORNECIMENTO E INSTALACAO</v>
      </c>
      <c r="E207" s="317" t="str">
        <f>IF(A207="SERVIÇO",VLOOKUP(C207,SERVIÇOS!$A$6:$D$6426,3,0),IF(A207="INSUMO",VLOOKUP(C207,INSUMOS!$A$6:$D$5343,3,0),IF(REFORMA!A207="COTAÇÃO",VLOOKUP(REFORMA!C207,'MAPA DE COTAÇÕES'!$A$9:$H$956,4,0),IF(REFORMA!A207="CCU",VLOOKUP(REFORMA!C207,COMPOSIÇÕES!$B$9:$H$1050,4,0)))))</f>
        <v>M</v>
      </c>
      <c r="F207" s="393">
        <v>30</v>
      </c>
      <c r="G207" s="391">
        <f>IF(A207="SERVIÇO",VLOOKUP(C207,SERVIÇOS!$A$6:$D$6426,4,0),IF(A207="INSUMO",VLOOKUP(C207,INSUMOS!$A$6:$D$5343,4,0),IF(REFORMA!A207="COTAÇÃO",VLOOKUP(REFORMA!C207,'MAPA DE COTAÇÕES'!$A$9:$H$956,3,0),IF(REFORMA!A207="CCU",VLOOKUP(REFORMA!C207,COMPOSIÇÕES!$B$9:$H$1050,7,0)))))</f>
        <v>165.48434</v>
      </c>
      <c r="H207" s="390">
        <f t="shared" ref="H207" si="66">G207*F207</f>
        <v>4964.5302000000001</v>
      </c>
      <c r="J207" s="287">
        <f t="shared" ref="J207" si="67">G207*F207</f>
        <v>4964.5302000000001</v>
      </c>
    </row>
    <row r="208" spans="1:10" s="279" customFormat="1" ht="25.5" x14ac:dyDescent="0.2">
      <c r="A208" s="288" t="s">
        <v>5145</v>
      </c>
      <c r="B208" s="392" t="s">
        <v>6806</v>
      </c>
      <c r="C208" s="392" t="s">
        <v>6706</v>
      </c>
      <c r="D208" s="316" t="str">
        <f>IF(A208="SERVIÇO",VLOOKUP(C208,SERVIÇOS!$A$6:$D$6426,2,0),IF(A208="INSUMO",VLOOKUP(C208,INSUMOS!$A$6:$D$5343,2,0),IF(REFORMA!A208="COTAÇÃO",VLOOKUP(REFORMA!C208,'MAPA DE COTAÇÕES'!$A$9:$H$956,2,0),IF(REFORMA!A208="CCU",VLOOKUP(REFORMA!C208,COMPOSIÇÕES!$B$9:$H$1050,2,0)))))</f>
        <v>JOELHO 40MMX90º COM ANEL DE BORRACHA- FORNECIMENTO E INSTALACAO</v>
      </c>
      <c r="E208" s="317" t="str">
        <f>IF(A208="SERVIÇO",VLOOKUP(C208,SERVIÇOS!$A$6:$D$6426,3,0),IF(A208="INSUMO",VLOOKUP(C208,INSUMOS!$A$6:$D$5343,3,0),IF(REFORMA!A208="COTAÇÃO",VLOOKUP(REFORMA!C208,'MAPA DE COTAÇÕES'!$A$9:$H$956,4,0),IF(REFORMA!A208="CCU",VLOOKUP(REFORMA!C208,COMPOSIÇÕES!$B$9:$H$1050,4,0)))))</f>
        <v>UNID</v>
      </c>
      <c r="F208" s="393">
        <v>14</v>
      </c>
      <c r="G208" s="391">
        <f>IF(A208="SERVIÇO",VLOOKUP(C208,SERVIÇOS!$A$6:$D$6426,4,0),IF(A208="INSUMO",VLOOKUP(C208,INSUMOS!$A$6:$D$5343,4,0),IF(REFORMA!A208="COTAÇÃO",VLOOKUP(REFORMA!C208,'MAPA DE COTAÇÕES'!$A$9:$H$956,3,0),IF(REFORMA!A208="CCU",VLOOKUP(REFORMA!C208,COMPOSIÇÕES!$B$9:$H$1050,7,0)))))</f>
        <v>7.3823080000000001</v>
      </c>
      <c r="H208" s="390">
        <f t="shared" si="65"/>
        <v>103.352312</v>
      </c>
      <c r="J208" s="287">
        <f t="shared" si="64"/>
        <v>103.352312</v>
      </c>
    </row>
    <row r="209" spans="1:10" s="279" customFormat="1" ht="38.25" x14ac:dyDescent="0.2">
      <c r="A209" s="288" t="s">
        <v>5145</v>
      </c>
      <c r="B209" s="392" t="s">
        <v>6807</v>
      </c>
      <c r="C209" s="392" t="s">
        <v>6714</v>
      </c>
      <c r="D209" s="316" t="str">
        <f>IF(A209="SERVIÇO",VLOOKUP(C209,SERVIÇOS!$A$6:$D$6426,2,0),IF(A209="INSUMO",VLOOKUP(C209,INSUMOS!$A$6:$D$5343,2,0),IF(REFORMA!A209="COTAÇÃO",VLOOKUP(REFORMA!C209,'MAPA DE COTAÇÕES'!$A$9:$H$956,2,0),IF(REFORMA!A209="CCU",VLOOKUP(REFORMA!C209,COMPOSIÇÕES!$B$9:$H$1050,2,0)))))</f>
        <v>JUNÇÃO EM FERRO FUNDIDO DN=100MMX75MM P/ ESGOTO JUNTA COM ANEL - FORNECIMENTO E INSTALACAO</v>
      </c>
      <c r="E209" s="317" t="str">
        <f>IF(A209="SERVIÇO",VLOOKUP(C209,SERVIÇOS!$A$6:$D$6426,3,0),IF(A209="INSUMO",VLOOKUP(C209,INSUMOS!$A$6:$D$5343,3,0),IF(REFORMA!A209="COTAÇÃO",VLOOKUP(REFORMA!C209,'MAPA DE COTAÇÕES'!$A$9:$H$956,4,0),IF(REFORMA!A209="CCU",VLOOKUP(REFORMA!C209,COMPOSIÇÕES!$B$9:$H$1050,4,0)))))</f>
        <v>UNID</v>
      </c>
      <c r="F209" s="393">
        <v>6</v>
      </c>
      <c r="G209" s="391">
        <f>IF(A209="SERVIÇO",VLOOKUP(C209,SERVIÇOS!$A$6:$D$6426,4,0),IF(A209="INSUMO",VLOOKUP(C209,INSUMOS!$A$6:$D$5343,4,0),IF(REFORMA!A209="COTAÇÃO",VLOOKUP(REFORMA!C209,'MAPA DE COTAÇÕES'!$A$9:$H$956,3,0),IF(REFORMA!A209="CCU",VLOOKUP(REFORMA!C209,COMPOSIÇÕES!$B$9:$H$1050,7,0)))))</f>
        <v>135.77834000000001</v>
      </c>
      <c r="H209" s="390">
        <f t="shared" ref="H209" si="68">G209*F209</f>
        <v>814.67004000000009</v>
      </c>
      <c r="J209" s="287">
        <f t="shared" ref="J209" si="69">G209*F209</f>
        <v>814.67004000000009</v>
      </c>
    </row>
    <row r="210" spans="1:10" s="279" customFormat="1" ht="38.25" x14ac:dyDescent="0.2">
      <c r="A210" s="288" t="s">
        <v>5145</v>
      </c>
      <c r="B210" s="392" t="s">
        <v>6808</v>
      </c>
      <c r="C210" s="392" t="s">
        <v>6717</v>
      </c>
      <c r="D210" s="316" t="str">
        <f>IF(A210="SERVIÇO",VLOOKUP(C210,SERVIÇOS!$A$6:$D$6426,2,0),IF(A210="INSUMO",VLOOKUP(C210,INSUMOS!$A$6:$D$5343,2,0),IF(REFORMA!A210="COTAÇÃO",VLOOKUP(REFORMA!C210,'MAPA DE COTAÇÕES'!$A$9:$H$956,2,0),IF(REFORMA!A210="CCU",VLOOKUP(REFORMA!C210,COMPOSIÇÕES!$B$9:$H$1050,2,0)))))</f>
        <v>JUNÇÃO EM FERRO FUNDIDO DN=100MMX50MM P/ ESGOTO JUNTA COM ANEL - FORNECIMENTO E INSTALACAO</v>
      </c>
      <c r="E210" s="317" t="str">
        <f>IF(A210="SERVIÇO",VLOOKUP(C210,SERVIÇOS!$A$6:$D$6426,3,0),IF(A210="INSUMO",VLOOKUP(C210,INSUMOS!$A$6:$D$5343,3,0),IF(REFORMA!A210="COTAÇÃO",VLOOKUP(REFORMA!C210,'MAPA DE COTAÇÕES'!$A$9:$H$956,4,0),IF(REFORMA!A210="CCU",VLOOKUP(REFORMA!C210,COMPOSIÇÕES!$B$9:$H$1050,4,0)))))</f>
        <v>UNID</v>
      </c>
      <c r="F210" s="393">
        <v>5</v>
      </c>
      <c r="G210" s="391">
        <f>IF(A210="SERVIÇO",VLOOKUP(C210,SERVIÇOS!$A$6:$D$6426,4,0),IF(A210="INSUMO",VLOOKUP(C210,INSUMOS!$A$6:$D$5343,4,0),IF(REFORMA!A210="COTAÇÃO",VLOOKUP(REFORMA!C210,'MAPA DE COTAÇÕES'!$A$9:$H$956,3,0),IF(REFORMA!A210="CCU",VLOOKUP(REFORMA!C210,COMPOSIÇÕES!$B$9:$H$1050,7,0)))))</f>
        <v>128.99657999999999</v>
      </c>
      <c r="H210" s="390">
        <f t="shared" ref="H210" si="70">G210*F210</f>
        <v>644.98289999999997</v>
      </c>
      <c r="J210" s="287">
        <f t="shared" ref="J210" si="71">G210*F210</f>
        <v>644.98289999999997</v>
      </c>
    </row>
    <row r="211" spans="1:10" s="106" customFormat="1" x14ac:dyDescent="0.2">
      <c r="A211" s="287"/>
      <c r="B211" s="171"/>
      <c r="C211" s="171"/>
      <c r="D211" s="171"/>
      <c r="E211" s="172"/>
      <c r="F211" s="173"/>
      <c r="G211" s="173"/>
      <c r="H211" s="174"/>
      <c r="J211" s="287">
        <f t="shared" si="64"/>
        <v>0</v>
      </c>
    </row>
    <row r="212" spans="1:10" s="279" customFormat="1" x14ac:dyDescent="0.2">
      <c r="A212" s="288"/>
      <c r="B212" s="280" t="s">
        <v>123</v>
      </c>
      <c r="C212" s="280"/>
      <c r="D212" s="281" t="s">
        <v>5159</v>
      </c>
      <c r="E212" s="282"/>
      <c r="F212" s="282"/>
      <c r="G212" s="282"/>
      <c r="H212" s="283"/>
      <c r="J212" s="287">
        <f t="shared" si="64"/>
        <v>0</v>
      </c>
    </row>
    <row r="213" spans="1:10" s="279" customFormat="1" ht="51" x14ac:dyDescent="0.2">
      <c r="A213" s="288" t="s">
        <v>5144</v>
      </c>
      <c r="B213" s="392" t="s">
        <v>166</v>
      </c>
      <c r="C213" s="392">
        <v>89708</v>
      </c>
      <c r="D213" s="316" t="str">
        <f>IF(A213="SERVIÇO",VLOOKUP(C213,SERVIÇOS!$A$6:$D$6426,2,0),IF(A213="INSUMO",VLOOKUP(C213,INSUMOS!$A$6:$D$5343,2,0),IF(REFORMA!A213="COTAÇÃO",VLOOKUP(REFORMA!C213,'MAPA DE COTAÇÕES'!$A$9:$H$956,2,0),IF(REFORMA!A213="CCU",VLOOKUP(REFORMA!C213,COMPOSIÇÕES!$B$9:$H$1050,2,0)))))</f>
        <v>CAIXA SIFONADA, PVC, DN 150 X 185 X 75 MM, JUNTA ELÁSTICA, FORNECIDA E INSTALADA EM RAMAL DE DESCARGA OU EM RAMAL DE ESGOTO SANITÁRIO. AF_12/2014</v>
      </c>
      <c r="E213" s="317" t="str">
        <f>IF(A213="SERVIÇO",VLOOKUP(C213,SERVIÇOS!$A$6:$D$6426,3,0),IF(A213="INSUMO",VLOOKUP(C213,INSUMOS!$A$6:$D$5343,3,0),IF(REFORMA!A213="COTAÇÃO",VLOOKUP(REFORMA!C213,'MAPA DE COTAÇÕES'!$A$9:$H$956,4,0),IF(REFORMA!A213="CCU",VLOOKUP(REFORMA!C213,COMPOSIÇÕES!$B$9:$H$1050,4,0)))))</f>
        <v>UN</v>
      </c>
      <c r="F213" s="393">
        <v>10</v>
      </c>
      <c r="G213" s="391">
        <f>IF(A213="SERVIÇO",VLOOKUP(C213,SERVIÇOS!$A$6:$D$6426,4,0),IF(A213="INSUMO",VLOOKUP(C213,INSUMOS!$A$6:$D$5343,4,0),IF(REFORMA!A213="COTAÇÃO",VLOOKUP(REFORMA!C213,'MAPA DE COTAÇÕES'!$A$9:$H$956,3,0),IF(REFORMA!A213="CCU",VLOOKUP(REFORMA!C213,COMPOSIÇÕES!$B$9:$H$1050,7,0)))))</f>
        <v>56.12</v>
      </c>
      <c r="H213" s="390">
        <f t="shared" ref="H213" si="72">G213*F213</f>
        <v>561.19999999999993</v>
      </c>
      <c r="J213" s="287">
        <f t="shared" si="64"/>
        <v>561.19999999999993</v>
      </c>
    </row>
    <row r="214" spans="1:10" s="106" customFormat="1" x14ac:dyDescent="0.2">
      <c r="A214" s="287"/>
      <c r="B214" s="171"/>
      <c r="C214" s="171"/>
      <c r="D214" s="171"/>
      <c r="E214" s="172"/>
      <c r="F214" s="173"/>
      <c r="G214" s="173"/>
      <c r="H214" s="174"/>
      <c r="J214" s="287">
        <f t="shared" si="64"/>
        <v>0</v>
      </c>
    </row>
    <row r="215" spans="1:10" s="279" customFormat="1" x14ac:dyDescent="0.2">
      <c r="A215" s="288"/>
      <c r="B215" s="280" t="s">
        <v>6809</v>
      </c>
      <c r="C215" s="280"/>
      <c r="D215" s="281" t="s">
        <v>116</v>
      </c>
      <c r="E215" s="282"/>
      <c r="F215" s="282"/>
      <c r="G215" s="282"/>
      <c r="H215" s="283"/>
      <c r="J215" s="287">
        <f t="shared" si="64"/>
        <v>0</v>
      </c>
    </row>
    <row r="216" spans="1:10" s="279" customFormat="1" ht="38.25" x14ac:dyDescent="0.2">
      <c r="A216" s="288" t="s">
        <v>5144</v>
      </c>
      <c r="B216" s="392" t="s">
        <v>6810</v>
      </c>
      <c r="C216" s="392">
        <v>90443</v>
      </c>
      <c r="D216" s="316" t="str">
        <f>IF(A216="SERVIÇO",VLOOKUP(C216,SERVIÇOS!$A$6:$D$6426,2,0),IF(A216="INSUMO",VLOOKUP(C216,INSUMOS!$A$6:$D$5343,2,0),IF(REFORMA!A216="COTAÇÃO",VLOOKUP(REFORMA!C216,'MAPA DE COTAÇÕES'!$A$9:$H$956,2,0),IF(REFORMA!A216="CCU",VLOOKUP(REFORMA!C216,COMPOSIÇÕES!$B$9:$H$1050,2,0)))))</f>
        <v>RASGO EM ALVENARIA PARA RAMAIS/ DISTRIBUIÇÃO COM DIAMETROS MENORES OU IGUAIS A 40 MM. AF_05/2015</v>
      </c>
      <c r="E216" s="317" t="str">
        <f>IF(A216="SERVIÇO",VLOOKUP(C216,SERVIÇOS!$A$6:$D$6426,3,0),IF(A216="INSUMO",VLOOKUP(C216,INSUMOS!$A$6:$D$5343,3,0),IF(REFORMA!A216="COTAÇÃO",VLOOKUP(REFORMA!C216,'MAPA DE COTAÇÕES'!$A$9:$H$956,4,0),IF(REFORMA!A216="CCU",VLOOKUP(REFORMA!C216,COMPOSIÇÕES!$B$9:$H$1050,4,0)))))</f>
        <v>M</v>
      </c>
      <c r="F216" s="393">
        <v>12</v>
      </c>
      <c r="G216" s="391">
        <f>IF(A216="SERVIÇO",VLOOKUP(C216,SERVIÇOS!$A$6:$D$6426,4,0),IF(A216="INSUMO",VLOOKUP(C216,INSUMOS!$A$6:$D$5343,4,0),IF(REFORMA!A216="COTAÇÃO",VLOOKUP(REFORMA!C216,'MAPA DE COTAÇÕES'!$A$9:$H$956,3,0),IF(REFORMA!A216="CCU",VLOOKUP(REFORMA!C216,COMPOSIÇÕES!$B$9:$H$1050,7,0)))))</f>
        <v>10.59</v>
      </c>
      <c r="H216" s="390">
        <f t="shared" ref="H216:H221" si="73">G216*F216</f>
        <v>127.08</v>
      </c>
      <c r="J216" s="287">
        <f t="shared" si="64"/>
        <v>127.08</v>
      </c>
    </row>
    <row r="217" spans="1:10" s="279" customFormat="1" ht="38.25" x14ac:dyDescent="0.2">
      <c r="A217" s="288" t="s">
        <v>5144</v>
      </c>
      <c r="B217" s="392" t="s">
        <v>6811</v>
      </c>
      <c r="C217" s="392">
        <v>90444</v>
      </c>
      <c r="D217" s="316" t="str">
        <f>IF(A217="SERVIÇO",VLOOKUP(C217,SERVIÇOS!$A$6:$D$6426,2,0),IF(A217="INSUMO",VLOOKUP(C217,INSUMOS!$A$6:$D$5343,2,0),IF(REFORMA!A217="COTAÇÃO",VLOOKUP(REFORMA!C217,'MAPA DE COTAÇÕES'!$A$9:$H$956,2,0),IF(REFORMA!A217="CCU",VLOOKUP(REFORMA!C217,COMPOSIÇÕES!$B$9:$H$1050,2,0)))))</f>
        <v>RASGO EM CONTRAPISO PARA RAMAIS/ DISTRIBUIÇÃO COM DIÂMETROS MENORES OU IGUAIS A 40 MM. AF_05/2015</v>
      </c>
      <c r="E217" s="317" t="str">
        <f>IF(A217="SERVIÇO",VLOOKUP(C217,SERVIÇOS!$A$6:$D$6426,3,0),IF(A217="INSUMO",VLOOKUP(C217,INSUMOS!$A$6:$D$5343,3,0),IF(REFORMA!A217="COTAÇÃO",VLOOKUP(REFORMA!C217,'MAPA DE COTAÇÕES'!$A$9:$H$956,4,0),IF(REFORMA!A217="CCU",VLOOKUP(REFORMA!C217,COMPOSIÇÕES!$B$9:$H$1050,4,0)))))</f>
        <v>M</v>
      </c>
      <c r="F217" s="393">
        <v>24</v>
      </c>
      <c r="G217" s="391">
        <f>IF(A217="SERVIÇO",VLOOKUP(C217,SERVIÇOS!$A$6:$D$6426,4,0),IF(A217="INSUMO",VLOOKUP(C217,INSUMOS!$A$6:$D$5343,4,0),IF(REFORMA!A217="COTAÇÃO",VLOOKUP(REFORMA!C217,'MAPA DE COTAÇÕES'!$A$9:$H$956,3,0),IF(REFORMA!A217="CCU",VLOOKUP(REFORMA!C217,COMPOSIÇÕES!$B$9:$H$1050,7,0)))))</f>
        <v>21.13</v>
      </c>
      <c r="H217" s="390">
        <f t="shared" si="73"/>
        <v>507.12</v>
      </c>
      <c r="J217" s="287">
        <f t="shared" si="64"/>
        <v>507.12</v>
      </c>
    </row>
    <row r="218" spans="1:10" s="279" customFormat="1" ht="38.25" x14ac:dyDescent="0.2">
      <c r="A218" s="288" t="s">
        <v>5144</v>
      </c>
      <c r="B218" s="392" t="s">
        <v>6812</v>
      </c>
      <c r="C218" s="392">
        <v>90466</v>
      </c>
      <c r="D218" s="316" t="str">
        <f>IF(A218="SERVIÇO",VLOOKUP(C218,SERVIÇOS!$A$6:$D$6426,2,0),IF(A218="INSUMO",VLOOKUP(C218,INSUMOS!$A$6:$D$5343,2,0),IF(REFORMA!A218="COTAÇÃO",VLOOKUP(REFORMA!C218,'MAPA DE COTAÇÕES'!$A$9:$H$956,2,0),IF(REFORMA!A218="CCU",VLOOKUP(REFORMA!C218,COMPOSIÇÕES!$B$9:$H$1050,2,0)))))</f>
        <v>CHUMBAMENTO LINEAR EM ALVENARIA PARA RAMAIS/DISTRIBUIÇÃO COM DIÂMETROS MENORES OU IGUAIS A 40 MM. AF_05/2015</v>
      </c>
      <c r="E218" s="317" t="str">
        <f>IF(A218="SERVIÇO",VLOOKUP(C218,SERVIÇOS!$A$6:$D$6426,3,0),IF(A218="INSUMO",VLOOKUP(C218,INSUMOS!$A$6:$D$5343,3,0),IF(REFORMA!A218="COTAÇÃO",VLOOKUP(REFORMA!C218,'MAPA DE COTAÇÕES'!$A$9:$H$956,4,0),IF(REFORMA!A218="CCU",VLOOKUP(REFORMA!C218,COMPOSIÇÕES!$B$9:$H$1050,4,0)))))</f>
        <v>M</v>
      </c>
      <c r="F218" s="393">
        <v>12</v>
      </c>
      <c r="G218" s="391">
        <f>IF(A218="SERVIÇO",VLOOKUP(C218,SERVIÇOS!$A$6:$D$6426,4,0),IF(A218="INSUMO",VLOOKUP(C218,INSUMOS!$A$6:$D$5343,4,0),IF(REFORMA!A218="COTAÇÃO",VLOOKUP(REFORMA!C218,'MAPA DE COTAÇÕES'!$A$9:$H$956,3,0),IF(REFORMA!A218="CCU",VLOOKUP(REFORMA!C218,COMPOSIÇÕES!$B$9:$H$1050,7,0)))))</f>
        <v>10.38</v>
      </c>
      <c r="H218" s="390">
        <f t="shared" si="73"/>
        <v>124.56</v>
      </c>
      <c r="J218" s="287">
        <f t="shared" si="64"/>
        <v>124.56</v>
      </c>
    </row>
    <row r="219" spans="1:10" s="279" customFormat="1" ht="38.25" x14ac:dyDescent="0.2">
      <c r="A219" s="288" t="s">
        <v>5144</v>
      </c>
      <c r="B219" s="392" t="s">
        <v>6813</v>
      </c>
      <c r="C219" s="392">
        <v>90468</v>
      </c>
      <c r="D219" s="316" t="str">
        <f>IF(A219="SERVIÇO",VLOOKUP(C219,SERVIÇOS!$A$6:$D$6426,2,0),IF(A219="INSUMO",VLOOKUP(C219,INSUMOS!$A$6:$D$5343,2,0),IF(REFORMA!A219="COTAÇÃO",VLOOKUP(REFORMA!C219,'MAPA DE COTAÇÕES'!$A$9:$H$956,2,0),IF(REFORMA!A219="CCU",VLOOKUP(REFORMA!C219,COMPOSIÇÕES!$B$9:$H$1050,2,0)))))</f>
        <v>CHUMBAMENTO LINEAR EM CONTRAPISO PARA RAMAIS/DISTRIBUIÇÃO COM DIÂMETROS MENORES OU IGUAIS A 40 MM. AF_05/2015</v>
      </c>
      <c r="E219" s="317" t="str">
        <f>IF(A219="SERVIÇO",VLOOKUP(C219,SERVIÇOS!$A$6:$D$6426,3,0),IF(A219="INSUMO",VLOOKUP(C219,INSUMOS!$A$6:$D$5343,3,0),IF(REFORMA!A219="COTAÇÃO",VLOOKUP(REFORMA!C219,'MAPA DE COTAÇÕES'!$A$9:$H$956,4,0),IF(REFORMA!A219="CCU",VLOOKUP(REFORMA!C219,COMPOSIÇÕES!$B$9:$H$1050,4,0)))))</f>
        <v>M</v>
      </c>
      <c r="F219" s="393">
        <v>24</v>
      </c>
      <c r="G219" s="391">
        <f>IF(A219="SERVIÇO",VLOOKUP(C219,SERVIÇOS!$A$6:$D$6426,4,0),IF(A219="INSUMO",VLOOKUP(C219,INSUMOS!$A$6:$D$5343,4,0),IF(REFORMA!A219="COTAÇÃO",VLOOKUP(REFORMA!C219,'MAPA DE COTAÇÕES'!$A$9:$H$956,3,0),IF(REFORMA!A219="CCU",VLOOKUP(REFORMA!C219,COMPOSIÇÕES!$B$9:$H$1050,7,0)))))</f>
        <v>4.4400000000000004</v>
      </c>
      <c r="H219" s="390">
        <f t="shared" ref="H219:H220" si="74">G219*F219</f>
        <v>106.56</v>
      </c>
      <c r="J219" s="287">
        <f t="shared" ref="J219:J220" si="75">G219*F219</f>
        <v>106.56</v>
      </c>
    </row>
    <row r="220" spans="1:10" s="279" customFormat="1" ht="63.75" x14ac:dyDescent="0.2">
      <c r="A220" s="288" t="s">
        <v>5144</v>
      </c>
      <c r="B220" s="392" t="s">
        <v>6814</v>
      </c>
      <c r="C220" s="392">
        <v>91186</v>
      </c>
      <c r="D220" s="316" t="str">
        <f>IF(A220="SERVIÇO",VLOOKUP(C220,SERVIÇOS!$A$6:$D$6426,2,0),IF(A220="INSUMO",VLOOKUP(C220,INSUMOS!$A$6:$D$5343,2,0),IF(REFORMA!A220="COTAÇÃO",VLOOKUP(REFORMA!C220,'MAPA DE COTAÇÕES'!$A$9:$H$956,2,0),IF(REFORMA!A220="CCU",VLOOKUP(REFORMA!C220,COMPOSIÇÕES!$B$9:$H$1050,2,0)))))</f>
        <v>FIXAÇÃO DE TUBOS HORIZONTAIS DE PVC, CPVC OU COBRE DIÂMETROS MAIORES QUE 40 MM E MENORES OU IGUAIS A 75 MM COM ABRAÇADEIRA METÁLICA FLEXÍVEL 18 MM, FIXADA DIRETAMENTE NA LAJE. AF_05/2015</v>
      </c>
      <c r="E220" s="317" t="str">
        <f>IF(A220="SERVIÇO",VLOOKUP(C220,SERVIÇOS!$A$6:$D$6426,3,0),IF(A220="INSUMO",VLOOKUP(C220,INSUMOS!$A$6:$D$5343,3,0),IF(REFORMA!A220="COTAÇÃO",VLOOKUP(REFORMA!C220,'MAPA DE COTAÇÕES'!$A$9:$H$956,4,0),IF(REFORMA!A220="CCU",VLOOKUP(REFORMA!C220,COMPOSIÇÕES!$B$9:$H$1050,4,0)))))</f>
        <v>M</v>
      </c>
      <c r="F220" s="393">
        <v>120</v>
      </c>
      <c r="G220" s="391">
        <f>IF(A220="SERVIÇO",VLOOKUP(C220,SERVIÇOS!$A$6:$D$6426,4,0),IF(A220="INSUMO",VLOOKUP(C220,INSUMOS!$A$6:$D$5343,4,0),IF(REFORMA!A220="COTAÇÃO",VLOOKUP(REFORMA!C220,'MAPA DE COTAÇÕES'!$A$9:$H$956,3,0),IF(REFORMA!A220="CCU",VLOOKUP(REFORMA!C220,COMPOSIÇÕES!$B$9:$H$1050,7,0)))))</f>
        <v>4.6500000000000004</v>
      </c>
      <c r="H220" s="390">
        <f t="shared" si="74"/>
        <v>558</v>
      </c>
      <c r="J220" s="287">
        <f t="shared" si="75"/>
        <v>558</v>
      </c>
    </row>
    <row r="221" spans="1:10" s="279" customFormat="1" ht="63.75" x14ac:dyDescent="0.2">
      <c r="A221" s="288" t="s">
        <v>5144</v>
      </c>
      <c r="B221" s="392" t="s">
        <v>6815</v>
      </c>
      <c r="C221" s="392">
        <v>91187</v>
      </c>
      <c r="D221" s="316" t="str">
        <f>IF(A221="SERVIÇO",VLOOKUP(C221,SERVIÇOS!$A$6:$D$6426,2,0),IF(A221="INSUMO",VLOOKUP(C221,INSUMOS!$A$6:$D$5343,2,0),IF(REFORMA!A221="COTAÇÃO",VLOOKUP(REFORMA!C221,'MAPA DE COTAÇÕES'!$A$9:$H$956,2,0),IF(REFORMA!A221="CCU",VLOOKUP(REFORMA!C221,COMPOSIÇÕES!$B$9:$H$1050,2,0)))))</f>
        <v>FIXAÇÃO DE TUBOS HORIZONTAIS DE PVC, CPVC OU COBRE DIÂMETROS MAIORES QUE 75 MM COM ABRAÇADEIRA METÁLICA FLEXÍVEL 18 MM, FIXADA DIRETAMENTE NA LAJE. AF_05/2015</v>
      </c>
      <c r="E221" s="317" t="str">
        <f>IF(A221="SERVIÇO",VLOOKUP(C221,SERVIÇOS!$A$6:$D$6426,3,0),IF(A221="INSUMO",VLOOKUP(C221,INSUMOS!$A$6:$D$5343,3,0),IF(REFORMA!A221="COTAÇÃO",VLOOKUP(REFORMA!C221,'MAPA DE COTAÇÕES'!$A$9:$H$956,4,0),IF(REFORMA!A221="CCU",VLOOKUP(REFORMA!C221,COMPOSIÇÕES!$B$9:$H$1050,4,0)))))</f>
        <v>M</v>
      </c>
      <c r="F221" s="393">
        <v>42</v>
      </c>
      <c r="G221" s="391">
        <f>IF(A221="SERVIÇO",VLOOKUP(C221,SERVIÇOS!$A$6:$D$6426,4,0),IF(A221="INSUMO",VLOOKUP(C221,INSUMOS!$A$6:$D$5343,4,0),IF(REFORMA!A221="COTAÇÃO",VLOOKUP(REFORMA!C221,'MAPA DE COTAÇÕES'!$A$9:$H$956,3,0),IF(REFORMA!A221="CCU",VLOOKUP(REFORMA!C221,COMPOSIÇÕES!$B$9:$H$1050,7,0)))))</f>
        <v>5.37</v>
      </c>
      <c r="H221" s="390">
        <f t="shared" si="73"/>
        <v>225.54</v>
      </c>
      <c r="J221" s="287">
        <f t="shared" ref="J221:J315" si="76">G221*F221</f>
        <v>225.54</v>
      </c>
    </row>
    <row r="222" spans="1:10" s="106" customFormat="1" x14ac:dyDescent="0.2">
      <c r="A222" s="287"/>
      <c r="B222" s="171"/>
      <c r="C222" s="171"/>
      <c r="D222" s="171"/>
      <c r="E222" s="172"/>
      <c r="F222" s="173"/>
      <c r="G222" s="173"/>
      <c r="H222" s="174"/>
      <c r="J222" s="287">
        <f t="shared" si="76"/>
        <v>0</v>
      </c>
    </row>
    <row r="223" spans="1:10" s="279" customFormat="1" x14ac:dyDescent="0.2">
      <c r="A223" s="288"/>
      <c r="B223" s="236"/>
      <c r="C223" s="236"/>
      <c r="D223" s="236"/>
      <c r="E223" s="236"/>
      <c r="F223" s="236"/>
      <c r="G223" s="237" t="s">
        <v>75</v>
      </c>
      <c r="H223" s="159">
        <f>SUM(H158:H222)</f>
        <v>63687.992587999986</v>
      </c>
      <c r="J223" s="287"/>
    </row>
    <row r="224" spans="1:10" s="106" customFormat="1" x14ac:dyDescent="0.2">
      <c r="A224" s="287"/>
      <c r="B224" s="171"/>
      <c r="C224" s="171"/>
      <c r="D224" s="171"/>
      <c r="E224" s="172"/>
      <c r="F224" s="173"/>
      <c r="G224" s="173"/>
      <c r="H224" s="174"/>
      <c r="J224" s="287">
        <f t="shared" si="76"/>
        <v>0</v>
      </c>
    </row>
    <row r="225" spans="1:15" s="279" customFormat="1" x14ac:dyDescent="0.2">
      <c r="A225" s="288"/>
      <c r="B225" s="280" t="s">
        <v>6816</v>
      </c>
      <c r="C225" s="280"/>
      <c r="D225" s="281" t="s">
        <v>125</v>
      </c>
      <c r="E225" s="282"/>
      <c r="F225" s="282"/>
      <c r="G225" s="282"/>
      <c r="H225" s="283"/>
      <c r="J225" s="287">
        <f t="shared" si="76"/>
        <v>0</v>
      </c>
    </row>
    <row r="226" spans="1:15" s="279" customFormat="1" x14ac:dyDescent="0.2">
      <c r="A226" s="288"/>
      <c r="B226" s="280" t="s">
        <v>6817</v>
      </c>
      <c r="C226" s="280"/>
      <c r="D226" s="284" t="s">
        <v>126</v>
      </c>
      <c r="E226" s="285"/>
      <c r="F226" s="285"/>
      <c r="G226" s="285"/>
      <c r="H226" s="286"/>
      <c r="J226" s="287">
        <f t="shared" si="76"/>
        <v>0</v>
      </c>
    </row>
    <row r="227" spans="1:15" s="279" customFormat="1" x14ac:dyDescent="0.2">
      <c r="A227" s="288"/>
      <c r="B227" s="280" t="s">
        <v>6818</v>
      </c>
      <c r="C227" s="280"/>
      <c r="D227" s="281" t="s">
        <v>127</v>
      </c>
      <c r="E227" s="282"/>
      <c r="F227" s="282"/>
      <c r="G227" s="282"/>
      <c r="H227" s="283"/>
      <c r="J227" s="287">
        <f t="shared" si="76"/>
        <v>0</v>
      </c>
    </row>
    <row r="228" spans="1:15" s="279" customFormat="1" x14ac:dyDescent="0.2">
      <c r="A228" s="288"/>
      <c r="B228" s="280" t="s">
        <v>6819</v>
      </c>
      <c r="C228" s="280"/>
      <c r="D228" s="284" t="s">
        <v>5154</v>
      </c>
      <c r="E228" s="285"/>
      <c r="F228" s="285"/>
      <c r="G228" s="285"/>
      <c r="H228" s="286"/>
      <c r="J228" s="287">
        <f t="shared" si="76"/>
        <v>0</v>
      </c>
    </row>
    <row r="229" spans="1:15" s="279" customFormat="1" ht="38.25" x14ac:dyDescent="0.2">
      <c r="A229" s="288" t="s">
        <v>5145</v>
      </c>
      <c r="B229" s="392" t="s">
        <v>6820</v>
      </c>
      <c r="C229" s="392" t="s">
        <v>6720</v>
      </c>
      <c r="D229" s="316" t="str">
        <f>IF(A229="SERVIÇO",VLOOKUP(C229,SERVIÇOS!$A$6:$D$6426,2,0),IF(A229="INSUMO",VLOOKUP(C229,INSUMOS!$A$6:$D$5343,2,0),IF(REFORMA!A229="COTAÇÃO",VLOOKUP(REFORMA!C229,'MAPA DE COTAÇÕES'!$A$9:$H$956,2,0),IF(REFORMA!A229="CCU",VLOOKUP(REFORMA!C229,COMPOSIÇÕES!$B$9:$H$1050,2,0)))))</f>
        <v>QUADRO DE COMANDO PADRÃO TTA, DENOMINADO QDL-01 CONFORME PROJETO - FORNECIMENTO E INSTALAÇÃO</v>
      </c>
      <c r="E229" s="317" t="str">
        <f>IF(A229="SERVIÇO",VLOOKUP(C229,SERVIÇOS!$A$6:$D$6426,3,0),IF(A229="INSUMO",VLOOKUP(C229,INSUMOS!$A$6:$D$5343,3,0),IF(REFORMA!A229="COTAÇÃO",VLOOKUP(REFORMA!C229,'MAPA DE COTAÇÕES'!$A$9:$H$956,4,0),IF(REFORMA!A229="CCU",VLOOKUP(REFORMA!C229,COMPOSIÇÕES!$B$9:$H$1050,4,0)))))</f>
        <v>UNID</v>
      </c>
      <c r="F229" s="393">
        <v>1</v>
      </c>
      <c r="G229" s="391">
        <f>IF(A229="SERVIÇO",VLOOKUP(C229,SERVIÇOS!$A$6:$D$6426,4,0),IF(A229="INSUMO",VLOOKUP(C229,INSUMOS!$A$6:$D$5343,4,0),IF(REFORMA!A229="COTAÇÃO",VLOOKUP(REFORMA!C229,'MAPA DE COTAÇÕES'!$A$9:$H$956,3,0),IF(REFORMA!A229="CCU",VLOOKUP(REFORMA!C229,COMPOSIÇÕES!$B$9:$H$1050,7,0)))))</f>
        <v>7336.65</v>
      </c>
      <c r="H229" s="390">
        <f t="shared" ref="H229:H232" si="77">G229*F229</f>
        <v>7336.65</v>
      </c>
      <c r="J229" s="287">
        <f t="shared" si="76"/>
        <v>7336.65</v>
      </c>
    </row>
    <row r="230" spans="1:15" s="279" customFormat="1" ht="51" x14ac:dyDescent="0.2">
      <c r="A230" s="288" t="s">
        <v>5145</v>
      </c>
      <c r="B230" s="392" t="s">
        <v>6821</v>
      </c>
      <c r="C230" s="392" t="s">
        <v>6822</v>
      </c>
      <c r="D230" s="316" t="str">
        <f>IF(A230="SERVIÇO",VLOOKUP(C230,SERVIÇOS!$A$6:$D$6426,2,0),IF(A230="INSUMO",VLOOKUP(C230,INSUMOS!$A$6:$D$5343,2,0),IF(REFORMA!A230="COTAÇÃO",VLOOKUP(REFORMA!C230,'MAPA DE COTAÇÕES'!$A$9:$H$956,2,0),IF(REFORMA!A230="CCU",VLOOKUP(REFORMA!C230,COMPOSIÇÕES!$B$9:$H$1050,2,0)))))</f>
        <v>MÓDULO CONTROLADOR DE AUTOMAÇÃO RESIDENCIAL (REFERÊNCIA:THOLZ EASY HOME OU EQUIVALENTE TÉCNICO) - FORNECIMENTO E INSTALAÇÃO</v>
      </c>
      <c r="E230" s="317" t="str">
        <f>IF(A230="SERVIÇO",VLOOKUP(C230,SERVIÇOS!$A$6:$D$6426,3,0),IF(A230="INSUMO",VLOOKUP(C230,INSUMOS!$A$6:$D$5343,3,0),IF(REFORMA!A230="COTAÇÃO",VLOOKUP(REFORMA!C230,'MAPA DE COTAÇÕES'!$A$9:$H$956,4,0),IF(REFORMA!A230="CCU",VLOOKUP(REFORMA!C230,COMPOSIÇÕES!$B$9:$H$1050,4,0)))))</f>
        <v>UNID</v>
      </c>
      <c r="F230" s="393">
        <v>1</v>
      </c>
      <c r="G230" s="391">
        <f>IF(A230="SERVIÇO",VLOOKUP(C230,SERVIÇOS!$A$6:$D$6426,4,0),IF(A230="INSUMO",VLOOKUP(C230,INSUMOS!$A$6:$D$5343,4,0),IF(REFORMA!A230="COTAÇÃO",VLOOKUP(REFORMA!C230,'MAPA DE COTAÇÕES'!$A$9:$H$956,3,0),IF(REFORMA!A230="CCU",VLOOKUP(REFORMA!C230,COMPOSIÇÕES!$B$9:$H$1050,7,0)))))</f>
        <v>526.04099999999994</v>
      </c>
      <c r="H230" s="390">
        <f t="shared" si="77"/>
        <v>526.04099999999994</v>
      </c>
      <c r="J230" s="287">
        <f t="shared" si="76"/>
        <v>526.04099999999994</v>
      </c>
    </row>
    <row r="231" spans="1:15" s="279" customFormat="1" ht="51" x14ac:dyDescent="0.2">
      <c r="A231" s="288" t="s">
        <v>5145</v>
      </c>
      <c r="B231" s="392" t="s">
        <v>6823</v>
      </c>
      <c r="C231" s="392" t="s">
        <v>6824</v>
      </c>
      <c r="D231" s="316" t="str">
        <f>IF(A231="SERVIÇO",VLOOKUP(C231,SERVIÇOS!$A$6:$D$6426,2,0),IF(A231="INSUMO",VLOOKUP(C231,INSUMOS!$A$6:$D$5343,2,0),IF(REFORMA!A231="COTAÇÃO",VLOOKUP(REFORMA!C231,'MAPA DE COTAÇÕES'!$A$9:$H$956,2,0),IF(REFORMA!A231="CCU",VLOOKUP(REFORMA!C231,COMPOSIÇÕES!$B$9:$H$1050,2,0)))))</f>
        <v>INTERRUPTOR HORÁRIO DIGITALCOM TEMPORIZADOR HORÁRIO SEMANAL PROGRAMAVEL 220VCA COM SAÍDA RELÉ NA E NF - FORNECIMENTO E INSTALAÇÃO</v>
      </c>
      <c r="E231" s="317" t="str">
        <f>IF(A231="SERVIÇO",VLOOKUP(C231,SERVIÇOS!$A$6:$D$6426,3,0),IF(A231="INSUMO",VLOOKUP(C231,INSUMOS!$A$6:$D$5343,3,0),IF(REFORMA!A231="COTAÇÃO",VLOOKUP(REFORMA!C231,'MAPA DE COTAÇÕES'!$A$9:$H$956,4,0),IF(REFORMA!A231="CCU",VLOOKUP(REFORMA!C231,COMPOSIÇÕES!$B$9:$H$1050,4,0)))))</f>
        <v>UNID</v>
      </c>
      <c r="F231" s="393">
        <v>2</v>
      </c>
      <c r="G231" s="391">
        <f>IF(A231="SERVIÇO",VLOOKUP(C231,SERVIÇOS!$A$6:$D$6426,4,0),IF(A231="INSUMO",VLOOKUP(C231,INSUMOS!$A$6:$D$5343,4,0),IF(REFORMA!A231="COTAÇÃO",VLOOKUP(REFORMA!C231,'MAPA DE COTAÇÕES'!$A$9:$H$956,3,0),IF(REFORMA!A231="CCU",VLOOKUP(REFORMA!C231,COMPOSIÇÕES!$B$9:$H$1050,7,0)))))</f>
        <v>147.7739</v>
      </c>
      <c r="H231" s="390">
        <f t="shared" si="77"/>
        <v>295.5478</v>
      </c>
      <c r="J231" s="287">
        <f t="shared" si="76"/>
        <v>295.5478</v>
      </c>
    </row>
    <row r="232" spans="1:15" s="279" customFormat="1" ht="25.5" x14ac:dyDescent="0.2">
      <c r="A232" s="288" t="s">
        <v>5145</v>
      </c>
      <c r="B232" s="392" t="s">
        <v>6825</v>
      </c>
      <c r="C232" s="392" t="s">
        <v>6826</v>
      </c>
      <c r="D232" s="316" t="str">
        <f>IF(A232="SERVIÇO",VLOOKUP(C232,SERVIÇOS!$A$6:$D$6426,2,0),IF(A232="INSUMO",VLOOKUP(C232,INSUMOS!$A$6:$D$5343,2,0),IF(REFORMA!A232="COTAÇÃO",VLOOKUP(REFORMA!C232,'MAPA DE COTAÇÕES'!$A$9:$H$956,2,0),IF(REFORMA!A232="CCU",VLOOKUP(REFORMA!C232,COMPOSIÇÕES!$B$9:$H$1050,2,0)))))</f>
        <v>CONTATOR TRIPOLAR 40A 1NA+1NF 220VCA-50/60Hz  - FORNECIMENTO E INSTALAÇÃO</v>
      </c>
      <c r="E232" s="317" t="str">
        <f>IF(A232="SERVIÇO",VLOOKUP(C232,SERVIÇOS!$A$6:$D$6426,3,0),IF(A232="INSUMO",VLOOKUP(C232,INSUMOS!$A$6:$D$5343,3,0),IF(REFORMA!A232="COTAÇÃO",VLOOKUP(REFORMA!C232,'MAPA DE COTAÇÕES'!$A$9:$H$956,4,0),IF(REFORMA!A232="CCU",VLOOKUP(REFORMA!C232,COMPOSIÇÕES!$B$9:$H$1050,4,0)))))</f>
        <v>UNID</v>
      </c>
      <c r="F232" s="393">
        <v>2</v>
      </c>
      <c r="G232" s="391">
        <f>IF(A232="SERVIÇO",VLOOKUP(C232,SERVIÇOS!$A$6:$D$6426,4,0),IF(A232="INSUMO",VLOOKUP(C232,INSUMOS!$A$6:$D$5343,4,0),IF(REFORMA!A232="COTAÇÃO",VLOOKUP(REFORMA!C232,'MAPA DE COTAÇÕES'!$A$9:$H$956,3,0),IF(REFORMA!A232="CCU",VLOOKUP(REFORMA!C232,COMPOSIÇÕES!$B$9:$H$1050,7,0)))))</f>
        <v>406.42899999999997</v>
      </c>
      <c r="H232" s="390">
        <f t="shared" si="77"/>
        <v>812.85799999999995</v>
      </c>
      <c r="J232" s="287">
        <f t="shared" si="76"/>
        <v>812.85799999999995</v>
      </c>
    </row>
    <row r="233" spans="1:15" s="106" customFormat="1" x14ac:dyDescent="0.2">
      <c r="A233" s="287"/>
      <c r="B233" s="171"/>
      <c r="C233" s="171"/>
      <c r="D233" s="171"/>
      <c r="E233" s="172"/>
      <c r="F233" s="173"/>
      <c r="G233" s="173"/>
      <c r="H233" s="174"/>
      <c r="J233" s="287">
        <f t="shared" ref="J233" si="78">G233*F233</f>
        <v>0</v>
      </c>
    </row>
    <row r="234" spans="1:15" s="279" customFormat="1" x14ac:dyDescent="0.2">
      <c r="A234" s="288"/>
      <c r="B234" s="280" t="s">
        <v>6833</v>
      </c>
      <c r="C234" s="280"/>
      <c r="D234" s="281" t="s">
        <v>130</v>
      </c>
      <c r="E234" s="282"/>
      <c r="F234" s="282"/>
      <c r="G234" s="282"/>
      <c r="H234" s="283"/>
      <c r="J234" s="287">
        <f t="shared" si="76"/>
        <v>0</v>
      </c>
    </row>
    <row r="235" spans="1:15" s="279" customFormat="1" ht="25.5" x14ac:dyDescent="0.2">
      <c r="A235" s="288" t="s">
        <v>5145</v>
      </c>
      <c r="B235" s="392" t="s">
        <v>6834</v>
      </c>
      <c r="C235" s="392" t="s">
        <v>6727</v>
      </c>
      <c r="D235" s="316" t="str">
        <f>IF(A235="SERVIÇO",VLOOKUP(C235,SERVIÇOS!$A$6:$D$6426,2,0),IF(A235="INSUMO",VLOOKUP(C235,INSUMOS!$A$6:$D$5343,2,0),IF(REFORMA!A235="COTAÇÃO",VLOOKUP(REFORMA!C235,'MAPA DE COTAÇÕES'!$A$9:$H$956,2,0),IF(REFORMA!A235="CCU",VLOOKUP(REFORMA!C235,COMPOSIÇÕES!$B$9:$H$1050,2,0)))))</f>
        <v>LUMINÁRIA EMBUTIR 2X28W T5 BRANCA  COMPLETA - FORNECIMENTO E INSTALACAO</v>
      </c>
      <c r="E235" s="317" t="str">
        <f>IF(A235="SERVIÇO",VLOOKUP(C235,SERVIÇOS!$A$6:$D$6426,3,0),IF(A235="INSUMO",VLOOKUP(C235,INSUMOS!$A$6:$D$5343,3,0),IF(REFORMA!A235="COTAÇÃO",VLOOKUP(REFORMA!C235,'MAPA DE COTAÇÕES'!$A$9:$H$956,4,0),IF(REFORMA!A235="CCU",VLOOKUP(REFORMA!C235,COMPOSIÇÕES!$B$9:$H$1050,4,0)))))</f>
        <v>UNID</v>
      </c>
      <c r="F235" s="393">
        <v>17</v>
      </c>
      <c r="G235" s="391">
        <f>IF(A235="SERVIÇO",VLOOKUP(C235,SERVIÇOS!$A$6:$D$6426,4,0),IF(A235="INSUMO",VLOOKUP(C235,INSUMOS!$A$6:$D$5343,4,0),IF(REFORMA!A235="COTAÇÃO",VLOOKUP(REFORMA!C235,'MAPA DE COTAÇÕES'!$A$9:$H$956,3,0),IF(REFORMA!A235="CCU",VLOOKUP(REFORMA!C235,COMPOSIÇÕES!$B$9:$H$1050,7,0)))))</f>
        <v>253.63</v>
      </c>
      <c r="H235" s="390">
        <f t="shared" ref="H235:H247" si="79">G235*F235</f>
        <v>4311.71</v>
      </c>
      <c r="J235" s="287">
        <f t="shared" si="76"/>
        <v>4311.71</v>
      </c>
    </row>
    <row r="236" spans="1:15" s="279" customFormat="1" ht="38.25" x14ac:dyDescent="0.2">
      <c r="A236" s="288" t="s">
        <v>5145</v>
      </c>
      <c r="B236" s="392" t="s">
        <v>6835</v>
      </c>
      <c r="C236" s="392" t="s">
        <v>6729</v>
      </c>
      <c r="D236" s="316" t="str">
        <f>IF(A236="SERVIÇO",VLOOKUP(C236,SERVIÇOS!$A$6:$D$6426,2,0),IF(A236="INSUMO",VLOOKUP(C236,INSUMOS!$A$6:$D$5343,2,0),IF(REFORMA!A236="COTAÇÃO",VLOOKUP(REFORMA!C236,'MAPA DE COTAÇÕES'!$A$9:$H$956,2,0),IF(REFORMA!A236="CCU",VLOOKUP(REFORMA!C236,COMPOSIÇÕES!$B$9:$H$1050,2,0)))))</f>
        <v>PENDENTE PERFIL LUZ INDIRETA 2X28W T5 PRETA COMPLETA - FORNECIMENTO E INSTALACAO</v>
      </c>
      <c r="E236" s="317" t="str">
        <f>IF(A236="SERVIÇO",VLOOKUP(C236,SERVIÇOS!$A$6:$D$6426,3,0),IF(A236="INSUMO",VLOOKUP(C236,INSUMOS!$A$6:$D$5343,3,0),IF(REFORMA!A236="COTAÇÃO",VLOOKUP(REFORMA!C236,'MAPA DE COTAÇÕES'!$A$9:$H$956,4,0),IF(REFORMA!A236="CCU",VLOOKUP(REFORMA!C236,COMPOSIÇÕES!$B$9:$H$1050,4,0)))))</f>
        <v>UNID</v>
      </c>
      <c r="F236" s="393">
        <v>24</v>
      </c>
      <c r="G236" s="391">
        <f>IF(A236="SERVIÇO",VLOOKUP(C236,SERVIÇOS!$A$6:$D$6426,4,0),IF(A236="INSUMO",VLOOKUP(C236,INSUMOS!$A$6:$D$5343,4,0),IF(REFORMA!A236="COTAÇÃO",VLOOKUP(REFORMA!C236,'MAPA DE COTAÇÕES'!$A$9:$H$956,3,0),IF(REFORMA!A236="CCU",VLOOKUP(REFORMA!C236,COMPOSIÇÕES!$B$9:$H$1050,7,0)))))</f>
        <v>941.37</v>
      </c>
      <c r="H236" s="390">
        <f t="shared" si="79"/>
        <v>22592.880000000001</v>
      </c>
      <c r="J236" s="287">
        <f t="shared" si="76"/>
        <v>22592.880000000001</v>
      </c>
    </row>
    <row r="237" spans="1:15" s="279" customFormat="1" ht="25.5" x14ac:dyDescent="0.2">
      <c r="A237" s="288" t="s">
        <v>5145</v>
      </c>
      <c r="B237" s="392" t="s">
        <v>6836</v>
      </c>
      <c r="C237" s="392" t="s">
        <v>6730</v>
      </c>
      <c r="D237" s="316" t="str">
        <f>IF(A237="SERVIÇO",VLOOKUP(C237,SERVIÇOS!$A$6:$D$6426,2,0),IF(A237="INSUMO",VLOOKUP(C237,INSUMOS!$A$6:$D$5343,2,0),IF(REFORMA!A237="COTAÇÃO",VLOOKUP(REFORMA!C237,'MAPA DE COTAÇÕES'!$A$9:$H$956,2,0),IF(REFORMA!A237="CCU",VLOOKUP(REFORMA!C237,COMPOSIÇÕES!$B$9:$H$1050,2,0)))))</f>
        <v>ARANDELA. COR BRANCA 1XHALÓGENA 100W COMPLETA - FORNECIMENTO E INSTALACAO</v>
      </c>
      <c r="E237" s="317" t="str">
        <f>IF(A237="SERVIÇO",VLOOKUP(C237,SERVIÇOS!$A$6:$D$6426,3,0),IF(A237="INSUMO",VLOOKUP(C237,INSUMOS!$A$6:$D$5343,3,0),IF(REFORMA!A237="COTAÇÃO",VLOOKUP(REFORMA!C237,'MAPA DE COTAÇÕES'!$A$9:$H$956,4,0),IF(REFORMA!A237="CCU",VLOOKUP(REFORMA!C237,COMPOSIÇÕES!$B$9:$H$1050,4,0)))))</f>
        <v>UNID</v>
      </c>
      <c r="F237" s="393">
        <v>4</v>
      </c>
      <c r="G237" s="391">
        <f>IF(A237="SERVIÇO",VLOOKUP(C237,SERVIÇOS!$A$6:$D$6426,4,0),IF(A237="INSUMO",VLOOKUP(C237,INSUMOS!$A$6:$D$5343,4,0),IF(REFORMA!A237="COTAÇÃO",VLOOKUP(REFORMA!C237,'MAPA DE COTAÇÕES'!$A$9:$H$956,3,0),IF(REFORMA!A237="CCU",VLOOKUP(REFORMA!C237,COMPOSIÇÕES!$B$9:$H$1050,7,0)))))</f>
        <v>147.63</v>
      </c>
      <c r="H237" s="390">
        <f t="shared" si="79"/>
        <v>590.52</v>
      </c>
      <c r="J237" s="287">
        <f t="shared" si="76"/>
        <v>590.52</v>
      </c>
    </row>
    <row r="238" spans="1:15" s="279" customFormat="1" ht="25.5" x14ac:dyDescent="0.2">
      <c r="A238" s="288" t="s">
        <v>5145</v>
      </c>
      <c r="B238" s="392" t="s">
        <v>6837</v>
      </c>
      <c r="C238" s="392" t="s">
        <v>6731</v>
      </c>
      <c r="D238" s="316" t="str">
        <f>IF(A238="SERVIÇO",VLOOKUP(C238,SERVIÇOS!$A$6:$D$6426,2,0),IF(A238="INSUMO",VLOOKUP(C238,INSUMOS!$A$6:$D$5343,2,0),IF(REFORMA!A238="COTAÇÃO",VLOOKUP(REFORMA!C238,'MAPA DE COTAÇÕES'!$A$9:$H$956,2,0),IF(REFORMA!A238="CCU",VLOOKUP(REFORMA!C238,COMPOSIÇÕES!$B$9:$H$1050,2,0)))))</f>
        <v>PENDENTE EDRO 1XMINI DIC PRETA COMPLETA - FORNECIMENTO E INSTALACAO</v>
      </c>
      <c r="E238" s="317" t="str">
        <f>IF(A238="SERVIÇO",VLOOKUP(C238,SERVIÇOS!$A$6:$D$6426,3,0),IF(A238="INSUMO",VLOOKUP(C238,INSUMOS!$A$6:$D$5343,3,0),IF(REFORMA!A238="COTAÇÃO",VLOOKUP(REFORMA!C238,'MAPA DE COTAÇÕES'!$A$9:$H$956,4,0),IF(REFORMA!A238="CCU",VLOOKUP(REFORMA!C238,COMPOSIÇÕES!$B$9:$H$1050,4,0)))))</f>
        <v>UNID</v>
      </c>
      <c r="F238" s="393">
        <v>3</v>
      </c>
      <c r="G238" s="391">
        <f>IF(A238="SERVIÇO",VLOOKUP(C238,SERVIÇOS!$A$6:$D$6426,4,0),IF(A238="INSUMO",VLOOKUP(C238,INSUMOS!$A$6:$D$5343,4,0),IF(REFORMA!A238="COTAÇÃO",VLOOKUP(REFORMA!C238,'MAPA DE COTAÇÕES'!$A$9:$H$956,3,0),IF(REFORMA!A238="CCU",VLOOKUP(REFORMA!C238,COMPOSIÇÕES!$B$9:$H$1050,7,0)))))</f>
        <v>199.73</v>
      </c>
      <c r="H238" s="390">
        <f>G238*F238</f>
        <v>599.18999999999994</v>
      </c>
      <c r="J238" s="287">
        <f>G238*F238</f>
        <v>599.18999999999994</v>
      </c>
    </row>
    <row r="239" spans="1:15" s="279" customFormat="1" ht="25.5" x14ac:dyDescent="0.2">
      <c r="A239" s="288" t="s">
        <v>5145</v>
      </c>
      <c r="B239" s="392" t="s">
        <v>6838</v>
      </c>
      <c r="C239" s="392" t="s">
        <v>6732</v>
      </c>
      <c r="D239" s="316" t="str">
        <f>IF(A239="SERVIÇO",VLOOKUP(C239,SERVIÇOS!$A$6:$D$6426,2,0),IF(A239="INSUMO",VLOOKUP(C239,INSUMOS!$A$6:$D$5343,2,0),IF(REFORMA!A239="COTAÇÃO",VLOOKUP(REFORMA!C239,'MAPA DE COTAÇÕES'!$A$9:$H$956,2,0),IF(REFORMA!A239="CCU",VLOOKUP(REFORMA!C239,COMPOSIÇÕES!$B$9:$H$1050,2,0)))))</f>
        <v>PENDENTE EDRO 1XMINI DIC  PRETA COMPLETA - FORNECIMENTO E INSTALACAO</v>
      </c>
      <c r="E239" s="317" t="str">
        <f>IF(A239="SERVIÇO",VLOOKUP(C239,SERVIÇOS!$A$6:$D$6426,3,0),IF(A239="INSUMO",VLOOKUP(C239,INSUMOS!$A$6:$D$5343,3,0),IF(REFORMA!A239="COTAÇÃO",VLOOKUP(REFORMA!C239,'MAPA DE COTAÇÕES'!$A$9:$H$956,4,0),IF(REFORMA!A239="CCU",VLOOKUP(REFORMA!C239,COMPOSIÇÕES!$B$9:$H$1050,4,0)))))</f>
        <v>UNID</v>
      </c>
      <c r="F239" s="393">
        <v>2</v>
      </c>
      <c r="G239" s="391">
        <f>IF(A239="SERVIÇO",VLOOKUP(C239,SERVIÇOS!$A$6:$D$6426,4,0),IF(A239="INSUMO",VLOOKUP(C239,INSUMOS!$A$6:$D$5343,4,0),IF(REFORMA!A239="COTAÇÃO",VLOOKUP(REFORMA!C239,'MAPA DE COTAÇÕES'!$A$9:$H$956,3,0),IF(REFORMA!A239="CCU",VLOOKUP(REFORMA!C239,COMPOSIÇÕES!$B$9:$H$1050,7,0)))))</f>
        <v>243.54</v>
      </c>
      <c r="H239" s="390">
        <f t="shared" si="79"/>
        <v>487.08</v>
      </c>
      <c r="J239" s="287">
        <f t="shared" si="76"/>
        <v>487.08</v>
      </c>
    </row>
    <row r="240" spans="1:15" s="279" customFormat="1" ht="25.5" x14ac:dyDescent="0.2">
      <c r="A240" s="288" t="s">
        <v>5145</v>
      </c>
      <c r="B240" s="392" t="s">
        <v>6839</v>
      </c>
      <c r="C240" s="392" t="s">
        <v>6733</v>
      </c>
      <c r="D240" s="316" t="str">
        <f>IF(A240="SERVIÇO",VLOOKUP(C240,SERVIÇOS!$A$6:$D$6426,2,0),IF(A240="INSUMO",VLOOKUP(C240,INSUMOS!$A$6:$D$5343,2,0),IF(REFORMA!A240="COTAÇÃO",VLOOKUP(REFORMA!C240,'MAPA DE COTAÇÕES'!$A$9:$H$956,2,0),IF(REFORMA!A240="CCU",VLOOKUP(REFORMA!C240,COMPOSIÇÕES!$B$9:$H$1050,2,0)))))</f>
        <v>PENDENTE EDRO 1XMINI DIC  PRETA COMPLETA - FORNECIMENTO E INSTALACAO</v>
      </c>
      <c r="E240" s="317" t="str">
        <f>IF(A240="SERVIÇO",VLOOKUP(C240,SERVIÇOS!$A$6:$D$6426,3,0),IF(A240="INSUMO",VLOOKUP(C240,INSUMOS!$A$6:$D$5343,3,0),IF(REFORMA!A240="COTAÇÃO",VLOOKUP(REFORMA!C240,'MAPA DE COTAÇÕES'!$A$9:$H$956,4,0),IF(REFORMA!A240="CCU",VLOOKUP(REFORMA!C240,COMPOSIÇÕES!$B$9:$H$1050,4,0)))))</f>
        <v>UNID</v>
      </c>
      <c r="F240" s="393">
        <v>3</v>
      </c>
      <c r="G240" s="391">
        <f>IF(A240="SERVIÇO",VLOOKUP(C240,SERVIÇOS!$A$6:$D$6426,4,0),IF(A240="INSUMO",VLOOKUP(C240,INSUMOS!$A$6:$D$5343,4,0),IF(REFORMA!A240="COTAÇÃO",VLOOKUP(REFORMA!C240,'MAPA DE COTAÇÕES'!$A$9:$H$956,3,0),IF(REFORMA!A240="CCU",VLOOKUP(REFORMA!C240,COMPOSIÇÕES!$B$9:$H$1050,7,0)))))</f>
        <v>301.73</v>
      </c>
      <c r="H240" s="390">
        <f t="shared" si="79"/>
        <v>905.19</v>
      </c>
      <c r="J240" s="287">
        <f t="shared" si="76"/>
        <v>905.19</v>
      </c>
      <c r="O240" s="279">
        <f>70/8</f>
        <v>8.75</v>
      </c>
    </row>
    <row r="241" spans="1:10" s="279" customFormat="1" ht="38.25" x14ac:dyDescent="0.2">
      <c r="A241" s="288" t="s">
        <v>5145</v>
      </c>
      <c r="B241" s="392" t="s">
        <v>6840</v>
      </c>
      <c r="C241" s="392" t="s">
        <v>6734</v>
      </c>
      <c r="D241" s="316" t="str">
        <f>IF(A241="SERVIÇO",VLOOKUP(C241,SERVIÇOS!$A$6:$D$6426,2,0),IF(A241="INSUMO",VLOOKUP(C241,INSUMOS!$A$6:$D$5343,2,0),IF(REFORMA!A241="COTAÇÃO",VLOOKUP(REFORMA!C241,'MAPA DE COTAÇÕES'!$A$9:$H$956,2,0),IF(REFORMA!A241="CCU",VLOOKUP(REFORMA!C241,COMPOSIÇÕES!$B$9:$H$1050,2,0)))))</f>
        <v>LUMINÁRIA EMBUTIR 4X23W FLUOR TWIST BRANCA COMPLETA - FORNECIMENTO E INSTALACAO</v>
      </c>
      <c r="E241" s="317" t="str">
        <f>IF(A241="SERVIÇO",VLOOKUP(C241,SERVIÇOS!$A$6:$D$6426,3,0),IF(A241="INSUMO",VLOOKUP(C241,INSUMOS!$A$6:$D$5343,3,0),IF(REFORMA!A241="COTAÇÃO",VLOOKUP(REFORMA!C241,'MAPA DE COTAÇÕES'!$A$9:$H$956,4,0),IF(REFORMA!A241="CCU",VLOOKUP(REFORMA!C241,COMPOSIÇÕES!$B$9:$H$1050,4,0)))))</f>
        <v>UNID</v>
      </c>
      <c r="F241" s="393">
        <v>6</v>
      </c>
      <c r="G241" s="391">
        <f>IF(A241="SERVIÇO",VLOOKUP(C241,SERVIÇOS!$A$6:$D$6426,4,0),IF(A241="INSUMO",VLOOKUP(C241,INSUMOS!$A$6:$D$5343,4,0),IF(REFORMA!A241="COTAÇÃO",VLOOKUP(REFORMA!C241,'MAPA DE COTAÇÕES'!$A$9:$H$956,3,0),IF(REFORMA!A241="CCU",VLOOKUP(REFORMA!C241,COMPOSIÇÕES!$B$9:$H$1050,7,0)))))</f>
        <v>217.10999999999999</v>
      </c>
      <c r="H241" s="390">
        <f t="shared" ref="H241" si="80">G241*F241</f>
        <v>1302.6599999999999</v>
      </c>
      <c r="J241" s="287">
        <f t="shared" ref="J241" si="81">G241*F241</f>
        <v>1302.6599999999999</v>
      </c>
    </row>
    <row r="242" spans="1:10" s="279" customFormat="1" ht="25.5" x14ac:dyDescent="0.2">
      <c r="A242" s="288" t="s">
        <v>5145</v>
      </c>
      <c r="B242" s="392" t="s">
        <v>6841</v>
      </c>
      <c r="C242" s="392" t="s">
        <v>6735</v>
      </c>
      <c r="D242" s="316" t="str">
        <f>IF(A242="SERVIÇO",VLOOKUP(C242,SERVIÇOS!$A$6:$D$6426,2,0),IF(A242="INSUMO",VLOOKUP(C242,INSUMOS!$A$6:$D$5343,2,0),IF(REFORMA!A242="COTAÇÃO",VLOOKUP(REFORMA!C242,'MAPA DE COTAÇÕES'!$A$9:$H$956,2,0),IF(REFORMA!A242="CCU",VLOOKUP(REFORMA!C242,COMPOSIÇÕES!$B$9:$H$1050,2,0)))))</f>
        <v>LUMINÁRIA EMBUTIR 1XDIC BRANCA 50W COMPLETA - FORNECIMENTO E INSTALACAO</v>
      </c>
      <c r="E242" s="317" t="str">
        <f>IF(A242="SERVIÇO",VLOOKUP(C242,SERVIÇOS!$A$6:$D$6426,3,0),IF(A242="INSUMO",VLOOKUP(C242,INSUMOS!$A$6:$D$5343,3,0),IF(REFORMA!A242="COTAÇÃO",VLOOKUP(REFORMA!C242,'MAPA DE COTAÇÕES'!$A$9:$H$956,4,0),IF(REFORMA!A242="CCU",VLOOKUP(REFORMA!C242,COMPOSIÇÕES!$B$9:$H$1050,4,0)))))</f>
        <v>UNID</v>
      </c>
      <c r="F242" s="393">
        <v>26</v>
      </c>
      <c r="G242" s="391">
        <f>IF(A242="SERVIÇO",VLOOKUP(C242,SERVIÇOS!$A$6:$D$6426,4,0),IF(A242="INSUMO",VLOOKUP(C242,INSUMOS!$A$6:$D$5343,4,0),IF(REFORMA!A242="COTAÇÃO",VLOOKUP(REFORMA!C242,'MAPA DE COTAÇÕES'!$A$9:$H$956,3,0),IF(REFORMA!A242="CCU",VLOOKUP(REFORMA!C242,COMPOSIÇÕES!$B$9:$H$1050,7,0)))))</f>
        <v>56.129999999999995</v>
      </c>
      <c r="H242" s="390">
        <f t="shared" si="79"/>
        <v>1459.3799999999999</v>
      </c>
      <c r="J242" s="287">
        <f t="shared" si="76"/>
        <v>1459.3799999999999</v>
      </c>
    </row>
    <row r="243" spans="1:10" s="279" customFormat="1" ht="38.25" x14ac:dyDescent="0.2">
      <c r="A243" s="288" t="s">
        <v>5145</v>
      </c>
      <c r="B243" s="392" t="s">
        <v>6842</v>
      </c>
      <c r="C243" s="392" t="s">
        <v>6736</v>
      </c>
      <c r="D243" s="316" t="str">
        <f>IF(A243="SERVIÇO",VLOOKUP(C243,SERVIÇOS!$A$6:$D$6426,2,0),IF(A243="INSUMO",VLOOKUP(C243,INSUMOS!$A$6:$D$5343,2,0),IF(REFORMA!A243="COTAÇÃO",VLOOKUP(REFORMA!C243,'MAPA DE COTAÇÕES'!$A$9:$H$956,2,0),IF(REFORMA!A243="CCU",VLOOKUP(REFORMA!C243,COMPOSIÇÕES!$B$9:$H$1050,2,0)))))</f>
        <v>LUMINÁRIA EMBUTIR DIRECIONAVEL 1XDIC BRANCA COMPLETA - FORNECIMENTO E INSTALACAO</v>
      </c>
      <c r="E243" s="317" t="str">
        <f>IF(A243="SERVIÇO",VLOOKUP(C243,SERVIÇOS!$A$6:$D$6426,3,0),IF(A243="INSUMO",VLOOKUP(C243,INSUMOS!$A$6:$D$5343,3,0),IF(REFORMA!A243="COTAÇÃO",VLOOKUP(REFORMA!C243,'MAPA DE COTAÇÕES'!$A$9:$H$956,4,0),IF(REFORMA!A243="CCU",VLOOKUP(REFORMA!C243,COMPOSIÇÕES!$B$9:$H$1050,4,0)))))</f>
        <v>UNID</v>
      </c>
      <c r="F243" s="393">
        <v>21</v>
      </c>
      <c r="G243" s="391">
        <f>IF(A243="SERVIÇO",VLOOKUP(C243,SERVIÇOS!$A$6:$D$6426,4,0),IF(A243="INSUMO",VLOOKUP(C243,INSUMOS!$A$6:$D$5343,4,0),IF(REFORMA!A243="COTAÇÃO",VLOOKUP(REFORMA!C243,'MAPA DE COTAÇÕES'!$A$9:$H$956,3,0),IF(REFORMA!A243="CCU",VLOOKUP(REFORMA!C243,COMPOSIÇÕES!$B$9:$H$1050,7,0)))))</f>
        <v>95.74</v>
      </c>
      <c r="H243" s="390">
        <f t="shared" si="79"/>
        <v>2010.54</v>
      </c>
      <c r="J243" s="287">
        <f t="shared" ref="J243:J247" si="82">G243*F243</f>
        <v>2010.54</v>
      </c>
    </row>
    <row r="244" spans="1:10" s="279" customFormat="1" ht="25.5" x14ac:dyDescent="0.2">
      <c r="A244" s="288" t="s">
        <v>5145</v>
      </c>
      <c r="B244" s="392" t="s">
        <v>6843</v>
      </c>
      <c r="C244" s="392" t="s">
        <v>6737</v>
      </c>
      <c r="D244" s="316" t="str">
        <f>IF(A244="SERVIÇO",VLOOKUP(C244,SERVIÇOS!$A$6:$D$6426,2,0),IF(A244="INSUMO",VLOOKUP(C244,INSUMOS!$A$6:$D$5343,2,0),IF(REFORMA!A244="COTAÇÃO",VLOOKUP(REFORMA!C244,'MAPA DE COTAÇÕES'!$A$9:$H$956,2,0),IF(REFORMA!A244="CCU",VLOOKUP(REFORMA!C244,COMPOSIÇÕES!$B$9:$H$1050,2,0)))))</f>
        <v>TRILHO ELETRIFICADO COM 8 FOCOS 1XLED COMPLETA - FORNECIMENTO E INSTALACAO</v>
      </c>
      <c r="E244" s="317" t="str">
        <f>IF(A244="SERVIÇO",VLOOKUP(C244,SERVIÇOS!$A$6:$D$6426,3,0),IF(A244="INSUMO",VLOOKUP(C244,INSUMOS!$A$6:$D$5343,3,0),IF(REFORMA!A244="COTAÇÃO",VLOOKUP(REFORMA!C244,'MAPA DE COTAÇÕES'!$A$9:$H$956,4,0),IF(REFORMA!A244="CCU",VLOOKUP(REFORMA!C244,COMPOSIÇÕES!$B$9:$H$1050,4,0)))))</f>
        <v>UNID</v>
      </c>
      <c r="F244" s="393">
        <v>2</v>
      </c>
      <c r="G244" s="391">
        <f>IF(A244="SERVIÇO",VLOOKUP(C244,SERVIÇOS!$A$6:$D$6426,4,0),IF(A244="INSUMO",VLOOKUP(C244,INSUMOS!$A$6:$D$5343,4,0),IF(REFORMA!A244="COTAÇÃO",VLOOKUP(REFORMA!C244,'MAPA DE COTAÇÕES'!$A$9:$H$956,3,0),IF(REFORMA!A244="CCU",VLOOKUP(REFORMA!C244,COMPOSIÇÕES!$B$9:$H$1050,7,0)))))</f>
        <v>1468.48</v>
      </c>
      <c r="H244" s="390">
        <f t="shared" si="79"/>
        <v>2936.96</v>
      </c>
      <c r="J244" s="287">
        <f t="shared" si="82"/>
        <v>2936.96</v>
      </c>
    </row>
    <row r="245" spans="1:10" s="279" customFormat="1" ht="38.25" x14ac:dyDescent="0.2">
      <c r="A245" s="288" t="s">
        <v>5145</v>
      </c>
      <c r="B245" s="392" t="s">
        <v>6844</v>
      </c>
      <c r="C245" s="392" t="s">
        <v>6739</v>
      </c>
      <c r="D245" s="316" t="str">
        <f>IF(A245="SERVIÇO",VLOOKUP(C245,SERVIÇOS!$A$6:$D$6426,2,0),IF(A245="INSUMO",VLOOKUP(C245,INSUMOS!$A$6:$D$5343,2,0),IF(REFORMA!A245="COTAÇÃO",VLOOKUP(REFORMA!C245,'MAPA DE COTAÇÕES'!$A$9:$H$956,2,0),IF(REFORMA!A245="CCU",VLOOKUP(REFORMA!C245,COMPOSIÇÕES!$B$9:$H$1050,2,0)))))</f>
        <v>LUMINÁRIA PISO EM LED COM ESPETO 7XLED 3W 25° BRANCO QUENTE COMPLETA - FORNECIMENTO E INSTALACAO</v>
      </c>
      <c r="E245" s="317" t="str">
        <f>IF(A245="SERVIÇO",VLOOKUP(C245,SERVIÇOS!$A$6:$D$6426,3,0),IF(A245="INSUMO",VLOOKUP(C245,INSUMOS!$A$6:$D$5343,3,0),IF(REFORMA!A245="COTAÇÃO",VLOOKUP(REFORMA!C245,'MAPA DE COTAÇÕES'!$A$9:$H$956,4,0),IF(REFORMA!A245="CCU",VLOOKUP(REFORMA!C245,COMPOSIÇÕES!$B$9:$H$1050,4,0)))))</f>
        <v>UNID</v>
      </c>
      <c r="F245" s="393">
        <v>18</v>
      </c>
      <c r="G245" s="391">
        <f>IF(A245="SERVIÇO",VLOOKUP(C245,SERVIÇOS!$A$6:$D$6426,4,0),IF(A245="INSUMO",VLOOKUP(C245,INSUMOS!$A$6:$D$5343,4,0),IF(REFORMA!A245="COTAÇÃO",VLOOKUP(REFORMA!C245,'MAPA DE COTAÇÕES'!$A$9:$H$956,3,0),IF(REFORMA!A245="CCU",VLOOKUP(REFORMA!C245,COMPOSIÇÕES!$B$9:$H$1050,7,0)))))</f>
        <v>115.96</v>
      </c>
      <c r="H245" s="390">
        <f t="shared" si="79"/>
        <v>2087.2799999999997</v>
      </c>
      <c r="J245" s="287">
        <f t="shared" si="82"/>
        <v>2087.2799999999997</v>
      </c>
    </row>
    <row r="246" spans="1:10" s="279" customFormat="1" ht="38.25" x14ac:dyDescent="0.2">
      <c r="A246" s="288" t="s">
        <v>5145</v>
      </c>
      <c r="B246" s="392" t="s">
        <v>6845</v>
      </c>
      <c r="C246" s="392" t="s">
        <v>6740</v>
      </c>
      <c r="D246" s="316" t="str">
        <f>IF(A246="SERVIÇO",VLOOKUP(C246,SERVIÇOS!$A$6:$D$6426,2,0),IF(A246="INSUMO",VLOOKUP(C246,INSUMOS!$A$6:$D$5343,2,0),IF(REFORMA!A246="COTAÇÃO",VLOOKUP(REFORMA!C246,'MAPA DE COTAÇÕES'!$A$9:$H$956,2,0),IF(REFORMA!A246="CCU",VLOOKUP(REFORMA!C246,COMPOSIÇÕES!$B$9:$H$1050,2,0)))))</f>
        <v>FITA DE LED PARA ILUMINAÇÃO, COR BRANCO, A PROVA DÁGUA - FORNECIMENTO E INSTALAÇÃO</v>
      </c>
      <c r="E246" s="317" t="str">
        <f>IF(A246="SERVIÇO",VLOOKUP(C246,SERVIÇOS!$A$6:$D$6426,3,0),IF(A246="INSUMO",VLOOKUP(C246,INSUMOS!$A$6:$D$5343,3,0),IF(REFORMA!A246="COTAÇÃO",VLOOKUP(REFORMA!C246,'MAPA DE COTAÇÕES'!$A$9:$H$956,4,0),IF(REFORMA!A246="CCU",VLOOKUP(REFORMA!C246,COMPOSIÇÕES!$B$9:$H$1050,4,0)))))</f>
        <v>M</v>
      </c>
      <c r="F246" s="393">
        <v>65.3</v>
      </c>
      <c r="G246" s="391">
        <f>IF(A246="SERVIÇO",VLOOKUP(C246,SERVIÇOS!$A$6:$D$6426,4,0),IF(A246="INSUMO",VLOOKUP(C246,INSUMOS!$A$6:$D$5343,4,0),IF(REFORMA!A246="COTAÇÃO",VLOOKUP(REFORMA!C246,'MAPA DE COTAÇÕES'!$A$9:$H$956,3,0),IF(REFORMA!A246="CCU",VLOOKUP(REFORMA!C246,COMPOSIÇÕES!$B$9:$H$1050,7,0)))))</f>
        <v>29.363</v>
      </c>
      <c r="H246" s="390">
        <f t="shared" si="79"/>
        <v>1917.4038999999998</v>
      </c>
      <c r="J246" s="287">
        <f t="shared" si="82"/>
        <v>1917.4038999999998</v>
      </c>
    </row>
    <row r="247" spans="1:10" s="279" customFormat="1" ht="38.25" x14ac:dyDescent="0.2">
      <c r="A247" s="288" t="s">
        <v>5144</v>
      </c>
      <c r="B247" s="392" t="s">
        <v>6846</v>
      </c>
      <c r="C247" s="392">
        <v>91992</v>
      </c>
      <c r="D247" s="316" t="str">
        <f>IF(A247="SERVIÇO",VLOOKUP(C247,SERVIÇOS!$A$6:$D$6426,2,0),IF(A247="INSUMO",VLOOKUP(C247,INSUMOS!$A$6:$D$5343,2,0),IF(REFORMA!A247="COTAÇÃO",VLOOKUP(REFORMA!C247,'MAPA DE COTAÇÕES'!$A$9:$H$956,2,0),IF(REFORMA!A247="CCU",VLOOKUP(REFORMA!C247,COMPOSIÇÕES!$B$9:$H$1050,2,0)))))</f>
        <v>TOMADA ALTA DE EMBUTIR (1 MÓDULO), 2P+T 10 A, INCLUINDO SUPORTE E PLACA - FORNECIMENTO E INSTALAÇÃO. AF_12/2015</v>
      </c>
      <c r="E247" s="317" t="str">
        <f>IF(A247="SERVIÇO",VLOOKUP(C247,SERVIÇOS!$A$6:$D$6426,3,0),IF(A247="INSUMO",VLOOKUP(C247,INSUMOS!$A$6:$D$5343,3,0),IF(REFORMA!A247="COTAÇÃO",VLOOKUP(REFORMA!C247,'MAPA DE COTAÇÕES'!$A$9:$H$956,4,0),IF(REFORMA!A247="CCU",VLOOKUP(REFORMA!C247,COMPOSIÇÕES!$B$9:$H$1050,4,0)))))</f>
        <v>UN</v>
      </c>
      <c r="F247" s="393">
        <v>13</v>
      </c>
      <c r="G247" s="391">
        <f>IF(A247="SERVIÇO",VLOOKUP(C247,SERVIÇOS!$A$6:$D$6426,4,0),IF(A247="INSUMO",VLOOKUP(C247,INSUMOS!$A$6:$D$5343,4,0),IF(REFORMA!A247="COTAÇÃO",VLOOKUP(REFORMA!C247,'MAPA DE COTAÇÕES'!$A$9:$H$956,3,0),IF(REFORMA!A247="CCU",VLOOKUP(REFORMA!C247,COMPOSIÇÕES!$B$9:$H$1050,7,0)))))</f>
        <v>31.82</v>
      </c>
      <c r="H247" s="390">
        <f t="shared" si="79"/>
        <v>413.66</v>
      </c>
      <c r="J247" s="287">
        <f t="shared" si="82"/>
        <v>413.66</v>
      </c>
    </row>
    <row r="248" spans="1:10" s="279" customFormat="1" ht="38.25" x14ac:dyDescent="0.2">
      <c r="A248" s="288" t="s">
        <v>5144</v>
      </c>
      <c r="B248" s="392" t="s">
        <v>6847</v>
      </c>
      <c r="C248" s="392">
        <v>91996</v>
      </c>
      <c r="D248" s="316" t="str">
        <f>IF(A248="SERVIÇO",VLOOKUP(C248,SERVIÇOS!$A$6:$D$6426,2,0),IF(A248="INSUMO",VLOOKUP(C248,INSUMOS!$A$6:$D$5343,2,0),IF(REFORMA!A248="COTAÇÃO",VLOOKUP(REFORMA!C248,'MAPA DE COTAÇÕES'!$A$9:$H$956,2,0),IF(REFORMA!A248="CCU",VLOOKUP(REFORMA!C248,COMPOSIÇÕES!$B$9:$H$1050,2,0)))))</f>
        <v>TOMADA MÉDIA DE EMBUTIR (1 MÓDULO), 2P+T 10 A, INCLUINDO SUPORTE E PLACA - FORNECIMENTO E INSTALAÇÃO. AF_12/2015</v>
      </c>
      <c r="E248" s="317" t="str">
        <f>IF(A248="SERVIÇO",VLOOKUP(C248,SERVIÇOS!$A$6:$D$6426,3,0),IF(A248="INSUMO",VLOOKUP(C248,INSUMOS!$A$6:$D$5343,3,0),IF(REFORMA!A248="COTAÇÃO",VLOOKUP(REFORMA!C248,'MAPA DE COTAÇÕES'!$A$9:$H$956,4,0),IF(REFORMA!A248="CCU",VLOOKUP(REFORMA!C248,COMPOSIÇÕES!$B$9:$H$1050,4,0)))))</f>
        <v>UN</v>
      </c>
      <c r="F248" s="393">
        <v>18</v>
      </c>
      <c r="G248" s="391">
        <f>IF(A248="SERVIÇO",VLOOKUP(C248,SERVIÇOS!$A$6:$D$6426,4,0),IF(A248="INSUMO",VLOOKUP(C248,INSUMOS!$A$6:$D$5343,4,0),IF(REFORMA!A248="COTAÇÃO",VLOOKUP(REFORMA!C248,'MAPA DE COTAÇÕES'!$A$9:$H$956,3,0),IF(REFORMA!A248="CCU",VLOOKUP(REFORMA!C248,COMPOSIÇÕES!$B$9:$H$1050,7,0)))))</f>
        <v>24.55</v>
      </c>
      <c r="H248" s="390">
        <f t="shared" ref="H248:H254" si="83">G248*F248</f>
        <v>441.90000000000003</v>
      </c>
      <c r="J248" s="287">
        <f t="shared" ref="J248:J254" si="84">G248*F248</f>
        <v>441.90000000000003</v>
      </c>
    </row>
    <row r="249" spans="1:10" s="279" customFormat="1" ht="38.25" x14ac:dyDescent="0.2">
      <c r="A249" s="288" t="s">
        <v>5144</v>
      </c>
      <c r="B249" s="392" t="s">
        <v>6848</v>
      </c>
      <c r="C249" s="392">
        <v>92004</v>
      </c>
      <c r="D249" s="316" t="str">
        <f>IF(A249="SERVIÇO",VLOOKUP(C249,SERVIÇOS!$A$6:$D$6426,2,0),IF(A249="INSUMO",VLOOKUP(C249,INSUMOS!$A$6:$D$5343,2,0),IF(REFORMA!A249="COTAÇÃO",VLOOKUP(REFORMA!C249,'MAPA DE COTAÇÕES'!$A$9:$H$956,2,0),IF(REFORMA!A249="CCU",VLOOKUP(REFORMA!C249,COMPOSIÇÕES!$B$9:$H$1050,2,0)))))</f>
        <v>TOMADA MÉDIA DE EMBUTIR (2 MÓDULOS), 2P+T 10 A, INCLUINDO SUPORTE E PLACA - FORNECIMENTO E INSTALAÇÃO. AF_12/2015</v>
      </c>
      <c r="E249" s="317" t="str">
        <f>IF(A249="SERVIÇO",VLOOKUP(C249,SERVIÇOS!$A$6:$D$6426,3,0),IF(A249="INSUMO",VLOOKUP(C249,INSUMOS!$A$6:$D$5343,3,0),IF(REFORMA!A249="COTAÇÃO",VLOOKUP(REFORMA!C249,'MAPA DE COTAÇÕES'!$A$9:$H$956,4,0),IF(REFORMA!A249="CCU",VLOOKUP(REFORMA!C249,COMPOSIÇÕES!$B$9:$H$1050,4,0)))))</f>
        <v>UN</v>
      </c>
      <c r="F249" s="393">
        <v>4</v>
      </c>
      <c r="G249" s="391">
        <f>IF(A249="SERVIÇO",VLOOKUP(C249,SERVIÇOS!$A$6:$D$6426,4,0),IF(A249="INSUMO",VLOOKUP(C249,INSUMOS!$A$6:$D$5343,4,0),IF(REFORMA!A249="COTAÇÃO",VLOOKUP(REFORMA!C249,'MAPA DE COTAÇÕES'!$A$9:$H$956,3,0),IF(REFORMA!A249="CCU",VLOOKUP(REFORMA!C249,COMPOSIÇÕES!$B$9:$H$1050,7,0)))))</f>
        <v>40.479999999999997</v>
      </c>
      <c r="H249" s="390">
        <f t="shared" si="83"/>
        <v>161.91999999999999</v>
      </c>
      <c r="J249" s="287">
        <f t="shared" si="84"/>
        <v>161.91999999999999</v>
      </c>
    </row>
    <row r="250" spans="1:10" s="279" customFormat="1" ht="38.25" x14ac:dyDescent="0.2">
      <c r="A250" s="288" t="s">
        <v>5144</v>
      </c>
      <c r="B250" s="392" t="s">
        <v>6849</v>
      </c>
      <c r="C250" s="392">
        <v>92008</v>
      </c>
      <c r="D250" s="316" t="str">
        <f>IF(A250="SERVIÇO",VLOOKUP(C250,SERVIÇOS!$A$6:$D$6426,2,0),IF(A250="INSUMO",VLOOKUP(C250,INSUMOS!$A$6:$D$5343,2,0),IF(REFORMA!A250="COTAÇÃO",VLOOKUP(REFORMA!C250,'MAPA DE COTAÇÕES'!$A$9:$H$956,2,0),IF(REFORMA!A250="CCU",VLOOKUP(REFORMA!C250,COMPOSIÇÕES!$B$9:$H$1050,2,0)))))</f>
        <v>TOMADA BAIXA DE EMBUTIR (2 MÓDULOS), 2P+T 10 A, INCLUINDO SUPORTE E PLACA - FORNECIMENTO E INSTALAÇÃO. AF_12/2015</v>
      </c>
      <c r="E250" s="317" t="str">
        <f>IF(A250="SERVIÇO",VLOOKUP(C250,SERVIÇOS!$A$6:$D$6426,3,0),IF(A250="INSUMO",VLOOKUP(C250,INSUMOS!$A$6:$D$5343,3,0),IF(REFORMA!A250="COTAÇÃO",VLOOKUP(REFORMA!C250,'MAPA DE COTAÇÕES'!$A$9:$H$956,4,0),IF(REFORMA!A250="CCU",VLOOKUP(REFORMA!C250,COMPOSIÇÕES!$B$9:$H$1050,4,0)))))</f>
        <v>UN</v>
      </c>
      <c r="F250" s="393">
        <v>3</v>
      </c>
      <c r="G250" s="391">
        <f>IF(A250="SERVIÇO",VLOOKUP(C250,SERVIÇOS!$A$6:$D$6426,4,0),IF(A250="INSUMO",VLOOKUP(C250,INSUMOS!$A$6:$D$5343,4,0),IF(REFORMA!A250="COTAÇÃO",VLOOKUP(REFORMA!C250,'MAPA DE COTAÇÕES'!$A$9:$H$956,3,0),IF(REFORMA!A250="CCU",VLOOKUP(REFORMA!C250,COMPOSIÇÕES!$B$9:$H$1050,7,0)))))</f>
        <v>34.840000000000003</v>
      </c>
      <c r="H250" s="390">
        <f t="shared" si="83"/>
        <v>104.52000000000001</v>
      </c>
      <c r="J250" s="287">
        <f t="shared" si="84"/>
        <v>104.52000000000001</v>
      </c>
    </row>
    <row r="251" spans="1:10" s="279" customFormat="1" ht="38.25" x14ac:dyDescent="0.2">
      <c r="A251" s="288" t="s">
        <v>5144</v>
      </c>
      <c r="B251" s="392" t="s">
        <v>6850</v>
      </c>
      <c r="C251" s="392">
        <v>92000</v>
      </c>
      <c r="D251" s="316" t="str">
        <f>IF(A251="SERVIÇO",VLOOKUP(C251,SERVIÇOS!$A$6:$D$6426,2,0),IF(A251="INSUMO",VLOOKUP(C251,INSUMOS!$A$6:$D$5343,2,0),IF(REFORMA!A251="COTAÇÃO",VLOOKUP(REFORMA!C251,'MAPA DE COTAÇÕES'!$A$9:$H$956,2,0),IF(REFORMA!A251="CCU",VLOOKUP(REFORMA!C251,COMPOSIÇÕES!$B$9:$H$1050,2,0)))))</f>
        <v>TOMADA BAIXA DE EMBUTIR (1 MÓDULO), 2P+T 10 A, INCLUINDO SUPORTE E PLACA - FORNECIMENTO E INSTALAÇÃO. AF_12/2015</v>
      </c>
      <c r="E251" s="317" t="str">
        <f>IF(A251="SERVIÇO",VLOOKUP(C251,SERVIÇOS!$A$6:$D$6426,3,0),IF(A251="INSUMO",VLOOKUP(C251,INSUMOS!$A$6:$D$5343,3,0),IF(REFORMA!A251="COTAÇÃO",VLOOKUP(REFORMA!C251,'MAPA DE COTAÇÕES'!$A$9:$H$956,4,0),IF(REFORMA!A251="CCU",VLOOKUP(REFORMA!C251,COMPOSIÇÕES!$B$9:$H$1050,4,0)))))</f>
        <v>UN</v>
      </c>
      <c r="F251" s="393">
        <v>25</v>
      </c>
      <c r="G251" s="391">
        <f>IF(A251="SERVIÇO",VLOOKUP(C251,SERVIÇOS!$A$6:$D$6426,4,0),IF(A251="INSUMO",VLOOKUP(C251,INSUMOS!$A$6:$D$5343,4,0),IF(REFORMA!A251="COTAÇÃO",VLOOKUP(REFORMA!C251,'MAPA DE COTAÇÕES'!$A$9:$H$956,3,0),IF(REFORMA!A251="CCU",VLOOKUP(REFORMA!C251,COMPOSIÇÕES!$B$9:$H$1050,7,0)))))</f>
        <v>21.74</v>
      </c>
      <c r="H251" s="390">
        <f t="shared" si="83"/>
        <v>543.5</v>
      </c>
      <c r="J251" s="287">
        <f t="shared" si="84"/>
        <v>543.5</v>
      </c>
    </row>
    <row r="252" spans="1:10" s="279" customFormat="1" ht="38.25" x14ac:dyDescent="0.2">
      <c r="A252" s="288" t="s">
        <v>5144</v>
      </c>
      <c r="B252" s="392" t="s">
        <v>6851</v>
      </c>
      <c r="C252" s="392">
        <v>91953</v>
      </c>
      <c r="D252" s="316" t="str">
        <f>IF(A252="SERVIÇO",VLOOKUP(C252,SERVIÇOS!$A$6:$D$6426,2,0),IF(A252="INSUMO",VLOOKUP(C252,INSUMOS!$A$6:$D$5343,2,0),IF(REFORMA!A252="COTAÇÃO",VLOOKUP(REFORMA!C252,'MAPA DE COTAÇÕES'!$A$9:$H$956,2,0),IF(REFORMA!A252="CCU",VLOOKUP(REFORMA!C252,COMPOSIÇÕES!$B$9:$H$1050,2,0)))))</f>
        <v>INTERRUPTOR SIMPLES (1 MÓDULO), 10A/250V, INCLUINDO SUPORTE E PLACA - FORNECIMENTO E INSTALAÇÃO. AF_12/2015</v>
      </c>
      <c r="E252" s="317" t="str">
        <f>IF(A252="SERVIÇO",VLOOKUP(C252,SERVIÇOS!$A$6:$D$6426,3,0),IF(A252="INSUMO",VLOOKUP(C252,INSUMOS!$A$6:$D$5343,3,0),IF(REFORMA!A252="COTAÇÃO",VLOOKUP(REFORMA!C252,'MAPA DE COTAÇÕES'!$A$9:$H$956,4,0),IF(REFORMA!A252="CCU",VLOOKUP(REFORMA!C252,COMPOSIÇÕES!$B$9:$H$1050,4,0)))))</f>
        <v>UN</v>
      </c>
      <c r="F252" s="393">
        <v>12</v>
      </c>
      <c r="G252" s="391">
        <f>IF(A252="SERVIÇO",VLOOKUP(C252,SERVIÇOS!$A$6:$D$6426,4,0),IF(A252="INSUMO",VLOOKUP(C252,INSUMOS!$A$6:$D$5343,4,0),IF(REFORMA!A252="COTAÇÃO",VLOOKUP(REFORMA!C252,'MAPA DE COTAÇÕES'!$A$9:$H$956,3,0),IF(REFORMA!A252="CCU",VLOOKUP(REFORMA!C252,COMPOSIÇÕES!$B$9:$H$1050,7,0)))))</f>
        <v>20.58</v>
      </c>
      <c r="H252" s="390">
        <f t="shared" si="83"/>
        <v>246.95999999999998</v>
      </c>
      <c r="J252" s="287">
        <f t="shared" si="84"/>
        <v>246.95999999999998</v>
      </c>
    </row>
    <row r="253" spans="1:10" s="279" customFormat="1" ht="38.25" x14ac:dyDescent="0.2">
      <c r="A253" s="288" t="s">
        <v>5144</v>
      </c>
      <c r="B253" s="392" t="s">
        <v>6852</v>
      </c>
      <c r="C253" s="392">
        <v>91959</v>
      </c>
      <c r="D253" s="316" t="str">
        <f>IF(A253="SERVIÇO",VLOOKUP(C253,SERVIÇOS!$A$6:$D$6426,2,0),IF(A253="INSUMO",VLOOKUP(C253,INSUMOS!$A$6:$D$5343,2,0),IF(REFORMA!A253="COTAÇÃO",VLOOKUP(REFORMA!C253,'MAPA DE COTAÇÕES'!$A$9:$H$956,2,0),IF(REFORMA!A253="CCU",VLOOKUP(REFORMA!C253,COMPOSIÇÕES!$B$9:$H$1050,2,0)))))</f>
        <v>INTERRUPTOR SIMPLES (2 MÓDULOS), 10A/250V, INCLUINDO SUPORTE E PLACA - FORNECIMENTO E INSTALAÇÃO. AF_12/2015</v>
      </c>
      <c r="E253" s="317" t="str">
        <f>IF(A253="SERVIÇO",VLOOKUP(C253,SERVIÇOS!$A$6:$D$6426,3,0),IF(A253="INSUMO",VLOOKUP(C253,INSUMOS!$A$6:$D$5343,3,0),IF(REFORMA!A253="COTAÇÃO",VLOOKUP(REFORMA!C253,'MAPA DE COTAÇÕES'!$A$9:$H$956,4,0),IF(REFORMA!A253="CCU",VLOOKUP(REFORMA!C253,COMPOSIÇÕES!$B$9:$H$1050,4,0)))))</f>
        <v>UN</v>
      </c>
      <c r="F253" s="393">
        <v>4</v>
      </c>
      <c r="G253" s="391">
        <f>IF(A253="SERVIÇO",VLOOKUP(C253,SERVIÇOS!$A$6:$D$6426,4,0),IF(A253="INSUMO",VLOOKUP(C253,INSUMOS!$A$6:$D$5343,4,0),IF(REFORMA!A253="COTAÇÃO",VLOOKUP(REFORMA!C253,'MAPA DE COTAÇÕES'!$A$9:$H$956,3,0),IF(REFORMA!A253="CCU",VLOOKUP(REFORMA!C253,COMPOSIÇÕES!$B$9:$H$1050,7,0)))))</f>
        <v>32.57</v>
      </c>
      <c r="H253" s="390">
        <f t="shared" si="83"/>
        <v>130.28</v>
      </c>
      <c r="J253" s="287">
        <f t="shared" si="84"/>
        <v>130.28</v>
      </c>
    </row>
    <row r="254" spans="1:10" s="279" customFormat="1" ht="25.5" x14ac:dyDescent="0.2">
      <c r="A254" s="288" t="s">
        <v>5145</v>
      </c>
      <c r="B254" s="392" t="s">
        <v>6853</v>
      </c>
      <c r="C254" s="392" t="s">
        <v>6742</v>
      </c>
      <c r="D254" s="316" t="str">
        <f>IF(A254="SERVIÇO",VLOOKUP(C254,SERVIÇOS!$A$6:$D$6426,2,0),IF(A254="INSUMO",VLOOKUP(C254,INSUMOS!$A$6:$D$5343,2,0),IF(REFORMA!A254="COTAÇÃO",VLOOKUP(REFORMA!C254,'MAPA DE COTAÇÕES'!$A$9:$H$956,2,0),IF(REFORMA!A254="CCU",VLOOKUP(REFORMA!C254,COMPOSIÇÕES!$B$9:$H$1050,2,0)))))</f>
        <v>PLUG DE TOMADA MACHO 2P + T  PARA LUMINÁRIAS - FORNECIMENTO E INSTALAÇÃO</v>
      </c>
      <c r="E254" s="317" t="str">
        <f>IF(A254="SERVIÇO",VLOOKUP(C254,SERVIÇOS!$A$6:$D$6426,3,0),IF(A254="INSUMO",VLOOKUP(C254,INSUMOS!$A$6:$D$5343,3,0),IF(REFORMA!A254="COTAÇÃO",VLOOKUP(REFORMA!C254,'MAPA DE COTAÇÕES'!$A$9:$H$956,4,0),IF(REFORMA!A254="CCU",VLOOKUP(REFORMA!C254,COMPOSIÇÕES!$B$9:$H$1050,4,0)))))</f>
        <v>UNID</v>
      </c>
      <c r="F254" s="393">
        <v>100</v>
      </c>
      <c r="G254" s="391">
        <f>IF(A254="SERVIÇO",VLOOKUP(C254,SERVIÇOS!$A$6:$D$6426,4,0),IF(A254="INSUMO",VLOOKUP(C254,INSUMOS!$A$6:$D$5343,4,0),IF(REFORMA!A254="COTAÇÃO",VLOOKUP(REFORMA!C254,'MAPA DE COTAÇÕES'!$A$9:$H$956,3,0),IF(REFORMA!A254="CCU",VLOOKUP(REFORMA!C254,COMPOSIÇÕES!$B$9:$H$1050,7,0)))))</f>
        <v>12.358049999999999</v>
      </c>
      <c r="H254" s="390">
        <f t="shared" si="83"/>
        <v>1235.8049999999998</v>
      </c>
      <c r="J254" s="287">
        <f t="shared" si="84"/>
        <v>1235.8049999999998</v>
      </c>
    </row>
    <row r="255" spans="1:10" s="106" customFormat="1" x14ac:dyDescent="0.2">
      <c r="A255" s="287"/>
      <c r="B255" s="171"/>
      <c r="C255" s="171"/>
      <c r="D255" s="171"/>
      <c r="E255" s="172"/>
      <c r="F255" s="173"/>
      <c r="G255" s="173"/>
      <c r="H255" s="174"/>
      <c r="J255" s="287">
        <f t="shared" si="76"/>
        <v>0</v>
      </c>
    </row>
    <row r="256" spans="1:10" s="279" customFormat="1" x14ac:dyDescent="0.2">
      <c r="A256" s="288"/>
      <c r="B256" s="280" t="s">
        <v>6854</v>
      </c>
      <c r="C256" s="280"/>
      <c r="D256" s="281" t="s">
        <v>6856</v>
      </c>
      <c r="E256" s="282"/>
      <c r="F256" s="282"/>
      <c r="G256" s="282"/>
      <c r="H256" s="283"/>
      <c r="J256" s="287">
        <f t="shared" si="76"/>
        <v>0</v>
      </c>
    </row>
    <row r="257" spans="1:10" s="279" customFormat="1" ht="51" x14ac:dyDescent="0.2">
      <c r="A257" s="288" t="s">
        <v>5144</v>
      </c>
      <c r="B257" s="392" t="s">
        <v>6855</v>
      </c>
      <c r="C257" s="392">
        <v>91871</v>
      </c>
      <c r="D257" s="316" t="str">
        <f>IF(A257="SERVIÇO",VLOOKUP(C257,SERVIÇOS!$A$6:$D$6426,2,0),IF(A257="INSUMO",VLOOKUP(C257,INSUMOS!$A$6:$D$5343,2,0),IF(REFORMA!A257="COTAÇÃO",VLOOKUP(REFORMA!C257,'MAPA DE COTAÇÕES'!$A$9:$H$956,2,0),IF(REFORMA!A257="CCU",VLOOKUP(REFORMA!C257,COMPOSIÇÕES!$B$9:$H$1050,2,0)))))</f>
        <v>ELETRODUTO RÍGIDO ROSCÁVEL, PVC, DN 25 MM (3/4"), PARA CIRCUITOS TERMINAIS, INSTALADO EM PAREDE - FORNECIMENTO E INSTALAÇÃO. AF_12/2015</v>
      </c>
      <c r="E257" s="317" t="str">
        <f>IF(A257="SERVIÇO",VLOOKUP(C257,SERVIÇOS!$A$6:$D$6426,3,0),IF(A257="INSUMO",VLOOKUP(C257,INSUMOS!$A$6:$D$5343,3,0),IF(REFORMA!A257="COTAÇÃO",VLOOKUP(REFORMA!C257,'MAPA DE COTAÇÕES'!$A$9:$H$956,4,0),IF(REFORMA!A257="CCU",VLOOKUP(REFORMA!C257,COMPOSIÇÕES!$B$9:$H$1050,4,0)))))</f>
        <v>M</v>
      </c>
      <c r="F257" s="393">
        <v>224.95</v>
      </c>
      <c r="G257" s="391">
        <f>IF(A257="SERVIÇO",VLOOKUP(C257,SERVIÇOS!$A$6:$D$6426,4,0),IF(A257="INSUMO",VLOOKUP(C257,INSUMOS!$A$6:$D$5343,4,0),IF(REFORMA!A257="COTAÇÃO",VLOOKUP(REFORMA!C257,'MAPA DE COTAÇÕES'!$A$9:$H$956,3,0),IF(REFORMA!A257="CCU",VLOOKUP(REFORMA!C257,COMPOSIÇÕES!$B$9:$H$1050,7,0)))))</f>
        <v>9.39</v>
      </c>
      <c r="H257" s="390">
        <f t="shared" ref="H257:H268" si="85">G257*F257</f>
        <v>2112.2804999999998</v>
      </c>
      <c r="J257" s="287">
        <f t="shared" si="76"/>
        <v>2112.2804999999998</v>
      </c>
    </row>
    <row r="258" spans="1:10" s="279" customFormat="1" ht="51" x14ac:dyDescent="0.2">
      <c r="A258" s="288" t="s">
        <v>5144</v>
      </c>
      <c r="B258" s="392" t="s">
        <v>6867</v>
      </c>
      <c r="C258" s="392">
        <v>95745</v>
      </c>
      <c r="D258" s="316" t="str">
        <f>IF(A258="SERVIÇO",VLOOKUP(C258,SERVIÇOS!$A$6:$D$6426,2,0),IF(A258="INSUMO",VLOOKUP(C258,INSUMOS!$A$6:$D$5343,2,0),IF(REFORMA!A258="COTAÇÃO",VLOOKUP(REFORMA!C258,'MAPA DE COTAÇÕES'!$A$9:$H$956,2,0),IF(REFORMA!A258="CCU",VLOOKUP(REFORMA!C258,COMPOSIÇÕES!$B$9:$H$1050,2,0)))))</f>
        <v>ELETRODUTO DE AÇO GALVANIZADO, CLASSE LEVE, DN 20 MM (3/4), APARENTE, INSTALADO EM TETO - FORNECIMENTO E INSTALAÇÃO. AF_11/2016_P</v>
      </c>
      <c r="E258" s="317" t="str">
        <f>IF(A258="SERVIÇO",VLOOKUP(C258,SERVIÇOS!$A$6:$D$6426,3,0),IF(A258="INSUMO",VLOOKUP(C258,INSUMOS!$A$6:$D$5343,3,0),IF(REFORMA!A258="COTAÇÃO",VLOOKUP(REFORMA!C258,'MAPA DE COTAÇÕES'!$A$9:$H$956,4,0),IF(REFORMA!A258="CCU",VLOOKUP(REFORMA!C258,COMPOSIÇÕES!$B$9:$H$1050,4,0)))))</f>
        <v>M</v>
      </c>
      <c r="F258" s="393">
        <v>421.8</v>
      </c>
      <c r="G258" s="391">
        <f>IF(A258="SERVIÇO",VLOOKUP(C258,SERVIÇOS!$A$6:$D$6426,4,0),IF(A258="INSUMO",VLOOKUP(C258,INSUMOS!$A$6:$D$5343,4,0),IF(REFORMA!A258="COTAÇÃO",VLOOKUP(REFORMA!C258,'MAPA DE COTAÇÕES'!$A$9:$H$956,3,0),IF(REFORMA!A258="CCU",VLOOKUP(REFORMA!C258,COMPOSIÇÕES!$B$9:$H$1050,7,0)))))</f>
        <v>16.95</v>
      </c>
      <c r="H258" s="390">
        <f t="shared" si="85"/>
        <v>7149.51</v>
      </c>
      <c r="J258" s="287">
        <f t="shared" si="76"/>
        <v>7149.51</v>
      </c>
    </row>
    <row r="259" spans="1:10" s="279" customFormat="1" ht="51" x14ac:dyDescent="0.2">
      <c r="A259" s="288" t="s">
        <v>5144</v>
      </c>
      <c r="B259" s="392" t="s">
        <v>6868</v>
      </c>
      <c r="C259" s="392">
        <v>95746</v>
      </c>
      <c r="D259" s="316" t="str">
        <f>IF(A259="SERVIÇO",VLOOKUP(C259,SERVIÇOS!$A$6:$D$6426,2,0),IF(A259="INSUMO",VLOOKUP(C259,INSUMOS!$A$6:$D$5343,2,0),IF(REFORMA!A259="COTAÇÃO",VLOOKUP(REFORMA!C259,'MAPA DE COTAÇÕES'!$A$9:$H$956,2,0),IF(REFORMA!A259="CCU",VLOOKUP(REFORMA!C259,COMPOSIÇÕES!$B$9:$H$1050,2,0)))))</f>
        <v>ELETRODUTO DE AÇO GALVANIZADO, CLASSE LEVE, DN 25 MM (1), APARENTE, INSTALADO EM TETO - FORNECIMENTO E INSTALAÇÃO. AF_11/2016_P</v>
      </c>
      <c r="E259" s="317" t="str">
        <f>IF(A259="SERVIÇO",VLOOKUP(C259,SERVIÇOS!$A$6:$D$6426,3,0),IF(A259="INSUMO",VLOOKUP(C259,INSUMOS!$A$6:$D$5343,3,0),IF(REFORMA!A259="COTAÇÃO",VLOOKUP(REFORMA!C259,'MAPA DE COTAÇÕES'!$A$9:$H$956,4,0),IF(REFORMA!A259="CCU",VLOOKUP(REFORMA!C259,COMPOSIÇÕES!$B$9:$H$1050,4,0)))))</f>
        <v>M</v>
      </c>
      <c r="F259" s="393">
        <v>98.4</v>
      </c>
      <c r="G259" s="391">
        <f>IF(A259="SERVIÇO",VLOOKUP(C259,SERVIÇOS!$A$6:$D$6426,4,0),IF(A259="INSUMO",VLOOKUP(C259,INSUMOS!$A$6:$D$5343,4,0),IF(REFORMA!A259="COTAÇÃO",VLOOKUP(REFORMA!C259,'MAPA DE COTAÇÕES'!$A$9:$H$956,3,0),IF(REFORMA!A259="CCU",VLOOKUP(REFORMA!C259,COMPOSIÇÕES!$B$9:$H$1050,7,0)))))</f>
        <v>21.1</v>
      </c>
      <c r="H259" s="390">
        <f t="shared" si="85"/>
        <v>2076.2400000000002</v>
      </c>
      <c r="J259" s="287">
        <f t="shared" si="76"/>
        <v>2076.2400000000002</v>
      </c>
    </row>
    <row r="260" spans="1:10" s="279" customFormat="1" ht="51" x14ac:dyDescent="0.2">
      <c r="A260" s="288" t="s">
        <v>5145</v>
      </c>
      <c r="B260" s="392" t="s">
        <v>6869</v>
      </c>
      <c r="C260" s="392" t="s">
        <v>6746</v>
      </c>
      <c r="D260" s="316" t="str">
        <f>IF(A260="SERVIÇO",VLOOKUP(C260,SERVIÇOS!$A$6:$D$6426,2,0),IF(A260="INSUMO",VLOOKUP(C260,INSUMOS!$A$6:$D$5343,2,0),IF(REFORMA!A260="COTAÇÃO",VLOOKUP(REFORMA!C260,'MAPA DE COTAÇÕES'!$A$9:$H$956,2,0),IF(REFORMA!A260="CCU",VLOOKUP(REFORMA!C260,COMPOSIÇÕES!$B$9:$H$1050,2,0)))))</f>
        <v>ELETRODUTO DE ACO GALVANIZADO ELETROLITICO DN 32MM (1 1/4"), TIPO SEMI-PESADO, INCLUSIVE CONEXOES - FORNECIMENTO E INSTALACAO</v>
      </c>
      <c r="E260" s="317" t="str">
        <f>IF(A260="SERVIÇO",VLOOKUP(C260,SERVIÇOS!$A$6:$D$6426,3,0),IF(A260="INSUMO",VLOOKUP(C260,INSUMOS!$A$6:$D$5343,3,0),IF(REFORMA!A260="COTAÇÃO",VLOOKUP(REFORMA!C260,'MAPA DE COTAÇÕES'!$A$9:$H$956,4,0),IF(REFORMA!A260="CCU",VLOOKUP(REFORMA!C260,COMPOSIÇÕES!$B$9:$H$1050,4,0)))))</f>
        <v>M</v>
      </c>
      <c r="F260" s="393">
        <v>15.2</v>
      </c>
      <c r="G260" s="391">
        <f>IF(A260="SERVIÇO",VLOOKUP(C260,SERVIÇOS!$A$6:$D$6426,4,0),IF(A260="INSUMO",VLOOKUP(C260,INSUMOS!$A$6:$D$5343,4,0),IF(REFORMA!A260="COTAÇÃO",VLOOKUP(REFORMA!C260,'MAPA DE COTAÇÕES'!$A$9:$H$956,3,0),IF(REFORMA!A260="CCU",VLOOKUP(REFORMA!C260,COMPOSIÇÕES!$B$9:$H$1050,7,0)))))</f>
        <v>43.223500000000001</v>
      </c>
      <c r="H260" s="390">
        <f t="shared" si="85"/>
        <v>656.99720000000002</v>
      </c>
      <c r="J260" s="287">
        <f t="shared" si="76"/>
        <v>656.99720000000002</v>
      </c>
    </row>
    <row r="261" spans="1:10" s="279" customFormat="1" ht="63.75" x14ac:dyDescent="0.2">
      <c r="A261" s="288" t="s">
        <v>5145</v>
      </c>
      <c r="B261" s="392" t="s">
        <v>6870</v>
      </c>
      <c r="C261" s="392" t="s">
        <v>6749</v>
      </c>
      <c r="D261" s="316" t="str">
        <f>IF(A261="SERVIÇO",VLOOKUP(C261,SERVIÇOS!$A$6:$D$6426,2,0),IF(A261="INSUMO",VLOOKUP(C261,INSUMOS!$A$6:$D$5343,2,0),IF(REFORMA!A261="COTAÇÃO",VLOOKUP(REFORMA!C261,'MAPA DE COTAÇÕES'!$A$9:$H$956,2,0),IF(REFORMA!A261="CCU",VLOOKUP(REFORMA!C261,COMPOSIÇÕES!$B$9:$H$1050,2,0)))))</f>
        <v>ELETRODUTO METALICO FLEXIVEL DN 25MM FABRICADO COM FITA DE ACO ZINCADO, REVESTIDO EXTERNAMENTE COM PVC PRETO, INCLUSIVE CONEXOES, FORNECIME
NTO E INSTALACAO</v>
      </c>
      <c r="E261" s="317" t="str">
        <f>IF(A261="SERVIÇO",VLOOKUP(C261,SERVIÇOS!$A$6:$D$6426,3,0),IF(A261="INSUMO",VLOOKUP(C261,INSUMOS!$A$6:$D$5343,3,0),IF(REFORMA!A261="COTAÇÃO",VLOOKUP(REFORMA!C261,'MAPA DE COTAÇÕES'!$A$9:$H$956,4,0),IF(REFORMA!A261="CCU",VLOOKUP(REFORMA!C261,COMPOSIÇÕES!$B$9:$H$1050,4,0)))))</f>
        <v>M</v>
      </c>
      <c r="F261" s="393">
        <v>44</v>
      </c>
      <c r="G261" s="391">
        <f>IF(A261="SERVIÇO",VLOOKUP(C261,SERVIÇOS!$A$6:$D$6426,4,0),IF(A261="INSUMO",VLOOKUP(C261,INSUMOS!$A$6:$D$5343,4,0),IF(REFORMA!A261="COTAÇÃO",VLOOKUP(REFORMA!C261,'MAPA DE COTAÇÕES'!$A$9:$H$956,3,0),IF(REFORMA!A261="CCU",VLOOKUP(REFORMA!C261,COMPOSIÇÕES!$B$9:$H$1050,7,0)))))</f>
        <v>16.970500000000001</v>
      </c>
      <c r="H261" s="390">
        <f t="shared" si="85"/>
        <v>746.702</v>
      </c>
      <c r="J261" s="287">
        <f t="shared" si="76"/>
        <v>746.702</v>
      </c>
    </row>
    <row r="262" spans="1:10" s="279" customFormat="1" ht="38.25" x14ac:dyDescent="0.2">
      <c r="A262" s="288" t="s">
        <v>5145</v>
      </c>
      <c r="B262" s="392" t="s">
        <v>6871</v>
      </c>
      <c r="C262" s="392" t="s">
        <v>6752</v>
      </c>
      <c r="D262" s="316" t="str">
        <f>IF(A262="SERVIÇO",VLOOKUP(C262,SERVIÇOS!$A$6:$D$6426,2,0),IF(A262="INSUMO",VLOOKUP(C262,INSUMOS!$A$6:$D$5343,2,0),IF(REFORMA!A262="COTAÇÃO",VLOOKUP(REFORMA!C262,'MAPA DE COTAÇÕES'!$A$9:$H$956,2,0),IF(REFORMA!A262="CCU",VLOOKUP(REFORMA!C262,COMPOSIÇÕES!$B$9:$H$1050,2,0)))))</f>
        <v>ELETRODUTO DE ACO GALVANIZADO ELETROLITICO DN 50MM (2 ), TIPO SEMI-PESADO - FORNECIMENTO E INSTALACAO</v>
      </c>
      <c r="E262" s="317" t="str">
        <f>IF(A262="SERVIÇO",VLOOKUP(C262,SERVIÇOS!$A$6:$D$6426,3,0),IF(A262="INSUMO",VLOOKUP(C262,INSUMOS!$A$6:$D$5343,3,0),IF(REFORMA!A262="COTAÇÃO",VLOOKUP(REFORMA!C262,'MAPA DE COTAÇÕES'!$A$9:$H$956,4,0),IF(REFORMA!A262="CCU",VLOOKUP(REFORMA!C262,COMPOSIÇÕES!$B$9:$H$1050,4,0)))))</f>
        <v>M</v>
      </c>
      <c r="F262" s="393">
        <v>118.5</v>
      </c>
      <c r="G262" s="391">
        <f>IF(A262="SERVIÇO",VLOOKUP(C262,SERVIÇOS!$A$6:$D$6426,4,0),IF(A262="INSUMO",VLOOKUP(C262,INSUMOS!$A$6:$D$5343,4,0),IF(REFORMA!A262="COTAÇÃO",VLOOKUP(REFORMA!C262,'MAPA DE COTAÇÕES'!$A$9:$H$956,3,0),IF(REFORMA!A262="CCU",VLOOKUP(REFORMA!C262,COMPOSIÇÕES!$B$9:$H$1050,7,0)))))</f>
        <v>74.164500000000004</v>
      </c>
      <c r="H262" s="390">
        <f t="shared" si="85"/>
        <v>8788.4932500000014</v>
      </c>
      <c r="J262" s="287">
        <f t="shared" si="76"/>
        <v>8788.4932500000014</v>
      </c>
    </row>
    <row r="263" spans="1:10" s="279" customFormat="1" ht="51" x14ac:dyDescent="0.2">
      <c r="A263" s="288" t="s">
        <v>5144</v>
      </c>
      <c r="B263" s="392" t="s">
        <v>6872</v>
      </c>
      <c r="C263" s="392">
        <v>91884</v>
      </c>
      <c r="D263" s="316" t="str">
        <f>IF(A263="SERVIÇO",VLOOKUP(C263,SERVIÇOS!$A$6:$D$6426,2,0),IF(A263="INSUMO",VLOOKUP(C263,INSUMOS!$A$6:$D$5343,2,0),IF(REFORMA!A263="COTAÇÃO",VLOOKUP(REFORMA!C263,'MAPA DE COTAÇÕES'!$A$9:$H$956,2,0),IF(REFORMA!A263="CCU",VLOOKUP(REFORMA!C263,COMPOSIÇÕES!$B$9:$H$1050,2,0)))))</f>
        <v>LUVA PARA ELETRODUTO, PVC, ROSCÁVEL, DN 25 MM (3/4"), PARA CIRCUITOS TERMINAIS, INSTALADA EM PAREDE - FORNECIMENTO E INSTALAÇÃO. AF_12/2015</v>
      </c>
      <c r="E263" s="317" t="str">
        <f>IF(A263="SERVIÇO",VLOOKUP(C263,SERVIÇOS!$A$6:$D$6426,3,0),IF(A263="INSUMO",VLOOKUP(C263,INSUMOS!$A$6:$D$5343,3,0),IF(REFORMA!A263="COTAÇÃO",VLOOKUP(REFORMA!C263,'MAPA DE COTAÇÕES'!$A$9:$H$956,4,0),IF(REFORMA!A263="CCU",VLOOKUP(REFORMA!C263,COMPOSIÇÕES!$B$9:$H$1050,4,0)))))</f>
        <v>UN</v>
      </c>
      <c r="F263" s="393">
        <v>110</v>
      </c>
      <c r="G263" s="391">
        <f>IF(A263="SERVIÇO",VLOOKUP(C263,SERVIÇOS!$A$6:$D$6426,4,0),IF(A263="INSUMO",VLOOKUP(C263,INSUMOS!$A$6:$D$5343,4,0),IF(REFORMA!A263="COTAÇÃO",VLOOKUP(REFORMA!C263,'MAPA DE COTAÇÕES'!$A$9:$H$956,3,0),IF(REFORMA!A263="CCU",VLOOKUP(REFORMA!C263,COMPOSIÇÕES!$B$9:$H$1050,7,0)))))</f>
        <v>6.9</v>
      </c>
      <c r="H263" s="390">
        <f t="shared" si="85"/>
        <v>759</v>
      </c>
      <c r="J263" s="287">
        <f t="shared" si="76"/>
        <v>759</v>
      </c>
    </row>
    <row r="264" spans="1:10" s="279" customFormat="1" ht="51" x14ac:dyDescent="0.2">
      <c r="A264" s="288" t="s">
        <v>5144</v>
      </c>
      <c r="B264" s="392" t="s">
        <v>6873</v>
      </c>
      <c r="C264" s="392">
        <v>91914</v>
      </c>
      <c r="D264" s="316" t="str">
        <f>IF(A264="SERVIÇO",VLOOKUP(C264,SERVIÇOS!$A$6:$D$6426,2,0),IF(A264="INSUMO",VLOOKUP(C264,INSUMOS!$A$6:$D$5343,2,0),IF(REFORMA!A264="COTAÇÃO",VLOOKUP(REFORMA!C264,'MAPA DE COTAÇÕES'!$A$9:$H$956,2,0),IF(REFORMA!A264="CCU",VLOOKUP(REFORMA!C264,COMPOSIÇÕES!$B$9:$H$1050,2,0)))))</f>
        <v>CURVA 90 GRAUS PARA ELETRODUTO, PVC, ROSCÁVEL, DN 25 MM (3/4"), PARA CIRCUITOS TERMINAIS, INSTALADA EM PAREDE - FORNECIMENTO E INSTALAÇÃO. AF_12/2015</v>
      </c>
      <c r="E264" s="317" t="str">
        <f>IF(A264="SERVIÇO",VLOOKUP(C264,SERVIÇOS!$A$6:$D$6426,3,0),IF(A264="INSUMO",VLOOKUP(C264,INSUMOS!$A$6:$D$5343,3,0),IF(REFORMA!A264="COTAÇÃO",VLOOKUP(REFORMA!C264,'MAPA DE COTAÇÕES'!$A$9:$H$956,4,0),IF(REFORMA!A264="CCU",VLOOKUP(REFORMA!C264,COMPOSIÇÕES!$B$9:$H$1050,4,0)))))</f>
        <v>UN</v>
      </c>
      <c r="F264" s="393">
        <v>55</v>
      </c>
      <c r="G264" s="391">
        <f>IF(A264="SERVIÇO",VLOOKUP(C264,SERVIÇOS!$A$6:$D$6426,4,0),IF(A264="INSUMO",VLOOKUP(C264,INSUMOS!$A$6:$D$5343,4,0),IF(REFORMA!A264="COTAÇÃO",VLOOKUP(REFORMA!C264,'MAPA DE COTAÇÕES'!$A$9:$H$956,3,0),IF(REFORMA!A264="CCU",VLOOKUP(REFORMA!C264,COMPOSIÇÕES!$B$9:$H$1050,7,0)))))</f>
        <v>11.01</v>
      </c>
      <c r="H264" s="390">
        <f t="shared" si="85"/>
        <v>605.54999999999995</v>
      </c>
      <c r="J264" s="287">
        <f t="shared" si="76"/>
        <v>605.54999999999995</v>
      </c>
    </row>
    <row r="265" spans="1:10" s="279" customFormat="1" ht="25.5" x14ac:dyDescent="0.2">
      <c r="A265" s="288" t="s">
        <v>5145</v>
      </c>
      <c r="B265" s="392" t="s">
        <v>6874</v>
      </c>
      <c r="C265" s="392" t="s">
        <v>6857</v>
      </c>
      <c r="D265" s="316" t="str">
        <f>IF(A265="SERVIÇO",VLOOKUP(C265,SERVIÇOS!$A$6:$D$6426,2,0),IF(A265="INSUMO",VLOOKUP(C265,INSUMOS!$A$6:$D$5343,2,0),IF(REFORMA!A265="COTAÇÃO",VLOOKUP(REFORMA!C265,'MAPA DE COTAÇÕES'!$A$9:$H$956,2,0),IF(REFORMA!A265="CCU",VLOOKUP(REFORMA!C265,COMPOSIÇÕES!$B$9:$H$1050,2,0)))))</f>
        <v>ELETROCALHA EM ACO GALV.50X50MM COM TAMPA - FORNECIMENTO E INSTALAÇÃO</v>
      </c>
      <c r="E265" s="317" t="str">
        <f>IF(A265="SERVIÇO",VLOOKUP(C265,SERVIÇOS!$A$6:$D$6426,3,0),IF(A265="INSUMO",VLOOKUP(C265,INSUMOS!$A$6:$D$5343,3,0),IF(REFORMA!A265="COTAÇÃO",VLOOKUP(REFORMA!C265,'MAPA DE COTAÇÕES'!$A$9:$H$956,4,0),IF(REFORMA!A265="CCU",VLOOKUP(REFORMA!C265,COMPOSIÇÕES!$B$9:$H$1050,4,0)))))</f>
        <v>M</v>
      </c>
      <c r="F265" s="393">
        <v>39.450000000000003</v>
      </c>
      <c r="G265" s="391">
        <f>IF(A265="SERVIÇO",VLOOKUP(C265,SERVIÇOS!$A$6:$D$6426,4,0),IF(A265="INSUMO",VLOOKUP(C265,INSUMOS!$A$6:$D$5343,4,0),IF(REFORMA!A265="COTAÇÃO",VLOOKUP(REFORMA!C265,'MAPA DE COTAÇÕES'!$A$9:$H$956,3,0),IF(REFORMA!A265="CCU",VLOOKUP(REFORMA!C265,COMPOSIÇÕES!$B$9:$H$1050,7,0)))))</f>
        <v>22.822000000000003</v>
      </c>
      <c r="H265" s="390">
        <f t="shared" si="85"/>
        <v>900.32790000000023</v>
      </c>
      <c r="J265" s="287">
        <f t="shared" si="76"/>
        <v>900.32790000000023</v>
      </c>
    </row>
    <row r="266" spans="1:10" s="279" customFormat="1" ht="25.5" x14ac:dyDescent="0.2">
      <c r="A266" s="288" t="s">
        <v>5145</v>
      </c>
      <c r="B266" s="392" t="s">
        <v>6875</v>
      </c>
      <c r="C266" s="392" t="s">
        <v>6858</v>
      </c>
      <c r="D266" s="316" t="str">
        <f>IF(A266="SERVIÇO",VLOOKUP(C266,SERVIÇOS!$A$6:$D$6426,2,0),IF(A266="INSUMO",VLOOKUP(C266,INSUMOS!$A$6:$D$5343,2,0),IF(REFORMA!A266="COTAÇÃO",VLOOKUP(REFORMA!C266,'MAPA DE COTAÇÕES'!$A$9:$H$956,2,0),IF(REFORMA!A266="CCU",VLOOKUP(REFORMA!C266,COMPOSIÇÕES!$B$9:$H$1050,2,0)))))</f>
        <v>ELETROCALHA EM ACO GALV.100X50MM COM TAMPA - FORNECIMENTO E INSTALAÇÃO</v>
      </c>
      <c r="E266" s="317" t="str">
        <f>IF(A266="SERVIÇO",VLOOKUP(C266,SERVIÇOS!$A$6:$D$6426,3,0),IF(A266="INSUMO",VLOOKUP(C266,INSUMOS!$A$6:$D$5343,3,0),IF(REFORMA!A266="COTAÇÃO",VLOOKUP(REFORMA!C266,'MAPA DE COTAÇÕES'!$A$9:$H$956,4,0),IF(REFORMA!A266="CCU",VLOOKUP(REFORMA!C266,COMPOSIÇÕES!$B$9:$H$1050,4,0)))))</f>
        <v>M</v>
      </c>
      <c r="F266" s="393">
        <v>43.5</v>
      </c>
      <c r="G266" s="391">
        <f>IF(A266="SERVIÇO",VLOOKUP(C266,SERVIÇOS!$A$6:$D$6426,4,0),IF(A266="INSUMO",VLOOKUP(C266,INSUMOS!$A$6:$D$5343,4,0),IF(REFORMA!A266="COTAÇÃO",VLOOKUP(REFORMA!C266,'MAPA DE COTAÇÕES'!$A$9:$H$956,3,0),IF(REFORMA!A266="CCU",VLOOKUP(REFORMA!C266,COMPOSIÇÕES!$B$9:$H$1050,7,0)))))</f>
        <v>25.812000000000001</v>
      </c>
      <c r="H266" s="390">
        <f t="shared" si="85"/>
        <v>1122.8220000000001</v>
      </c>
      <c r="J266" s="287">
        <f t="shared" si="76"/>
        <v>1122.8220000000001</v>
      </c>
    </row>
    <row r="267" spans="1:10" s="279" customFormat="1" ht="38.25" x14ac:dyDescent="0.2">
      <c r="A267" s="288" t="s">
        <v>5145</v>
      </c>
      <c r="B267" s="392" t="s">
        <v>6876</v>
      </c>
      <c r="C267" s="392" t="s">
        <v>6859</v>
      </c>
      <c r="D267" s="316" t="str">
        <f>IF(A267="SERVIÇO",VLOOKUP(C267,SERVIÇOS!$A$6:$D$6426,2,0),IF(A267="INSUMO",VLOOKUP(C267,INSUMOS!$A$6:$D$5343,2,0),IF(REFORMA!A267="COTAÇÃO",VLOOKUP(REFORMA!C267,'MAPA DE COTAÇÕES'!$A$9:$H$956,2,0),IF(REFORMA!A267="CCU",VLOOKUP(REFORMA!C267,COMPOSIÇÕES!$B$9:$H$1050,2,0)))))</f>
        <v>CURVA HORIZONTAL PARA ELETROCALHA EM ACO GALV. 100X50MM - FORNECIMENTO E INSTALAÇÃO</v>
      </c>
      <c r="E267" s="317" t="str">
        <f>IF(A267="SERVIÇO",VLOOKUP(C267,SERVIÇOS!$A$6:$D$6426,3,0),IF(A267="INSUMO",VLOOKUP(C267,INSUMOS!$A$6:$D$5343,3,0),IF(REFORMA!A267="COTAÇÃO",VLOOKUP(REFORMA!C267,'MAPA DE COTAÇÕES'!$A$9:$H$956,4,0),IF(REFORMA!A267="CCU",VLOOKUP(REFORMA!C267,COMPOSIÇÕES!$B$9:$H$1050,4,0)))))</f>
        <v>UNID</v>
      </c>
      <c r="F267" s="393">
        <v>4</v>
      </c>
      <c r="G267" s="391">
        <f>IF(A267="SERVIÇO",VLOOKUP(C267,SERVIÇOS!$A$6:$D$6426,4,0),IF(A267="INSUMO",VLOOKUP(C267,INSUMOS!$A$6:$D$5343,4,0),IF(REFORMA!A267="COTAÇÃO",VLOOKUP(REFORMA!C267,'MAPA DE COTAÇÕES'!$A$9:$H$956,3,0),IF(REFORMA!A267="CCU",VLOOKUP(REFORMA!C267,COMPOSIÇÕES!$B$9:$H$1050,7,0)))))</f>
        <v>21.056000000000001</v>
      </c>
      <c r="H267" s="390">
        <f t="shared" ref="H267" si="86">G267*F267</f>
        <v>84.224000000000004</v>
      </c>
      <c r="J267" s="287">
        <f t="shared" ref="J267" si="87">G267*F267</f>
        <v>84.224000000000004</v>
      </c>
    </row>
    <row r="268" spans="1:10" s="279" customFormat="1" ht="38.25" x14ac:dyDescent="0.2">
      <c r="A268" s="288" t="s">
        <v>5145</v>
      </c>
      <c r="B268" s="392" t="s">
        <v>6877</v>
      </c>
      <c r="C268" s="392" t="s">
        <v>6860</v>
      </c>
      <c r="D268" s="316" t="str">
        <f>IF(A268="SERVIÇO",VLOOKUP(C268,SERVIÇOS!$A$6:$D$6426,2,0),IF(A268="INSUMO",VLOOKUP(C268,INSUMOS!$A$6:$D$5343,2,0),IF(REFORMA!A268="COTAÇÃO",VLOOKUP(REFORMA!C268,'MAPA DE COTAÇÕES'!$A$9:$H$956,2,0),IF(REFORMA!A268="CCU",VLOOKUP(REFORMA!C268,COMPOSIÇÕES!$B$9:$H$1050,2,0)))))</f>
        <v>CURVA HORIZONTAL PARA ELETROCALHA EM ACO GALV. 50X50MM - FORNECIMENTO E INSTALAÇÃO</v>
      </c>
      <c r="E268" s="317" t="str">
        <f>IF(A268="SERVIÇO",VLOOKUP(C268,SERVIÇOS!$A$6:$D$6426,3,0),IF(A268="INSUMO",VLOOKUP(C268,INSUMOS!$A$6:$D$5343,3,0),IF(REFORMA!A268="COTAÇÃO",VLOOKUP(REFORMA!C268,'MAPA DE COTAÇÕES'!$A$9:$H$956,4,0),IF(REFORMA!A268="CCU",VLOOKUP(REFORMA!C268,COMPOSIÇÕES!$B$9:$H$1050,4,0)))))</f>
        <v>UNID</v>
      </c>
      <c r="F268" s="393">
        <v>3</v>
      </c>
      <c r="G268" s="391">
        <f>IF(A268="SERVIÇO",VLOOKUP(C268,SERVIÇOS!$A$6:$D$6426,4,0),IF(A268="INSUMO",VLOOKUP(C268,INSUMOS!$A$6:$D$5343,4,0),IF(REFORMA!A268="COTAÇÃO",VLOOKUP(REFORMA!C268,'MAPA DE COTAÇÕES'!$A$9:$H$956,3,0),IF(REFORMA!A268="CCU",VLOOKUP(REFORMA!C268,COMPOSIÇÕES!$B$9:$H$1050,7,0)))))</f>
        <v>15.956000000000001</v>
      </c>
      <c r="H268" s="390">
        <f t="shared" si="85"/>
        <v>47.868000000000002</v>
      </c>
      <c r="J268" s="287">
        <f t="shared" si="76"/>
        <v>47.868000000000002</v>
      </c>
    </row>
    <row r="269" spans="1:10" s="279" customFormat="1" ht="38.25" x14ac:dyDescent="0.2">
      <c r="A269" s="288" t="s">
        <v>5145</v>
      </c>
      <c r="B269" s="392" t="s">
        <v>6878</v>
      </c>
      <c r="C269" s="392" t="s">
        <v>6861</v>
      </c>
      <c r="D269" s="316" t="str">
        <f>IF(A269="SERVIÇO",VLOOKUP(C269,SERVIÇOS!$A$6:$D$6426,2,0),IF(A269="INSUMO",VLOOKUP(C269,INSUMOS!$A$6:$D$5343,2,0),IF(REFORMA!A269="COTAÇÃO",VLOOKUP(REFORMA!C269,'MAPA DE COTAÇÕES'!$A$9:$H$956,2,0),IF(REFORMA!A269="CCU",VLOOKUP(REFORMA!C269,COMPOSIÇÕES!$B$9:$H$1050,2,0)))))</f>
        <v>CURVA VERTICAL PARA ELETROCALHA EM ACO GALV. 100X50MM - FORNECIMENTO E INSTALAÇÃO</v>
      </c>
      <c r="E269" s="317" t="str">
        <f>IF(A269="SERVIÇO",VLOOKUP(C269,SERVIÇOS!$A$6:$D$6426,3,0),IF(A269="INSUMO",VLOOKUP(C269,INSUMOS!$A$6:$D$5343,3,0),IF(REFORMA!A269="COTAÇÃO",VLOOKUP(REFORMA!C269,'MAPA DE COTAÇÕES'!$A$9:$H$956,4,0),IF(REFORMA!A269="CCU",VLOOKUP(REFORMA!C269,COMPOSIÇÕES!$B$9:$H$1050,4,0)))))</f>
        <v>UNID</v>
      </c>
      <c r="F269" s="393">
        <v>4</v>
      </c>
      <c r="G269" s="391">
        <f>IF(A269="SERVIÇO",VLOOKUP(C269,SERVIÇOS!$A$6:$D$6426,4,0),IF(A269="INSUMO",VLOOKUP(C269,INSUMOS!$A$6:$D$5343,4,0),IF(REFORMA!A269="COTAÇÃO",VLOOKUP(REFORMA!C269,'MAPA DE COTAÇÕES'!$A$9:$H$956,3,0),IF(REFORMA!A269="CCU",VLOOKUP(REFORMA!C269,COMPOSIÇÕES!$B$9:$H$1050,7,0)))))</f>
        <v>18.246000000000002</v>
      </c>
      <c r="H269" s="390">
        <f t="shared" ref="H269:H274" si="88">G269*F269</f>
        <v>72.984000000000009</v>
      </c>
      <c r="J269" s="287">
        <f t="shared" ref="J269:J274" si="89">G269*F269</f>
        <v>72.984000000000009</v>
      </c>
    </row>
    <row r="270" spans="1:10" s="279" customFormat="1" ht="38.25" x14ac:dyDescent="0.2">
      <c r="A270" s="288" t="s">
        <v>5145</v>
      </c>
      <c r="B270" s="392" t="s">
        <v>6879</v>
      </c>
      <c r="C270" s="392" t="s">
        <v>6862</v>
      </c>
      <c r="D270" s="316" t="str">
        <f>IF(A270="SERVIÇO",VLOOKUP(C270,SERVIÇOS!$A$6:$D$6426,2,0),IF(A270="INSUMO",VLOOKUP(C270,INSUMOS!$A$6:$D$5343,2,0),IF(REFORMA!A270="COTAÇÃO",VLOOKUP(REFORMA!C270,'MAPA DE COTAÇÕES'!$A$9:$H$956,2,0),IF(REFORMA!A270="CCU",VLOOKUP(REFORMA!C270,COMPOSIÇÕES!$B$9:$H$1050,2,0)))))</f>
        <v>CURVA VERTICAL PARA ELETROCALHA EM ACO GALV. 50X50MM - FORNECIMENTO E INSTALAÇÃO</v>
      </c>
      <c r="E270" s="317" t="str">
        <f>IF(A270="SERVIÇO",VLOOKUP(C270,SERVIÇOS!$A$6:$D$6426,3,0),IF(A270="INSUMO",VLOOKUP(C270,INSUMOS!$A$6:$D$5343,3,0),IF(REFORMA!A270="COTAÇÃO",VLOOKUP(REFORMA!C270,'MAPA DE COTAÇÕES'!$A$9:$H$956,4,0),IF(REFORMA!A270="CCU",VLOOKUP(REFORMA!C270,COMPOSIÇÕES!$B$9:$H$1050,4,0)))))</f>
        <v>UNID</v>
      </c>
      <c r="F270" s="393">
        <v>3</v>
      </c>
      <c r="G270" s="391">
        <f>IF(A270="SERVIÇO",VLOOKUP(C270,SERVIÇOS!$A$6:$D$6426,4,0),IF(A270="INSUMO",VLOOKUP(C270,INSUMOS!$A$6:$D$5343,4,0),IF(REFORMA!A270="COTAÇÃO",VLOOKUP(REFORMA!C270,'MAPA DE COTAÇÕES'!$A$9:$H$956,3,0),IF(REFORMA!A270="CCU",VLOOKUP(REFORMA!C270,COMPOSIÇÕES!$B$9:$H$1050,7,0)))))</f>
        <v>15.696000000000002</v>
      </c>
      <c r="H270" s="390">
        <f t="shared" si="88"/>
        <v>47.088000000000008</v>
      </c>
      <c r="J270" s="287">
        <f t="shared" si="89"/>
        <v>47.088000000000008</v>
      </c>
    </row>
    <row r="271" spans="1:10" s="279" customFormat="1" ht="38.25" x14ac:dyDescent="0.2">
      <c r="A271" s="288" t="s">
        <v>5145</v>
      </c>
      <c r="B271" s="392" t="s">
        <v>6880</v>
      </c>
      <c r="C271" s="392" t="s">
        <v>6863</v>
      </c>
      <c r="D271" s="316" t="str">
        <f>IF(A271="SERVIÇO",VLOOKUP(C271,SERVIÇOS!$A$6:$D$6426,2,0),IF(A271="INSUMO",VLOOKUP(C271,INSUMOS!$A$6:$D$5343,2,0),IF(REFORMA!A271="COTAÇÃO",VLOOKUP(REFORMA!C271,'MAPA DE COTAÇÕES'!$A$9:$H$956,2,0),IF(REFORMA!A271="CCU",VLOOKUP(REFORMA!C271,COMPOSIÇÕES!$B$9:$H$1050,2,0)))))</f>
        <v>TE HORIZONTAL PARA ELETROCALHA EM ACO GALV. 100X50MM - FORNECIMENTO E INSTALAÇÃO</v>
      </c>
      <c r="E271" s="317" t="str">
        <f>IF(A271="SERVIÇO",VLOOKUP(C271,SERVIÇOS!$A$6:$D$6426,3,0),IF(A271="INSUMO",VLOOKUP(C271,INSUMOS!$A$6:$D$5343,3,0),IF(REFORMA!A271="COTAÇÃO",VLOOKUP(REFORMA!C271,'MAPA DE COTAÇÕES'!$A$9:$H$956,4,0),IF(REFORMA!A271="CCU",VLOOKUP(REFORMA!C271,COMPOSIÇÕES!$B$9:$H$1050,4,0)))))</f>
        <v>UNID</v>
      </c>
      <c r="F271" s="393">
        <v>2</v>
      </c>
      <c r="G271" s="391">
        <f>IF(A271="SERVIÇO",VLOOKUP(C271,SERVIÇOS!$A$6:$D$6426,4,0),IF(A271="INSUMO",VLOOKUP(C271,INSUMOS!$A$6:$D$5343,4,0),IF(REFORMA!A271="COTAÇÃO",VLOOKUP(REFORMA!C271,'MAPA DE COTAÇÕES'!$A$9:$H$956,3,0),IF(REFORMA!A271="CCU",VLOOKUP(REFORMA!C271,COMPOSIÇÕES!$B$9:$H$1050,7,0)))))</f>
        <v>24.426000000000002</v>
      </c>
      <c r="H271" s="390">
        <f t="shared" si="88"/>
        <v>48.852000000000004</v>
      </c>
      <c r="J271" s="287">
        <f t="shared" si="89"/>
        <v>48.852000000000004</v>
      </c>
    </row>
    <row r="272" spans="1:10" s="279" customFormat="1" ht="38.25" x14ac:dyDescent="0.2">
      <c r="A272" s="288" t="s">
        <v>5145</v>
      </c>
      <c r="B272" s="392" t="s">
        <v>6881</v>
      </c>
      <c r="C272" s="392" t="s">
        <v>6864</v>
      </c>
      <c r="D272" s="316" t="str">
        <f>IF(A272="SERVIÇO",VLOOKUP(C272,SERVIÇOS!$A$6:$D$6426,2,0),IF(A272="INSUMO",VLOOKUP(C272,INSUMOS!$A$6:$D$5343,2,0),IF(REFORMA!A272="COTAÇÃO",VLOOKUP(REFORMA!C272,'MAPA DE COTAÇÕES'!$A$9:$H$956,2,0),IF(REFORMA!A272="CCU",VLOOKUP(REFORMA!C272,COMPOSIÇÕES!$B$9:$H$1050,2,0)))))</f>
        <v>TE HORIZONTAL PARA ELETROCALHA EM ACO GALV. 50X50MM - FORNECIMENTO E INSTALAÇÃO</v>
      </c>
      <c r="E272" s="317" t="str">
        <f>IF(A272="SERVIÇO",VLOOKUP(C272,SERVIÇOS!$A$6:$D$6426,3,0),IF(A272="INSUMO",VLOOKUP(C272,INSUMOS!$A$6:$D$5343,3,0),IF(REFORMA!A272="COTAÇÃO",VLOOKUP(REFORMA!C272,'MAPA DE COTAÇÕES'!$A$9:$H$956,4,0),IF(REFORMA!A272="CCU",VLOOKUP(REFORMA!C272,COMPOSIÇÕES!$B$9:$H$1050,4,0)))))</f>
        <v>UNID</v>
      </c>
      <c r="F272" s="393">
        <v>2</v>
      </c>
      <c r="G272" s="391">
        <f>IF(A272="SERVIÇO",VLOOKUP(C272,SERVIÇOS!$A$6:$D$6426,4,0),IF(A272="INSUMO",VLOOKUP(C272,INSUMOS!$A$6:$D$5343,4,0),IF(REFORMA!A272="COTAÇÃO",VLOOKUP(REFORMA!C272,'MAPA DE COTAÇÕES'!$A$9:$H$956,3,0),IF(REFORMA!A272="CCU",VLOOKUP(REFORMA!C272,COMPOSIÇÕES!$B$9:$H$1050,7,0)))))</f>
        <v>20.155999999999999</v>
      </c>
      <c r="H272" s="390">
        <f t="shared" si="88"/>
        <v>40.311999999999998</v>
      </c>
      <c r="J272" s="287">
        <f t="shared" si="89"/>
        <v>40.311999999999998</v>
      </c>
    </row>
    <row r="273" spans="1:10" s="279" customFormat="1" ht="38.25" x14ac:dyDescent="0.2">
      <c r="A273" s="288" t="s">
        <v>5145</v>
      </c>
      <c r="B273" s="392" t="s">
        <v>6882</v>
      </c>
      <c r="C273" s="392" t="s">
        <v>6865</v>
      </c>
      <c r="D273" s="316" t="str">
        <f>IF(A273="SERVIÇO",VLOOKUP(C273,SERVIÇOS!$A$6:$D$6426,2,0),IF(A273="INSUMO",VLOOKUP(C273,INSUMOS!$A$6:$D$5343,2,0),IF(REFORMA!A273="COTAÇÃO",VLOOKUP(REFORMA!C273,'MAPA DE COTAÇÕES'!$A$9:$H$956,2,0),IF(REFORMA!A273="CCU",VLOOKUP(REFORMA!C273,COMPOSIÇÕES!$B$9:$H$1050,2,0)))))</f>
        <v>SAÍDA LATERAL ELETROCALHA P/ ELETRODUTO 3/4" - FORNECIMENTO E INSTALAÇÃO</v>
      </c>
      <c r="E273" s="317" t="str">
        <f>IF(A273="SERVIÇO",VLOOKUP(C273,SERVIÇOS!$A$6:$D$6426,3,0),IF(A273="INSUMO",VLOOKUP(C273,INSUMOS!$A$6:$D$5343,3,0),IF(REFORMA!A273="COTAÇÃO",VLOOKUP(REFORMA!C273,'MAPA DE COTAÇÕES'!$A$9:$H$956,4,0),IF(REFORMA!A273="CCU",VLOOKUP(REFORMA!C273,COMPOSIÇÕES!$B$9:$H$1050,4,0)))))</f>
        <v>UNID</v>
      </c>
      <c r="F273" s="393">
        <v>23</v>
      </c>
      <c r="G273" s="391">
        <f>IF(A273="SERVIÇO",VLOOKUP(C273,SERVIÇOS!$A$6:$D$6426,4,0),IF(A273="INSUMO",VLOOKUP(C273,INSUMOS!$A$6:$D$5343,4,0),IF(REFORMA!A273="COTAÇÃO",VLOOKUP(REFORMA!C273,'MAPA DE COTAÇÕES'!$A$9:$H$956,3,0),IF(REFORMA!A273="CCU",VLOOKUP(REFORMA!C273,COMPOSIÇÕES!$B$9:$H$1050,7,0)))))</f>
        <v>8.8560000000000016</v>
      </c>
      <c r="H273" s="390">
        <f t="shared" si="88"/>
        <v>203.68800000000005</v>
      </c>
      <c r="J273" s="287">
        <f t="shared" si="89"/>
        <v>203.68800000000005</v>
      </c>
    </row>
    <row r="274" spans="1:10" s="279" customFormat="1" ht="25.5" x14ac:dyDescent="0.2">
      <c r="A274" s="288" t="s">
        <v>5145</v>
      </c>
      <c r="B274" s="392" t="s">
        <v>6883</v>
      </c>
      <c r="C274" s="392" t="s">
        <v>6866</v>
      </c>
      <c r="D274" s="316" t="str">
        <f>IF(A274="SERVIÇO",VLOOKUP(C274,SERVIÇOS!$A$6:$D$6426,2,0),IF(A274="INSUMO",VLOOKUP(C274,INSUMOS!$A$6:$D$5343,2,0),IF(REFORMA!A274="COTAÇÃO",VLOOKUP(REFORMA!C274,'MAPA DE COTAÇÕES'!$A$9:$H$956,2,0),IF(REFORMA!A274="CCU",VLOOKUP(REFORMA!C274,COMPOSIÇÕES!$B$9:$H$1050,2,0)))))</f>
        <v>TALA PLANA PARA ELETROCALHA 50MM - FORNECIMENTO E INSTALAÇÃO</v>
      </c>
      <c r="E274" s="317" t="str">
        <f>IF(A274="SERVIÇO",VLOOKUP(C274,SERVIÇOS!$A$6:$D$6426,3,0),IF(A274="INSUMO",VLOOKUP(C274,INSUMOS!$A$6:$D$5343,3,0),IF(REFORMA!A274="COTAÇÃO",VLOOKUP(REFORMA!C274,'MAPA DE COTAÇÕES'!$A$9:$H$956,4,0),IF(REFORMA!A274="CCU",VLOOKUP(REFORMA!C274,COMPOSIÇÕES!$B$9:$H$1050,4,0)))))</f>
        <v>UNID</v>
      </c>
      <c r="F274" s="393">
        <v>66</v>
      </c>
      <c r="G274" s="391">
        <f>IF(A274="SERVIÇO",VLOOKUP(C274,SERVIÇOS!$A$6:$D$6426,4,0),IF(A274="INSUMO",VLOOKUP(C274,INSUMOS!$A$6:$D$5343,4,0),IF(REFORMA!A274="COTAÇÃO",VLOOKUP(REFORMA!C274,'MAPA DE COTAÇÕES'!$A$9:$H$956,3,0),IF(REFORMA!A274="CCU",VLOOKUP(REFORMA!C274,COMPOSIÇÕES!$B$9:$H$1050,7,0)))))</f>
        <v>8.2860000000000014</v>
      </c>
      <c r="H274" s="390">
        <f t="shared" si="88"/>
        <v>546.87600000000009</v>
      </c>
      <c r="J274" s="287">
        <f t="shared" si="89"/>
        <v>546.87600000000009</v>
      </c>
    </row>
    <row r="275" spans="1:10" s="106" customFormat="1" x14ac:dyDescent="0.2">
      <c r="A275" s="287"/>
      <c r="B275" s="171"/>
      <c r="C275" s="171"/>
      <c r="D275" s="171"/>
      <c r="E275" s="172"/>
      <c r="F275" s="173"/>
      <c r="G275" s="173"/>
      <c r="H275" s="174"/>
      <c r="J275" s="287">
        <f t="shared" ref="J275" si="90">G275*F275</f>
        <v>0</v>
      </c>
    </row>
    <row r="276" spans="1:10" s="279" customFormat="1" x14ac:dyDescent="0.2">
      <c r="A276" s="288"/>
      <c r="B276" s="280" t="s">
        <v>5158</v>
      </c>
      <c r="C276" s="280"/>
      <c r="D276" s="281" t="s">
        <v>135</v>
      </c>
      <c r="E276" s="282"/>
      <c r="F276" s="282"/>
      <c r="G276" s="282"/>
      <c r="H276" s="283"/>
      <c r="J276" s="287">
        <f t="shared" si="76"/>
        <v>0</v>
      </c>
    </row>
    <row r="277" spans="1:10" s="279" customFormat="1" ht="51" x14ac:dyDescent="0.2">
      <c r="A277" s="288" t="s">
        <v>5144</v>
      </c>
      <c r="B277" s="392" t="s">
        <v>6905</v>
      </c>
      <c r="C277" s="392">
        <v>91926</v>
      </c>
      <c r="D277" s="316" t="str">
        <f>IF(A277="SERVIÇO",VLOOKUP(C277,SERVIÇOS!$A$6:$D$6426,2,0),IF(A277="INSUMO",VLOOKUP(C277,INSUMOS!$A$6:$D$5343,2,0),IF(REFORMA!A277="COTAÇÃO",VLOOKUP(REFORMA!C277,'MAPA DE COTAÇÕES'!$A$9:$H$956,2,0),IF(REFORMA!A277="CCU",VLOOKUP(REFORMA!C277,COMPOSIÇÕES!$B$9:$H$1050,2,0)))))</f>
        <v>CABO DE COBRE FLEXÍVEL ISOLADO, 2,5 MM², ANTI-CHAMA 450/750 V, PARA CIRCUITOS TERMINAIS - FORNECIMENTO E INSTALAÇÃO. AF_12/2015</v>
      </c>
      <c r="E277" s="317" t="str">
        <f>IF(A277="SERVIÇO",VLOOKUP(C277,SERVIÇOS!$A$6:$D$6426,3,0),IF(A277="INSUMO",VLOOKUP(C277,INSUMOS!$A$6:$D$5343,3,0),IF(REFORMA!A277="COTAÇÃO",VLOOKUP(REFORMA!C277,'MAPA DE COTAÇÕES'!$A$9:$H$956,4,0),IF(REFORMA!A277="CCU",VLOOKUP(REFORMA!C277,COMPOSIÇÕES!$B$9:$H$1050,4,0)))))</f>
        <v>M</v>
      </c>
      <c r="F277" s="393">
        <v>2600.65</v>
      </c>
      <c r="G277" s="391">
        <f>IF(A277="SERVIÇO",VLOOKUP(C277,SERVIÇOS!$A$6:$D$6426,4,0),IF(A277="INSUMO",VLOOKUP(C277,INSUMOS!$A$6:$D$5343,4,0),IF(REFORMA!A277="COTAÇÃO",VLOOKUP(REFORMA!C277,'MAPA DE COTAÇÕES'!$A$9:$H$956,3,0),IF(REFORMA!A277="CCU",VLOOKUP(REFORMA!C277,COMPOSIÇÕES!$B$9:$H$1050,7,0)))))</f>
        <v>2.94</v>
      </c>
      <c r="H277" s="390">
        <f t="shared" ref="H277:H290" si="91">G277*F277</f>
        <v>7645.9110000000001</v>
      </c>
      <c r="J277" s="287">
        <f t="shared" si="76"/>
        <v>7645.9110000000001</v>
      </c>
    </row>
    <row r="278" spans="1:10" s="279" customFormat="1" ht="51" x14ac:dyDescent="0.2">
      <c r="A278" s="288" t="s">
        <v>5144</v>
      </c>
      <c r="B278" s="392" t="s">
        <v>6906</v>
      </c>
      <c r="C278" s="392">
        <v>91928</v>
      </c>
      <c r="D278" s="316" t="str">
        <f>IF(A278="SERVIÇO",VLOOKUP(C278,SERVIÇOS!$A$6:$D$6426,2,0),IF(A278="INSUMO",VLOOKUP(C278,INSUMOS!$A$6:$D$5343,2,0),IF(REFORMA!A278="COTAÇÃO",VLOOKUP(REFORMA!C278,'MAPA DE COTAÇÕES'!$A$9:$H$956,2,0),IF(REFORMA!A278="CCU",VLOOKUP(REFORMA!C278,COMPOSIÇÕES!$B$9:$H$1050,2,0)))))</f>
        <v>CABO DE COBRE FLEXÍVEL ISOLADO, 4 MM², ANTI-CHAMA 450/750 V, PARA CIRCUITOS TERMINAIS - FORNECIMENTO E INSTALAÇÃO. AF_12/2015</v>
      </c>
      <c r="E278" s="317" t="str">
        <f>IF(A278="SERVIÇO",VLOOKUP(C278,SERVIÇOS!$A$6:$D$6426,3,0),IF(A278="INSUMO",VLOOKUP(C278,INSUMOS!$A$6:$D$5343,3,0),IF(REFORMA!A278="COTAÇÃO",VLOOKUP(REFORMA!C278,'MAPA DE COTAÇÕES'!$A$9:$H$956,4,0),IF(REFORMA!A278="CCU",VLOOKUP(REFORMA!C278,COMPOSIÇÕES!$B$9:$H$1050,4,0)))))</f>
        <v>M</v>
      </c>
      <c r="F278" s="393">
        <v>33.5</v>
      </c>
      <c r="G278" s="391">
        <f>IF(A278="SERVIÇO",VLOOKUP(C278,SERVIÇOS!$A$6:$D$6426,4,0),IF(A278="INSUMO",VLOOKUP(C278,INSUMOS!$A$6:$D$5343,4,0),IF(REFORMA!A278="COTAÇÃO",VLOOKUP(REFORMA!C278,'MAPA DE COTAÇÕES'!$A$9:$H$956,3,0),IF(REFORMA!A278="CCU",VLOOKUP(REFORMA!C278,COMPOSIÇÕES!$B$9:$H$1050,7,0)))))</f>
        <v>4.71</v>
      </c>
      <c r="H278" s="390">
        <f t="shared" si="91"/>
        <v>157.785</v>
      </c>
      <c r="J278" s="287">
        <f t="shared" si="76"/>
        <v>157.785</v>
      </c>
    </row>
    <row r="279" spans="1:10" s="279" customFormat="1" ht="51" x14ac:dyDescent="0.2">
      <c r="A279" s="288" t="s">
        <v>5144</v>
      </c>
      <c r="B279" s="392" t="s">
        <v>6907</v>
      </c>
      <c r="C279" s="392">
        <v>91930</v>
      </c>
      <c r="D279" s="316" t="str">
        <f>IF(A279="SERVIÇO",VLOOKUP(C279,SERVIÇOS!$A$6:$D$6426,2,0),IF(A279="INSUMO",VLOOKUP(C279,INSUMOS!$A$6:$D$5343,2,0),IF(REFORMA!A279="COTAÇÃO",VLOOKUP(REFORMA!C279,'MAPA DE COTAÇÕES'!$A$9:$H$956,2,0),IF(REFORMA!A279="CCU",VLOOKUP(REFORMA!C279,COMPOSIÇÕES!$B$9:$H$1050,2,0)))))</f>
        <v>CABO DE COBRE FLEXÍVEL ISOLADO, 6 MM², ANTI-CHAMA 450/750 V, PARA CIRCUITOS TERMINAIS - FORNECIMENTO E INSTALAÇÃO. AF_12/2015</v>
      </c>
      <c r="E279" s="317" t="str">
        <f>IF(A279="SERVIÇO",VLOOKUP(C279,SERVIÇOS!$A$6:$D$6426,3,0),IF(A279="INSUMO",VLOOKUP(C279,INSUMOS!$A$6:$D$5343,3,0),IF(REFORMA!A279="COTAÇÃO",VLOOKUP(REFORMA!C279,'MAPA DE COTAÇÕES'!$A$9:$H$956,4,0),IF(REFORMA!A279="CCU",VLOOKUP(REFORMA!C279,COMPOSIÇÕES!$B$9:$H$1050,4,0)))))</f>
        <v>M</v>
      </c>
      <c r="F279" s="393">
        <v>1151</v>
      </c>
      <c r="G279" s="391">
        <f>IF(A279="SERVIÇO",VLOOKUP(C279,SERVIÇOS!$A$6:$D$6426,4,0),IF(A279="INSUMO",VLOOKUP(C279,INSUMOS!$A$6:$D$5343,4,0),IF(REFORMA!A279="COTAÇÃO",VLOOKUP(REFORMA!C279,'MAPA DE COTAÇÕES'!$A$9:$H$956,3,0),IF(REFORMA!A279="CCU",VLOOKUP(REFORMA!C279,COMPOSIÇÕES!$B$9:$H$1050,7,0)))))</f>
        <v>6.44</v>
      </c>
      <c r="H279" s="390">
        <f t="shared" si="91"/>
        <v>7412.4400000000005</v>
      </c>
      <c r="J279" s="287">
        <f t="shared" si="76"/>
        <v>7412.4400000000005</v>
      </c>
    </row>
    <row r="280" spans="1:10" s="279" customFormat="1" ht="51" x14ac:dyDescent="0.2">
      <c r="A280" s="288" t="s">
        <v>5144</v>
      </c>
      <c r="B280" s="392" t="s">
        <v>6908</v>
      </c>
      <c r="C280" s="392">
        <v>91932</v>
      </c>
      <c r="D280" s="316" t="str">
        <f>IF(A280="SERVIÇO",VLOOKUP(C280,SERVIÇOS!$A$6:$D$6426,2,0),IF(A280="INSUMO",VLOOKUP(C280,INSUMOS!$A$6:$D$5343,2,0),IF(REFORMA!A280="COTAÇÃO",VLOOKUP(REFORMA!C280,'MAPA DE COTAÇÕES'!$A$9:$H$956,2,0),IF(REFORMA!A280="CCU",VLOOKUP(REFORMA!C280,COMPOSIÇÕES!$B$9:$H$1050,2,0)))))</f>
        <v>CABO DE COBRE FLEXÍVEL ISOLADO, 10 MM², ANTI-CHAMA 450/750 V, PARA CIRCUITOS TERMINAIS - FORNECIMENTO E INSTALAÇÃO. AF_12/2015</v>
      </c>
      <c r="E280" s="317" t="str">
        <f>IF(A280="SERVIÇO",VLOOKUP(C280,SERVIÇOS!$A$6:$D$6426,3,0),IF(A280="INSUMO",VLOOKUP(C280,INSUMOS!$A$6:$D$5343,3,0),IF(REFORMA!A280="COTAÇÃO",VLOOKUP(REFORMA!C280,'MAPA DE COTAÇÕES'!$A$9:$H$956,4,0),IF(REFORMA!A280="CCU",VLOOKUP(REFORMA!C280,COMPOSIÇÕES!$B$9:$H$1050,4,0)))))</f>
        <v>M</v>
      </c>
      <c r="F280" s="393">
        <v>152</v>
      </c>
      <c r="G280" s="391">
        <f>IF(A280="SERVIÇO",VLOOKUP(C280,SERVIÇOS!$A$6:$D$6426,4,0),IF(A280="INSUMO",VLOOKUP(C280,INSUMOS!$A$6:$D$5343,4,0),IF(REFORMA!A280="COTAÇÃO",VLOOKUP(REFORMA!C280,'MAPA DE COTAÇÕES'!$A$9:$H$956,3,0),IF(REFORMA!A280="CCU",VLOOKUP(REFORMA!C280,COMPOSIÇÕES!$B$9:$H$1050,7,0)))))</f>
        <v>10.56</v>
      </c>
      <c r="H280" s="390">
        <f t="shared" si="91"/>
        <v>1605.1200000000001</v>
      </c>
      <c r="J280" s="287">
        <f t="shared" si="76"/>
        <v>1605.1200000000001</v>
      </c>
    </row>
    <row r="281" spans="1:10" s="279" customFormat="1" ht="38.25" x14ac:dyDescent="0.2">
      <c r="A281" s="288" t="s">
        <v>5144</v>
      </c>
      <c r="B281" s="392" t="s">
        <v>6909</v>
      </c>
      <c r="C281" s="392">
        <v>92981</v>
      </c>
      <c r="D281" s="316" t="str">
        <f>IF(A281="SERVIÇO",VLOOKUP(C281,SERVIÇOS!$A$6:$D$6426,2,0),IF(A281="INSUMO",VLOOKUP(C281,INSUMOS!$A$6:$D$5343,2,0),IF(REFORMA!A281="COTAÇÃO",VLOOKUP(REFORMA!C281,'MAPA DE COTAÇÕES'!$A$9:$H$956,2,0),IF(REFORMA!A281="CCU",VLOOKUP(REFORMA!C281,COMPOSIÇÕES!$B$9:$H$1050,2,0)))))</f>
        <v>CABO DE COBRE FLEXÍVEL ISOLADO, 16 MM², ANTI-CHAMA 450/750 V, PARA DISTRIBUIÇÃO - FORNECIMENTO E INSTALAÇÃO. AF_12/2015</v>
      </c>
      <c r="E281" s="317" t="str">
        <f>IF(A281="SERVIÇO",VLOOKUP(C281,SERVIÇOS!$A$6:$D$6426,3,0),IF(A281="INSUMO",VLOOKUP(C281,INSUMOS!$A$6:$D$5343,3,0),IF(REFORMA!A281="COTAÇÃO",VLOOKUP(REFORMA!C281,'MAPA DE COTAÇÕES'!$A$9:$H$956,4,0),IF(REFORMA!A281="CCU",VLOOKUP(REFORMA!C281,COMPOSIÇÕES!$B$9:$H$1050,4,0)))))</f>
        <v>M</v>
      </c>
      <c r="F281" s="393">
        <v>133</v>
      </c>
      <c r="G281" s="391">
        <f>IF(A281="SERVIÇO",VLOOKUP(C281,SERVIÇOS!$A$6:$D$6426,4,0),IF(A281="INSUMO",VLOOKUP(C281,INSUMOS!$A$6:$D$5343,4,0),IF(REFORMA!A281="COTAÇÃO",VLOOKUP(REFORMA!C281,'MAPA DE COTAÇÕES'!$A$9:$H$956,3,0),IF(REFORMA!A281="CCU",VLOOKUP(REFORMA!C281,COMPOSIÇÕES!$B$9:$H$1050,7,0)))))</f>
        <v>10.59</v>
      </c>
      <c r="H281" s="390">
        <f t="shared" si="91"/>
        <v>1408.47</v>
      </c>
      <c r="J281" s="287">
        <f t="shared" si="76"/>
        <v>1408.47</v>
      </c>
    </row>
    <row r="282" spans="1:10" s="279" customFormat="1" ht="38.25" x14ac:dyDescent="0.2">
      <c r="A282" s="288" t="s">
        <v>5144</v>
      </c>
      <c r="B282" s="392" t="s">
        <v>6910</v>
      </c>
      <c r="C282" s="392">
        <v>92985</v>
      </c>
      <c r="D282" s="316" t="str">
        <f>IF(A282="SERVIÇO",VLOOKUP(C282,SERVIÇOS!$A$6:$D$6426,2,0),IF(A282="INSUMO",VLOOKUP(C282,INSUMOS!$A$6:$D$5343,2,0),IF(REFORMA!A282="COTAÇÃO",VLOOKUP(REFORMA!C282,'MAPA DE COTAÇÕES'!$A$9:$H$956,2,0),IF(REFORMA!A282="CCU",VLOOKUP(REFORMA!C282,COMPOSIÇÕES!$B$9:$H$1050,2,0)))))</f>
        <v>CABO DE COBRE FLEXÍVEL ISOLADO, 35 MM², ANTI-CHAMA 450/750 V, PARA DISTRIBUIÇÃO - FORNECIMENTO E INSTALAÇÃO. AF_12/2015</v>
      </c>
      <c r="E282" s="317" t="str">
        <f>IF(A282="SERVIÇO",VLOOKUP(C282,SERVIÇOS!$A$6:$D$6426,3,0),IF(A282="INSUMO",VLOOKUP(C282,INSUMOS!$A$6:$D$5343,3,0),IF(REFORMA!A282="COTAÇÃO",VLOOKUP(REFORMA!C282,'MAPA DE COTAÇÕES'!$A$9:$H$956,4,0),IF(REFORMA!A282="CCU",VLOOKUP(REFORMA!C282,COMPOSIÇÕES!$B$9:$H$1050,4,0)))))</f>
        <v>M</v>
      </c>
      <c r="F282" s="393">
        <v>532</v>
      </c>
      <c r="G282" s="391">
        <f>IF(A282="SERVIÇO",VLOOKUP(C282,SERVIÇOS!$A$6:$D$6426,4,0),IF(A282="INSUMO",VLOOKUP(C282,INSUMOS!$A$6:$D$5343,4,0),IF(REFORMA!A282="COTAÇÃO",VLOOKUP(REFORMA!C282,'MAPA DE COTAÇÕES'!$A$9:$H$956,3,0),IF(REFORMA!A282="CCU",VLOOKUP(REFORMA!C282,COMPOSIÇÕES!$B$9:$H$1050,7,0)))))</f>
        <v>24.77</v>
      </c>
      <c r="H282" s="390">
        <f t="shared" si="91"/>
        <v>13177.64</v>
      </c>
      <c r="J282" s="287">
        <f t="shared" si="76"/>
        <v>13177.64</v>
      </c>
    </row>
    <row r="283" spans="1:10" s="279" customFormat="1" ht="25.5" x14ac:dyDescent="0.2">
      <c r="A283" s="288" t="s">
        <v>5145</v>
      </c>
      <c r="B283" s="392" t="s">
        <v>6911</v>
      </c>
      <c r="C283" s="392" t="s">
        <v>6897</v>
      </c>
      <c r="D283" s="316" t="str">
        <f>IF(A283="SERVIÇO",VLOOKUP(C283,SERVIÇOS!$A$6:$D$6426,2,0),IF(A283="INSUMO",VLOOKUP(C283,INSUMOS!$A$6:$D$5343,2,0),IF(REFORMA!A283="COTAÇÃO",VLOOKUP(REFORMA!C283,'MAPA DE COTAÇÕES'!$A$9:$H$956,2,0),IF(REFORMA!A283="CCU",VLOOKUP(REFORMA!C283,COMPOSIÇÕES!$B$9:$H$1050,2,0)))))</f>
        <v>CABO DE COBRE PP 2 x 1,5 MM2 - FORNECIMENTO E INSTALACAOO</v>
      </c>
      <c r="E283" s="317" t="str">
        <f>IF(A283="SERVIÇO",VLOOKUP(C283,SERVIÇOS!$A$6:$D$6426,3,0),IF(A283="INSUMO",VLOOKUP(C283,INSUMOS!$A$6:$D$5343,3,0),IF(REFORMA!A283="COTAÇÃO",VLOOKUP(REFORMA!C283,'MAPA DE COTAÇÕES'!$A$9:$H$956,4,0),IF(REFORMA!A283="CCU",VLOOKUP(REFORMA!C283,COMPOSIÇÕES!$B$9:$H$1050,4,0)))))</f>
        <v>M</v>
      </c>
      <c r="F283" s="393">
        <v>308.8</v>
      </c>
      <c r="G283" s="391">
        <f>IF(A283="SERVIÇO",VLOOKUP(C283,SERVIÇOS!$A$6:$D$6426,4,0),IF(A283="INSUMO",VLOOKUP(C283,INSUMOS!$A$6:$D$5343,4,0),IF(REFORMA!A283="COTAÇÃO",VLOOKUP(REFORMA!C283,'MAPA DE COTAÇÕES'!$A$9:$H$956,3,0),IF(REFORMA!A283="CCU",VLOOKUP(REFORMA!C283,COMPOSIÇÕES!$B$9:$H$1050,7,0)))))</f>
        <v>6.798</v>
      </c>
      <c r="H283" s="390">
        <f t="shared" si="91"/>
        <v>2099.2224000000001</v>
      </c>
      <c r="J283" s="287">
        <f t="shared" si="76"/>
        <v>2099.2224000000001</v>
      </c>
    </row>
    <row r="284" spans="1:10" s="106" customFormat="1" x14ac:dyDescent="0.2">
      <c r="A284" s="287"/>
      <c r="B284" s="171"/>
      <c r="C284" s="171"/>
      <c r="D284" s="171"/>
      <c r="E284" s="172"/>
      <c r="F284" s="173"/>
      <c r="G284" s="173"/>
      <c r="H284" s="174"/>
      <c r="J284" s="287">
        <f t="shared" si="76"/>
        <v>0</v>
      </c>
    </row>
    <row r="285" spans="1:10" s="279" customFormat="1" x14ac:dyDescent="0.2">
      <c r="A285" s="288"/>
      <c r="B285" s="280" t="s">
        <v>6912</v>
      </c>
      <c r="C285" s="280"/>
      <c r="D285" s="281" t="s">
        <v>120</v>
      </c>
      <c r="E285" s="282"/>
      <c r="F285" s="282"/>
      <c r="G285" s="282"/>
      <c r="H285" s="283"/>
      <c r="J285" s="287">
        <f t="shared" ref="J285" si="92">G285*F285</f>
        <v>0</v>
      </c>
    </row>
    <row r="286" spans="1:10" s="279" customFormat="1" ht="51" x14ac:dyDescent="0.2">
      <c r="A286" s="288" t="s">
        <v>5144</v>
      </c>
      <c r="B286" s="392" t="s">
        <v>6913</v>
      </c>
      <c r="C286" s="392">
        <v>95796</v>
      </c>
      <c r="D286" s="316" t="str">
        <f>IF(A286="SERVIÇO",VLOOKUP(C286,SERVIÇOS!$A$6:$D$6426,2,0),IF(A286="INSUMO",VLOOKUP(C286,INSUMOS!$A$6:$D$5343,2,0),IF(REFORMA!A286="COTAÇÃO",VLOOKUP(REFORMA!C286,'MAPA DE COTAÇÕES'!$A$9:$H$956,2,0),IF(REFORMA!A286="CCU",VLOOKUP(REFORMA!C286,COMPOSIÇÕES!$B$9:$H$1050,2,0)))))</f>
        <v>CONDULETE DE ALUMÍNIO, TIPO T, PARA ELETRODUTO DE AÇO GALVANIZADO DN 25 MM (1''), APARENTE - FORNECIMENTO E INSTALAÇÃO. AF_11/2016_P</v>
      </c>
      <c r="E286" s="317" t="str">
        <f>IF(A286="SERVIÇO",VLOOKUP(C286,SERVIÇOS!$A$6:$D$6426,3,0),IF(A286="INSUMO",VLOOKUP(C286,INSUMOS!$A$6:$D$5343,3,0),IF(REFORMA!A286="COTAÇÃO",VLOOKUP(REFORMA!C286,'MAPA DE COTAÇÕES'!$A$9:$H$956,4,0),IF(REFORMA!A286="CCU",VLOOKUP(REFORMA!C286,COMPOSIÇÕES!$B$9:$H$1050,4,0)))))</f>
        <v>UN</v>
      </c>
      <c r="F286" s="393">
        <v>15</v>
      </c>
      <c r="G286" s="391">
        <f>IF(A286="SERVIÇO",VLOOKUP(C286,SERVIÇOS!$A$6:$D$6426,4,0),IF(A286="INSUMO",VLOOKUP(C286,INSUMOS!$A$6:$D$5343,4,0),IF(REFORMA!A286="COTAÇÃO",VLOOKUP(REFORMA!C286,'MAPA DE COTAÇÕES'!$A$9:$H$956,3,0),IF(REFORMA!A286="CCU",VLOOKUP(REFORMA!C286,COMPOSIÇÕES!$B$9:$H$1050,7,0)))))</f>
        <v>30.41</v>
      </c>
      <c r="H286" s="390">
        <f t="shared" si="91"/>
        <v>456.15</v>
      </c>
      <c r="J286" s="287">
        <f t="shared" si="76"/>
        <v>456.15</v>
      </c>
    </row>
    <row r="287" spans="1:10" s="279" customFormat="1" ht="51" x14ac:dyDescent="0.2">
      <c r="A287" s="288" t="s">
        <v>5144</v>
      </c>
      <c r="B287" s="392" t="s">
        <v>6914</v>
      </c>
      <c r="C287" s="392">
        <v>95781</v>
      </c>
      <c r="D287" s="316" t="str">
        <f>IF(A287="SERVIÇO",VLOOKUP(C287,SERVIÇOS!$A$6:$D$6426,2,0),IF(A287="INSUMO",VLOOKUP(C287,INSUMOS!$A$6:$D$5343,2,0),IF(REFORMA!A287="COTAÇÃO",VLOOKUP(REFORMA!C287,'MAPA DE COTAÇÕES'!$A$9:$H$956,2,0),IF(REFORMA!A287="CCU",VLOOKUP(REFORMA!C287,COMPOSIÇÕES!$B$9:$H$1050,2,0)))))</f>
        <v>CONDULETE DE ALUMÍNIO, TIPO C, PARA ELETRODUTO DE AÇO GALVANIZADO DN 25 MM (1''), APARENTE - FORNECIMENTO E INSTALAÇÃO. AF_11/2016_P</v>
      </c>
      <c r="E287" s="317" t="str">
        <f>IF(A287="SERVIÇO",VLOOKUP(C287,SERVIÇOS!$A$6:$D$6426,3,0),IF(A287="INSUMO",VLOOKUP(C287,INSUMOS!$A$6:$D$5343,3,0),IF(REFORMA!A287="COTAÇÃO",VLOOKUP(REFORMA!C287,'MAPA DE COTAÇÕES'!$A$9:$H$956,4,0),IF(REFORMA!A287="CCU",VLOOKUP(REFORMA!C287,COMPOSIÇÕES!$B$9:$H$1050,4,0)))))</f>
        <v>UN</v>
      </c>
      <c r="F287" s="393">
        <v>8</v>
      </c>
      <c r="G287" s="391">
        <f>IF(A287="SERVIÇO",VLOOKUP(C287,SERVIÇOS!$A$6:$D$6426,4,0),IF(A287="INSUMO",VLOOKUP(C287,INSUMOS!$A$6:$D$5343,4,0),IF(REFORMA!A287="COTAÇÃO",VLOOKUP(REFORMA!C287,'MAPA DE COTAÇÕES'!$A$9:$H$956,3,0),IF(REFORMA!A287="CCU",VLOOKUP(REFORMA!C287,COMPOSIÇÕES!$B$9:$H$1050,7,0)))))</f>
        <v>23.78</v>
      </c>
      <c r="H287" s="390">
        <f t="shared" ref="H287" si="93">G287*F287</f>
        <v>190.24</v>
      </c>
      <c r="J287" s="287">
        <f t="shared" ref="J287" si="94">G287*F287</f>
        <v>190.24</v>
      </c>
    </row>
    <row r="288" spans="1:10" s="279" customFormat="1" ht="51" x14ac:dyDescent="0.2">
      <c r="A288" s="288" t="s">
        <v>5144</v>
      </c>
      <c r="B288" s="392" t="s">
        <v>6915</v>
      </c>
      <c r="C288" s="392">
        <v>95782</v>
      </c>
      <c r="D288" s="316" t="str">
        <f>IF(A288="SERVIÇO",VLOOKUP(C288,SERVIÇOS!$A$6:$D$6426,2,0),IF(A288="INSUMO",VLOOKUP(C288,INSUMOS!$A$6:$D$5343,2,0),IF(REFORMA!A288="COTAÇÃO",VLOOKUP(REFORMA!C288,'MAPA DE COTAÇÕES'!$A$9:$H$956,2,0),IF(REFORMA!A288="CCU",VLOOKUP(REFORMA!C288,COMPOSIÇÕES!$B$9:$H$1050,2,0)))))</f>
        <v>CONDULETE DE ALUMÍNIO, TIPO E, ELETRODUTO DE AÇO GALVANIZADO DN 25 MM (1''), APARENTE - FORNECIMENTO E INSTALAÇÃO. AF_11/2016_P</v>
      </c>
      <c r="E288" s="317" t="str">
        <f>IF(A288="SERVIÇO",VLOOKUP(C288,SERVIÇOS!$A$6:$D$6426,3,0),IF(A288="INSUMO",VLOOKUP(C288,INSUMOS!$A$6:$D$5343,3,0),IF(REFORMA!A288="COTAÇÃO",VLOOKUP(REFORMA!C288,'MAPA DE COTAÇÕES'!$A$9:$H$956,4,0),IF(REFORMA!A288="CCU",VLOOKUP(REFORMA!C288,COMPOSIÇÕES!$B$9:$H$1050,4,0)))))</f>
        <v>UN</v>
      </c>
      <c r="F288" s="393">
        <v>7</v>
      </c>
      <c r="G288" s="391">
        <f>IF(A288="SERVIÇO",VLOOKUP(C288,SERVIÇOS!$A$6:$D$6426,4,0),IF(A288="INSUMO",VLOOKUP(C288,INSUMOS!$A$6:$D$5343,4,0),IF(REFORMA!A288="COTAÇÃO",VLOOKUP(REFORMA!C288,'MAPA DE COTAÇÕES'!$A$9:$H$956,3,0),IF(REFORMA!A288="CCU",VLOOKUP(REFORMA!C288,COMPOSIÇÕES!$B$9:$H$1050,7,0)))))</f>
        <v>24.63</v>
      </c>
      <c r="H288" s="390">
        <f t="shared" si="91"/>
        <v>172.41</v>
      </c>
      <c r="J288" s="287">
        <f t="shared" si="76"/>
        <v>172.41</v>
      </c>
    </row>
    <row r="289" spans="1:10" s="279" customFormat="1" ht="51" x14ac:dyDescent="0.2">
      <c r="A289" s="288" t="s">
        <v>5144</v>
      </c>
      <c r="B289" s="392" t="s">
        <v>6916</v>
      </c>
      <c r="C289" s="392">
        <v>95789</v>
      </c>
      <c r="D289" s="316" t="str">
        <f>IF(A289="SERVIÇO",VLOOKUP(C289,SERVIÇOS!$A$6:$D$6426,2,0),IF(A289="INSUMO",VLOOKUP(C289,INSUMOS!$A$6:$D$5343,2,0),IF(REFORMA!A289="COTAÇÃO",VLOOKUP(REFORMA!C289,'MAPA DE COTAÇÕES'!$A$9:$H$956,2,0),IF(REFORMA!A289="CCU",VLOOKUP(REFORMA!C289,COMPOSIÇÕES!$B$9:$H$1050,2,0)))))</f>
        <v>CONDULETE DE ALUMÍNIO, TIPO LR, PARA ELETRODUTO DE AÇO GALVANIZADO DN 25 MM (1''), APARENTE - FORNECIMENTO E INSTALAÇÃO. AF_11/2016_P</v>
      </c>
      <c r="E289" s="317" t="str">
        <f>IF(A289="SERVIÇO",VLOOKUP(C289,SERVIÇOS!$A$6:$D$6426,3,0),IF(A289="INSUMO",VLOOKUP(C289,INSUMOS!$A$6:$D$5343,3,0),IF(REFORMA!A289="COTAÇÃO",VLOOKUP(REFORMA!C289,'MAPA DE COTAÇÕES'!$A$9:$H$956,4,0),IF(REFORMA!A289="CCU",VLOOKUP(REFORMA!C289,COMPOSIÇÕES!$B$9:$H$1050,4,0)))))</f>
        <v>UN</v>
      </c>
      <c r="F289" s="393">
        <v>6</v>
      </c>
      <c r="G289" s="391">
        <f>IF(A289="SERVIÇO",VLOOKUP(C289,SERVIÇOS!$A$6:$D$6426,4,0),IF(A289="INSUMO",VLOOKUP(C289,INSUMOS!$A$6:$D$5343,4,0),IF(REFORMA!A289="COTAÇÃO",VLOOKUP(REFORMA!C289,'MAPA DE COTAÇÕES'!$A$9:$H$956,3,0),IF(REFORMA!A289="CCU",VLOOKUP(REFORMA!C289,COMPOSIÇÕES!$B$9:$H$1050,7,0)))))</f>
        <v>25.86</v>
      </c>
      <c r="H289" s="390">
        <f t="shared" si="91"/>
        <v>155.16</v>
      </c>
      <c r="J289" s="287">
        <f t="shared" si="76"/>
        <v>155.16</v>
      </c>
    </row>
    <row r="290" spans="1:10" s="279" customFormat="1" ht="51" x14ac:dyDescent="0.2">
      <c r="A290" s="288" t="s">
        <v>5144</v>
      </c>
      <c r="B290" s="392" t="s">
        <v>6917</v>
      </c>
      <c r="C290" s="392">
        <v>95802</v>
      </c>
      <c r="D290" s="316" t="str">
        <f>IF(A290="SERVIÇO",VLOOKUP(C290,SERVIÇOS!$A$6:$D$6426,2,0),IF(A290="INSUMO",VLOOKUP(C290,INSUMOS!$A$6:$D$5343,2,0),IF(REFORMA!A290="COTAÇÃO",VLOOKUP(REFORMA!C290,'MAPA DE COTAÇÕES'!$A$9:$H$956,2,0),IF(REFORMA!A290="CCU",VLOOKUP(REFORMA!C290,COMPOSIÇÕES!$B$9:$H$1050,2,0)))))</f>
        <v>CONDULETE DE ALUMÍNIO, TIPO X, PARA ELETRODUTO DE AÇO GALVANIZADO DN 25 MM (1''), APARENTE - FORNECIMENTO E INSTALAÇÃO. AF_11/2016_P</v>
      </c>
      <c r="E290" s="317" t="str">
        <f>IF(A290="SERVIÇO",VLOOKUP(C290,SERVIÇOS!$A$6:$D$6426,3,0),IF(A290="INSUMO",VLOOKUP(C290,INSUMOS!$A$6:$D$5343,3,0),IF(REFORMA!A290="COTAÇÃO",VLOOKUP(REFORMA!C290,'MAPA DE COTAÇÕES'!$A$9:$H$956,4,0),IF(REFORMA!A290="CCU",VLOOKUP(REFORMA!C290,COMPOSIÇÕES!$B$9:$H$1050,4,0)))))</f>
        <v>UN</v>
      </c>
      <c r="F290" s="393">
        <v>1</v>
      </c>
      <c r="G290" s="391">
        <f>IF(A290="SERVIÇO",VLOOKUP(C290,SERVIÇOS!$A$6:$D$6426,4,0),IF(A290="INSUMO",VLOOKUP(C290,INSUMOS!$A$6:$D$5343,4,0),IF(REFORMA!A290="COTAÇÃO",VLOOKUP(REFORMA!C290,'MAPA DE COTAÇÕES'!$A$9:$H$956,3,0),IF(REFORMA!A290="CCU",VLOOKUP(REFORMA!C290,COMPOSIÇÕES!$B$9:$H$1050,7,0)))))</f>
        <v>32.61</v>
      </c>
      <c r="H290" s="390">
        <f t="shared" si="91"/>
        <v>32.61</v>
      </c>
      <c r="J290" s="287">
        <f t="shared" si="76"/>
        <v>32.61</v>
      </c>
    </row>
    <row r="291" spans="1:10" s="279" customFormat="1" ht="38.25" x14ac:dyDescent="0.2">
      <c r="A291" s="288" t="s">
        <v>5144</v>
      </c>
      <c r="B291" s="392" t="s">
        <v>6918</v>
      </c>
      <c r="C291" s="392">
        <v>91939</v>
      </c>
      <c r="D291" s="316" t="str">
        <f>IF(A291="SERVIÇO",VLOOKUP(C291,SERVIÇOS!$A$6:$D$6426,2,0),IF(A291="INSUMO",VLOOKUP(C291,INSUMOS!$A$6:$D$5343,2,0),IF(REFORMA!A291="COTAÇÃO",VLOOKUP(REFORMA!C291,'MAPA DE COTAÇÕES'!$A$9:$H$956,2,0),IF(REFORMA!A291="CCU",VLOOKUP(REFORMA!C291,COMPOSIÇÕES!$B$9:$H$1050,2,0)))))</f>
        <v>CAIXA RETANGULAR 4" X 2" ALTA (2,00 M DO PISO), PVC, INSTALADA EM PAREDE - FORNECIMENTO E INSTALAÇÃO. AF_12/2015</v>
      </c>
      <c r="E291" s="317" t="str">
        <f>IF(A291="SERVIÇO",VLOOKUP(C291,SERVIÇOS!$A$6:$D$6426,3,0),IF(A291="INSUMO",VLOOKUP(C291,INSUMOS!$A$6:$D$5343,3,0),IF(REFORMA!A291="COTAÇÃO",VLOOKUP(REFORMA!C291,'MAPA DE COTAÇÕES'!$A$9:$H$956,4,0),IF(REFORMA!A291="CCU",VLOOKUP(REFORMA!C291,COMPOSIÇÕES!$B$9:$H$1050,4,0)))))</f>
        <v>UN</v>
      </c>
      <c r="F291" s="393">
        <v>11</v>
      </c>
      <c r="G291" s="391">
        <f>IF(A291="SERVIÇO",VLOOKUP(C291,SERVIÇOS!$A$6:$D$6426,4,0),IF(A291="INSUMO",VLOOKUP(C291,INSUMOS!$A$6:$D$5343,4,0),IF(REFORMA!A291="COTAÇÃO",VLOOKUP(REFORMA!C291,'MAPA DE COTAÇÕES'!$A$9:$H$956,3,0),IF(REFORMA!A291="CCU",VLOOKUP(REFORMA!C291,COMPOSIÇÕES!$B$9:$H$1050,7,0)))))</f>
        <v>21.95</v>
      </c>
      <c r="H291" s="390">
        <f t="shared" ref="H291:H292" si="95">G291*F291</f>
        <v>241.45</v>
      </c>
      <c r="J291" s="287">
        <f t="shared" ref="J291:J292" si="96">G291*F291</f>
        <v>241.45</v>
      </c>
    </row>
    <row r="292" spans="1:10" s="279" customFormat="1" ht="38.25" x14ac:dyDescent="0.2">
      <c r="A292" s="288" t="s">
        <v>5144</v>
      </c>
      <c r="B292" s="392" t="s">
        <v>6919</v>
      </c>
      <c r="C292" s="392">
        <v>91940</v>
      </c>
      <c r="D292" s="316" t="str">
        <f>IF(A292="SERVIÇO",VLOOKUP(C292,SERVIÇOS!$A$6:$D$6426,2,0),IF(A292="INSUMO",VLOOKUP(C292,INSUMOS!$A$6:$D$5343,2,0),IF(REFORMA!A292="COTAÇÃO",VLOOKUP(REFORMA!C292,'MAPA DE COTAÇÕES'!$A$9:$H$956,2,0),IF(REFORMA!A292="CCU",VLOOKUP(REFORMA!C292,COMPOSIÇÕES!$B$9:$H$1050,2,0)))))</f>
        <v>CAIXA RETANGULAR 4" X 2" MÉDIA (1,30 M DO PISO), PVC, INSTALADA EM PAREDE - FORNECIMENTO E INSTALAÇÃO. AF_12/2015</v>
      </c>
      <c r="E292" s="317" t="str">
        <f>IF(A292="SERVIÇO",VLOOKUP(C292,SERVIÇOS!$A$6:$D$6426,3,0),IF(A292="INSUMO",VLOOKUP(C292,INSUMOS!$A$6:$D$5343,3,0),IF(REFORMA!A292="COTAÇÃO",VLOOKUP(REFORMA!C292,'MAPA DE COTAÇÕES'!$A$9:$H$956,4,0),IF(REFORMA!A292="CCU",VLOOKUP(REFORMA!C292,COMPOSIÇÕES!$B$9:$H$1050,4,0)))))</f>
        <v>UN</v>
      </c>
      <c r="F292" s="393">
        <v>38</v>
      </c>
      <c r="G292" s="391">
        <f>IF(A292="SERVIÇO",VLOOKUP(C292,SERVIÇOS!$A$6:$D$6426,4,0),IF(A292="INSUMO",VLOOKUP(C292,INSUMOS!$A$6:$D$5343,4,0),IF(REFORMA!A292="COTAÇÃO",VLOOKUP(REFORMA!C292,'MAPA DE COTAÇÕES'!$A$9:$H$956,3,0),IF(REFORMA!A292="CCU",VLOOKUP(REFORMA!C292,COMPOSIÇÕES!$B$9:$H$1050,7,0)))))</f>
        <v>11.44</v>
      </c>
      <c r="H292" s="390">
        <f t="shared" si="95"/>
        <v>434.71999999999997</v>
      </c>
      <c r="J292" s="287">
        <f t="shared" si="96"/>
        <v>434.71999999999997</v>
      </c>
    </row>
    <row r="293" spans="1:10" s="279" customFormat="1" ht="38.25" x14ac:dyDescent="0.2">
      <c r="A293" s="288" t="s">
        <v>5144</v>
      </c>
      <c r="B293" s="392" t="s">
        <v>6920</v>
      </c>
      <c r="C293" s="392">
        <v>91941</v>
      </c>
      <c r="D293" s="316" t="str">
        <f>IF(A293="SERVIÇO",VLOOKUP(C293,SERVIÇOS!$A$6:$D$6426,2,0),IF(A293="INSUMO",VLOOKUP(C293,INSUMOS!$A$6:$D$5343,2,0),IF(REFORMA!A293="COTAÇÃO",VLOOKUP(REFORMA!C293,'MAPA DE COTAÇÕES'!$A$9:$H$956,2,0),IF(REFORMA!A293="CCU",VLOOKUP(REFORMA!C293,COMPOSIÇÕES!$B$9:$H$1050,2,0)))))</f>
        <v>CAIXA RETANGULAR 4" X 2" BAIXA (0,30 M DO PISO), PVC, INSTALADA EM PAREDE - FORNECIMENTO E INSTALAÇÃO. AF_12/2015</v>
      </c>
      <c r="E293" s="317" t="str">
        <f>IF(A293="SERVIÇO",VLOOKUP(C293,SERVIÇOS!$A$6:$D$6426,3,0),IF(A293="INSUMO",VLOOKUP(C293,INSUMOS!$A$6:$D$5343,3,0),IF(REFORMA!A293="COTAÇÃO",VLOOKUP(REFORMA!C293,'MAPA DE COTAÇÕES'!$A$9:$H$956,4,0),IF(REFORMA!A293="CCU",VLOOKUP(REFORMA!C293,COMPOSIÇÕES!$B$9:$H$1050,4,0)))))</f>
        <v>UN</v>
      </c>
      <c r="F293" s="393">
        <v>28</v>
      </c>
      <c r="G293" s="391">
        <f>IF(A293="SERVIÇO",VLOOKUP(C293,SERVIÇOS!$A$6:$D$6426,4,0),IF(A293="INSUMO",VLOOKUP(C293,INSUMOS!$A$6:$D$5343,4,0),IF(REFORMA!A293="COTAÇÃO",VLOOKUP(REFORMA!C293,'MAPA DE COTAÇÕES'!$A$9:$H$956,3,0),IF(REFORMA!A293="CCU",VLOOKUP(REFORMA!C293,COMPOSIÇÕES!$B$9:$H$1050,7,0)))))</f>
        <v>7.5</v>
      </c>
      <c r="H293" s="390">
        <f t="shared" ref="H293:H299" si="97">G293*F293</f>
        <v>210</v>
      </c>
      <c r="J293" s="287">
        <f t="shared" si="76"/>
        <v>210</v>
      </c>
    </row>
    <row r="294" spans="1:10" s="279" customFormat="1" ht="51" x14ac:dyDescent="0.2">
      <c r="A294" s="288" t="s">
        <v>5144</v>
      </c>
      <c r="B294" s="392" t="s">
        <v>6921</v>
      </c>
      <c r="C294" s="392">
        <v>95801</v>
      </c>
      <c r="D294" s="316" t="str">
        <f>IF(A294="SERVIÇO",VLOOKUP(C294,SERVIÇOS!$A$6:$D$6426,2,0),IF(A294="INSUMO",VLOOKUP(C294,INSUMOS!$A$6:$D$5343,2,0),IF(REFORMA!A294="COTAÇÃO",VLOOKUP(REFORMA!C294,'MAPA DE COTAÇÕES'!$A$9:$H$956,2,0),IF(REFORMA!A294="CCU",VLOOKUP(REFORMA!C294,COMPOSIÇÕES!$B$9:$H$1050,2,0)))))</f>
        <v>CONDULETE DE ALUMÍNIO, TIPO X, PARA ELETRODUTO DE AÇO GALVANIZADO DN 20 MM (3/4''), APARENTE - FORNECIMENTO E INSTALAÇÃO. AF_11/2016_P</v>
      </c>
      <c r="E294" s="317" t="str">
        <f>IF(A294="SERVIÇO",VLOOKUP(C294,SERVIÇOS!$A$6:$D$6426,3,0),IF(A294="INSUMO",VLOOKUP(C294,INSUMOS!$A$6:$D$5343,3,0),IF(REFORMA!A294="COTAÇÃO",VLOOKUP(REFORMA!C294,'MAPA DE COTAÇÕES'!$A$9:$H$956,4,0),IF(REFORMA!A294="CCU",VLOOKUP(REFORMA!C294,COMPOSIÇÕES!$B$9:$H$1050,4,0)))))</f>
        <v>UN</v>
      </c>
      <c r="F294" s="393">
        <v>15</v>
      </c>
      <c r="G294" s="391">
        <f>IF(A294="SERVIÇO",VLOOKUP(C294,SERVIÇOS!$A$6:$D$6426,4,0),IF(A294="INSUMO",VLOOKUP(C294,INSUMOS!$A$6:$D$5343,4,0),IF(REFORMA!A294="COTAÇÃO",VLOOKUP(REFORMA!C294,'MAPA DE COTAÇÕES'!$A$9:$H$956,3,0),IF(REFORMA!A294="CCU",VLOOKUP(REFORMA!C294,COMPOSIÇÕES!$B$9:$H$1050,7,0)))))</f>
        <v>29.35</v>
      </c>
      <c r="H294" s="390">
        <f t="shared" si="97"/>
        <v>440.25</v>
      </c>
      <c r="J294" s="287">
        <f t="shared" si="76"/>
        <v>440.25</v>
      </c>
    </row>
    <row r="295" spans="1:10" s="279" customFormat="1" ht="51" x14ac:dyDescent="0.2">
      <c r="A295" s="288" t="s">
        <v>5144</v>
      </c>
      <c r="B295" s="392" t="s">
        <v>6922</v>
      </c>
      <c r="C295" s="392">
        <v>95778</v>
      </c>
      <c r="D295" s="316" t="str">
        <f>IF(A295="SERVIÇO",VLOOKUP(C295,SERVIÇOS!$A$6:$D$6426,2,0),IF(A295="INSUMO",VLOOKUP(C295,INSUMOS!$A$6:$D$5343,2,0),IF(REFORMA!A295="COTAÇÃO",VLOOKUP(REFORMA!C295,'MAPA DE COTAÇÕES'!$A$9:$H$956,2,0),IF(REFORMA!A295="CCU",VLOOKUP(REFORMA!C295,COMPOSIÇÕES!$B$9:$H$1050,2,0)))))</f>
        <v>CONDULETE DE ALUMÍNIO, TIPO C, PARA ELETRODUTO DE AÇO GALVANIZADO DN 20 MM (3/4''), APARENTE - FORNECIMENTO E INSTALAÇÃO. AF_11/2016_P</v>
      </c>
      <c r="E295" s="317" t="str">
        <f>IF(A295="SERVIÇO",VLOOKUP(C295,SERVIÇOS!$A$6:$D$6426,3,0),IF(A295="INSUMO",VLOOKUP(C295,INSUMOS!$A$6:$D$5343,3,0),IF(REFORMA!A295="COTAÇÃO",VLOOKUP(REFORMA!C295,'MAPA DE COTAÇÕES'!$A$9:$H$956,4,0),IF(REFORMA!A295="CCU",VLOOKUP(REFORMA!C295,COMPOSIÇÕES!$B$9:$H$1050,4,0)))))</f>
        <v>UN</v>
      </c>
      <c r="F295" s="393">
        <v>49</v>
      </c>
      <c r="G295" s="391">
        <f>IF(A295="SERVIÇO",VLOOKUP(C295,SERVIÇOS!$A$6:$D$6426,4,0),IF(A295="INSUMO",VLOOKUP(C295,INSUMOS!$A$6:$D$5343,4,0),IF(REFORMA!A295="COTAÇÃO",VLOOKUP(REFORMA!C295,'MAPA DE COTAÇÕES'!$A$9:$H$956,3,0),IF(REFORMA!A295="CCU",VLOOKUP(REFORMA!C295,COMPOSIÇÕES!$B$9:$H$1050,7,0)))))</f>
        <v>21.33</v>
      </c>
      <c r="H295" s="390">
        <f t="shared" si="97"/>
        <v>1045.1699999999998</v>
      </c>
      <c r="J295" s="287">
        <f t="shared" si="76"/>
        <v>1045.1699999999998</v>
      </c>
    </row>
    <row r="296" spans="1:10" s="279" customFormat="1" ht="51" x14ac:dyDescent="0.2">
      <c r="A296" s="288" t="s">
        <v>5144</v>
      </c>
      <c r="B296" s="392" t="s">
        <v>6923</v>
      </c>
      <c r="C296" s="392">
        <v>95787</v>
      </c>
      <c r="D296" s="316" t="str">
        <f>IF(A296="SERVIÇO",VLOOKUP(C296,SERVIÇOS!$A$6:$D$6426,2,0),IF(A296="INSUMO",VLOOKUP(C296,INSUMOS!$A$6:$D$5343,2,0),IF(REFORMA!A296="COTAÇÃO",VLOOKUP(REFORMA!C296,'MAPA DE COTAÇÕES'!$A$9:$H$956,2,0),IF(REFORMA!A296="CCU",VLOOKUP(REFORMA!C296,COMPOSIÇÕES!$B$9:$H$1050,2,0)))))</f>
        <v>CONDULETE DE ALUMÍNIO, TIPO LR, PARA ELETRODUTO DE AÇO GALVANIZADO DN 20 MM (3/4''), APARENTE - FORNECIMENTO E INSTALAÇÃO. AF_11/2016_P</v>
      </c>
      <c r="E296" s="317" t="str">
        <f>IF(A296="SERVIÇO",VLOOKUP(C296,SERVIÇOS!$A$6:$D$6426,3,0),IF(A296="INSUMO",VLOOKUP(C296,INSUMOS!$A$6:$D$5343,3,0),IF(REFORMA!A296="COTAÇÃO",VLOOKUP(REFORMA!C296,'MAPA DE COTAÇÕES'!$A$9:$H$956,4,0),IF(REFORMA!A296="CCU",VLOOKUP(REFORMA!C296,COMPOSIÇÕES!$B$9:$H$1050,4,0)))))</f>
        <v>UN</v>
      </c>
      <c r="F296" s="393">
        <v>67</v>
      </c>
      <c r="G296" s="391">
        <f>IF(A296="SERVIÇO",VLOOKUP(C296,SERVIÇOS!$A$6:$D$6426,4,0),IF(A296="INSUMO",VLOOKUP(C296,INSUMOS!$A$6:$D$5343,4,0),IF(REFORMA!A296="COTAÇÃO",VLOOKUP(REFORMA!C296,'MAPA DE COTAÇÕES'!$A$9:$H$956,3,0),IF(REFORMA!A296="CCU",VLOOKUP(REFORMA!C296,COMPOSIÇÕES!$B$9:$H$1050,7,0)))))</f>
        <v>21.37</v>
      </c>
      <c r="H296" s="390">
        <f t="shared" ref="H296" si="98">G296*F296</f>
        <v>1431.79</v>
      </c>
      <c r="J296" s="287">
        <f t="shared" ref="J296" si="99">G296*F296</f>
        <v>1431.79</v>
      </c>
    </row>
    <row r="297" spans="1:10" s="279" customFormat="1" ht="51" x14ac:dyDescent="0.2">
      <c r="A297" s="288" t="s">
        <v>5144</v>
      </c>
      <c r="B297" s="392" t="s">
        <v>6924</v>
      </c>
      <c r="C297" s="392">
        <v>95795</v>
      </c>
      <c r="D297" s="316" t="str">
        <f>IF(A297="SERVIÇO",VLOOKUP(C297,SERVIÇOS!$A$6:$D$6426,2,0),IF(A297="INSUMO",VLOOKUP(C297,INSUMOS!$A$6:$D$5343,2,0),IF(REFORMA!A297="COTAÇÃO",VLOOKUP(REFORMA!C297,'MAPA DE COTAÇÕES'!$A$9:$H$956,2,0),IF(REFORMA!A297="CCU",VLOOKUP(REFORMA!C297,COMPOSIÇÕES!$B$9:$H$1050,2,0)))))</f>
        <v>CONDULETE DE ALUMÍNIO, TIPO T, PARA ELETRODUTO DE AÇO GALVANIZADO DN 20 MM (3/4''), APARENTE - FORNECIMENTO E INSTALAÇÃO. AF_11/2016_P</v>
      </c>
      <c r="E297" s="317" t="str">
        <f>IF(A297="SERVIÇO",VLOOKUP(C297,SERVIÇOS!$A$6:$D$6426,3,0),IF(A297="INSUMO",VLOOKUP(C297,INSUMOS!$A$6:$D$5343,3,0),IF(REFORMA!A297="COTAÇÃO",VLOOKUP(REFORMA!C297,'MAPA DE COTAÇÕES'!$A$9:$H$956,4,0),IF(REFORMA!A297="CCU",VLOOKUP(REFORMA!C297,COMPOSIÇÕES!$B$9:$H$1050,4,0)))))</f>
        <v>UN</v>
      </c>
      <c r="F297" s="393">
        <v>71</v>
      </c>
      <c r="G297" s="391">
        <f>IF(A297="SERVIÇO",VLOOKUP(C297,SERVIÇOS!$A$6:$D$6426,4,0),IF(A297="INSUMO",VLOOKUP(C297,INSUMOS!$A$6:$D$5343,4,0),IF(REFORMA!A297="COTAÇÃO",VLOOKUP(REFORMA!C297,'MAPA DE COTAÇÕES'!$A$9:$H$956,3,0),IF(REFORMA!A297="CCU",VLOOKUP(REFORMA!C297,COMPOSIÇÕES!$B$9:$H$1050,7,0)))))</f>
        <v>24.67</v>
      </c>
      <c r="H297" s="390">
        <f t="shared" si="97"/>
        <v>1751.5700000000002</v>
      </c>
      <c r="J297" s="287">
        <f t="shared" si="76"/>
        <v>1751.5700000000002</v>
      </c>
    </row>
    <row r="298" spans="1:10" s="279" customFormat="1" ht="51" x14ac:dyDescent="0.2">
      <c r="A298" s="288" t="s">
        <v>5144</v>
      </c>
      <c r="B298" s="392" t="s">
        <v>6925</v>
      </c>
      <c r="C298" s="392">
        <v>95779</v>
      </c>
      <c r="D298" s="316" t="str">
        <f>IF(A298="SERVIÇO",VLOOKUP(C298,SERVIÇOS!$A$6:$D$6426,2,0),IF(A298="INSUMO",VLOOKUP(C298,INSUMOS!$A$6:$D$5343,2,0),IF(REFORMA!A298="COTAÇÃO",VLOOKUP(REFORMA!C298,'MAPA DE COTAÇÕES'!$A$9:$H$956,2,0),IF(REFORMA!A298="CCU",VLOOKUP(REFORMA!C298,COMPOSIÇÕES!$B$9:$H$1050,2,0)))))</f>
        <v>CONDULETE DE ALUMÍNIO, TIPO E, PARA ELETRODUTO DE AÇO GALVANIZADO DN 20 MM (3/4''), APARENTE - FORNECIMENTO E INSTALAÇÃO. AF_11/2016_P</v>
      </c>
      <c r="E298" s="317" t="str">
        <f>IF(A298="SERVIÇO",VLOOKUP(C298,SERVIÇOS!$A$6:$D$6426,3,0),IF(A298="INSUMO",VLOOKUP(C298,INSUMOS!$A$6:$D$5343,3,0),IF(REFORMA!A298="COTAÇÃO",VLOOKUP(REFORMA!C298,'MAPA DE COTAÇÕES'!$A$9:$H$956,4,0),IF(REFORMA!A298="CCU",VLOOKUP(REFORMA!C298,COMPOSIÇÕES!$B$9:$H$1050,4,0)))))</f>
        <v>UN</v>
      </c>
      <c r="F298" s="393">
        <v>7</v>
      </c>
      <c r="G298" s="391">
        <f>IF(A298="SERVIÇO",VLOOKUP(C298,SERVIÇOS!$A$6:$D$6426,4,0),IF(A298="INSUMO",VLOOKUP(C298,INSUMOS!$A$6:$D$5343,4,0),IF(REFORMA!A298="COTAÇÃO",VLOOKUP(REFORMA!C298,'MAPA DE COTAÇÕES'!$A$9:$H$956,3,0),IF(REFORMA!A298="CCU",VLOOKUP(REFORMA!C298,COMPOSIÇÕES!$B$9:$H$1050,7,0)))))</f>
        <v>19.87</v>
      </c>
      <c r="H298" s="390">
        <f t="shared" si="97"/>
        <v>139.09</v>
      </c>
      <c r="J298" s="287">
        <f t="shared" si="76"/>
        <v>139.09</v>
      </c>
    </row>
    <row r="299" spans="1:10" s="279" customFormat="1" ht="38.25" x14ac:dyDescent="0.2">
      <c r="A299" s="288" t="s">
        <v>5144</v>
      </c>
      <c r="B299" s="392" t="s">
        <v>6926</v>
      </c>
      <c r="C299" s="392">
        <v>83366</v>
      </c>
      <c r="D299" s="316" t="str">
        <f>IF(A299="SERVIÇO",VLOOKUP(C299,SERVIÇOS!$A$6:$D$6426,2,0),IF(A299="INSUMO",VLOOKUP(C299,INSUMOS!$A$6:$D$5343,2,0),IF(REFORMA!A299="COTAÇÃO",VLOOKUP(REFORMA!C299,'MAPA DE COTAÇÕES'!$A$9:$H$956,2,0),IF(REFORMA!A299="CCU",VLOOKUP(REFORMA!C299,COMPOSIÇÕES!$B$9:$H$1050,2,0)))))</f>
        <v>CAIXA DE PASSAGEM PARA TELEFONE 15X15X10CM (SOBREPOR), FORNECIMENTO E INSTALACAO.</v>
      </c>
      <c r="E299" s="317" t="str">
        <f>IF(A299="SERVIÇO",VLOOKUP(C299,SERVIÇOS!$A$6:$D$6426,3,0),IF(A299="INSUMO",VLOOKUP(C299,INSUMOS!$A$6:$D$5343,3,0),IF(REFORMA!A299="COTAÇÃO",VLOOKUP(REFORMA!C299,'MAPA DE COTAÇÕES'!$A$9:$H$956,4,0),IF(REFORMA!A299="CCU",VLOOKUP(REFORMA!C299,COMPOSIÇÕES!$B$9:$H$1050,4,0)))))</f>
        <v>UN</v>
      </c>
      <c r="F299" s="393">
        <v>8</v>
      </c>
      <c r="G299" s="391">
        <f>IF(A299="SERVIÇO",VLOOKUP(C299,SERVIÇOS!$A$6:$D$6426,4,0),IF(A299="INSUMO",VLOOKUP(C299,INSUMOS!$A$6:$D$5343,4,0),IF(REFORMA!A299="COTAÇÃO",VLOOKUP(REFORMA!C299,'MAPA DE COTAÇÕES'!$A$9:$H$956,3,0),IF(REFORMA!A299="CCU",VLOOKUP(REFORMA!C299,COMPOSIÇÕES!$B$9:$H$1050,7,0)))))</f>
        <v>69.64</v>
      </c>
      <c r="H299" s="390">
        <f t="shared" si="97"/>
        <v>557.12</v>
      </c>
      <c r="J299" s="287">
        <f t="shared" si="76"/>
        <v>557.12</v>
      </c>
    </row>
    <row r="300" spans="1:10" s="106" customFormat="1" x14ac:dyDescent="0.2">
      <c r="A300" s="287"/>
      <c r="B300" s="171"/>
      <c r="C300" s="171"/>
      <c r="D300" s="171"/>
      <c r="E300" s="172"/>
      <c r="F300" s="173"/>
      <c r="G300" s="173"/>
      <c r="H300" s="174"/>
      <c r="J300" s="287">
        <f t="shared" si="76"/>
        <v>0</v>
      </c>
    </row>
    <row r="301" spans="1:10" s="279" customFormat="1" x14ac:dyDescent="0.2">
      <c r="A301" s="288"/>
      <c r="B301" s="280" t="s">
        <v>6927</v>
      </c>
      <c r="C301" s="280"/>
      <c r="D301" s="281" t="s">
        <v>116</v>
      </c>
      <c r="E301" s="282"/>
      <c r="F301" s="282"/>
      <c r="G301" s="282"/>
      <c r="H301" s="283"/>
      <c r="J301" s="287">
        <f t="shared" si="76"/>
        <v>0</v>
      </c>
    </row>
    <row r="302" spans="1:10" s="279" customFormat="1" ht="38.25" x14ac:dyDescent="0.2">
      <c r="A302" s="288" t="s">
        <v>5144</v>
      </c>
      <c r="B302" s="392" t="s">
        <v>6928</v>
      </c>
      <c r="C302" s="392">
        <v>90443</v>
      </c>
      <c r="D302" s="316" t="str">
        <f>IF(A302="SERVIÇO",VLOOKUP(C302,SERVIÇOS!$A$6:$D$6426,2,0),IF(A302="INSUMO",VLOOKUP(C302,INSUMOS!$A$6:$D$5343,2,0),IF(REFORMA!A302="COTAÇÃO",VLOOKUP(REFORMA!C302,'MAPA DE COTAÇÕES'!$A$9:$H$956,2,0),IF(REFORMA!A302="CCU",VLOOKUP(REFORMA!C302,COMPOSIÇÕES!$B$9:$H$1050,2,0)))))</f>
        <v>RASGO EM ALVENARIA PARA RAMAIS/ DISTRIBUIÇÃO COM DIAMETROS MENORES OU IGUAIS A 40 MM. AF_05/2015</v>
      </c>
      <c r="E302" s="317" t="str">
        <f>IF(A302="SERVIÇO",VLOOKUP(C302,SERVIÇOS!$A$6:$D$6426,3,0),IF(A302="INSUMO",VLOOKUP(C302,INSUMOS!$A$6:$D$5343,3,0),IF(REFORMA!A302="COTAÇÃO",VLOOKUP(REFORMA!C302,'MAPA DE COTAÇÕES'!$A$9:$H$956,4,0),IF(REFORMA!A302="CCU",VLOOKUP(REFORMA!C302,COMPOSIÇÕES!$B$9:$H$1050,4,0)))))</f>
        <v>M</v>
      </c>
      <c r="F302" s="393">
        <v>178.95</v>
      </c>
      <c r="G302" s="391">
        <f>IF(A302="SERVIÇO",VLOOKUP(C302,SERVIÇOS!$A$6:$D$6426,4,0),IF(A302="INSUMO",VLOOKUP(C302,INSUMOS!$A$6:$D$5343,4,0),IF(REFORMA!A302="COTAÇÃO",VLOOKUP(REFORMA!C302,'MAPA DE COTAÇÕES'!$A$9:$H$956,3,0),IF(REFORMA!A302="CCU",VLOOKUP(REFORMA!C302,COMPOSIÇÕES!$B$9:$H$1050,7,0)))))</f>
        <v>10.59</v>
      </c>
      <c r="H302" s="390">
        <f t="shared" ref="H302:H303" si="100">G302*F302</f>
        <v>1895.0804999999998</v>
      </c>
      <c r="J302" s="287">
        <f t="shared" si="76"/>
        <v>1895.0804999999998</v>
      </c>
    </row>
    <row r="303" spans="1:10" s="279" customFormat="1" ht="38.25" x14ac:dyDescent="0.2">
      <c r="A303" s="288" t="s">
        <v>5144</v>
      </c>
      <c r="B303" s="392" t="s">
        <v>6929</v>
      </c>
      <c r="C303" s="392">
        <v>90444</v>
      </c>
      <c r="D303" s="316" t="str">
        <f>IF(A303="SERVIÇO",VLOOKUP(C303,SERVIÇOS!$A$6:$D$6426,2,0),IF(A303="INSUMO",VLOOKUP(C303,INSUMOS!$A$6:$D$5343,2,0),IF(REFORMA!A303="COTAÇÃO",VLOOKUP(REFORMA!C303,'MAPA DE COTAÇÕES'!$A$9:$H$956,2,0),IF(REFORMA!A303="CCU",VLOOKUP(REFORMA!C303,COMPOSIÇÕES!$B$9:$H$1050,2,0)))))</f>
        <v>RASGO EM CONTRAPISO PARA RAMAIS/ DISTRIBUIÇÃO COM DIÂMETROS MENORES OU IGUAIS A 40 MM. AF_05/2015</v>
      </c>
      <c r="E303" s="317" t="str">
        <f>IF(A303="SERVIÇO",VLOOKUP(C303,SERVIÇOS!$A$6:$D$6426,3,0),IF(A303="INSUMO",VLOOKUP(C303,INSUMOS!$A$6:$D$5343,3,0),IF(REFORMA!A303="COTAÇÃO",VLOOKUP(REFORMA!C303,'MAPA DE COTAÇÕES'!$A$9:$H$956,4,0),IF(REFORMA!A303="CCU",VLOOKUP(REFORMA!C303,COMPOSIÇÕES!$B$9:$H$1050,4,0)))))</f>
        <v>M</v>
      </c>
      <c r="F303" s="393">
        <v>25</v>
      </c>
      <c r="G303" s="391">
        <f>IF(A303="SERVIÇO",VLOOKUP(C303,SERVIÇOS!$A$6:$D$6426,4,0),IF(A303="INSUMO",VLOOKUP(C303,INSUMOS!$A$6:$D$5343,4,0),IF(REFORMA!A303="COTAÇÃO",VLOOKUP(REFORMA!C303,'MAPA DE COTAÇÕES'!$A$9:$H$956,3,0),IF(REFORMA!A303="CCU",VLOOKUP(REFORMA!C303,COMPOSIÇÕES!$B$9:$H$1050,7,0)))))</f>
        <v>21.13</v>
      </c>
      <c r="H303" s="390">
        <f t="shared" si="100"/>
        <v>528.25</v>
      </c>
      <c r="J303" s="287">
        <f t="shared" si="76"/>
        <v>528.25</v>
      </c>
    </row>
    <row r="304" spans="1:10" s="279" customFormat="1" ht="38.25" x14ac:dyDescent="0.2">
      <c r="A304" s="288" t="s">
        <v>5144</v>
      </c>
      <c r="B304" s="392" t="s">
        <v>6930</v>
      </c>
      <c r="C304" s="392">
        <v>90466</v>
      </c>
      <c r="D304" s="316" t="str">
        <f>IF(A304="SERVIÇO",VLOOKUP(C304,SERVIÇOS!$A$6:$D$6426,2,0),IF(A304="INSUMO",VLOOKUP(C304,INSUMOS!$A$6:$D$5343,2,0),IF(REFORMA!A304="COTAÇÃO",VLOOKUP(REFORMA!C304,'MAPA DE COTAÇÕES'!$A$9:$H$956,2,0),IF(REFORMA!A304="CCU",VLOOKUP(REFORMA!C304,COMPOSIÇÕES!$B$9:$H$1050,2,0)))))</f>
        <v>CHUMBAMENTO LINEAR EM ALVENARIA PARA RAMAIS/DISTRIBUIÇÃO COM DIÂMETROS MENORES OU IGUAIS A 40 MM. AF_05/2015</v>
      </c>
      <c r="E304" s="317" t="str">
        <f>IF(A304="SERVIÇO",VLOOKUP(C304,SERVIÇOS!$A$6:$D$6426,3,0),IF(A304="INSUMO",VLOOKUP(C304,INSUMOS!$A$6:$D$5343,3,0),IF(REFORMA!A304="COTAÇÃO",VLOOKUP(REFORMA!C304,'MAPA DE COTAÇÕES'!$A$9:$H$956,4,0),IF(REFORMA!A304="CCU",VLOOKUP(REFORMA!C304,COMPOSIÇÕES!$B$9:$H$1050,4,0)))))</f>
        <v>M</v>
      </c>
      <c r="F304" s="393">
        <v>178.95</v>
      </c>
      <c r="G304" s="391">
        <f>IF(A304="SERVIÇO",VLOOKUP(C304,SERVIÇOS!$A$6:$D$6426,4,0),IF(A304="INSUMO",VLOOKUP(C304,INSUMOS!$A$6:$D$5343,4,0),IF(REFORMA!A304="COTAÇÃO",VLOOKUP(REFORMA!C304,'MAPA DE COTAÇÕES'!$A$9:$H$956,3,0),IF(REFORMA!A304="CCU",VLOOKUP(REFORMA!C304,COMPOSIÇÕES!$B$9:$H$1050,7,0)))))</f>
        <v>10.38</v>
      </c>
      <c r="H304" s="390">
        <f t="shared" ref="H304:H308" si="101">G304*F304</f>
        <v>1857.501</v>
      </c>
      <c r="J304" s="287">
        <f t="shared" ref="J304:J308" si="102">G304*F304</f>
        <v>1857.501</v>
      </c>
    </row>
    <row r="305" spans="1:10" s="279" customFormat="1" ht="38.25" x14ac:dyDescent="0.2">
      <c r="A305" s="288" t="s">
        <v>5144</v>
      </c>
      <c r="B305" s="392" t="s">
        <v>6931</v>
      </c>
      <c r="C305" s="392">
        <v>90468</v>
      </c>
      <c r="D305" s="316" t="str">
        <f>IF(A305="SERVIÇO",VLOOKUP(C305,SERVIÇOS!$A$6:$D$6426,2,0),IF(A305="INSUMO",VLOOKUP(C305,INSUMOS!$A$6:$D$5343,2,0),IF(REFORMA!A305="COTAÇÃO",VLOOKUP(REFORMA!C305,'MAPA DE COTAÇÕES'!$A$9:$H$956,2,0),IF(REFORMA!A305="CCU",VLOOKUP(REFORMA!C305,COMPOSIÇÕES!$B$9:$H$1050,2,0)))))</f>
        <v>CHUMBAMENTO LINEAR EM CONTRAPISO PARA RAMAIS/DISTRIBUIÇÃO COM DIÂMETROS MENORES OU IGUAIS A 40 MM. AF_05/2015</v>
      </c>
      <c r="E305" s="317" t="str">
        <f>IF(A305="SERVIÇO",VLOOKUP(C305,SERVIÇOS!$A$6:$D$6426,3,0),IF(A305="INSUMO",VLOOKUP(C305,INSUMOS!$A$6:$D$5343,3,0),IF(REFORMA!A305="COTAÇÃO",VLOOKUP(REFORMA!C305,'MAPA DE COTAÇÕES'!$A$9:$H$956,4,0),IF(REFORMA!A305="CCU",VLOOKUP(REFORMA!C305,COMPOSIÇÕES!$B$9:$H$1050,4,0)))))</f>
        <v>M</v>
      </c>
      <c r="F305" s="393">
        <v>25</v>
      </c>
      <c r="G305" s="391">
        <f>IF(A305="SERVIÇO",VLOOKUP(C305,SERVIÇOS!$A$6:$D$6426,4,0),IF(A305="INSUMO",VLOOKUP(C305,INSUMOS!$A$6:$D$5343,4,0),IF(REFORMA!A305="COTAÇÃO",VLOOKUP(REFORMA!C305,'MAPA DE COTAÇÕES'!$A$9:$H$956,3,0),IF(REFORMA!A305="CCU",VLOOKUP(REFORMA!C305,COMPOSIÇÕES!$B$9:$H$1050,7,0)))))</f>
        <v>4.4400000000000004</v>
      </c>
      <c r="H305" s="390">
        <f t="shared" si="101"/>
        <v>111.00000000000001</v>
      </c>
      <c r="J305" s="287">
        <f t="shared" si="102"/>
        <v>111.00000000000001</v>
      </c>
    </row>
    <row r="306" spans="1:10" s="279" customFormat="1" ht="63.75" x14ac:dyDescent="0.2">
      <c r="A306" s="288" t="s">
        <v>5144</v>
      </c>
      <c r="B306" s="392" t="s">
        <v>6932</v>
      </c>
      <c r="C306" s="392">
        <v>91186</v>
      </c>
      <c r="D306" s="316" t="str">
        <f>IF(A306="SERVIÇO",VLOOKUP(C306,SERVIÇOS!$A$6:$D$6426,2,0),IF(A306="INSUMO",VLOOKUP(C306,INSUMOS!$A$6:$D$5343,2,0),IF(REFORMA!A306="COTAÇÃO",VLOOKUP(REFORMA!C306,'MAPA DE COTAÇÕES'!$A$9:$H$956,2,0),IF(REFORMA!A306="CCU",VLOOKUP(REFORMA!C306,COMPOSIÇÕES!$B$9:$H$1050,2,0)))))</f>
        <v>FIXAÇÃO DE TUBOS HORIZONTAIS DE PVC, CPVC OU COBRE DIÂMETROS MAIORES QUE 40 MM E MENORES OU IGUAIS A 75 MM COM ABRAÇADEIRA METÁLICA FLEXÍVEL 18 MM, FIXADA DIRETAMENTE NA LAJE. AF_05/2015</v>
      </c>
      <c r="E306" s="317" t="str">
        <f>IF(A306="SERVIÇO",VLOOKUP(C306,SERVIÇOS!$A$6:$D$6426,3,0),IF(A306="INSUMO",VLOOKUP(C306,INSUMOS!$A$6:$D$5343,3,0),IF(REFORMA!A306="COTAÇÃO",VLOOKUP(REFORMA!C306,'MAPA DE COTAÇÕES'!$A$9:$H$956,4,0),IF(REFORMA!A306="CCU",VLOOKUP(REFORMA!C306,COMPOSIÇÕES!$B$9:$H$1050,4,0)))))</f>
        <v>M</v>
      </c>
      <c r="F306" s="393">
        <v>118.5</v>
      </c>
      <c r="G306" s="391">
        <f>IF(A306="SERVIÇO",VLOOKUP(C306,SERVIÇOS!$A$6:$D$6426,4,0),IF(A306="INSUMO",VLOOKUP(C306,INSUMOS!$A$6:$D$5343,4,0),IF(REFORMA!A306="COTAÇÃO",VLOOKUP(REFORMA!C306,'MAPA DE COTAÇÕES'!$A$9:$H$956,3,0),IF(REFORMA!A306="CCU",VLOOKUP(REFORMA!C306,COMPOSIÇÕES!$B$9:$H$1050,7,0)))))</f>
        <v>4.6500000000000004</v>
      </c>
      <c r="H306" s="390">
        <f t="shared" si="101"/>
        <v>551.02500000000009</v>
      </c>
      <c r="J306" s="287">
        <f t="shared" si="102"/>
        <v>551.02500000000009</v>
      </c>
    </row>
    <row r="307" spans="1:10" s="279" customFormat="1" ht="76.5" x14ac:dyDescent="0.2">
      <c r="A307" s="288" t="s">
        <v>5144</v>
      </c>
      <c r="B307" s="392" t="s">
        <v>6933</v>
      </c>
      <c r="C307" s="392">
        <v>91170</v>
      </c>
      <c r="D307" s="316" t="str">
        <f>IF(A307="SERVIÇO",VLOOKUP(C307,SERVIÇOS!$A$6:$D$6426,2,0),IF(A307="INSUMO",VLOOKUP(C307,INSUMOS!$A$6:$D$5343,2,0),IF(REFORMA!A307="COTAÇÃO",VLOOKUP(REFORMA!C307,'MAPA DE COTAÇÕES'!$A$9:$H$956,2,0),IF(REFORMA!A307="CCU",VLOOKUP(REFORMA!C307,COMPOSIÇÕES!$B$9:$H$1050,2,0)))))</f>
        <v>FIXAÇÃO DE TUBOS HORIZONTAIS DE PVC, CPVC OU COBRE DIÂMETROS MENORES OU IGUAIS A 40 MM OU ELETROCALHAS ATÉ 150MM DE LARGURA, COM ABRAÇADEIRA METÁLICA RÍGIDA TIPO D 1/2, FIXADA EM PERFILADO EM LAJE. AF_05/2015</v>
      </c>
      <c r="E307" s="317" t="str">
        <f>IF(A307="SERVIÇO",VLOOKUP(C307,SERVIÇOS!$A$6:$D$6426,3,0),IF(A307="INSUMO",VLOOKUP(C307,INSUMOS!$A$6:$D$5343,3,0),IF(REFORMA!A307="COTAÇÃO",VLOOKUP(REFORMA!C307,'MAPA DE COTAÇÕES'!$A$9:$H$956,4,0),IF(REFORMA!A307="CCU",VLOOKUP(REFORMA!C307,COMPOSIÇÕES!$B$9:$H$1050,4,0)))))</f>
        <v>M</v>
      </c>
      <c r="F307" s="393">
        <v>618.35</v>
      </c>
      <c r="G307" s="391">
        <f>IF(A307="SERVIÇO",VLOOKUP(C307,SERVIÇOS!$A$6:$D$6426,4,0),IF(A307="INSUMO",VLOOKUP(C307,INSUMOS!$A$6:$D$5343,4,0),IF(REFORMA!A307="COTAÇÃO",VLOOKUP(REFORMA!C307,'MAPA DE COTAÇÕES'!$A$9:$H$956,3,0),IF(REFORMA!A307="CCU",VLOOKUP(REFORMA!C307,COMPOSIÇÕES!$B$9:$H$1050,7,0)))))</f>
        <v>2.2599999999999998</v>
      </c>
      <c r="H307" s="390">
        <f t="shared" si="101"/>
        <v>1397.471</v>
      </c>
      <c r="J307" s="287">
        <f t="shared" si="102"/>
        <v>1397.471</v>
      </c>
    </row>
    <row r="308" spans="1:10" s="279" customFormat="1" ht="25.5" x14ac:dyDescent="0.2">
      <c r="A308" s="288" t="s">
        <v>5145</v>
      </c>
      <c r="B308" s="392" t="s">
        <v>6934</v>
      </c>
      <c r="C308" s="392" t="s">
        <v>6755</v>
      </c>
      <c r="D308" s="316" t="str">
        <f>IF(A308="SERVIÇO",VLOOKUP(C308,SERVIÇOS!$A$6:$D$6426,2,0),IF(A308="INSUMO",VLOOKUP(C308,INSUMOS!$A$6:$D$5343,2,0),IF(REFORMA!A308="COTAÇÃO",VLOOKUP(REFORMA!C308,'MAPA DE COTAÇÕES'!$A$9:$H$956,2,0),IF(REFORMA!A308="CCU",VLOOKUP(REFORMA!C308,COMPOSIÇÕES!$B$9:$H$1050,2,0)))))</f>
        <v>GUIA DE ARAME GALVANIZADO  Nº16 - FORNECIMENTO E INSTALAÇÃO</v>
      </c>
      <c r="E308" s="317" t="str">
        <f>IF(A308="SERVIÇO",VLOOKUP(C308,SERVIÇOS!$A$6:$D$6426,3,0),IF(A308="INSUMO",VLOOKUP(C308,INSUMOS!$A$6:$D$5343,3,0),IF(REFORMA!A308="COTAÇÃO",VLOOKUP(REFORMA!C308,'MAPA DE COTAÇÕES'!$A$9:$H$956,4,0),IF(REFORMA!A308="CCU",VLOOKUP(REFORMA!C308,COMPOSIÇÕES!$B$9:$H$1050,4,0)))))</f>
        <v>M</v>
      </c>
      <c r="F308" s="393">
        <v>380.18</v>
      </c>
      <c r="G308" s="391">
        <f>IF(A308="SERVIÇO",VLOOKUP(C308,SERVIÇOS!$A$6:$D$6426,4,0),IF(A308="INSUMO",VLOOKUP(C308,INSUMOS!$A$6:$D$5343,4,0),IF(REFORMA!A308="COTAÇÃO",VLOOKUP(REFORMA!C308,'MAPA DE COTAÇÕES'!$A$9:$H$956,3,0),IF(REFORMA!A308="CCU",VLOOKUP(REFORMA!C308,COMPOSIÇÕES!$B$9:$H$1050,7,0)))))</f>
        <v>4.5926680000000006</v>
      </c>
      <c r="H308" s="390">
        <f t="shared" si="101"/>
        <v>1746.0405202400002</v>
      </c>
      <c r="J308" s="287">
        <f t="shared" si="102"/>
        <v>1746.0405202400002</v>
      </c>
    </row>
    <row r="309" spans="1:10" s="106" customFormat="1" x14ac:dyDescent="0.2">
      <c r="A309" s="287"/>
      <c r="B309" s="171"/>
      <c r="C309" s="171"/>
      <c r="D309" s="171"/>
      <c r="E309" s="172"/>
      <c r="F309" s="173"/>
      <c r="G309" s="173"/>
      <c r="H309" s="174"/>
      <c r="J309" s="287">
        <f t="shared" ref="J309" si="103">G309*F309</f>
        <v>0</v>
      </c>
    </row>
    <row r="310" spans="1:10" s="279" customFormat="1" x14ac:dyDescent="0.2">
      <c r="A310" s="288"/>
      <c r="B310" s="280" t="s">
        <v>7090</v>
      </c>
      <c r="C310" s="280"/>
      <c r="D310" s="281" t="s">
        <v>5191</v>
      </c>
      <c r="E310" s="282"/>
      <c r="F310" s="282"/>
      <c r="G310" s="282"/>
      <c r="H310" s="283"/>
      <c r="J310" s="287">
        <f t="shared" si="76"/>
        <v>0</v>
      </c>
    </row>
    <row r="311" spans="1:10" s="279" customFormat="1" x14ac:dyDescent="0.2">
      <c r="A311" s="288"/>
      <c r="B311" s="280" t="s">
        <v>7091</v>
      </c>
      <c r="C311" s="280"/>
      <c r="D311" s="281" t="s">
        <v>7093</v>
      </c>
      <c r="E311" s="282"/>
      <c r="F311" s="282"/>
      <c r="G311" s="282"/>
      <c r="H311" s="283"/>
      <c r="J311" s="287">
        <f t="shared" ref="J311" si="104">G311*F311</f>
        <v>0</v>
      </c>
    </row>
    <row r="312" spans="1:10" s="279" customFormat="1" ht="89.25" x14ac:dyDescent="0.2">
      <c r="A312" s="288" t="s">
        <v>5145</v>
      </c>
      <c r="B312" s="392" t="s">
        <v>7092</v>
      </c>
      <c r="C312" s="392" t="s">
        <v>6935</v>
      </c>
      <c r="D312" s="316" t="str">
        <f>IF(A312="SERVIÇO",VLOOKUP(C312,SERVIÇOS!$A$6:$D$6426,2,0),IF(A312="INSUMO",VLOOKUP(C312,INSUMOS!$A$6:$D$5343,2,0),IF(REFORMA!A312="COTAÇÃO",VLOOKUP(REFORMA!C312,'MAPA DE COTAÇÕES'!$A$9:$H$956,2,0),IF(REFORMA!A312="CCU",VLOOKUP(REFORMA!C312,COMPOSIÇÕES!$B$9:$H$1050,2,0)))))</f>
        <v>PAINEL DE ALARME DE INCÊNDIO PARA SUPERVISÃO DO SISTEMA ENDEREÇAVEL MODELO DE REFERÊNCIA: PAINEL CONTROLADOR BC-320, FAB.: AUTRONICA, REF.: AUTROSAFE, OU TECNICAMENTE EQUIVALENTE - FORNECIMENTO E INSTALAÇÃO</v>
      </c>
      <c r="E312" s="317" t="str">
        <f>IF(A312="SERVIÇO",VLOOKUP(C312,SERVIÇOS!$A$6:$D$6426,3,0),IF(A312="INSUMO",VLOOKUP(C312,INSUMOS!$A$6:$D$5343,3,0),IF(REFORMA!A312="COTAÇÃO",VLOOKUP(REFORMA!C312,'MAPA DE COTAÇÕES'!$A$9:$H$956,4,0),IF(REFORMA!A312="CCU",VLOOKUP(REFORMA!C312,COMPOSIÇÕES!$B$9:$H$1050,4,0)))))</f>
        <v>UNID</v>
      </c>
      <c r="F312" s="393">
        <v>1</v>
      </c>
      <c r="G312" s="391">
        <f>IF(A312="SERVIÇO",VLOOKUP(C312,SERVIÇOS!$A$6:$D$6426,4,0),IF(A312="INSUMO",VLOOKUP(C312,INSUMOS!$A$6:$D$5343,4,0),IF(REFORMA!A312="COTAÇÃO",VLOOKUP(REFORMA!C312,'MAPA DE COTAÇÕES'!$A$9:$H$956,3,0),IF(REFORMA!A312="CCU",VLOOKUP(REFORMA!C312,COMPOSIÇÕES!$B$9:$H$1050,7,0)))))</f>
        <v>437.15999999999997</v>
      </c>
      <c r="H312" s="390">
        <f t="shared" ref="H312" si="105">G312*F312</f>
        <v>437.15999999999997</v>
      </c>
      <c r="J312" s="287">
        <f t="shared" si="76"/>
        <v>437.15999999999997</v>
      </c>
    </row>
    <row r="313" spans="1:10" s="106" customFormat="1" x14ac:dyDescent="0.2">
      <c r="A313" s="287"/>
      <c r="B313" s="171"/>
      <c r="C313" s="171"/>
      <c r="D313" s="171"/>
      <c r="E313" s="172"/>
      <c r="F313" s="173"/>
      <c r="G313" s="173"/>
      <c r="H313" s="174"/>
      <c r="J313" s="287">
        <f t="shared" si="76"/>
        <v>0</v>
      </c>
    </row>
    <row r="314" spans="1:10" s="279" customFormat="1" x14ac:dyDescent="0.2">
      <c r="A314" s="288"/>
      <c r="B314" s="280" t="s">
        <v>7094</v>
      </c>
      <c r="C314" s="280"/>
      <c r="D314" s="281" t="s">
        <v>5192</v>
      </c>
      <c r="E314" s="282"/>
      <c r="F314" s="282"/>
      <c r="G314" s="282"/>
      <c r="H314" s="283"/>
      <c r="J314" s="287">
        <f t="shared" si="76"/>
        <v>0</v>
      </c>
    </row>
    <row r="315" spans="1:10" s="279" customFormat="1" ht="63.75" x14ac:dyDescent="0.2">
      <c r="A315" s="288" t="s">
        <v>5145</v>
      </c>
      <c r="B315" s="392" t="s">
        <v>5193</v>
      </c>
      <c r="C315" s="392" t="s">
        <v>6943</v>
      </c>
      <c r="D315" s="316" t="str">
        <f>IF(A315="SERVIÇO",VLOOKUP(C315,SERVIÇOS!$A$6:$D$6426,2,0),IF(A315="INSUMO",VLOOKUP(C315,INSUMOS!$A$6:$D$5343,2,0),IF(REFORMA!A315="COTAÇÃO",VLOOKUP(REFORMA!C315,'MAPA DE COTAÇÕES'!$A$9:$H$956,2,0),IF(REFORMA!A315="CCU",VLOOKUP(REFORMA!C315,COMPOSIÇÕES!$B$9:$H$1050,2,0)))))</f>
        <v>ACIONADOR MANUAL TIPO QUEBRE O VIDRO, ANALÓGICO/ENDEREÇÁVEL, FAB.: AUTRONICA, REF.: AUTROSAFE OU TECNICAMENTE EQUIVALENTE. - FORNECIMENTO E INSTALAÇÃO</v>
      </c>
      <c r="E315" s="317" t="str">
        <f>IF(A315="SERVIÇO",VLOOKUP(C315,SERVIÇOS!$A$6:$D$6426,3,0),IF(A315="INSUMO",VLOOKUP(C315,INSUMOS!$A$6:$D$5343,3,0),IF(REFORMA!A315="COTAÇÃO",VLOOKUP(REFORMA!C315,'MAPA DE COTAÇÕES'!$A$9:$H$956,4,0),IF(REFORMA!A315="CCU",VLOOKUP(REFORMA!C315,COMPOSIÇÕES!$B$9:$H$1050,4,0)))))</f>
        <v>UNID</v>
      </c>
      <c r="F315" s="393">
        <v>2</v>
      </c>
      <c r="G315" s="391">
        <f>IF(A315="SERVIÇO",VLOOKUP(C315,SERVIÇOS!$A$6:$D$6426,4,0),IF(A315="INSUMO",VLOOKUP(C315,INSUMOS!$A$6:$D$5343,4,0),IF(REFORMA!A315="COTAÇÃO",VLOOKUP(REFORMA!C315,'MAPA DE COTAÇÕES'!$A$9:$H$956,3,0),IF(REFORMA!A315="CCU",VLOOKUP(REFORMA!C315,COMPOSIÇÕES!$B$9:$H$1050,7,0)))))</f>
        <v>62.784999999999997</v>
      </c>
      <c r="H315" s="390">
        <f t="shared" ref="H315:H317" si="106">G315*F315</f>
        <v>125.57</v>
      </c>
      <c r="J315" s="287">
        <f t="shared" si="76"/>
        <v>125.57</v>
      </c>
    </row>
    <row r="316" spans="1:10" s="279" customFormat="1" ht="51" x14ac:dyDescent="0.2">
      <c r="A316" s="288" t="s">
        <v>5145</v>
      </c>
      <c r="B316" s="392" t="s">
        <v>5194</v>
      </c>
      <c r="C316" s="392" t="s">
        <v>6945</v>
      </c>
      <c r="D316" s="316" t="str">
        <f>IF(A316="SERVIÇO",VLOOKUP(C316,SERVIÇOS!$A$6:$D$6426,2,0),IF(A316="INSUMO",VLOOKUP(C316,INSUMOS!$A$6:$D$5343,2,0),IF(REFORMA!A316="COTAÇÃO",VLOOKUP(REFORMA!C316,'MAPA DE COTAÇÕES'!$A$9:$H$956,2,0),IF(REFORMA!A316="CCU",VLOOKUP(REFORMA!C316,COMPOSIÇÕES!$B$9:$H$1050,2,0)))))</f>
        <v>SIRENE AUDIO VISUAL MODELO BBR-200, FAB.: AUTRONICA, REF.: AUTROSAFE OU TECNICAMENTE EQUIVALENTE. - FORNECIMENTO E INSTALAÇÃO</v>
      </c>
      <c r="E316" s="317" t="str">
        <f>IF(A316="SERVIÇO",VLOOKUP(C316,SERVIÇOS!$A$6:$D$6426,3,0),IF(A316="INSUMO",VLOOKUP(C316,INSUMOS!$A$6:$D$5343,3,0),IF(REFORMA!A316="COTAÇÃO",VLOOKUP(REFORMA!C316,'MAPA DE COTAÇÕES'!$A$9:$H$956,4,0),IF(REFORMA!A316="CCU",VLOOKUP(REFORMA!C316,COMPOSIÇÕES!$B$9:$H$1050,4,0)))))</f>
        <v>UNID</v>
      </c>
      <c r="F316" s="393">
        <v>2</v>
      </c>
      <c r="G316" s="391">
        <f>IF(A316="SERVIÇO",VLOOKUP(C316,SERVIÇOS!$A$6:$D$6426,4,0),IF(A316="INSUMO",VLOOKUP(C316,INSUMOS!$A$6:$D$5343,4,0),IF(REFORMA!A316="COTAÇÃO",VLOOKUP(REFORMA!C316,'MAPA DE COTAÇÕES'!$A$9:$H$956,3,0),IF(REFORMA!A316="CCU",VLOOKUP(REFORMA!C316,COMPOSIÇÕES!$B$9:$H$1050,7,0)))))</f>
        <v>80.980999999999995</v>
      </c>
      <c r="H316" s="390">
        <f t="shared" si="106"/>
        <v>161.96199999999999</v>
      </c>
      <c r="J316" s="287">
        <f t="shared" ref="J316:J364" si="107">G316*F316</f>
        <v>161.96199999999999</v>
      </c>
    </row>
    <row r="317" spans="1:10" s="279" customFormat="1" ht="63.75" x14ac:dyDescent="0.2">
      <c r="A317" s="288" t="s">
        <v>5145</v>
      </c>
      <c r="B317" s="392" t="s">
        <v>5195</v>
      </c>
      <c r="C317" s="392" t="s">
        <v>6947</v>
      </c>
      <c r="D317" s="316" t="str">
        <f>IF(A317="SERVIÇO",VLOOKUP(C317,SERVIÇOS!$A$6:$D$6426,2,0),IF(A317="INSUMO",VLOOKUP(C317,INSUMOS!$A$6:$D$5343,2,0),IF(REFORMA!A317="COTAÇÃO",VLOOKUP(REFORMA!C317,'MAPA DE COTAÇÕES'!$A$9:$H$956,2,0),IF(REFORMA!A317="CCU",VLOOKUP(REFORMA!C317,COMPOSIÇÕES!$B$9:$H$1050,2,0)))))</f>
        <v>DETECTOR DE FUMAÇA ÓPTICO NO AMBIENTE, ANALÓGICO/ENDEREÇÁVEL, FAB.: AUTRONICA, REF.:AUTROSAFE, OU TECNICAMENTE EQUIVALENTE - FORNECIMENTO E INSTALAÇÃO</v>
      </c>
      <c r="E317" s="317" t="str">
        <f>IF(A317="SERVIÇO",VLOOKUP(C317,SERVIÇOS!$A$6:$D$6426,3,0),IF(A317="INSUMO",VLOOKUP(C317,INSUMOS!$A$6:$D$5343,3,0),IF(REFORMA!A317="COTAÇÃO",VLOOKUP(REFORMA!C317,'MAPA DE COTAÇÕES'!$A$9:$H$956,4,0),IF(REFORMA!A317="CCU",VLOOKUP(REFORMA!C317,COMPOSIÇÕES!$B$9:$H$1050,4,0)))))</f>
        <v>UNID</v>
      </c>
      <c r="F317" s="393">
        <v>18</v>
      </c>
      <c r="G317" s="391">
        <f>IF(A317="SERVIÇO",VLOOKUP(C317,SERVIÇOS!$A$6:$D$6426,4,0),IF(A317="INSUMO",VLOOKUP(C317,INSUMOS!$A$6:$D$5343,4,0),IF(REFORMA!A317="COTAÇÃO",VLOOKUP(REFORMA!C317,'MAPA DE COTAÇÕES'!$A$9:$H$956,3,0),IF(REFORMA!A317="CCU",VLOOKUP(REFORMA!C317,COMPOSIÇÕES!$B$9:$H$1050,7,0)))))</f>
        <v>83.914999999999992</v>
      </c>
      <c r="H317" s="390">
        <f t="shared" si="106"/>
        <v>1510.4699999999998</v>
      </c>
      <c r="J317" s="287">
        <f t="shared" si="107"/>
        <v>1510.4699999999998</v>
      </c>
    </row>
    <row r="318" spans="1:10" s="106" customFormat="1" x14ac:dyDescent="0.2">
      <c r="A318" s="287"/>
      <c r="B318" s="171"/>
      <c r="C318" s="171"/>
      <c r="D318" s="171"/>
      <c r="E318" s="172"/>
      <c r="F318" s="173"/>
      <c r="G318" s="173"/>
      <c r="H318" s="174"/>
      <c r="J318" s="287">
        <f t="shared" si="107"/>
        <v>0</v>
      </c>
    </row>
    <row r="319" spans="1:10" s="279" customFormat="1" x14ac:dyDescent="0.2">
      <c r="A319" s="288"/>
      <c r="B319" s="280" t="s">
        <v>7095</v>
      </c>
      <c r="C319" s="280"/>
      <c r="D319" s="281" t="s">
        <v>7096</v>
      </c>
      <c r="E319" s="282"/>
      <c r="F319" s="282"/>
      <c r="G319" s="282"/>
      <c r="H319" s="283"/>
      <c r="J319" s="287">
        <f t="shared" si="107"/>
        <v>0</v>
      </c>
    </row>
    <row r="320" spans="1:10" s="279" customFormat="1" ht="51" x14ac:dyDescent="0.2">
      <c r="A320" s="288" t="s">
        <v>5144</v>
      </c>
      <c r="B320" s="392" t="s">
        <v>5196</v>
      </c>
      <c r="C320" s="392">
        <v>95745</v>
      </c>
      <c r="D320" s="316" t="str">
        <f>IF(A320="SERVIÇO",VLOOKUP(C320,SERVIÇOS!$A$6:$D$6426,2,0),IF(A320="INSUMO",VLOOKUP(C320,INSUMOS!$A$6:$D$5343,2,0),IF(REFORMA!A320="COTAÇÃO",VLOOKUP(REFORMA!C320,'MAPA DE COTAÇÕES'!$A$9:$H$956,2,0),IF(REFORMA!A320="CCU",VLOOKUP(REFORMA!C320,COMPOSIÇÕES!$B$9:$H$1050,2,0)))))</f>
        <v>ELETRODUTO DE AÇO GALVANIZADO, CLASSE LEVE, DN 20 MM (3/4), APARENTE, INSTALADO EM TETO - FORNECIMENTO E INSTALAÇÃO. AF_11/2016_P</v>
      </c>
      <c r="E320" s="317" t="str">
        <f>IF(A320="SERVIÇO",VLOOKUP(C320,SERVIÇOS!$A$6:$D$6426,3,0),IF(A320="INSUMO",VLOOKUP(C320,INSUMOS!$A$6:$D$5343,3,0),IF(REFORMA!A320="COTAÇÃO",VLOOKUP(REFORMA!C320,'MAPA DE COTAÇÕES'!$A$9:$H$956,4,0),IF(REFORMA!A320="CCU",VLOOKUP(REFORMA!C320,COMPOSIÇÕES!$B$9:$H$1050,4,0)))))</f>
        <v>M</v>
      </c>
      <c r="F320" s="393">
        <v>110</v>
      </c>
      <c r="G320" s="391">
        <f>IF(A320="SERVIÇO",VLOOKUP(C320,SERVIÇOS!$A$6:$D$6426,4,0),IF(A320="INSUMO",VLOOKUP(C320,INSUMOS!$A$6:$D$5343,4,0),IF(REFORMA!A320="COTAÇÃO",VLOOKUP(REFORMA!C320,'MAPA DE COTAÇÕES'!$A$9:$H$956,3,0),IF(REFORMA!A320="CCU",VLOOKUP(REFORMA!C320,COMPOSIÇÕES!$B$9:$H$1050,7,0)))))</f>
        <v>16.95</v>
      </c>
      <c r="H320" s="390">
        <f t="shared" ref="H320:H333" si="108">G320*F320</f>
        <v>1864.5</v>
      </c>
      <c r="J320" s="287">
        <f t="shared" si="107"/>
        <v>1864.5</v>
      </c>
    </row>
    <row r="321" spans="1:10" s="279" customFormat="1" ht="51" x14ac:dyDescent="0.2">
      <c r="A321" s="288" t="s">
        <v>5144</v>
      </c>
      <c r="B321" s="392" t="s">
        <v>5197</v>
      </c>
      <c r="C321" s="392">
        <v>95779</v>
      </c>
      <c r="D321" s="316" t="str">
        <f>IF(A321="SERVIÇO",VLOOKUP(C321,SERVIÇOS!$A$6:$D$6426,2,0),IF(A321="INSUMO",VLOOKUP(C321,INSUMOS!$A$6:$D$5343,2,0),IF(REFORMA!A321="COTAÇÃO",VLOOKUP(REFORMA!C321,'MAPA DE COTAÇÕES'!$A$9:$H$956,2,0),IF(REFORMA!A321="CCU",VLOOKUP(REFORMA!C321,COMPOSIÇÕES!$B$9:$H$1050,2,0)))))</f>
        <v>CONDULETE DE ALUMÍNIO, TIPO E, PARA ELETRODUTO DE AÇO GALVANIZADO DN 20 MM (3/4''), APARENTE - FORNECIMENTO E INSTALAÇÃO. AF_11/2016_P</v>
      </c>
      <c r="E321" s="317" t="str">
        <f>IF(A321="SERVIÇO",VLOOKUP(C321,SERVIÇOS!$A$6:$D$6426,3,0),IF(A321="INSUMO",VLOOKUP(C321,INSUMOS!$A$6:$D$5343,3,0),IF(REFORMA!A321="COTAÇÃO",VLOOKUP(REFORMA!C321,'MAPA DE COTAÇÕES'!$A$9:$H$956,4,0),IF(REFORMA!A321="CCU",VLOOKUP(REFORMA!C321,COMPOSIÇÕES!$B$9:$H$1050,4,0)))))</f>
        <v>UN</v>
      </c>
      <c r="F321" s="393">
        <v>7</v>
      </c>
      <c r="G321" s="391">
        <f>IF(A321="SERVIÇO",VLOOKUP(C321,SERVIÇOS!$A$6:$D$6426,4,0),IF(A321="INSUMO",VLOOKUP(C321,INSUMOS!$A$6:$D$5343,4,0),IF(REFORMA!A321="COTAÇÃO",VLOOKUP(REFORMA!C321,'MAPA DE COTAÇÕES'!$A$9:$H$956,3,0),IF(REFORMA!A321="CCU",VLOOKUP(REFORMA!C321,COMPOSIÇÕES!$B$9:$H$1050,7,0)))))</f>
        <v>19.87</v>
      </c>
      <c r="H321" s="390">
        <f t="shared" si="108"/>
        <v>139.09</v>
      </c>
      <c r="J321" s="287">
        <f t="shared" si="107"/>
        <v>139.09</v>
      </c>
    </row>
    <row r="322" spans="1:10" s="279" customFormat="1" ht="51" x14ac:dyDescent="0.2">
      <c r="A322" s="288" t="s">
        <v>5144</v>
      </c>
      <c r="B322" s="392" t="s">
        <v>5198</v>
      </c>
      <c r="C322" s="392">
        <v>95801</v>
      </c>
      <c r="D322" s="316" t="str">
        <f>IF(A322="SERVIÇO",VLOOKUP(C322,SERVIÇOS!$A$6:$D$6426,2,0),IF(A322="INSUMO",VLOOKUP(C322,INSUMOS!$A$6:$D$5343,2,0),IF(REFORMA!A322="COTAÇÃO",VLOOKUP(REFORMA!C322,'MAPA DE COTAÇÕES'!$A$9:$H$956,2,0),IF(REFORMA!A322="CCU",VLOOKUP(REFORMA!C322,COMPOSIÇÕES!$B$9:$H$1050,2,0)))))</f>
        <v>CONDULETE DE ALUMÍNIO, TIPO X, PARA ELETRODUTO DE AÇO GALVANIZADO DN 20 MM (3/4''), APARENTE - FORNECIMENTO E INSTALAÇÃO. AF_11/2016_P</v>
      </c>
      <c r="E322" s="317" t="str">
        <f>IF(A322="SERVIÇO",VLOOKUP(C322,SERVIÇOS!$A$6:$D$6426,3,0),IF(A322="INSUMO",VLOOKUP(C322,INSUMOS!$A$6:$D$5343,3,0),IF(REFORMA!A322="COTAÇÃO",VLOOKUP(REFORMA!C322,'MAPA DE COTAÇÕES'!$A$9:$H$956,4,0),IF(REFORMA!A322="CCU",VLOOKUP(REFORMA!C322,COMPOSIÇÕES!$B$9:$H$1050,4,0)))))</f>
        <v>UN</v>
      </c>
      <c r="F322" s="393">
        <v>3</v>
      </c>
      <c r="G322" s="391">
        <f>IF(A322="SERVIÇO",VLOOKUP(C322,SERVIÇOS!$A$6:$D$6426,4,0),IF(A322="INSUMO",VLOOKUP(C322,INSUMOS!$A$6:$D$5343,4,0),IF(REFORMA!A322="COTAÇÃO",VLOOKUP(REFORMA!C322,'MAPA DE COTAÇÕES'!$A$9:$H$956,3,0),IF(REFORMA!A322="CCU",VLOOKUP(REFORMA!C322,COMPOSIÇÕES!$B$9:$H$1050,7,0)))))</f>
        <v>29.35</v>
      </c>
      <c r="H322" s="390">
        <f t="shared" si="108"/>
        <v>88.050000000000011</v>
      </c>
      <c r="J322" s="287">
        <f t="shared" si="107"/>
        <v>88.050000000000011</v>
      </c>
    </row>
    <row r="323" spans="1:10" s="279" customFormat="1" ht="51" x14ac:dyDescent="0.2">
      <c r="A323" s="288" t="s">
        <v>5144</v>
      </c>
      <c r="B323" s="392" t="s">
        <v>5199</v>
      </c>
      <c r="C323" s="392">
        <v>95778</v>
      </c>
      <c r="D323" s="316" t="str">
        <f>IF(A323="SERVIÇO",VLOOKUP(C323,SERVIÇOS!$A$6:$D$6426,2,0),IF(A323="INSUMO",VLOOKUP(C323,INSUMOS!$A$6:$D$5343,2,0),IF(REFORMA!A323="COTAÇÃO",VLOOKUP(REFORMA!C323,'MAPA DE COTAÇÕES'!$A$9:$H$956,2,0),IF(REFORMA!A323="CCU",VLOOKUP(REFORMA!C323,COMPOSIÇÕES!$B$9:$H$1050,2,0)))))</f>
        <v>CONDULETE DE ALUMÍNIO, TIPO C, PARA ELETRODUTO DE AÇO GALVANIZADO DN 20 MM (3/4''), APARENTE - FORNECIMENTO E INSTALAÇÃO. AF_11/2016_P</v>
      </c>
      <c r="E323" s="317" t="str">
        <f>IF(A323="SERVIÇO",VLOOKUP(C323,SERVIÇOS!$A$6:$D$6426,3,0),IF(A323="INSUMO",VLOOKUP(C323,INSUMOS!$A$6:$D$5343,3,0),IF(REFORMA!A323="COTAÇÃO",VLOOKUP(REFORMA!C323,'MAPA DE COTAÇÕES'!$A$9:$H$956,4,0),IF(REFORMA!A323="CCU",VLOOKUP(REFORMA!C323,COMPOSIÇÕES!$B$9:$H$1050,4,0)))))</f>
        <v>UN</v>
      </c>
      <c r="F323" s="393">
        <v>5</v>
      </c>
      <c r="G323" s="391">
        <f>IF(A323="SERVIÇO",VLOOKUP(C323,SERVIÇOS!$A$6:$D$6426,4,0),IF(A323="INSUMO",VLOOKUP(C323,INSUMOS!$A$6:$D$5343,4,0),IF(REFORMA!A323="COTAÇÃO",VLOOKUP(REFORMA!C323,'MAPA DE COTAÇÕES'!$A$9:$H$956,3,0),IF(REFORMA!A323="CCU",VLOOKUP(REFORMA!C323,COMPOSIÇÕES!$B$9:$H$1050,7,0)))))</f>
        <v>21.33</v>
      </c>
      <c r="H323" s="390">
        <f t="shared" si="108"/>
        <v>106.64999999999999</v>
      </c>
      <c r="J323" s="287">
        <f t="shared" si="107"/>
        <v>106.64999999999999</v>
      </c>
    </row>
    <row r="324" spans="1:10" s="279" customFormat="1" ht="51" x14ac:dyDescent="0.2">
      <c r="A324" s="288" t="s">
        <v>5144</v>
      </c>
      <c r="B324" s="392" t="s">
        <v>5200</v>
      </c>
      <c r="C324" s="392">
        <v>95787</v>
      </c>
      <c r="D324" s="316" t="str">
        <f>IF(A324="SERVIÇO",VLOOKUP(C324,SERVIÇOS!$A$6:$D$6426,2,0),IF(A324="INSUMO",VLOOKUP(C324,INSUMOS!$A$6:$D$5343,2,0),IF(REFORMA!A324="COTAÇÃO",VLOOKUP(REFORMA!C324,'MAPA DE COTAÇÕES'!$A$9:$H$956,2,0),IF(REFORMA!A324="CCU",VLOOKUP(REFORMA!C324,COMPOSIÇÕES!$B$9:$H$1050,2,0)))))</f>
        <v>CONDULETE DE ALUMÍNIO, TIPO LR, PARA ELETRODUTO DE AÇO GALVANIZADO DN 20 MM (3/4''), APARENTE - FORNECIMENTO E INSTALAÇÃO. AF_11/2016_P</v>
      </c>
      <c r="E324" s="317" t="str">
        <f>IF(A324="SERVIÇO",VLOOKUP(C324,SERVIÇOS!$A$6:$D$6426,3,0),IF(A324="INSUMO",VLOOKUP(C324,INSUMOS!$A$6:$D$5343,3,0),IF(REFORMA!A324="COTAÇÃO",VLOOKUP(REFORMA!C324,'MAPA DE COTAÇÕES'!$A$9:$H$956,4,0),IF(REFORMA!A324="CCU",VLOOKUP(REFORMA!C324,COMPOSIÇÕES!$B$9:$H$1050,4,0)))))</f>
        <v>UN</v>
      </c>
      <c r="F324" s="393">
        <v>12</v>
      </c>
      <c r="G324" s="391">
        <f>IF(A324="SERVIÇO",VLOOKUP(C324,SERVIÇOS!$A$6:$D$6426,4,0),IF(A324="INSUMO",VLOOKUP(C324,INSUMOS!$A$6:$D$5343,4,0),IF(REFORMA!A324="COTAÇÃO",VLOOKUP(REFORMA!C324,'MAPA DE COTAÇÕES'!$A$9:$H$956,3,0),IF(REFORMA!A324="CCU",VLOOKUP(REFORMA!C324,COMPOSIÇÕES!$B$9:$H$1050,7,0)))))</f>
        <v>21.37</v>
      </c>
      <c r="H324" s="390">
        <f t="shared" si="108"/>
        <v>256.44</v>
      </c>
      <c r="J324" s="287">
        <f t="shared" si="107"/>
        <v>256.44</v>
      </c>
    </row>
    <row r="325" spans="1:10" s="279" customFormat="1" ht="51" x14ac:dyDescent="0.2">
      <c r="A325" s="288" t="s">
        <v>5144</v>
      </c>
      <c r="B325" s="392" t="s">
        <v>5202</v>
      </c>
      <c r="C325" s="392">
        <v>95795</v>
      </c>
      <c r="D325" s="316" t="str">
        <f>IF(A325="SERVIÇO",VLOOKUP(C325,SERVIÇOS!$A$6:$D$6426,2,0),IF(A325="INSUMO",VLOOKUP(C325,INSUMOS!$A$6:$D$5343,2,0),IF(REFORMA!A325="COTAÇÃO",VLOOKUP(REFORMA!C325,'MAPA DE COTAÇÕES'!$A$9:$H$956,2,0),IF(REFORMA!A325="CCU",VLOOKUP(REFORMA!C325,COMPOSIÇÕES!$B$9:$H$1050,2,0)))))</f>
        <v>CONDULETE DE ALUMÍNIO, TIPO T, PARA ELETRODUTO DE AÇO GALVANIZADO DN 20 MM (3/4''), APARENTE - FORNECIMENTO E INSTALAÇÃO. AF_11/2016_P</v>
      </c>
      <c r="E325" s="317" t="str">
        <f>IF(A325="SERVIÇO",VLOOKUP(C325,SERVIÇOS!$A$6:$D$6426,3,0),IF(A325="INSUMO",VLOOKUP(C325,INSUMOS!$A$6:$D$5343,3,0),IF(REFORMA!A325="COTAÇÃO",VLOOKUP(REFORMA!C325,'MAPA DE COTAÇÕES'!$A$9:$H$956,4,0),IF(REFORMA!A325="CCU",VLOOKUP(REFORMA!C325,COMPOSIÇÕES!$B$9:$H$1050,4,0)))))</f>
        <v>UN</v>
      </c>
      <c r="F325" s="393">
        <v>11</v>
      </c>
      <c r="G325" s="391">
        <f>IF(A325="SERVIÇO",VLOOKUP(C325,SERVIÇOS!$A$6:$D$6426,4,0),IF(A325="INSUMO",VLOOKUP(C325,INSUMOS!$A$6:$D$5343,4,0),IF(REFORMA!A325="COTAÇÃO",VLOOKUP(REFORMA!C325,'MAPA DE COTAÇÕES'!$A$9:$H$956,3,0),IF(REFORMA!A325="CCU",VLOOKUP(REFORMA!C325,COMPOSIÇÕES!$B$9:$H$1050,7,0)))))</f>
        <v>24.67</v>
      </c>
      <c r="H325" s="390">
        <f t="shared" si="108"/>
        <v>271.37</v>
      </c>
      <c r="J325" s="287">
        <f t="shared" si="107"/>
        <v>271.37</v>
      </c>
    </row>
    <row r="326" spans="1:10" s="106" customFormat="1" x14ac:dyDescent="0.2">
      <c r="A326" s="287"/>
      <c r="B326" s="171"/>
      <c r="C326" s="171"/>
      <c r="D326" s="171"/>
      <c r="E326" s="172"/>
      <c r="F326" s="173"/>
      <c r="G326" s="173"/>
      <c r="H326" s="174"/>
      <c r="J326" s="287">
        <f t="shared" ref="J326:J327" si="109">G326*F326</f>
        <v>0</v>
      </c>
    </row>
    <row r="327" spans="1:10" s="279" customFormat="1" x14ac:dyDescent="0.2">
      <c r="A327" s="288"/>
      <c r="B327" s="280" t="s">
        <v>7097</v>
      </c>
      <c r="C327" s="280"/>
      <c r="D327" s="281" t="s">
        <v>7098</v>
      </c>
      <c r="E327" s="282"/>
      <c r="F327" s="282"/>
      <c r="G327" s="282"/>
      <c r="H327" s="283"/>
      <c r="J327" s="287">
        <f t="shared" si="109"/>
        <v>0</v>
      </c>
    </row>
    <row r="328" spans="1:10" s="279" customFormat="1" ht="38.25" x14ac:dyDescent="0.2">
      <c r="A328" s="288" t="s">
        <v>5145</v>
      </c>
      <c r="B328" s="392" t="s">
        <v>5201</v>
      </c>
      <c r="C328" s="392" t="s">
        <v>6949</v>
      </c>
      <c r="D328" s="316" t="str">
        <f>IF(A328="SERVIÇO",VLOOKUP(C328,SERVIÇOS!$A$6:$D$6426,2,0),IF(A328="INSUMO",VLOOKUP(C328,INSUMOS!$A$6:$D$5343,2,0),IF(REFORMA!A328="COTAÇÃO",VLOOKUP(REFORMA!C328,'MAPA DE COTAÇÕES'!$A$9:$H$956,2,0),IF(REFORMA!A328="CCU",VLOOKUP(REFORMA!C328,COMPOSIÇÕES!$B$9:$H$1050,2,0)))))</f>
        <v>CABO DE COBRE ISOLAMENTO ANTI-CHAMA 450/750V 2X2,5MM2 - FORNECIMENTO E INSTALAÇÃO</v>
      </c>
      <c r="E328" s="317" t="str">
        <f>IF(A328="SERVIÇO",VLOOKUP(C328,SERVIÇOS!$A$6:$D$6426,3,0),IF(A328="INSUMO",VLOOKUP(C328,INSUMOS!$A$6:$D$5343,3,0),IF(REFORMA!A328="COTAÇÃO",VLOOKUP(REFORMA!C328,'MAPA DE COTAÇÕES'!$A$9:$H$956,4,0),IF(REFORMA!A328="CCU",VLOOKUP(REFORMA!C328,COMPOSIÇÕES!$B$9:$H$1050,4,0)))))</f>
        <v>M</v>
      </c>
      <c r="F328" s="393">
        <v>110</v>
      </c>
      <c r="G328" s="391">
        <f>IF(A328="SERVIÇO",VLOOKUP(C328,SERVIÇOS!$A$6:$D$6426,4,0),IF(A328="INSUMO",VLOOKUP(C328,INSUMOS!$A$6:$D$5343,4,0),IF(REFORMA!A328="COTAÇÃO",VLOOKUP(REFORMA!C328,'MAPA DE COTAÇÕES'!$A$9:$H$956,3,0),IF(REFORMA!A328="CCU",VLOOKUP(REFORMA!C328,COMPOSIÇÕES!$B$9:$H$1050,7,0)))))</f>
        <v>7.6156000000000006</v>
      </c>
      <c r="H328" s="390">
        <f t="shared" si="108"/>
        <v>837.71600000000012</v>
      </c>
      <c r="J328" s="287">
        <f t="shared" si="107"/>
        <v>837.71600000000012</v>
      </c>
    </row>
    <row r="329" spans="1:10" s="106" customFormat="1" x14ac:dyDescent="0.2">
      <c r="A329" s="287"/>
      <c r="B329" s="171"/>
      <c r="C329" s="171"/>
      <c r="D329" s="171"/>
      <c r="E329" s="172"/>
      <c r="F329" s="173"/>
      <c r="G329" s="173"/>
      <c r="H329" s="174"/>
      <c r="J329" s="287">
        <f t="shared" si="107"/>
        <v>0</v>
      </c>
    </row>
    <row r="330" spans="1:10" s="279" customFormat="1" x14ac:dyDescent="0.2">
      <c r="A330" s="288"/>
      <c r="B330" s="280" t="s">
        <v>7099</v>
      </c>
      <c r="C330" s="280"/>
      <c r="D330" s="281" t="s">
        <v>116</v>
      </c>
      <c r="E330" s="282"/>
      <c r="F330" s="282"/>
      <c r="G330" s="282"/>
      <c r="H330" s="283"/>
      <c r="J330" s="287">
        <f t="shared" si="107"/>
        <v>0</v>
      </c>
    </row>
    <row r="331" spans="1:10" s="279" customFormat="1" ht="38.25" x14ac:dyDescent="0.2">
      <c r="A331" s="288" t="s">
        <v>5144</v>
      </c>
      <c r="B331" s="392" t="s">
        <v>7100</v>
      </c>
      <c r="C331" s="392">
        <v>90443</v>
      </c>
      <c r="D331" s="316" t="str">
        <f>IF(A331="SERVIÇO",VLOOKUP(C331,SERVIÇOS!$A$6:$D$6426,2,0),IF(A331="INSUMO",VLOOKUP(C331,INSUMOS!$A$6:$D$5343,2,0),IF(REFORMA!A331="COTAÇÃO",VLOOKUP(REFORMA!C331,'MAPA DE COTAÇÕES'!$A$9:$H$956,2,0),IF(REFORMA!A331="CCU",VLOOKUP(REFORMA!C331,COMPOSIÇÕES!$B$9:$H$1050,2,0)))))</f>
        <v>RASGO EM ALVENARIA PARA RAMAIS/ DISTRIBUIÇÃO COM DIAMETROS MENORES OU IGUAIS A 40 MM. AF_05/2015</v>
      </c>
      <c r="E331" s="317" t="str">
        <f>IF(A331="SERVIÇO",VLOOKUP(C331,SERVIÇOS!$A$6:$D$6426,3,0),IF(A331="INSUMO",VLOOKUP(C331,INSUMOS!$A$6:$D$5343,3,0),IF(REFORMA!A331="COTAÇÃO",VLOOKUP(REFORMA!C331,'MAPA DE COTAÇÕES'!$A$9:$H$956,4,0),IF(REFORMA!A331="CCU",VLOOKUP(REFORMA!C331,COMPOSIÇÕES!$B$9:$H$1050,4,0)))))</f>
        <v>M</v>
      </c>
      <c r="F331" s="393">
        <v>12</v>
      </c>
      <c r="G331" s="391">
        <f>IF(A331="SERVIÇO",VLOOKUP(C331,SERVIÇOS!$A$6:$D$6426,4,0),IF(A331="INSUMO",VLOOKUP(C331,INSUMOS!$A$6:$D$5343,4,0),IF(REFORMA!A331="COTAÇÃO",VLOOKUP(REFORMA!C331,'MAPA DE COTAÇÕES'!$A$9:$H$956,3,0),IF(REFORMA!A331="CCU",VLOOKUP(REFORMA!C331,COMPOSIÇÕES!$B$9:$H$1050,7,0)))))</f>
        <v>10.59</v>
      </c>
      <c r="H331" s="390">
        <f t="shared" si="108"/>
        <v>127.08</v>
      </c>
      <c r="J331" s="287">
        <f t="shared" si="107"/>
        <v>127.08</v>
      </c>
    </row>
    <row r="332" spans="1:10" s="279" customFormat="1" ht="38.25" x14ac:dyDescent="0.2">
      <c r="A332" s="288" t="s">
        <v>5144</v>
      </c>
      <c r="B332" s="392" t="s">
        <v>7101</v>
      </c>
      <c r="C332" s="392">
        <v>90466</v>
      </c>
      <c r="D332" s="316" t="str">
        <f>IF(A332="SERVIÇO",VLOOKUP(C332,SERVIÇOS!$A$6:$D$6426,2,0),IF(A332="INSUMO",VLOOKUP(C332,INSUMOS!$A$6:$D$5343,2,0),IF(REFORMA!A332="COTAÇÃO",VLOOKUP(REFORMA!C332,'MAPA DE COTAÇÕES'!$A$9:$H$956,2,0),IF(REFORMA!A332="CCU",VLOOKUP(REFORMA!C332,COMPOSIÇÕES!$B$9:$H$1050,2,0)))))</f>
        <v>CHUMBAMENTO LINEAR EM ALVENARIA PARA RAMAIS/DISTRIBUIÇÃO COM DIÂMETROS MENORES OU IGUAIS A 40 MM. AF_05/2015</v>
      </c>
      <c r="E332" s="317" t="str">
        <f>IF(A332="SERVIÇO",VLOOKUP(C332,SERVIÇOS!$A$6:$D$6426,3,0),IF(A332="INSUMO",VLOOKUP(C332,INSUMOS!$A$6:$D$5343,3,0),IF(REFORMA!A332="COTAÇÃO",VLOOKUP(REFORMA!C332,'MAPA DE COTAÇÕES'!$A$9:$H$956,4,0),IF(REFORMA!A332="CCU",VLOOKUP(REFORMA!C332,COMPOSIÇÕES!$B$9:$H$1050,4,0)))))</f>
        <v>M</v>
      </c>
      <c r="F332" s="393">
        <v>12</v>
      </c>
      <c r="G332" s="391">
        <f>IF(A332="SERVIÇO",VLOOKUP(C332,SERVIÇOS!$A$6:$D$6426,4,0),IF(A332="INSUMO",VLOOKUP(C332,INSUMOS!$A$6:$D$5343,4,0),IF(REFORMA!A332="COTAÇÃO",VLOOKUP(REFORMA!C332,'MAPA DE COTAÇÕES'!$A$9:$H$956,3,0),IF(REFORMA!A332="CCU",VLOOKUP(REFORMA!C332,COMPOSIÇÕES!$B$9:$H$1050,7,0)))))</f>
        <v>10.38</v>
      </c>
      <c r="H332" s="390">
        <f t="shared" si="108"/>
        <v>124.56</v>
      </c>
      <c r="J332" s="287">
        <f t="shared" si="107"/>
        <v>124.56</v>
      </c>
    </row>
    <row r="333" spans="1:10" s="279" customFormat="1" ht="25.5" x14ac:dyDescent="0.2">
      <c r="A333" s="288" t="s">
        <v>5145</v>
      </c>
      <c r="B333" s="392" t="s">
        <v>7102</v>
      </c>
      <c r="C333" s="392" t="s">
        <v>6755</v>
      </c>
      <c r="D333" s="316" t="str">
        <f>IF(A333="SERVIÇO",VLOOKUP(C333,SERVIÇOS!$A$6:$D$6426,2,0),IF(A333="INSUMO",VLOOKUP(C333,INSUMOS!$A$6:$D$5343,2,0),IF(REFORMA!A333="COTAÇÃO",VLOOKUP(REFORMA!C333,'MAPA DE COTAÇÕES'!$A$9:$H$956,2,0),IF(REFORMA!A333="CCU",VLOOKUP(REFORMA!C333,COMPOSIÇÕES!$B$9:$H$1050,2,0)))))</f>
        <v>GUIA DE ARAME GALVANIZADO  Nº16 - FORNECIMENTO E INSTALAÇÃO</v>
      </c>
      <c r="E333" s="317" t="str">
        <f>IF(A333="SERVIÇO",VLOOKUP(C333,SERVIÇOS!$A$6:$D$6426,3,0),IF(A333="INSUMO",VLOOKUP(C333,INSUMOS!$A$6:$D$5343,3,0),IF(REFORMA!A333="COTAÇÃO",VLOOKUP(REFORMA!C333,'MAPA DE COTAÇÕES'!$A$9:$H$956,4,0),IF(REFORMA!A333="CCU",VLOOKUP(REFORMA!C333,COMPOSIÇÕES!$B$9:$H$1050,4,0)))))</f>
        <v>M</v>
      </c>
      <c r="F333" s="393">
        <v>110</v>
      </c>
      <c r="G333" s="391">
        <f>IF(A333="SERVIÇO",VLOOKUP(C333,SERVIÇOS!$A$6:$D$6426,4,0),IF(A333="INSUMO",VLOOKUP(C333,INSUMOS!$A$6:$D$5343,4,0),IF(REFORMA!A333="COTAÇÃO",VLOOKUP(REFORMA!C333,'MAPA DE COTAÇÕES'!$A$9:$H$956,3,0),IF(REFORMA!A333="CCU",VLOOKUP(REFORMA!C333,COMPOSIÇÕES!$B$9:$H$1050,7,0)))))</f>
        <v>4.5926680000000006</v>
      </c>
      <c r="H333" s="390">
        <f t="shared" si="108"/>
        <v>505.19348000000008</v>
      </c>
      <c r="J333" s="287">
        <f t="shared" si="107"/>
        <v>505.19348000000008</v>
      </c>
    </row>
    <row r="334" spans="1:10" s="106" customFormat="1" x14ac:dyDescent="0.2">
      <c r="A334" s="287"/>
      <c r="B334" s="171"/>
      <c r="C334" s="171"/>
      <c r="D334" s="171"/>
      <c r="E334" s="172"/>
      <c r="F334" s="173"/>
      <c r="G334" s="173"/>
      <c r="H334" s="174"/>
      <c r="J334" s="287">
        <f t="shared" si="107"/>
        <v>0</v>
      </c>
    </row>
    <row r="335" spans="1:10" s="279" customFormat="1" x14ac:dyDescent="0.2">
      <c r="A335" s="288"/>
      <c r="B335" s="280" t="s">
        <v>7103</v>
      </c>
      <c r="C335" s="280"/>
      <c r="D335" s="281" t="s">
        <v>7106</v>
      </c>
      <c r="E335" s="282"/>
      <c r="F335" s="282"/>
      <c r="G335" s="282"/>
      <c r="H335" s="283"/>
      <c r="J335" s="287">
        <f t="shared" si="107"/>
        <v>0</v>
      </c>
    </row>
    <row r="336" spans="1:10" s="279" customFormat="1" x14ac:dyDescent="0.2">
      <c r="A336" s="288"/>
      <c r="B336" s="280" t="s">
        <v>7104</v>
      </c>
      <c r="C336" s="280"/>
      <c r="D336" s="284" t="s">
        <v>7107</v>
      </c>
      <c r="E336" s="285"/>
      <c r="F336" s="285"/>
      <c r="G336" s="285"/>
      <c r="H336" s="286"/>
      <c r="J336" s="287">
        <f t="shared" si="107"/>
        <v>0</v>
      </c>
    </row>
    <row r="337" spans="1:10" s="279" customFormat="1" ht="51" x14ac:dyDescent="0.2">
      <c r="A337" s="288" t="s">
        <v>5144</v>
      </c>
      <c r="B337" s="392" t="s">
        <v>7105</v>
      </c>
      <c r="C337" s="392">
        <v>83369</v>
      </c>
      <c r="D337" s="316" t="str">
        <f>IF(A337="SERVIÇO",VLOOKUP(C337,SERVIÇOS!$A$6:$D$6426,2,0),IF(A337="INSUMO",VLOOKUP(C337,INSUMOS!$A$6:$D$5343,2,0),IF(REFORMA!A337="COTAÇÃO",VLOOKUP(REFORMA!C337,'MAPA DE COTAÇÕES'!$A$9:$H$956,2,0),IF(REFORMA!A337="CCU",VLOOKUP(REFORMA!C337,COMPOSIÇÕES!$B$9:$H$1050,2,0)))))</f>
        <v>QUADRO DE DISTRIBUICAO PARA TELEFONE N.4, 60X60X12CM EM CHAPA METALICA, DE EMBUTIR, SEM ACESSORIOS, PADRAO TELEBRAS, FORNECIMENTO E INSTALACAO</v>
      </c>
      <c r="E337" s="317" t="str">
        <f>IF(A337="SERVIÇO",VLOOKUP(C337,SERVIÇOS!$A$6:$D$6426,3,0),IF(A337="INSUMO",VLOOKUP(C337,INSUMOS!$A$6:$D$5343,3,0),IF(REFORMA!A337="COTAÇÃO",VLOOKUP(REFORMA!C337,'MAPA DE COTAÇÕES'!$A$9:$H$956,4,0),IF(REFORMA!A337="CCU",VLOOKUP(REFORMA!C337,COMPOSIÇÕES!$B$9:$H$1050,4,0)))))</f>
        <v>UN</v>
      </c>
      <c r="F337" s="393">
        <v>1</v>
      </c>
      <c r="G337" s="391">
        <f>IF(A337="SERVIÇO",VLOOKUP(C337,SERVIÇOS!$A$6:$D$6426,4,0),IF(A337="INSUMO",VLOOKUP(C337,INSUMOS!$A$6:$D$5343,4,0),IF(REFORMA!A337="COTAÇÃO",VLOOKUP(REFORMA!C337,'MAPA DE COTAÇÕES'!$A$9:$H$956,3,0),IF(REFORMA!A337="CCU",VLOOKUP(REFORMA!C337,COMPOSIÇÕES!$B$9:$H$1050,7,0)))))</f>
        <v>359.91</v>
      </c>
      <c r="H337" s="390">
        <f t="shared" ref="H337" si="110">G337*F337</f>
        <v>359.91</v>
      </c>
      <c r="J337" s="287">
        <f t="shared" si="107"/>
        <v>359.91</v>
      </c>
    </row>
    <row r="338" spans="1:10" s="106" customFormat="1" x14ac:dyDescent="0.2">
      <c r="A338" s="287"/>
      <c r="B338" s="171"/>
      <c r="C338" s="171"/>
      <c r="D338" s="171"/>
      <c r="E338" s="172"/>
      <c r="F338" s="173"/>
      <c r="G338" s="173"/>
      <c r="H338" s="174"/>
      <c r="J338" s="287">
        <f t="shared" si="107"/>
        <v>0</v>
      </c>
    </row>
    <row r="339" spans="1:10" s="279" customFormat="1" x14ac:dyDescent="0.2">
      <c r="A339" s="288"/>
      <c r="B339" s="280" t="s">
        <v>7108</v>
      </c>
      <c r="C339" s="280"/>
      <c r="D339" s="281" t="s">
        <v>7109</v>
      </c>
      <c r="E339" s="282"/>
      <c r="F339" s="282"/>
      <c r="G339" s="282"/>
      <c r="H339" s="283"/>
      <c r="J339" s="287">
        <f t="shared" si="107"/>
        <v>0</v>
      </c>
    </row>
    <row r="340" spans="1:10" s="279" customFormat="1" ht="51" x14ac:dyDescent="0.2">
      <c r="A340" s="288" t="s">
        <v>5144</v>
      </c>
      <c r="B340" s="392" t="s">
        <v>7110</v>
      </c>
      <c r="C340" s="392">
        <v>91871</v>
      </c>
      <c r="D340" s="316" t="str">
        <f>IF(A340="SERVIÇO",VLOOKUP(C340,SERVIÇOS!$A$6:$D$6426,2,0),IF(A340="INSUMO",VLOOKUP(C340,INSUMOS!$A$6:$D$5343,2,0),IF(REFORMA!A340="COTAÇÃO",VLOOKUP(REFORMA!C340,'MAPA DE COTAÇÕES'!$A$9:$H$956,2,0),IF(REFORMA!A340="CCU",VLOOKUP(REFORMA!C340,COMPOSIÇÕES!$B$9:$H$1050,2,0)))))</f>
        <v>ELETRODUTO RÍGIDO ROSCÁVEL, PVC, DN 25 MM (3/4"), PARA CIRCUITOS TERMINAIS, INSTALADO EM PAREDE - FORNECIMENTO E INSTALAÇÃO. AF_12/2015</v>
      </c>
      <c r="E340" s="317" t="str">
        <f>IF(A340="SERVIÇO",VLOOKUP(C340,SERVIÇOS!$A$6:$D$6426,3,0),IF(A340="INSUMO",VLOOKUP(C340,INSUMOS!$A$6:$D$5343,3,0),IF(REFORMA!A340="COTAÇÃO",VLOOKUP(REFORMA!C340,'MAPA DE COTAÇÕES'!$A$9:$H$956,4,0),IF(REFORMA!A340="CCU",VLOOKUP(REFORMA!C340,COMPOSIÇÕES!$B$9:$H$1050,4,0)))))</f>
        <v>M</v>
      </c>
      <c r="F340" s="393">
        <v>73</v>
      </c>
      <c r="G340" s="391">
        <f>IF(A340="SERVIÇO",VLOOKUP(C340,SERVIÇOS!$A$6:$D$6426,4,0),IF(A340="INSUMO",VLOOKUP(C340,INSUMOS!$A$6:$D$5343,4,0),IF(REFORMA!A340="COTAÇÃO",VLOOKUP(REFORMA!C340,'MAPA DE COTAÇÕES'!$A$9:$H$956,3,0),IF(REFORMA!A340="CCU",VLOOKUP(REFORMA!C340,COMPOSIÇÕES!$B$9:$H$1050,7,0)))))</f>
        <v>9.39</v>
      </c>
      <c r="H340" s="390">
        <f t="shared" ref="H340:H342" si="111">G340*F340</f>
        <v>685.47</v>
      </c>
      <c r="J340" s="287">
        <f t="shared" si="107"/>
        <v>685.47</v>
      </c>
    </row>
    <row r="341" spans="1:10" s="279" customFormat="1" ht="51" x14ac:dyDescent="0.2">
      <c r="A341" s="288" t="s">
        <v>5145</v>
      </c>
      <c r="B341" s="392" t="s">
        <v>7111</v>
      </c>
      <c r="C341" s="392" t="s">
        <v>6746</v>
      </c>
      <c r="D341" s="316" t="str">
        <f>IF(A341="SERVIÇO",VLOOKUP(C341,SERVIÇOS!$A$6:$D$6426,2,0),IF(A341="INSUMO",VLOOKUP(C341,INSUMOS!$A$6:$D$5343,2,0),IF(REFORMA!A341="COTAÇÃO",VLOOKUP(REFORMA!C341,'MAPA DE COTAÇÕES'!$A$9:$H$956,2,0),IF(REFORMA!A341="CCU",VLOOKUP(REFORMA!C341,COMPOSIÇÕES!$B$9:$H$1050,2,0)))))</f>
        <v>ELETRODUTO DE ACO GALVANIZADO ELETROLITICO DN 32MM (1 1/4"), TIPO SEMI-PESADO, INCLUSIVE CONEXOES - FORNECIMENTO E INSTALACAO</v>
      </c>
      <c r="E341" s="317" t="str">
        <f>IF(A341="SERVIÇO",VLOOKUP(C341,SERVIÇOS!$A$6:$D$6426,3,0),IF(A341="INSUMO",VLOOKUP(C341,INSUMOS!$A$6:$D$5343,3,0),IF(REFORMA!A341="COTAÇÃO",VLOOKUP(REFORMA!C341,'MAPA DE COTAÇÕES'!$A$9:$H$956,4,0),IF(REFORMA!A341="CCU",VLOOKUP(REFORMA!C341,COMPOSIÇÕES!$B$9:$H$1050,4,0)))))</f>
        <v>M</v>
      </c>
      <c r="F341" s="393">
        <v>13</v>
      </c>
      <c r="G341" s="391">
        <f>IF(A341="SERVIÇO",VLOOKUP(C341,SERVIÇOS!$A$6:$D$6426,4,0),IF(A341="INSUMO",VLOOKUP(C341,INSUMOS!$A$6:$D$5343,4,0),IF(REFORMA!A341="COTAÇÃO",VLOOKUP(REFORMA!C341,'MAPA DE COTAÇÕES'!$A$9:$H$956,3,0),IF(REFORMA!A341="CCU",VLOOKUP(REFORMA!C341,COMPOSIÇÕES!$B$9:$H$1050,7,0)))))</f>
        <v>43.223500000000001</v>
      </c>
      <c r="H341" s="390">
        <f t="shared" si="111"/>
        <v>561.90550000000007</v>
      </c>
      <c r="J341" s="287">
        <f t="shared" si="107"/>
        <v>561.90550000000007</v>
      </c>
    </row>
    <row r="342" spans="1:10" s="279" customFormat="1" ht="51" x14ac:dyDescent="0.2">
      <c r="A342" s="288" t="s">
        <v>5144</v>
      </c>
      <c r="B342" s="392" t="s">
        <v>7112</v>
      </c>
      <c r="C342" s="392">
        <v>91872</v>
      </c>
      <c r="D342" s="316" t="str">
        <f>IF(A342="SERVIÇO",VLOOKUP(C342,SERVIÇOS!$A$6:$D$6426,2,0),IF(A342="INSUMO",VLOOKUP(C342,INSUMOS!$A$6:$D$5343,2,0),IF(REFORMA!A342="COTAÇÃO",VLOOKUP(REFORMA!C342,'MAPA DE COTAÇÕES'!$A$9:$H$956,2,0),IF(REFORMA!A342="CCU",VLOOKUP(REFORMA!C342,COMPOSIÇÕES!$B$9:$H$1050,2,0)))))</f>
        <v>ELETRODUTO RÍGIDO ROSCÁVEL, PVC, DN 32 MM (1"), PARA CIRCUITOS TERMINAIS, INSTALADO EM PAREDE - FORNECIMENTO E INSTALAÇÃO. AF_12/2015</v>
      </c>
      <c r="E342" s="317" t="str">
        <f>IF(A342="SERVIÇO",VLOOKUP(C342,SERVIÇOS!$A$6:$D$6426,3,0),IF(A342="INSUMO",VLOOKUP(C342,INSUMOS!$A$6:$D$5343,3,0),IF(REFORMA!A342="COTAÇÃO",VLOOKUP(REFORMA!C342,'MAPA DE COTAÇÕES'!$A$9:$H$956,4,0),IF(REFORMA!A342="CCU",VLOOKUP(REFORMA!C342,COMPOSIÇÕES!$B$9:$H$1050,4,0)))))</f>
        <v>M</v>
      </c>
      <c r="F342" s="393">
        <v>6.5</v>
      </c>
      <c r="G342" s="391">
        <f>IF(A342="SERVIÇO",VLOOKUP(C342,SERVIÇOS!$A$6:$D$6426,4,0),IF(A342="INSUMO",VLOOKUP(C342,INSUMOS!$A$6:$D$5343,4,0),IF(REFORMA!A342="COTAÇÃO",VLOOKUP(REFORMA!C342,'MAPA DE COTAÇÕES'!$A$9:$H$956,3,0),IF(REFORMA!A342="CCU",VLOOKUP(REFORMA!C342,COMPOSIÇÕES!$B$9:$H$1050,7,0)))))</f>
        <v>11.92</v>
      </c>
      <c r="H342" s="390">
        <f t="shared" si="111"/>
        <v>77.48</v>
      </c>
      <c r="J342" s="287">
        <f t="shared" si="107"/>
        <v>77.48</v>
      </c>
    </row>
    <row r="343" spans="1:10" s="106" customFormat="1" x14ac:dyDescent="0.2">
      <c r="A343" s="287"/>
      <c r="B343" s="171"/>
      <c r="C343" s="171"/>
      <c r="D343" s="171"/>
      <c r="E343" s="172"/>
      <c r="F343" s="173"/>
      <c r="G343" s="173"/>
      <c r="H343" s="174"/>
      <c r="J343" s="287">
        <f t="shared" si="107"/>
        <v>0</v>
      </c>
    </row>
    <row r="344" spans="1:10" s="279" customFormat="1" x14ac:dyDescent="0.2">
      <c r="A344" s="288"/>
      <c r="B344" s="280" t="s">
        <v>7113</v>
      </c>
      <c r="C344" s="280"/>
      <c r="D344" s="281" t="s">
        <v>7118</v>
      </c>
      <c r="E344" s="282"/>
      <c r="F344" s="282"/>
      <c r="G344" s="282"/>
      <c r="H344" s="283"/>
      <c r="J344" s="287">
        <f t="shared" si="107"/>
        <v>0</v>
      </c>
    </row>
    <row r="345" spans="1:10" s="279" customFormat="1" ht="38.25" x14ac:dyDescent="0.2">
      <c r="A345" s="288" t="s">
        <v>5145</v>
      </c>
      <c r="B345" s="392" t="s">
        <v>7114</v>
      </c>
      <c r="C345" s="392" t="s">
        <v>6951</v>
      </c>
      <c r="D345" s="316" t="str">
        <f>IF(A345="SERVIÇO",VLOOKUP(C345,SERVIÇOS!$A$6:$D$6426,2,0),IF(A345="INSUMO",VLOOKUP(C345,INSUMOS!$A$6:$D$5343,2,0),IF(REFORMA!A345="COTAÇÃO",VLOOKUP(REFORMA!C345,'MAPA DE COTAÇÕES'!$A$9:$H$956,2,0),IF(REFORMA!A345="CCU",VLOOKUP(REFORMA!C345,COMPOSIÇÕES!$B$9:$H$1050,2,0)))))</f>
        <v>TOMADA RJ-45 CAT.6E, COM 1 CONECTOR FEMEA, GRADE E PLACA 4X2 - FORNECIMENTO E INSTALAÇÃO</v>
      </c>
      <c r="E345" s="317" t="str">
        <f>IF(A345="SERVIÇO",VLOOKUP(C345,SERVIÇOS!$A$6:$D$6426,3,0),IF(A345="INSUMO",VLOOKUP(C345,INSUMOS!$A$6:$D$5343,3,0),IF(REFORMA!A345="COTAÇÃO",VLOOKUP(REFORMA!C345,'MAPA DE COTAÇÕES'!$A$9:$H$956,4,0),IF(REFORMA!A345="CCU",VLOOKUP(REFORMA!C345,COMPOSIÇÕES!$B$9:$H$1050,4,0)))))</f>
        <v>UNID</v>
      </c>
      <c r="F345" s="393">
        <v>1</v>
      </c>
      <c r="G345" s="391">
        <f>IF(A345="SERVIÇO",VLOOKUP(C345,SERVIÇOS!$A$6:$D$6426,4,0),IF(A345="INSUMO",VLOOKUP(C345,INSUMOS!$A$6:$D$5343,4,0),IF(REFORMA!A345="COTAÇÃO",VLOOKUP(REFORMA!C345,'MAPA DE COTAÇÕES'!$A$9:$H$956,3,0),IF(REFORMA!A345="CCU",VLOOKUP(REFORMA!C345,COMPOSIÇÕES!$B$9:$H$1050,7,0)))))</f>
        <v>41.641329999999996</v>
      </c>
      <c r="H345" s="390">
        <f>G345*F345</f>
        <v>41.641329999999996</v>
      </c>
      <c r="J345" s="287">
        <f t="shared" si="107"/>
        <v>41.641329999999996</v>
      </c>
    </row>
    <row r="346" spans="1:10" s="279" customFormat="1" ht="38.25" x14ac:dyDescent="0.2">
      <c r="A346" s="288" t="s">
        <v>5145</v>
      </c>
      <c r="B346" s="392" t="s">
        <v>7115</v>
      </c>
      <c r="C346" s="392" t="s">
        <v>6954</v>
      </c>
      <c r="D346" s="316" t="str">
        <f>IF(A346="SERVIÇO",VLOOKUP(C346,SERVIÇOS!$A$6:$D$6426,2,0),IF(A346="INSUMO",VLOOKUP(C346,INSUMOS!$A$6:$D$5343,2,0),IF(REFORMA!A346="COTAÇÃO",VLOOKUP(REFORMA!C346,'MAPA DE COTAÇÕES'!$A$9:$H$956,2,0),IF(REFORMA!A346="CCU",VLOOKUP(REFORMA!C346,COMPOSIÇÕES!$B$9:$H$1050,2,0)))))</f>
        <v>TOMADA RJ-45 CAT.6E, COM 1 CONECTOR FEMEA, PLACA 4X2 PARA PISO - FORNECIMENTO E INSTALAÇÃO</v>
      </c>
      <c r="E346" s="317" t="str">
        <f>IF(A346="SERVIÇO",VLOOKUP(C346,SERVIÇOS!$A$6:$D$6426,3,0),IF(A346="INSUMO",VLOOKUP(C346,INSUMOS!$A$6:$D$5343,3,0),IF(REFORMA!A346="COTAÇÃO",VLOOKUP(REFORMA!C346,'MAPA DE COTAÇÕES'!$A$9:$H$956,4,0),IF(REFORMA!A346="CCU",VLOOKUP(REFORMA!C346,COMPOSIÇÕES!$B$9:$H$1050,4,0)))))</f>
        <v>UNID</v>
      </c>
      <c r="F346" s="393">
        <v>3</v>
      </c>
      <c r="G346" s="391">
        <f>IF(A346="SERVIÇO",VLOOKUP(C346,SERVIÇOS!$A$6:$D$6426,4,0),IF(A346="INSUMO",VLOOKUP(C346,INSUMOS!$A$6:$D$5343,4,0),IF(REFORMA!A346="COTAÇÃO",VLOOKUP(REFORMA!C346,'MAPA DE COTAÇÕES'!$A$9:$H$956,3,0),IF(REFORMA!A346="CCU",VLOOKUP(REFORMA!C346,COMPOSIÇÕES!$B$9:$H$1050,7,0)))))</f>
        <v>47.631330000000005</v>
      </c>
      <c r="H346" s="390">
        <f>G346*F346</f>
        <v>142.89399000000003</v>
      </c>
      <c r="J346" s="287">
        <f t="shared" ref="J346:J347" si="112">G346*F346</f>
        <v>142.89399000000003</v>
      </c>
    </row>
    <row r="347" spans="1:10" s="279" customFormat="1" ht="38.25" x14ac:dyDescent="0.2">
      <c r="A347" s="288" t="s">
        <v>5145</v>
      </c>
      <c r="B347" s="392" t="s">
        <v>7116</v>
      </c>
      <c r="C347" s="392" t="s">
        <v>6957</v>
      </c>
      <c r="D347" s="316" t="str">
        <f>IF(A347="SERVIÇO",VLOOKUP(C347,SERVIÇOS!$A$6:$D$6426,2,0),IF(A347="INSUMO",VLOOKUP(C347,INSUMOS!$A$6:$D$5343,2,0),IF(REFORMA!A347="COTAÇÃO",VLOOKUP(REFORMA!C347,'MAPA DE COTAÇÕES'!$A$9:$H$956,2,0),IF(REFORMA!A347="CCU",VLOOKUP(REFORMA!C347,COMPOSIÇÕES!$B$9:$H$1050,2,0)))))</f>
        <v>TOMADA RJ-11, COM 2 CONECTORES FEMEA, GRADE E PLACA 4X2 - FORNECIMENTO E INSTALAÇÃO</v>
      </c>
      <c r="E347" s="317" t="str">
        <f>IF(A347="SERVIÇO",VLOOKUP(C347,SERVIÇOS!$A$6:$D$6426,3,0),IF(A347="INSUMO",VLOOKUP(C347,INSUMOS!$A$6:$D$5343,3,0),IF(REFORMA!A347="COTAÇÃO",VLOOKUP(REFORMA!C347,'MAPA DE COTAÇÕES'!$A$9:$H$956,4,0),IF(REFORMA!A347="CCU",VLOOKUP(REFORMA!C347,COMPOSIÇÕES!$B$9:$H$1050,4,0)))))</f>
        <v>UNID</v>
      </c>
      <c r="F347" s="393">
        <v>1</v>
      </c>
      <c r="G347" s="391">
        <f>IF(A347="SERVIÇO",VLOOKUP(C347,SERVIÇOS!$A$6:$D$6426,4,0),IF(A347="INSUMO",VLOOKUP(C347,INSUMOS!$A$6:$D$5343,4,0),IF(REFORMA!A347="COTAÇÃO",VLOOKUP(REFORMA!C347,'MAPA DE COTAÇÕES'!$A$9:$H$956,3,0),IF(REFORMA!A347="CCU",VLOOKUP(REFORMA!C347,COMPOSIÇÕES!$B$9:$H$1050,7,0)))))</f>
        <v>48.932949999999991</v>
      </c>
      <c r="H347" s="390">
        <f>G347*F347</f>
        <v>48.932949999999991</v>
      </c>
      <c r="J347" s="287">
        <f t="shared" si="112"/>
        <v>48.932949999999991</v>
      </c>
    </row>
    <row r="348" spans="1:10" s="279" customFormat="1" ht="38.25" x14ac:dyDescent="0.2">
      <c r="A348" s="288" t="s">
        <v>5145</v>
      </c>
      <c r="B348" s="392" t="s">
        <v>7117</v>
      </c>
      <c r="C348" s="392" t="s">
        <v>6960</v>
      </c>
      <c r="D348" s="316" t="str">
        <f>IF(A348="SERVIÇO",VLOOKUP(C348,SERVIÇOS!$A$6:$D$6426,2,0),IF(A348="INSUMO",VLOOKUP(C348,INSUMOS!$A$6:$D$5343,2,0),IF(REFORMA!A348="COTAÇÃO",VLOOKUP(REFORMA!C348,'MAPA DE COTAÇÕES'!$A$9:$H$956,2,0),IF(REFORMA!A348="CCU",VLOOKUP(REFORMA!C348,COMPOSIÇÕES!$B$9:$H$1050,2,0)))))</f>
        <v>TOMADA RJ-11, COM 1 CONECTOR FEMEA, PLACA 4X2 PARA PISO - FORNECIMENTO E INSTALAÇÃO</v>
      </c>
      <c r="E348" s="317" t="str">
        <f>IF(A348="SERVIÇO",VLOOKUP(C348,SERVIÇOS!$A$6:$D$6426,3,0),IF(A348="INSUMO",VLOOKUP(C348,INSUMOS!$A$6:$D$5343,3,0),IF(REFORMA!A348="COTAÇÃO",VLOOKUP(REFORMA!C348,'MAPA DE COTAÇÕES'!$A$9:$H$956,4,0),IF(REFORMA!A348="CCU",VLOOKUP(REFORMA!C348,COMPOSIÇÕES!$B$9:$H$1050,4,0)))))</f>
        <v>UNID</v>
      </c>
      <c r="F348" s="393">
        <v>3</v>
      </c>
      <c r="G348" s="391">
        <f>IF(A348="SERVIÇO",VLOOKUP(C348,SERVIÇOS!$A$6:$D$6426,4,0),IF(A348="INSUMO",VLOOKUP(C348,INSUMOS!$A$6:$D$5343,4,0),IF(REFORMA!A348="COTAÇÃO",VLOOKUP(REFORMA!C348,'MAPA DE COTAÇÕES'!$A$9:$H$956,3,0),IF(REFORMA!A348="CCU",VLOOKUP(REFORMA!C348,COMPOSIÇÕES!$B$9:$H$1050,7,0)))))</f>
        <v>47.631330000000005</v>
      </c>
      <c r="H348" s="390">
        <f>G348*F348</f>
        <v>142.89399000000003</v>
      </c>
      <c r="J348" s="287">
        <f t="shared" ref="J348:J354" si="113">G348*F348</f>
        <v>142.89399000000003</v>
      </c>
    </row>
    <row r="349" spans="1:10" s="106" customFormat="1" x14ac:dyDescent="0.2">
      <c r="A349" s="287"/>
      <c r="B349" s="171"/>
      <c r="C349" s="171"/>
      <c r="D349" s="171"/>
      <c r="E349" s="172"/>
      <c r="F349" s="173"/>
      <c r="G349" s="173"/>
      <c r="H349" s="174"/>
      <c r="J349" s="287">
        <f t="shared" si="113"/>
        <v>0</v>
      </c>
    </row>
    <row r="350" spans="1:10" s="279" customFormat="1" x14ac:dyDescent="0.2">
      <c r="A350" s="288"/>
      <c r="B350" s="280" t="s">
        <v>7119</v>
      </c>
      <c r="C350" s="280"/>
      <c r="D350" s="284" t="s">
        <v>7124</v>
      </c>
      <c r="E350" s="285"/>
      <c r="F350" s="285"/>
      <c r="G350" s="285"/>
      <c r="H350" s="286"/>
      <c r="J350" s="287">
        <f t="shared" si="113"/>
        <v>0</v>
      </c>
    </row>
    <row r="351" spans="1:10" s="279" customFormat="1" ht="51" x14ac:dyDescent="0.2">
      <c r="A351" s="288" t="s">
        <v>5144</v>
      </c>
      <c r="B351" s="392" t="s">
        <v>7120</v>
      </c>
      <c r="C351" s="392">
        <v>95778</v>
      </c>
      <c r="D351" s="316" t="str">
        <f>IF(A351="SERVIÇO",VLOOKUP(C351,SERVIÇOS!$A$6:$D$6426,2,0),IF(A351="INSUMO",VLOOKUP(C351,INSUMOS!$A$6:$D$5343,2,0),IF(REFORMA!A351="COTAÇÃO",VLOOKUP(REFORMA!C351,'MAPA DE COTAÇÕES'!$A$9:$H$956,2,0),IF(REFORMA!A351="CCU",VLOOKUP(REFORMA!C351,COMPOSIÇÕES!$B$9:$H$1050,2,0)))))</f>
        <v>CONDULETE DE ALUMÍNIO, TIPO C, PARA ELETRODUTO DE AÇO GALVANIZADO DN 20 MM (3/4''), APARENTE - FORNECIMENTO E INSTALAÇÃO. AF_11/2016_P</v>
      </c>
      <c r="E351" s="317" t="str">
        <f>IF(A351="SERVIÇO",VLOOKUP(C351,SERVIÇOS!$A$6:$D$6426,3,0),IF(A351="INSUMO",VLOOKUP(C351,INSUMOS!$A$6:$D$5343,3,0),IF(REFORMA!A351="COTAÇÃO",VLOOKUP(REFORMA!C351,'MAPA DE COTAÇÕES'!$A$9:$H$956,4,0),IF(REFORMA!A351="CCU",VLOOKUP(REFORMA!C351,COMPOSIÇÕES!$B$9:$H$1050,4,0)))))</f>
        <v>UN</v>
      </c>
      <c r="F351" s="393">
        <v>4</v>
      </c>
      <c r="G351" s="391">
        <f>IF(A351="SERVIÇO",VLOOKUP(C351,SERVIÇOS!$A$6:$D$6426,4,0),IF(A351="INSUMO",VLOOKUP(C351,INSUMOS!$A$6:$D$5343,4,0),IF(REFORMA!A351="COTAÇÃO",VLOOKUP(REFORMA!C351,'MAPA DE COTAÇÕES'!$A$9:$H$956,3,0),IF(REFORMA!A351="CCU",VLOOKUP(REFORMA!C351,COMPOSIÇÕES!$B$9:$H$1050,7,0)))))</f>
        <v>21.33</v>
      </c>
      <c r="H351" s="390">
        <f t="shared" ref="H351:H354" si="114">G351*F351</f>
        <v>85.32</v>
      </c>
      <c r="J351" s="287">
        <f t="shared" si="113"/>
        <v>85.32</v>
      </c>
    </row>
    <row r="352" spans="1:10" s="279" customFormat="1" ht="51" x14ac:dyDescent="0.2">
      <c r="A352" s="288" t="s">
        <v>5144</v>
      </c>
      <c r="B352" s="392" t="s">
        <v>7121</v>
      </c>
      <c r="C352" s="392">
        <v>95787</v>
      </c>
      <c r="D352" s="316" t="str">
        <f>IF(A352="SERVIÇO",VLOOKUP(C352,SERVIÇOS!$A$6:$D$6426,2,0),IF(A352="INSUMO",VLOOKUP(C352,INSUMOS!$A$6:$D$5343,2,0),IF(REFORMA!A352="COTAÇÃO",VLOOKUP(REFORMA!C352,'MAPA DE COTAÇÕES'!$A$9:$H$956,2,0),IF(REFORMA!A352="CCU",VLOOKUP(REFORMA!C352,COMPOSIÇÕES!$B$9:$H$1050,2,0)))))</f>
        <v>CONDULETE DE ALUMÍNIO, TIPO LR, PARA ELETRODUTO DE AÇO GALVANIZADO DN 20 MM (3/4''), APARENTE - FORNECIMENTO E INSTALAÇÃO. AF_11/2016_P</v>
      </c>
      <c r="E352" s="317" t="str">
        <f>IF(A352="SERVIÇO",VLOOKUP(C352,SERVIÇOS!$A$6:$D$6426,3,0),IF(A352="INSUMO",VLOOKUP(C352,INSUMOS!$A$6:$D$5343,3,0),IF(REFORMA!A352="COTAÇÃO",VLOOKUP(REFORMA!C352,'MAPA DE COTAÇÕES'!$A$9:$H$956,4,0),IF(REFORMA!A352="CCU",VLOOKUP(REFORMA!C352,COMPOSIÇÕES!$B$9:$H$1050,4,0)))))</f>
        <v>UN</v>
      </c>
      <c r="F352" s="393">
        <v>3</v>
      </c>
      <c r="G352" s="391">
        <f>IF(A352="SERVIÇO",VLOOKUP(C352,SERVIÇOS!$A$6:$D$6426,4,0),IF(A352="INSUMO",VLOOKUP(C352,INSUMOS!$A$6:$D$5343,4,0),IF(REFORMA!A352="COTAÇÃO",VLOOKUP(REFORMA!C352,'MAPA DE COTAÇÕES'!$A$9:$H$956,3,0),IF(REFORMA!A352="CCU",VLOOKUP(REFORMA!C352,COMPOSIÇÕES!$B$9:$H$1050,7,0)))))</f>
        <v>21.37</v>
      </c>
      <c r="H352" s="390">
        <f t="shared" si="114"/>
        <v>64.11</v>
      </c>
      <c r="J352" s="287">
        <f t="shared" si="113"/>
        <v>64.11</v>
      </c>
    </row>
    <row r="353" spans="1:10" s="279" customFormat="1" ht="51" x14ac:dyDescent="0.2">
      <c r="A353" s="288" t="s">
        <v>5144</v>
      </c>
      <c r="B353" s="392" t="s">
        <v>7122</v>
      </c>
      <c r="C353" s="392">
        <v>95795</v>
      </c>
      <c r="D353" s="316" t="str">
        <f>IF(A353="SERVIÇO",VLOOKUP(C353,SERVIÇOS!$A$6:$D$6426,2,0),IF(A353="INSUMO",VLOOKUP(C353,INSUMOS!$A$6:$D$5343,2,0),IF(REFORMA!A353="COTAÇÃO",VLOOKUP(REFORMA!C353,'MAPA DE COTAÇÕES'!$A$9:$H$956,2,0),IF(REFORMA!A353="CCU",VLOOKUP(REFORMA!C353,COMPOSIÇÕES!$B$9:$H$1050,2,0)))))</f>
        <v>CONDULETE DE ALUMÍNIO, TIPO T, PARA ELETRODUTO DE AÇO GALVANIZADO DN 20 MM (3/4''), APARENTE - FORNECIMENTO E INSTALAÇÃO. AF_11/2016_P</v>
      </c>
      <c r="E353" s="317" t="str">
        <f>IF(A353="SERVIÇO",VLOOKUP(C353,SERVIÇOS!$A$6:$D$6426,3,0),IF(A353="INSUMO",VLOOKUP(C353,INSUMOS!$A$6:$D$5343,3,0),IF(REFORMA!A353="COTAÇÃO",VLOOKUP(REFORMA!C353,'MAPA DE COTAÇÕES'!$A$9:$H$956,4,0),IF(REFORMA!A353="CCU",VLOOKUP(REFORMA!C353,COMPOSIÇÕES!$B$9:$H$1050,4,0)))))</f>
        <v>UN</v>
      </c>
      <c r="F353" s="393">
        <v>3</v>
      </c>
      <c r="G353" s="391">
        <f>IF(A353="SERVIÇO",VLOOKUP(C353,SERVIÇOS!$A$6:$D$6426,4,0),IF(A353="INSUMO",VLOOKUP(C353,INSUMOS!$A$6:$D$5343,4,0),IF(REFORMA!A353="COTAÇÃO",VLOOKUP(REFORMA!C353,'MAPA DE COTAÇÕES'!$A$9:$H$956,3,0),IF(REFORMA!A353="CCU",VLOOKUP(REFORMA!C353,COMPOSIÇÕES!$B$9:$H$1050,7,0)))))</f>
        <v>24.67</v>
      </c>
      <c r="H353" s="390">
        <f t="shared" si="114"/>
        <v>74.010000000000005</v>
      </c>
      <c r="J353" s="287">
        <f t="shared" si="113"/>
        <v>74.010000000000005</v>
      </c>
    </row>
    <row r="354" spans="1:10" s="279" customFormat="1" ht="38.25" x14ac:dyDescent="0.2">
      <c r="A354" s="288" t="s">
        <v>5144</v>
      </c>
      <c r="B354" s="392" t="s">
        <v>7123</v>
      </c>
      <c r="C354" s="392">
        <v>91941</v>
      </c>
      <c r="D354" s="316" t="str">
        <f>IF(A354="SERVIÇO",VLOOKUP(C354,SERVIÇOS!$A$6:$D$6426,2,0),IF(A354="INSUMO",VLOOKUP(C354,INSUMOS!$A$6:$D$5343,2,0),IF(REFORMA!A354="COTAÇÃO",VLOOKUP(REFORMA!C354,'MAPA DE COTAÇÕES'!$A$9:$H$956,2,0),IF(REFORMA!A354="CCU",VLOOKUP(REFORMA!C354,COMPOSIÇÕES!$B$9:$H$1050,2,0)))))</f>
        <v>CAIXA RETANGULAR 4" X 2" BAIXA (0,30 M DO PISO), PVC, INSTALADA EM PAREDE - FORNECIMENTO E INSTALAÇÃO. AF_12/2015</v>
      </c>
      <c r="E354" s="317" t="str">
        <f>IF(A354="SERVIÇO",VLOOKUP(C354,SERVIÇOS!$A$6:$D$6426,3,0),IF(A354="INSUMO",VLOOKUP(C354,INSUMOS!$A$6:$D$5343,3,0),IF(REFORMA!A354="COTAÇÃO",VLOOKUP(REFORMA!C354,'MAPA DE COTAÇÕES'!$A$9:$H$956,4,0),IF(REFORMA!A354="CCU",VLOOKUP(REFORMA!C354,COMPOSIÇÕES!$B$9:$H$1050,4,0)))))</f>
        <v>UN</v>
      </c>
      <c r="F354" s="393">
        <v>2</v>
      </c>
      <c r="G354" s="391">
        <f>IF(A354="SERVIÇO",VLOOKUP(C354,SERVIÇOS!$A$6:$D$6426,4,0),IF(A354="INSUMO",VLOOKUP(C354,INSUMOS!$A$6:$D$5343,4,0),IF(REFORMA!A354="COTAÇÃO",VLOOKUP(REFORMA!C354,'MAPA DE COTAÇÕES'!$A$9:$H$956,3,0),IF(REFORMA!A354="CCU",VLOOKUP(REFORMA!C354,COMPOSIÇÕES!$B$9:$H$1050,7,0)))))</f>
        <v>7.5</v>
      </c>
      <c r="H354" s="390">
        <f t="shared" si="114"/>
        <v>15</v>
      </c>
      <c r="J354" s="287">
        <f t="shared" si="113"/>
        <v>15</v>
      </c>
    </row>
    <row r="355" spans="1:10" s="106" customFormat="1" x14ac:dyDescent="0.2">
      <c r="A355" s="287"/>
      <c r="B355" s="171"/>
      <c r="C355" s="171"/>
      <c r="D355" s="171"/>
      <c r="E355" s="172"/>
      <c r="F355" s="173"/>
      <c r="G355" s="173"/>
      <c r="H355" s="174"/>
      <c r="J355" s="287">
        <f t="shared" si="107"/>
        <v>0</v>
      </c>
    </row>
    <row r="356" spans="1:10" s="279" customFormat="1" x14ac:dyDescent="0.2">
      <c r="A356" s="288"/>
      <c r="B356" s="280" t="s">
        <v>7125</v>
      </c>
      <c r="C356" s="280"/>
      <c r="D356" s="281" t="s">
        <v>135</v>
      </c>
      <c r="E356" s="282"/>
      <c r="F356" s="282"/>
      <c r="G356" s="282"/>
      <c r="H356" s="283"/>
      <c r="J356" s="287">
        <f t="shared" si="107"/>
        <v>0</v>
      </c>
    </row>
    <row r="357" spans="1:10" s="279" customFormat="1" ht="25.5" x14ac:dyDescent="0.2">
      <c r="A357" s="288" t="s">
        <v>5145</v>
      </c>
      <c r="B357" s="392" t="s">
        <v>7126</v>
      </c>
      <c r="C357" s="392" t="s">
        <v>6962</v>
      </c>
      <c r="D357" s="316" t="str">
        <f>IF(A357="SERVIÇO",VLOOKUP(C357,SERVIÇOS!$A$6:$D$6426,2,0),IF(A357="INSUMO",VLOOKUP(C357,INSUMOS!$A$6:$D$5343,2,0),IF(REFORMA!A357="COTAÇÃO",VLOOKUP(REFORMA!C357,'MAPA DE COTAÇÕES'!$A$9:$H$956,2,0),IF(REFORMA!A357="CCU",VLOOKUP(REFORMA!C357,COMPOSIÇÕES!$B$9:$H$1050,2,0)))))</f>
        <v>CABO DE TELECOMUNICACAO 4 UTP- CAT.6E - FORNECIMENTO E INSTALAÇÃO</v>
      </c>
      <c r="E357" s="317" t="str">
        <f>IF(A357="SERVIÇO",VLOOKUP(C357,SERVIÇOS!$A$6:$D$6426,3,0),IF(A357="INSUMO",VLOOKUP(C357,INSUMOS!$A$6:$D$5343,3,0),IF(REFORMA!A357="COTAÇÃO",VLOOKUP(REFORMA!C357,'MAPA DE COTAÇÕES'!$A$9:$H$956,4,0),IF(REFORMA!A357="CCU",VLOOKUP(REFORMA!C357,COMPOSIÇÕES!$B$9:$H$1050,4,0)))))</f>
        <v>UNID</v>
      </c>
      <c r="F357" s="393">
        <v>109</v>
      </c>
      <c r="G357" s="391">
        <f>IF(A357="SERVIÇO",VLOOKUP(C357,SERVIÇOS!$A$6:$D$6426,4,0),IF(A357="INSUMO",VLOOKUP(C357,INSUMOS!$A$6:$D$5343,4,0),IF(REFORMA!A357="COTAÇÃO",VLOOKUP(REFORMA!C357,'MAPA DE COTAÇÕES'!$A$9:$H$956,3,0),IF(REFORMA!A357="CCU",VLOOKUP(REFORMA!C357,COMPOSIÇÕES!$B$9:$H$1050,7,0)))))</f>
        <v>2.7088999999999999</v>
      </c>
      <c r="H357" s="390">
        <f t="shared" ref="H357:H358" si="115">G357*F357</f>
        <v>295.27009999999996</v>
      </c>
      <c r="J357" s="287">
        <f t="shared" si="107"/>
        <v>295.27009999999996</v>
      </c>
    </row>
    <row r="358" spans="1:10" s="279" customFormat="1" ht="51" x14ac:dyDescent="0.2">
      <c r="A358" s="288" t="s">
        <v>5144</v>
      </c>
      <c r="B358" s="392" t="s">
        <v>7127</v>
      </c>
      <c r="C358" s="392">
        <v>98266</v>
      </c>
      <c r="D358" s="316" t="str">
        <f>IF(A358="SERVIÇO",VLOOKUP(C358,SERVIÇOS!$A$6:$D$6426,2,0),IF(A358="INSUMO",VLOOKUP(C358,INSUMOS!$A$6:$D$5343,2,0),IF(REFORMA!A358="COTAÇÃO",VLOOKUP(REFORMA!C358,'MAPA DE COTAÇÕES'!$A$9:$H$956,2,0),IF(REFORMA!A358="CCU",VLOOKUP(REFORMA!C358,COMPOSIÇÕES!$B$9:$H$1050,2,0)))))</f>
        <v>CABO TELEFÔNICO CCI-50 6 PARES, SEM BLINDAGEM, INSTALADO EM ENTRADA DE EDIFICAÇÃO - FORNECIMENTO E INSTALAÇÃO. AF_03/2018</v>
      </c>
      <c r="E358" s="317" t="str">
        <f>IF(A358="SERVIÇO",VLOOKUP(C358,SERVIÇOS!$A$6:$D$6426,3,0),IF(A358="INSUMO",VLOOKUP(C358,INSUMOS!$A$6:$D$5343,3,0),IF(REFORMA!A358="COTAÇÃO",VLOOKUP(REFORMA!C358,'MAPA DE COTAÇÕES'!$A$9:$H$956,4,0),IF(REFORMA!A358="CCU",VLOOKUP(REFORMA!C358,COMPOSIÇÕES!$B$9:$H$1050,4,0)))))</f>
        <v>M</v>
      </c>
      <c r="F358" s="393">
        <v>92</v>
      </c>
      <c r="G358" s="391">
        <f>IF(A358="SERVIÇO",VLOOKUP(C358,SERVIÇOS!$A$6:$D$6426,4,0),IF(A358="INSUMO",VLOOKUP(C358,INSUMOS!$A$6:$D$5343,4,0),IF(REFORMA!A358="COTAÇÃO",VLOOKUP(REFORMA!C358,'MAPA DE COTAÇÕES'!$A$9:$H$956,3,0),IF(REFORMA!A358="CCU",VLOOKUP(REFORMA!C358,COMPOSIÇÕES!$B$9:$H$1050,7,0)))))</f>
        <v>5.91</v>
      </c>
      <c r="H358" s="390">
        <f t="shared" si="115"/>
        <v>543.72</v>
      </c>
      <c r="J358" s="287">
        <f t="shared" si="107"/>
        <v>543.72</v>
      </c>
    </row>
    <row r="359" spans="1:10" s="106" customFormat="1" x14ac:dyDescent="0.2">
      <c r="A359" s="287"/>
      <c r="B359" s="171"/>
      <c r="C359" s="171"/>
      <c r="D359" s="171"/>
      <c r="E359" s="172"/>
      <c r="F359" s="173"/>
      <c r="G359" s="173"/>
      <c r="H359" s="174"/>
      <c r="J359" s="287">
        <f t="shared" si="107"/>
        <v>0</v>
      </c>
    </row>
    <row r="360" spans="1:10" s="279" customFormat="1" x14ac:dyDescent="0.2">
      <c r="A360" s="288"/>
      <c r="B360" s="280" t="s">
        <v>7128</v>
      </c>
      <c r="C360" s="280"/>
      <c r="D360" s="284" t="s">
        <v>116</v>
      </c>
      <c r="E360" s="285"/>
      <c r="F360" s="285"/>
      <c r="G360" s="285"/>
      <c r="H360" s="286"/>
      <c r="J360" s="287">
        <f t="shared" si="107"/>
        <v>0</v>
      </c>
    </row>
    <row r="361" spans="1:10" s="279" customFormat="1" ht="38.25" x14ac:dyDescent="0.2">
      <c r="A361" s="288" t="s">
        <v>5144</v>
      </c>
      <c r="B361" s="392" t="s">
        <v>7129</v>
      </c>
      <c r="C361" s="392">
        <v>90443</v>
      </c>
      <c r="D361" s="316" t="str">
        <f>IF(A361="SERVIÇO",VLOOKUP(C361,SERVIÇOS!$A$6:$D$6426,2,0),IF(A361="INSUMO",VLOOKUP(C361,INSUMOS!$A$6:$D$5343,2,0),IF(REFORMA!A361="COTAÇÃO",VLOOKUP(REFORMA!C361,'MAPA DE COTAÇÕES'!$A$9:$H$956,2,0),IF(REFORMA!A361="CCU",VLOOKUP(REFORMA!C361,COMPOSIÇÕES!$B$9:$H$1050,2,0)))))</f>
        <v>RASGO EM ALVENARIA PARA RAMAIS/ DISTRIBUIÇÃO COM DIAMETROS MENORES OU IGUAIS A 40 MM. AF_05/2015</v>
      </c>
      <c r="E361" s="317" t="str">
        <f>IF(A361="SERVIÇO",VLOOKUP(C361,SERVIÇOS!$A$6:$D$6426,3,0),IF(A361="INSUMO",VLOOKUP(C361,INSUMOS!$A$6:$D$5343,3,0),IF(REFORMA!A361="COTAÇÃO",VLOOKUP(REFORMA!C361,'MAPA DE COTAÇÕES'!$A$9:$H$956,4,0),IF(REFORMA!A361="CCU",VLOOKUP(REFORMA!C361,COMPOSIÇÕES!$B$9:$H$1050,4,0)))))</f>
        <v>M</v>
      </c>
      <c r="F361" s="393">
        <v>25</v>
      </c>
      <c r="G361" s="391">
        <f>IF(A361="SERVIÇO",VLOOKUP(C361,SERVIÇOS!$A$6:$D$6426,4,0),IF(A361="INSUMO",VLOOKUP(C361,INSUMOS!$A$6:$D$5343,4,0),IF(REFORMA!A361="COTAÇÃO",VLOOKUP(REFORMA!C361,'MAPA DE COTAÇÕES'!$A$9:$H$956,3,0),IF(REFORMA!A361="CCU",VLOOKUP(REFORMA!C361,COMPOSIÇÕES!$B$9:$H$1050,7,0)))))</f>
        <v>10.59</v>
      </c>
      <c r="H361" s="390">
        <f t="shared" ref="H361:H362" si="116">G361*F361</f>
        <v>264.75</v>
      </c>
      <c r="J361" s="287">
        <f t="shared" si="107"/>
        <v>264.75</v>
      </c>
    </row>
    <row r="362" spans="1:10" s="279" customFormat="1" ht="38.25" x14ac:dyDescent="0.2">
      <c r="A362" s="288" t="s">
        <v>5144</v>
      </c>
      <c r="B362" s="392" t="s">
        <v>7130</v>
      </c>
      <c r="C362" s="392">
        <v>90444</v>
      </c>
      <c r="D362" s="316" t="str">
        <f>IF(A362="SERVIÇO",VLOOKUP(C362,SERVIÇOS!$A$6:$D$6426,2,0),IF(A362="INSUMO",VLOOKUP(C362,INSUMOS!$A$6:$D$5343,2,0),IF(REFORMA!A362="COTAÇÃO",VLOOKUP(REFORMA!C362,'MAPA DE COTAÇÕES'!$A$9:$H$956,2,0),IF(REFORMA!A362="CCU",VLOOKUP(REFORMA!C362,COMPOSIÇÕES!$B$9:$H$1050,2,0)))))</f>
        <v>RASGO EM CONTRAPISO PARA RAMAIS/ DISTRIBUIÇÃO COM DIÂMETROS MENORES OU IGUAIS A 40 MM. AF_05/2015</v>
      </c>
      <c r="E362" s="317" t="str">
        <f>IF(A362="SERVIÇO",VLOOKUP(C362,SERVIÇOS!$A$6:$D$6426,3,0),IF(A362="INSUMO",VLOOKUP(C362,INSUMOS!$A$6:$D$5343,3,0),IF(REFORMA!A362="COTAÇÃO",VLOOKUP(REFORMA!C362,'MAPA DE COTAÇÕES'!$A$9:$H$956,4,0),IF(REFORMA!A362="CCU",VLOOKUP(REFORMA!C362,COMPOSIÇÕES!$B$9:$H$1050,4,0)))))</f>
        <v>M</v>
      </c>
      <c r="F362" s="393">
        <v>55.5</v>
      </c>
      <c r="G362" s="391">
        <f>IF(A362="SERVIÇO",VLOOKUP(C362,SERVIÇOS!$A$6:$D$6426,4,0),IF(A362="INSUMO",VLOOKUP(C362,INSUMOS!$A$6:$D$5343,4,0),IF(REFORMA!A362="COTAÇÃO",VLOOKUP(REFORMA!C362,'MAPA DE COTAÇÕES'!$A$9:$H$956,3,0),IF(REFORMA!A362="CCU",VLOOKUP(REFORMA!C362,COMPOSIÇÕES!$B$9:$H$1050,7,0)))))</f>
        <v>21.13</v>
      </c>
      <c r="H362" s="390">
        <f t="shared" si="116"/>
        <v>1172.7149999999999</v>
      </c>
      <c r="J362" s="287">
        <f t="shared" si="107"/>
        <v>1172.7149999999999</v>
      </c>
    </row>
    <row r="363" spans="1:10" s="279" customFormat="1" ht="38.25" x14ac:dyDescent="0.2">
      <c r="A363" s="288" t="s">
        <v>5144</v>
      </c>
      <c r="B363" s="392" t="s">
        <v>7131</v>
      </c>
      <c r="C363" s="392">
        <v>90466</v>
      </c>
      <c r="D363" s="316" t="str">
        <f>IF(A363="SERVIÇO",VLOOKUP(C363,SERVIÇOS!$A$6:$D$6426,2,0),IF(A363="INSUMO",VLOOKUP(C363,INSUMOS!$A$6:$D$5343,2,0),IF(REFORMA!A363="COTAÇÃO",VLOOKUP(REFORMA!C363,'MAPA DE COTAÇÕES'!$A$9:$H$956,2,0),IF(REFORMA!A363="CCU",VLOOKUP(REFORMA!C363,COMPOSIÇÕES!$B$9:$H$1050,2,0)))))</f>
        <v>CHUMBAMENTO LINEAR EM ALVENARIA PARA RAMAIS/DISTRIBUIÇÃO COM DIÂMETROS MENORES OU IGUAIS A 40 MM. AF_05/2015</v>
      </c>
      <c r="E363" s="317" t="str">
        <f>IF(A363="SERVIÇO",VLOOKUP(C363,SERVIÇOS!$A$6:$D$6426,3,0),IF(A363="INSUMO",VLOOKUP(C363,INSUMOS!$A$6:$D$5343,3,0),IF(REFORMA!A363="COTAÇÃO",VLOOKUP(REFORMA!C363,'MAPA DE COTAÇÕES'!$A$9:$H$956,4,0),IF(REFORMA!A363="CCU",VLOOKUP(REFORMA!C363,COMPOSIÇÕES!$B$9:$H$1050,4,0)))))</f>
        <v>M</v>
      </c>
      <c r="F363" s="393">
        <v>25</v>
      </c>
      <c r="G363" s="391">
        <f>IF(A363="SERVIÇO",VLOOKUP(C363,SERVIÇOS!$A$6:$D$6426,4,0),IF(A363="INSUMO",VLOOKUP(C363,INSUMOS!$A$6:$D$5343,4,0),IF(REFORMA!A363="COTAÇÃO",VLOOKUP(REFORMA!C363,'MAPA DE COTAÇÕES'!$A$9:$H$956,3,0),IF(REFORMA!A363="CCU",VLOOKUP(REFORMA!C363,COMPOSIÇÕES!$B$9:$H$1050,7,0)))))</f>
        <v>10.38</v>
      </c>
      <c r="H363" s="390">
        <f>G363*F363</f>
        <v>259.5</v>
      </c>
      <c r="J363" s="287">
        <f t="shared" si="107"/>
        <v>259.5</v>
      </c>
    </row>
    <row r="364" spans="1:10" s="279" customFormat="1" ht="38.25" x14ac:dyDescent="0.2">
      <c r="A364" s="288" t="s">
        <v>5144</v>
      </c>
      <c r="B364" s="392" t="s">
        <v>7132</v>
      </c>
      <c r="C364" s="392">
        <v>90468</v>
      </c>
      <c r="D364" s="316" t="str">
        <f>IF(A364="SERVIÇO",VLOOKUP(C364,SERVIÇOS!$A$6:$D$6426,2,0),IF(A364="INSUMO",VLOOKUP(C364,INSUMOS!$A$6:$D$5343,2,0),IF(REFORMA!A364="COTAÇÃO",VLOOKUP(REFORMA!C364,'MAPA DE COTAÇÕES'!$A$9:$H$956,2,0),IF(REFORMA!A364="CCU",VLOOKUP(REFORMA!C364,COMPOSIÇÕES!$B$9:$H$1050,2,0)))))</f>
        <v>CHUMBAMENTO LINEAR EM CONTRAPISO PARA RAMAIS/DISTRIBUIÇÃO COM DIÂMETROS MENORES OU IGUAIS A 40 MM. AF_05/2015</v>
      </c>
      <c r="E364" s="317" t="str">
        <f>IF(A364="SERVIÇO",VLOOKUP(C364,SERVIÇOS!$A$6:$D$6426,3,0),IF(A364="INSUMO",VLOOKUP(C364,INSUMOS!$A$6:$D$5343,3,0),IF(REFORMA!A364="COTAÇÃO",VLOOKUP(REFORMA!C364,'MAPA DE COTAÇÕES'!$A$9:$H$956,4,0),IF(REFORMA!A364="CCU",VLOOKUP(REFORMA!C364,COMPOSIÇÕES!$B$9:$H$1050,4,0)))))</f>
        <v>M</v>
      </c>
      <c r="F364" s="393">
        <v>55.5</v>
      </c>
      <c r="G364" s="391">
        <f>IF(A364="SERVIÇO",VLOOKUP(C364,SERVIÇOS!$A$6:$D$6426,4,0),IF(A364="INSUMO",VLOOKUP(C364,INSUMOS!$A$6:$D$5343,4,0),IF(REFORMA!A364="COTAÇÃO",VLOOKUP(REFORMA!C364,'MAPA DE COTAÇÕES'!$A$9:$H$956,3,0),IF(REFORMA!A364="CCU",VLOOKUP(REFORMA!C364,COMPOSIÇÕES!$B$9:$H$1050,7,0)))))</f>
        <v>4.4400000000000004</v>
      </c>
      <c r="H364" s="390">
        <f t="shared" ref="H364:H366" si="117">G364*F364</f>
        <v>246.42000000000002</v>
      </c>
      <c r="J364" s="287">
        <f t="shared" si="107"/>
        <v>246.42000000000002</v>
      </c>
    </row>
    <row r="365" spans="1:10" s="279" customFormat="1" ht="63.75" x14ac:dyDescent="0.2">
      <c r="A365" s="288" t="s">
        <v>5144</v>
      </c>
      <c r="B365" s="392" t="s">
        <v>7133</v>
      </c>
      <c r="C365" s="392">
        <v>91185</v>
      </c>
      <c r="D365" s="316" t="str">
        <f>IF(A365="SERVIÇO",VLOOKUP(C365,SERVIÇOS!$A$6:$D$6426,2,0),IF(A365="INSUMO",VLOOKUP(C365,INSUMOS!$A$6:$D$5343,2,0),IF(REFORMA!A365="COTAÇÃO",VLOOKUP(REFORMA!C365,'MAPA DE COTAÇÕES'!$A$9:$H$956,2,0),IF(REFORMA!A365="CCU",VLOOKUP(REFORMA!C365,COMPOSIÇÕES!$B$9:$H$1050,2,0)))))</f>
        <v>FIXAÇÃO DE TUBOS HORIZONTAIS DE PVC, CPVC OU COBRE DIÂMETROS MENORES OU IGUAIS A 40 MM COM ABRAÇADEIRA METÁLICA FLEXÍVEL 18 MM, FIXADA DIRETAMENTE NA LAJE. AF_05/2015</v>
      </c>
      <c r="E365" s="317" t="str">
        <f>IF(A365="SERVIÇO",VLOOKUP(C365,SERVIÇOS!$A$6:$D$6426,3,0),IF(A365="INSUMO",VLOOKUP(C365,INSUMOS!$A$6:$D$5343,3,0),IF(REFORMA!A365="COTAÇÃO",VLOOKUP(REFORMA!C365,'MAPA DE COTAÇÕES'!$A$9:$H$956,4,0),IF(REFORMA!A365="CCU",VLOOKUP(REFORMA!C365,COMPOSIÇÕES!$B$9:$H$1050,4,0)))))</f>
        <v>M</v>
      </c>
      <c r="F365" s="393">
        <v>15</v>
      </c>
      <c r="G365" s="391">
        <f>IF(A365="SERVIÇO",VLOOKUP(C365,SERVIÇOS!$A$6:$D$6426,4,0),IF(A365="INSUMO",VLOOKUP(C365,INSUMOS!$A$6:$D$5343,4,0),IF(REFORMA!A365="COTAÇÃO",VLOOKUP(REFORMA!C365,'MAPA DE COTAÇÕES'!$A$9:$H$956,3,0),IF(REFORMA!A365="CCU",VLOOKUP(REFORMA!C365,COMPOSIÇÕES!$B$9:$H$1050,7,0)))))</f>
        <v>5.68</v>
      </c>
      <c r="H365" s="390">
        <f t="shared" si="117"/>
        <v>85.199999999999989</v>
      </c>
      <c r="J365" s="287">
        <f t="shared" ref="J365" si="118">G365*F365</f>
        <v>85.199999999999989</v>
      </c>
    </row>
    <row r="366" spans="1:10" s="279" customFormat="1" ht="25.5" x14ac:dyDescent="0.2">
      <c r="A366" s="288" t="s">
        <v>5145</v>
      </c>
      <c r="B366" s="392" t="s">
        <v>7134</v>
      </c>
      <c r="C366" s="392" t="s">
        <v>6755</v>
      </c>
      <c r="D366" s="316" t="str">
        <f>IF(A366="SERVIÇO",VLOOKUP(C366,SERVIÇOS!$A$6:$D$6426,2,0),IF(A366="INSUMO",VLOOKUP(C366,INSUMOS!$A$6:$D$5343,2,0),IF(REFORMA!A366="COTAÇÃO",VLOOKUP(REFORMA!C366,'MAPA DE COTAÇÕES'!$A$9:$H$956,2,0),IF(REFORMA!A366="CCU",VLOOKUP(REFORMA!C366,COMPOSIÇÕES!$B$9:$H$1050,2,0)))))</f>
        <v>GUIA DE ARAME GALVANIZADO  Nº16 - FORNECIMENTO E INSTALAÇÃO</v>
      </c>
      <c r="E366" s="317" t="str">
        <f>IF(A366="SERVIÇO",VLOOKUP(C366,SERVIÇOS!$A$6:$D$6426,3,0),IF(A366="INSUMO",VLOOKUP(C366,INSUMOS!$A$6:$D$5343,3,0),IF(REFORMA!A366="COTAÇÃO",VLOOKUP(REFORMA!C366,'MAPA DE COTAÇÕES'!$A$9:$H$956,4,0),IF(REFORMA!A366="CCU",VLOOKUP(REFORMA!C366,COMPOSIÇÕES!$B$9:$H$1050,4,0)))))</f>
        <v>M</v>
      </c>
      <c r="F366" s="393">
        <v>47</v>
      </c>
      <c r="G366" s="391">
        <f>IF(A366="SERVIÇO",VLOOKUP(C366,SERVIÇOS!$A$6:$D$6426,4,0),IF(A366="INSUMO",VLOOKUP(C366,INSUMOS!$A$6:$D$5343,4,0),IF(REFORMA!A366="COTAÇÃO",VLOOKUP(REFORMA!C366,'MAPA DE COTAÇÕES'!$A$9:$H$956,3,0),IF(REFORMA!A366="CCU",VLOOKUP(REFORMA!C366,COMPOSIÇÕES!$B$9:$H$1050,7,0)))))</f>
        <v>4.5926680000000006</v>
      </c>
      <c r="H366" s="390">
        <f t="shared" si="117"/>
        <v>215.85539600000004</v>
      </c>
      <c r="J366" s="287">
        <f t="shared" ref="J366" si="119">G366*F366</f>
        <v>215.85539600000004</v>
      </c>
    </row>
    <row r="367" spans="1:10" s="106" customFormat="1" x14ac:dyDescent="0.2">
      <c r="A367" s="287"/>
      <c r="B367" s="171"/>
      <c r="C367" s="171"/>
      <c r="D367" s="171"/>
      <c r="E367" s="172"/>
      <c r="F367" s="173"/>
      <c r="G367" s="173"/>
      <c r="H367" s="174"/>
      <c r="J367" s="287">
        <f t="shared" ref="J367:J483" si="120">G367*F367</f>
        <v>0</v>
      </c>
    </row>
    <row r="368" spans="1:10" s="279" customFormat="1" x14ac:dyDescent="0.2">
      <c r="A368" s="288"/>
      <c r="B368" s="236"/>
      <c r="C368" s="236"/>
      <c r="D368" s="236"/>
      <c r="E368" s="236"/>
      <c r="F368" s="236"/>
      <c r="G368" s="237" t="s">
        <v>75</v>
      </c>
      <c r="H368" s="159">
        <f>SUM(H226:H367)</f>
        <v>140249.74670623997</v>
      </c>
      <c r="J368" s="287"/>
    </row>
    <row r="369" spans="1:10" s="106" customFormat="1" x14ac:dyDescent="0.2">
      <c r="A369" s="287"/>
      <c r="B369" s="171"/>
      <c r="C369" s="171"/>
      <c r="D369" s="171"/>
      <c r="E369" s="172"/>
      <c r="F369" s="173"/>
      <c r="G369" s="173"/>
      <c r="H369" s="174"/>
      <c r="J369" s="287">
        <f t="shared" ref="J369" si="121">G369*F369</f>
        <v>0</v>
      </c>
    </row>
    <row r="370" spans="1:10" s="279" customFormat="1" x14ac:dyDescent="0.2">
      <c r="A370" s="288"/>
      <c r="B370" s="280" t="s">
        <v>7135</v>
      </c>
      <c r="C370" s="280"/>
      <c r="D370" s="284" t="s">
        <v>155</v>
      </c>
      <c r="E370" s="285"/>
      <c r="F370" s="285"/>
      <c r="G370" s="285"/>
      <c r="H370" s="286"/>
      <c r="J370" s="279">
        <f t="shared" ref="J370:J422" si="122">G370*F370</f>
        <v>0</v>
      </c>
    </row>
    <row r="371" spans="1:10" s="279" customFormat="1" x14ac:dyDescent="0.2">
      <c r="A371" s="288"/>
      <c r="B371" s="280" t="s">
        <v>7136</v>
      </c>
      <c r="C371" s="280"/>
      <c r="D371" s="284" t="s">
        <v>5178</v>
      </c>
      <c r="E371" s="285"/>
      <c r="F371" s="285"/>
      <c r="G371" s="285"/>
      <c r="H371" s="286"/>
      <c r="J371" s="279">
        <f t="shared" si="122"/>
        <v>0</v>
      </c>
    </row>
    <row r="372" spans="1:10" s="279" customFormat="1" x14ac:dyDescent="0.2">
      <c r="A372" s="288"/>
      <c r="B372" s="280" t="s">
        <v>7137</v>
      </c>
      <c r="C372" s="280"/>
      <c r="D372" s="284" t="s">
        <v>5179</v>
      </c>
      <c r="E372" s="285"/>
      <c r="F372" s="285"/>
      <c r="G372" s="285"/>
      <c r="H372" s="286"/>
      <c r="J372" s="279">
        <f t="shared" si="122"/>
        <v>0</v>
      </c>
    </row>
    <row r="373" spans="1:10" s="279" customFormat="1" ht="126" customHeight="1" x14ac:dyDescent="0.2">
      <c r="A373" s="288" t="s">
        <v>5145</v>
      </c>
      <c r="B373" s="392" t="s">
        <v>5180</v>
      </c>
      <c r="C373" s="392" t="s">
        <v>6965</v>
      </c>
      <c r="D373" s="316" t="str">
        <f>IF(A373="SERVIÇO",VLOOKUP(C373,SERVIÇOS!$A$6:$D$6426,2,0),IF(A373="INSUMO",VLOOKUP(C373,INSUMOS!$A$6:$D$5343,2,0),IF(REFORMA!A373="COTAÇÃO",VLOOKUP(REFORMA!C373,'MAPA DE COTAÇÕES'!$A$9:$H$956,2,0),IF(REFORMA!A373="CCU",VLOOKUP(REFORMA!C373,COMPOSIÇÕES!$B$9:$H$1050,2,0)))))</f>
        <v>INSTALAÇÃO DE EVAPORADORA EV-MS-01/01, MODELO GMV-N56 G/A3A-D, DE PAREDE, CAPACIDADE DE RESFRIAMENTO 19.100 BTU/h, PESO DO EQUIPAMENTO 15KG, CONTROLE REMOTO SEM FIO, REFRIGERANTE R410A ECOLÓGICO, FILTRO PP HONEYCOMB, FABRICANTE GREE OU EQUIVALENTE, DIMENSÕES LXPXH (MM) 1000X221X319, CONSUMO 70W/1F/220V.</v>
      </c>
      <c r="E373" s="317" t="str">
        <f>IF(A373="SERVIÇO",VLOOKUP(C373,SERVIÇOS!$A$6:$D$6426,3,0),IF(A373="INSUMO",VLOOKUP(C373,INSUMOS!$A$6:$D$5343,3,0),IF(REFORMA!A373="COTAÇÃO",VLOOKUP(REFORMA!C373,'MAPA DE COTAÇÕES'!$A$9:$H$956,4,0),IF(REFORMA!A373="CCU",VLOOKUP(REFORMA!C373,COMPOSIÇÕES!$B$9:$H$1050,4,0)))))</f>
        <v>UNID</v>
      </c>
      <c r="F373" s="393">
        <v>1</v>
      </c>
      <c r="G373" s="391">
        <f>IF(A373="SERVIÇO",VLOOKUP(C373,SERVIÇOS!$A$6:$D$6426,4,0),IF(A373="INSUMO",VLOOKUP(C373,INSUMOS!$A$6:$D$5343,4,0),IF(REFORMA!A373="COTAÇÃO",VLOOKUP(REFORMA!C373,'MAPA DE COTAÇÕES'!$A$9:$H$956,3,0),IF(REFORMA!A373="CCU",VLOOKUP(REFORMA!C373,COMPOSIÇÕES!$B$9:$H$1050,7,0)))))</f>
        <v>195.46175999999997</v>
      </c>
      <c r="H373" s="390">
        <f>G373*F373</f>
        <v>195.46175999999997</v>
      </c>
      <c r="J373" s="279">
        <f>G373*F373</f>
        <v>195.46175999999997</v>
      </c>
    </row>
    <row r="374" spans="1:10" s="279" customFormat="1" ht="123.6" customHeight="1" x14ac:dyDescent="0.2">
      <c r="A374" s="288" t="s">
        <v>5145</v>
      </c>
      <c r="B374" s="392" t="s">
        <v>5181</v>
      </c>
      <c r="C374" s="392" t="s">
        <v>6967</v>
      </c>
      <c r="D374" s="316" t="str">
        <f>IF(A374="SERVIÇO",VLOOKUP(C374,SERVIÇOS!$A$6:$D$6426,2,0),IF(A374="INSUMO",VLOOKUP(C374,INSUMOS!$A$6:$D$5343,2,0),IF(REFORMA!A374="COTAÇÃO",VLOOKUP(REFORMA!C374,'MAPA DE COTAÇÕES'!$A$9:$H$956,2,0),IF(REFORMA!A374="CCU",VLOOKUP(REFORMA!C374,COMPOSIÇÕES!$B$9:$H$1050,2,0)))))</f>
        <v>INSTALAÇÃO DE EVAPORADORA EV-MS-01/02 E 05/01, MODELO GMV-N36 G/A3A-D, DE PAREDE, CAPACIDADE DE RESFRIAMENTO 12.300 BTU/h, PESO DO EQUIPAMENTO 12,5KG, CONTROLE REMOTO SEM FIO, REFRIGERANTE R410A ECOLÓGICO, FILTRO PP HONEYCOMB, FABRICANTE GREE OU EQUIVALENTE, DIMENSÕES LXPXH (MM) 940X240X298, CONSUMO 60W/1F/220V.</v>
      </c>
      <c r="E374" s="317" t="str">
        <f>IF(A374="SERVIÇO",VLOOKUP(C374,SERVIÇOS!$A$6:$D$6426,3,0),IF(A374="INSUMO",VLOOKUP(C374,INSUMOS!$A$6:$D$5343,3,0),IF(REFORMA!A374="COTAÇÃO",VLOOKUP(REFORMA!C374,'MAPA DE COTAÇÕES'!$A$9:$H$956,4,0),IF(REFORMA!A374="CCU",VLOOKUP(REFORMA!C374,COMPOSIÇÕES!$B$9:$H$1050,4,0)))))</f>
        <v>UNID</v>
      </c>
      <c r="F374" s="393">
        <v>2</v>
      </c>
      <c r="G374" s="391">
        <f>IF(A374="SERVIÇO",VLOOKUP(C374,SERVIÇOS!$A$6:$D$6426,4,0),IF(A374="INSUMO",VLOOKUP(C374,INSUMOS!$A$6:$D$5343,4,0),IF(REFORMA!A374="COTAÇÃO",VLOOKUP(REFORMA!C374,'MAPA DE COTAÇÕES'!$A$9:$H$956,3,0),IF(REFORMA!A374="CCU",VLOOKUP(REFORMA!C374,COMPOSIÇÕES!$B$9:$H$1050,7,0)))))</f>
        <v>195.46175999999997</v>
      </c>
      <c r="H374" s="390">
        <f t="shared" ref="H374" si="123">G374*F374</f>
        <v>390.92351999999994</v>
      </c>
      <c r="J374" s="279">
        <f t="shared" si="122"/>
        <v>390.92351999999994</v>
      </c>
    </row>
    <row r="375" spans="1:10" s="279" customFormat="1" ht="114.75" x14ac:dyDescent="0.2">
      <c r="A375" s="288" t="s">
        <v>5145</v>
      </c>
      <c r="B375" s="392" t="s">
        <v>5182</v>
      </c>
      <c r="C375" s="392" t="s">
        <v>6968</v>
      </c>
      <c r="D375" s="316" t="str">
        <f>IF(A375="SERVIÇO",VLOOKUP(C375,SERVIÇOS!$A$6:$D$6426,2,0),IF(A375="INSUMO",VLOOKUP(C375,INSUMOS!$A$6:$D$5343,2,0),IF(REFORMA!A375="COTAÇÃO",VLOOKUP(REFORMA!C375,'MAPA DE COTAÇÕES'!$A$9:$H$956,2,0),IF(REFORMA!A375="CCU",VLOOKUP(REFORMA!C375,COMPOSIÇÕES!$B$9:$H$1050,2,0)))))</f>
        <v>INSTALAÇÃO DE EVAPORADORA EV-MS-02/01, 02/02, 03/01, 03/02, 04/01, 04/02 e 05/02,  MODELO GMV-ND90 T/A/T, CASSETE, CAPACIDADE DE RESFRIAMENTO 30.800 BTU/h, PESO DO EQUIPAMENTO 44KG, CONTROLE REMOTO SEM FIO, REFRIGERANTE R410A ECOLÓGICO, FILTRO G3, FABRICANTE GREE OU EQUIVALENTE, DIMENSÕES LXPXH (MM) 840X840X320, CONSUMO 98KW/1F/220V.</v>
      </c>
      <c r="E375" s="317" t="str">
        <f>IF(A375="SERVIÇO",VLOOKUP(C375,SERVIÇOS!$A$6:$D$6426,3,0),IF(A375="INSUMO",VLOOKUP(C375,INSUMOS!$A$6:$D$5343,3,0),IF(REFORMA!A375="COTAÇÃO",VLOOKUP(REFORMA!C375,'MAPA DE COTAÇÕES'!$A$9:$H$956,4,0),IF(REFORMA!A375="CCU",VLOOKUP(REFORMA!C375,COMPOSIÇÕES!$B$9:$H$1050,4,0)))))</f>
        <v>UNID</v>
      </c>
      <c r="F375" s="393">
        <v>7</v>
      </c>
      <c r="G375" s="391">
        <f>IF(A375="SERVIÇO",VLOOKUP(C375,SERVIÇOS!$A$6:$D$6426,4,0),IF(A375="INSUMO",VLOOKUP(C375,INSUMOS!$A$6:$D$5343,4,0),IF(REFORMA!A375="COTAÇÃO",VLOOKUP(REFORMA!C375,'MAPA DE COTAÇÕES'!$A$9:$H$956,3,0),IF(REFORMA!A375="CCU",VLOOKUP(REFORMA!C375,COMPOSIÇÕES!$B$9:$H$1050,7,0)))))</f>
        <v>195.46175999999997</v>
      </c>
      <c r="H375" s="390">
        <f>G375*F375</f>
        <v>1368.2323199999998</v>
      </c>
      <c r="J375" s="279">
        <f>G375*F375</f>
        <v>1368.2323199999998</v>
      </c>
    </row>
    <row r="376" spans="1:10" s="279" customFormat="1" ht="114.75" x14ac:dyDescent="0.2">
      <c r="A376" s="288" t="s">
        <v>5145</v>
      </c>
      <c r="B376" s="392" t="s">
        <v>5183</v>
      </c>
      <c r="C376" s="392" t="s">
        <v>6970</v>
      </c>
      <c r="D376" s="316" t="str">
        <f>IF(A376="SERVIÇO",VLOOKUP(C376,SERVIÇOS!$A$6:$D$6426,2,0),IF(A376="INSUMO",VLOOKUP(C376,INSUMOS!$A$6:$D$5343,2,0),IF(REFORMA!A376="COTAÇÃO",VLOOKUP(REFORMA!C376,'MAPA DE COTAÇÕES'!$A$9:$H$956,2,0),IF(REFORMA!A376="CCU",VLOOKUP(REFORMA!C376,COMPOSIÇÕES!$B$9:$H$1050,2,0)))))</f>
        <v>INSTALAÇÃO DE EVAPORADORA EV-MS-01/05, MODELO GMV-N22 G/A3A-D, DE PAREDE, CAPACIDADE DE RESFRIAMENTO 7.500 BTU/h, PESO DO EQUIPAMENTO 10KG, CONTROLE REMOTO SEM FIO, REFRIGERANTE R410A ECOLÓGICO, FILTRO PP HONEYCOMB, FABRICANTE GREE OU EQUIVALENTE, DIMENSÕES LXPXH (MM) 843X180X273, CONSUMO 50W/1F/220V.</v>
      </c>
      <c r="E376" s="317" t="str">
        <f>IF(A376="SERVIÇO",VLOOKUP(C376,SERVIÇOS!$A$6:$D$6426,3,0),IF(A376="INSUMO",VLOOKUP(C376,INSUMOS!$A$6:$D$5343,3,0),IF(REFORMA!A376="COTAÇÃO",VLOOKUP(REFORMA!C376,'MAPA DE COTAÇÕES'!$A$9:$H$956,4,0),IF(REFORMA!A376="CCU",VLOOKUP(REFORMA!C376,COMPOSIÇÕES!$B$9:$H$1050,4,0)))))</f>
        <v>UNID</v>
      </c>
      <c r="F376" s="393">
        <v>1</v>
      </c>
      <c r="G376" s="391">
        <f>IF(A376="SERVIÇO",VLOOKUP(C376,SERVIÇOS!$A$6:$D$6426,4,0),IF(A376="INSUMO",VLOOKUP(C376,INSUMOS!$A$6:$D$5343,4,0),IF(REFORMA!A376="COTAÇÃO",VLOOKUP(REFORMA!C376,'MAPA DE COTAÇÕES'!$A$9:$H$956,3,0),IF(REFORMA!A376="CCU",VLOOKUP(REFORMA!C376,COMPOSIÇÕES!$B$9:$H$1050,7,0)))))</f>
        <v>195.46175999999997</v>
      </c>
      <c r="H376" s="390">
        <f t="shared" ref="H376" si="124">G376*F376</f>
        <v>195.46175999999997</v>
      </c>
      <c r="J376" s="279">
        <f t="shared" ref="J376" si="125">G376*F376</f>
        <v>195.46175999999997</v>
      </c>
    </row>
    <row r="377" spans="1:10" s="279" customFormat="1" ht="114.75" x14ac:dyDescent="0.2">
      <c r="A377" s="288" t="s">
        <v>5145</v>
      </c>
      <c r="B377" s="392" t="s">
        <v>5184</v>
      </c>
      <c r="C377" s="392" t="s">
        <v>6971</v>
      </c>
      <c r="D377" s="316" t="str">
        <f>IF(A377="SERVIÇO",VLOOKUP(C377,SERVIÇOS!$A$6:$D$6426,2,0),IF(A377="INSUMO",VLOOKUP(C377,INSUMOS!$A$6:$D$5343,2,0),IF(REFORMA!A377="COTAÇÃO",VLOOKUP(REFORMA!C377,'MAPA DE COTAÇÕES'!$A$9:$H$956,2,0),IF(REFORMA!A377="CCU",VLOOKUP(REFORMA!C377,COMPOSIÇÕES!$B$9:$H$1050,2,0)))))</f>
        <v>INSTALAÇÃO DE EVAPORADORA EV-MS-01/03 E 01/04, MODELO GMV-N28 G/A3A-D, DE PAREDE, CAPACIDADE DE RESFRIAMENTO 9.600 BTU/h, PESO DO EQUIPAMENTO 10KG, CONTROLE REMOTO SEM FIO, REFRIGERANTE R410A ECOLÓGICO, FILTRO PP HONEYCOMB, FABRICANTE GREE OU EQUIVALENTE, DIMENSÕES LXPXH (MM) 843X800X275, CONSUMO 50W/1F/220V.</v>
      </c>
      <c r="E377" s="317" t="str">
        <f>IF(A377="SERVIÇO",VLOOKUP(C377,SERVIÇOS!$A$6:$D$6426,3,0),IF(A377="INSUMO",VLOOKUP(C377,INSUMOS!$A$6:$D$5343,3,0),IF(REFORMA!A377="COTAÇÃO",VLOOKUP(REFORMA!C377,'MAPA DE COTAÇÕES'!$A$9:$H$956,4,0),IF(REFORMA!A377="CCU",VLOOKUP(REFORMA!C377,COMPOSIÇÕES!$B$9:$H$1050,4,0)))))</f>
        <v>UNID</v>
      </c>
      <c r="F377" s="393">
        <v>2</v>
      </c>
      <c r="G377" s="391">
        <f>IF(A377="SERVIÇO",VLOOKUP(C377,SERVIÇOS!$A$6:$D$6426,4,0),IF(A377="INSUMO",VLOOKUP(C377,INSUMOS!$A$6:$D$5343,4,0),IF(REFORMA!A377="COTAÇÃO",VLOOKUP(REFORMA!C377,'MAPA DE COTAÇÕES'!$A$9:$H$956,3,0),IF(REFORMA!A377="CCU",VLOOKUP(REFORMA!C377,COMPOSIÇÕES!$B$9:$H$1050,7,0)))))</f>
        <v>195.46175999999997</v>
      </c>
      <c r="H377" s="390">
        <f t="shared" ref="H377" si="126">G377*F377</f>
        <v>390.92351999999994</v>
      </c>
      <c r="J377" s="279">
        <f t="shared" ref="J377" si="127">G377*F377</f>
        <v>390.92351999999994</v>
      </c>
    </row>
    <row r="378" spans="1:10" s="279" customFormat="1" ht="140.25" x14ac:dyDescent="0.2">
      <c r="A378" s="288" t="s">
        <v>5145</v>
      </c>
      <c r="B378" s="392" t="s">
        <v>5185</v>
      </c>
      <c r="C378" s="392" t="s">
        <v>6972</v>
      </c>
      <c r="D378" s="316" t="str">
        <f>IF(A378="SERVIÇO",VLOOKUP(C378,SERVIÇOS!$A$6:$D$6426,2,0),IF(A378="INSUMO",VLOOKUP(C378,INSUMOS!$A$6:$D$5343,2,0),IF(REFORMA!A378="COTAÇÃO",VLOOKUP(REFORMA!C378,'MAPA DE COTAÇÕES'!$A$9:$H$956,2,0),IF(REFORMA!A378="CCU",VLOOKUP(REFORMA!C378,COMPOSIÇÕES!$B$9:$H$1050,2,0)))))</f>
        <v>INSTALAÇÃO DE CONDENSADORA - VRF - SISTEMA 05 - UNIDADES COMBINADAS GMV-140 W/LC-T, EVAPORADORAS NO SISTEMA EV-MS-01 E 02, TIPO DE COMPRESSOR  SCROLL / INVERTER, CAPACIDADE NOMINAL 14,0 KW, FLUIDO REFRIGERANTE R410A, FLUXO HORIZONTAL, PESO 110KG, TENSÃO ELÉTRICA / FREQUÊNCIA 220V/1F/60hz, POTÊNCIA ELÉTRICA (NOMINAL) 3,58Kw, DIMENSÕES LXPXH (MM) 940X320X1345  FABRICANTE GREE OU EQUIVALENTE</v>
      </c>
      <c r="E378" s="317" t="str">
        <f>IF(A378="SERVIÇO",VLOOKUP(C378,SERVIÇOS!$A$6:$D$6426,3,0),IF(A378="INSUMO",VLOOKUP(C378,INSUMOS!$A$6:$D$5343,3,0),IF(REFORMA!A378="COTAÇÃO",VLOOKUP(REFORMA!C378,'MAPA DE COTAÇÕES'!$A$9:$H$956,4,0),IF(REFORMA!A378="CCU",VLOOKUP(REFORMA!C378,COMPOSIÇÕES!$B$9:$H$1050,4,0)))))</f>
        <v>UNID</v>
      </c>
      <c r="F378" s="393">
        <v>1</v>
      </c>
      <c r="G378" s="391">
        <f>IF(A378="SERVIÇO",VLOOKUP(C378,SERVIÇOS!$A$6:$D$6426,4,0),IF(A378="INSUMO",VLOOKUP(C378,INSUMOS!$A$6:$D$5343,4,0),IF(REFORMA!A378="COTAÇÃO",VLOOKUP(REFORMA!C378,'MAPA DE COTAÇÕES'!$A$9:$H$956,3,0),IF(REFORMA!A378="CCU",VLOOKUP(REFORMA!C378,COMPOSIÇÕES!$B$9:$H$1050,7,0)))))</f>
        <v>195.46175999999997</v>
      </c>
      <c r="H378" s="390">
        <f>G378*F378</f>
        <v>195.46175999999997</v>
      </c>
      <c r="J378" s="279">
        <f>G378*F378</f>
        <v>195.46175999999997</v>
      </c>
    </row>
    <row r="379" spans="1:10" s="279" customFormat="1" ht="153" x14ac:dyDescent="0.2">
      <c r="A379" s="288" t="s">
        <v>5145</v>
      </c>
      <c r="B379" s="392" t="s">
        <v>5186</v>
      </c>
      <c r="C379" s="392" t="s">
        <v>6973</v>
      </c>
      <c r="D379" s="316" t="str">
        <f>IF(A379="SERVIÇO",VLOOKUP(C379,SERVIÇOS!$A$6:$D$6426,2,0),IF(A379="INSUMO",VLOOKUP(C379,INSUMOS!$A$6:$D$5343,2,0),IF(REFORMA!A379="COTAÇÃO",VLOOKUP(REFORMA!C379,'MAPA DE COTAÇÕES'!$A$9:$H$956,2,0),IF(REFORMA!A379="CCU",VLOOKUP(REFORMA!C379,COMPOSIÇÕES!$B$9:$H$1050,2,0)))))</f>
        <v>INSTALAÇÃO DE CONDENSADORA - VRF - SISTEMA 01-02-03-04 - UNIDADES COMBINADAS GMV-H224 WL/A-X, EVAPORADORAS NO SISTEMA EV-MS-01-02-03-04-05, TIPO DE COMPRESSOR  SCROLL / INVERTER, CAPACIDADE NOMINAL 22,4 KW, FLUIDO REFRIGERANTE R410A, FLUXO HORIZONTAL, PESO 133KG, TENSÃO ELÉTRICA / FREQUÊNCIA 380V/3F/60hz, POTÊNCIA ELÉTRICA (NOMINAL) 7,2Kw, DIMENSÕES LXPXH (MM) 940X320X1430  FABRICANTE GREE OU EQUIVALENTE</v>
      </c>
      <c r="E379" s="317" t="str">
        <f>IF(A379="SERVIÇO",VLOOKUP(C379,SERVIÇOS!$A$6:$D$6426,3,0),IF(A379="INSUMO",VLOOKUP(C379,INSUMOS!$A$6:$D$5343,3,0),IF(REFORMA!A379="COTAÇÃO",VLOOKUP(REFORMA!C379,'MAPA DE COTAÇÕES'!$A$9:$H$956,4,0),IF(REFORMA!A379="CCU",VLOOKUP(REFORMA!C379,COMPOSIÇÕES!$B$9:$H$1050,4,0)))))</f>
        <v>UNID</v>
      </c>
      <c r="F379" s="393">
        <v>4</v>
      </c>
      <c r="G379" s="391">
        <f>IF(A379="SERVIÇO",VLOOKUP(C379,SERVIÇOS!$A$6:$D$6426,4,0),IF(A379="INSUMO",VLOOKUP(C379,INSUMOS!$A$6:$D$5343,4,0),IF(REFORMA!A379="COTAÇÃO",VLOOKUP(REFORMA!C379,'MAPA DE COTAÇÕES'!$A$9:$H$956,3,0),IF(REFORMA!A379="CCU",VLOOKUP(REFORMA!C379,COMPOSIÇÕES!$B$9:$H$1050,7,0)))))</f>
        <v>195.46175999999997</v>
      </c>
      <c r="H379" s="390">
        <f>G379*F379</f>
        <v>781.84703999999988</v>
      </c>
      <c r="J379" s="279">
        <f>G379*F379</f>
        <v>781.84703999999988</v>
      </c>
    </row>
    <row r="380" spans="1:10" s="106" customFormat="1" x14ac:dyDescent="0.2">
      <c r="A380" s="287"/>
      <c r="B380" s="171"/>
      <c r="C380" s="171"/>
      <c r="D380" s="171"/>
      <c r="E380" s="172"/>
      <c r="F380" s="173"/>
      <c r="G380" s="173"/>
      <c r="H380" s="174"/>
      <c r="J380" s="287">
        <f t="shared" si="122"/>
        <v>0</v>
      </c>
    </row>
    <row r="381" spans="1:10" s="279" customFormat="1" x14ac:dyDescent="0.2">
      <c r="A381" s="288"/>
      <c r="B381" s="280" t="s">
        <v>5219</v>
      </c>
      <c r="C381" s="280"/>
      <c r="D381" s="284" t="s">
        <v>5220</v>
      </c>
      <c r="E381" s="285"/>
      <c r="F381" s="285"/>
      <c r="G381" s="285"/>
      <c r="H381" s="286"/>
      <c r="J381" s="279">
        <f t="shared" si="122"/>
        <v>0</v>
      </c>
    </row>
    <row r="382" spans="1:10" s="279" customFormat="1" ht="38.25" x14ac:dyDescent="0.2">
      <c r="A382" s="288" t="s">
        <v>5145</v>
      </c>
      <c r="B382" s="392" t="s">
        <v>5221</v>
      </c>
      <c r="C382" s="392" t="s">
        <v>6974</v>
      </c>
      <c r="D382" s="316" t="str">
        <f>IF(A382="SERVIÇO",VLOOKUP(C382,SERVIÇOS!$A$6:$D$6426,2,0),IF(A382="INSUMO",VLOOKUP(C382,INSUMOS!$A$6:$D$5343,2,0),IF(REFORMA!A382="COTAÇÃO",VLOOKUP(REFORMA!C382,'MAPA DE COTAÇÕES'!$A$9:$H$956,2,0),IF(REFORMA!A382="CCU",VLOOKUP(REFORMA!C382,COMPOSIÇÕES!$B$9:$H$1050,2,0)))))</f>
        <v>TUBO FLEXÍVEL DE COBRE ESP. Ø1/32'' DIÂM. EXT. Ø1/4'', INCLUSIVE ISOLAMENTO TÉRMICO - FORNECIMENTO E INSTALAÇÃO</v>
      </c>
      <c r="E382" s="317" t="str">
        <f>IF(A382="SERVIÇO",VLOOKUP(C382,SERVIÇOS!$A$6:$D$6426,3,0),IF(A382="INSUMO",VLOOKUP(C382,INSUMOS!$A$6:$D$5343,3,0),IF(REFORMA!A382="COTAÇÃO",VLOOKUP(REFORMA!C382,'MAPA DE COTAÇÕES'!$A$9:$H$956,4,0),IF(REFORMA!A382="CCU",VLOOKUP(REFORMA!C382,COMPOSIÇÕES!$B$9:$H$1050,4,0)))))</f>
        <v>M</v>
      </c>
      <c r="F382" s="393">
        <v>10.8</v>
      </c>
      <c r="G382" s="391">
        <f>IF(A382="SERVIÇO",VLOOKUP(C382,SERVIÇOS!$A$6:$D$6426,4,0),IF(A382="INSUMO",VLOOKUP(C382,INSUMOS!$A$6:$D$5343,4,0),IF(REFORMA!A382="COTAÇÃO",VLOOKUP(REFORMA!C382,'MAPA DE COTAÇÕES'!$A$9:$H$956,3,0),IF(REFORMA!A382="CCU",VLOOKUP(REFORMA!C382,COMPOSIÇÕES!$B$9:$H$1050,7,0)))))</f>
        <v>18.425000000000004</v>
      </c>
      <c r="H382" s="390">
        <f t="shared" ref="H382:H387" si="128">G382*F382</f>
        <v>198.99000000000007</v>
      </c>
      <c r="J382" s="279">
        <f t="shared" si="122"/>
        <v>198.99000000000007</v>
      </c>
    </row>
    <row r="383" spans="1:10" s="279" customFormat="1" ht="38.25" x14ac:dyDescent="0.2">
      <c r="A383" s="288" t="s">
        <v>5145</v>
      </c>
      <c r="B383" s="392" t="s">
        <v>5222</v>
      </c>
      <c r="C383" s="392" t="s">
        <v>6983</v>
      </c>
      <c r="D383" s="316" t="str">
        <f>IF(A383="SERVIÇO",VLOOKUP(C383,SERVIÇOS!$A$6:$D$6426,2,0),IF(A383="INSUMO",VLOOKUP(C383,INSUMOS!$A$6:$D$5343,2,0),IF(REFORMA!A383="COTAÇÃO",VLOOKUP(REFORMA!C383,'MAPA DE COTAÇÕES'!$A$9:$H$956,2,0),IF(REFORMA!A383="CCU",VLOOKUP(REFORMA!C383,COMPOSIÇÕES!$B$9:$H$1050,2,0)))))</f>
        <v>TUBO FLEXÍVEL DE COBRE ESP. Ø1/32'' DIÂM. EXT. Ø3/8''', INCLUSIVE ISOLAMENTO TÉRMICO - FORNECIMENTO E INSTALAÇÃO</v>
      </c>
      <c r="E383" s="317" t="str">
        <f>IF(A383="SERVIÇO",VLOOKUP(C383,SERVIÇOS!$A$6:$D$6426,3,0),IF(A383="INSUMO",VLOOKUP(C383,INSUMOS!$A$6:$D$5343,3,0),IF(REFORMA!A383="COTAÇÃO",VLOOKUP(REFORMA!C383,'MAPA DE COTAÇÕES'!$A$9:$H$956,4,0),IF(REFORMA!A383="CCU",VLOOKUP(REFORMA!C383,COMPOSIÇÕES!$B$9:$H$1050,4,0)))))</f>
        <v>M</v>
      </c>
      <c r="F383" s="393">
        <v>211.35</v>
      </c>
      <c r="G383" s="391">
        <f>IF(A383="SERVIÇO",VLOOKUP(C383,SERVIÇOS!$A$6:$D$6426,4,0),IF(A383="INSUMO",VLOOKUP(C383,INSUMOS!$A$6:$D$5343,4,0),IF(REFORMA!A383="COTAÇÃO",VLOOKUP(REFORMA!C383,'MAPA DE COTAÇÕES'!$A$9:$H$956,3,0),IF(REFORMA!A383="CCU",VLOOKUP(REFORMA!C383,COMPOSIÇÕES!$B$9:$H$1050,7,0)))))</f>
        <v>27.473599999999998</v>
      </c>
      <c r="H383" s="390">
        <f t="shared" ref="H383" si="129">G383*F383</f>
        <v>5806.5453599999992</v>
      </c>
      <c r="J383" s="279">
        <f t="shared" ref="J383" si="130">G383*F383</f>
        <v>5806.5453599999992</v>
      </c>
    </row>
    <row r="384" spans="1:10" s="279" customFormat="1" ht="38.25" x14ac:dyDescent="0.2">
      <c r="A384" s="288" t="s">
        <v>5145</v>
      </c>
      <c r="B384" s="392" t="s">
        <v>5223</v>
      </c>
      <c r="C384" s="392" t="s">
        <v>6986</v>
      </c>
      <c r="D384" s="316" t="str">
        <f>IF(A384="SERVIÇO",VLOOKUP(C384,SERVIÇOS!$A$6:$D$6426,2,0),IF(A384="INSUMO",VLOOKUP(C384,INSUMOS!$A$6:$D$5343,2,0),IF(REFORMA!A384="COTAÇÃO",VLOOKUP(REFORMA!C384,'MAPA DE COTAÇÕES'!$A$9:$H$956,2,0),IF(REFORMA!A384="CCU",VLOOKUP(REFORMA!C384,COMPOSIÇÕES!$B$9:$H$1050,2,0)))))</f>
        <v>TUBO FLEXÍVEL DE COBRE ESP. Ø1/32'' DIÂM. EXT. Ø1/2''', INCLUSIVE ISOLAMENTO TÉRMICO - FORNECIMENTO E INSTALAÇÃO</v>
      </c>
      <c r="E384" s="317" t="str">
        <f>IF(A384="SERVIÇO",VLOOKUP(C384,SERVIÇOS!$A$6:$D$6426,3,0),IF(A384="INSUMO",VLOOKUP(C384,INSUMOS!$A$6:$D$5343,3,0),IF(REFORMA!A384="COTAÇÃO",VLOOKUP(REFORMA!C384,'MAPA DE COTAÇÕES'!$A$9:$H$956,4,0),IF(REFORMA!A384="CCU",VLOOKUP(REFORMA!C384,COMPOSIÇÕES!$B$9:$H$1050,4,0)))))</f>
        <v>M</v>
      </c>
      <c r="F384" s="393">
        <v>5</v>
      </c>
      <c r="G384" s="391">
        <f>IF(A384="SERVIÇO",VLOOKUP(C384,SERVIÇOS!$A$6:$D$6426,4,0),IF(A384="INSUMO",VLOOKUP(C384,INSUMOS!$A$6:$D$5343,4,0),IF(REFORMA!A384="COTAÇÃO",VLOOKUP(REFORMA!C384,'MAPA DE COTAÇÕES'!$A$9:$H$956,3,0),IF(REFORMA!A384="CCU",VLOOKUP(REFORMA!C384,COMPOSIÇÕES!$B$9:$H$1050,7,0)))))</f>
        <v>35.240920000000003</v>
      </c>
      <c r="H384" s="390">
        <f t="shared" si="128"/>
        <v>176.20460000000003</v>
      </c>
      <c r="J384" s="279">
        <f t="shared" si="122"/>
        <v>176.20460000000003</v>
      </c>
    </row>
    <row r="385" spans="1:10" s="279" customFormat="1" ht="38.25" x14ac:dyDescent="0.2">
      <c r="A385" s="288" t="s">
        <v>5145</v>
      </c>
      <c r="B385" s="392" t="s">
        <v>5224</v>
      </c>
      <c r="C385" s="392" t="s">
        <v>6989</v>
      </c>
      <c r="D385" s="316" t="str">
        <f>IF(A385="SERVIÇO",VLOOKUP(C385,SERVIÇOS!$A$6:$D$6426,2,0),IF(A385="INSUMO",VLOOKUP(C385,INSUMOS!$A$6:$D$5343,2,0),IF(REFORMA!A385="COTAÇÃO",VLOOKUP(REFORMA!C385,'MAPA DE COTAÇÕES'!$A$9:$H$956,2,0),IF(REFORMA!A385="CCU",VLOOKUP(REFORMA!C385,COMPOSIÇÕES!$B$9:$H$1050,2,0)))))</f>
        <v>TUBO FLEXÍVEL DE COBRE ESP. Ø1/32'' DIÂM. EXT. Ø3/4''', INCLUSIVE ISOLAMENTO TÉRMICO - FORNECIMENTO E INSTALAÇÃO</v>
      </c>
      <c r="E385" s="317" t="str">
        <f>IF(A385="SERVIÇO",VLOOKUP(C385,SERVIÇOS!$A$6:$D$6426,3,0),IF(A385="INSUMO",VLOOKUP(C385,INSUMOS!$A$6:$D$5343,3,0),IF(REFORMA!A385="COTAÇÃO",VLOOKUP(REFORMA!C385,'MAPA DE COTAÇÕES'!$A$9:$H$956,4,0),IF(REFORMA!A385="CCU",VLOOKUP(REFORMA!C385,COMPOSIÇÕES!$B$9:$H$1050,4,0)))))</f>
        <v>M</v>
      </c>
      <c r="F385" s="393">
        <v>157.85</v>
      </c>
      <c r="G385" s="391">
        <f>IF(A385="SERVIÇO",VLOOKUP(C385,SERVIÇOS!$A$6:$D$6426,4,0),IF(A385="INSUMO",VLOOKUP(C385,INSUMOS!$A$6:$D$5343,4,0),IF(REFORMA!A385="COTAÇÃO",VLOOKUP(REFORMA!C385,'MAPA DE COTAÇÕES'!$A$9:$H$956,3,0),IF(REFORMA!A385="CCU",VLOOKUP(REFORMA!C385,COMPOSIÇÕES!$B$9:$H$1050,7,0)))))</f>
        <v>49.829119999999996</v>
      </c>
      <c r="H385" s="390">
        <f t="shared" si="128"/>
        <v>7865.5265919999993</v>
      </c>
      <c r="J385" s="279">
        <f t="shared" si="122"/>
        <v>7865.5265919999993</v>
      </c>
    </row>
    <row r="386" spans="1:10" s="279" customFormat="1" ht="38.25" x14ac:dyDescent="0.2">
      <c r="A386" s="288" t="s">
        <v>5145</v>
      </c>
      <c r="B386" s="392" t="s">
        <v>5225</v>
      </c>
      <c r="C386" s="392" t="s">
        <v>6992</v>
      </c>
      <c r="D386" s="316" t="str">
        <f>IF(A386="SERVIÇO",VLOOKUP(C386,SERVIÇOS!$A$6:$D$6426,2,0),IF(A386="INSUMO",VLOOKUP(C386,INSUMOS!$A$6:$D$5343,2,0),IF(REFORMA!A386="COTAÇÃO",VLOOKUP(REFORMA!C386,'MAPA DE COTAÇÕES'!$A$9:$H$956,2,0),IF(REFORMA!A386="CCU",VLOOKUP(REFORMA!C386,COMPOSIÇÕES!$B$9:$H$1050,2,0)))))</f>
        <v>TUBO FLEXÍVEL DE COBRE ESP. Ø1/32'' DIÂM. EXT. Ø5/8''', INCLUSIVE ISOLAMENTO TÉRMICO - FORNECIMENTO E INSTALAÇÃO</v>
      </c>
      <c r="E386" s="317" t="str">
        <f>IF(A386="SERVIÇO",VLOOKUP(C386,SERVIÇOS!$A$6:$D$6426,3,0),IF(A386="INSUMO",VLOOKUP(C386,INSUMOS!$A$6:$D$5343,3,0),IF(REFORMA!A386="COTAÇÃO",VLOOKUP(REFORMA!C386,'MAPA DE COTAÇÕES'!$A$9:$H$956,4,0),IF(REFORMA!A386="CCU",VLOOKUP(REFORMA!C386,COMPOSIÇÕES!$B$9:$H$1050,4,0)))))</f>
        <v>M</v>
      </c>
      <c r="F386" s="393">
        <v>47.7</v>
      </c>
      <c r="G386" s="391">
        <f>IF(A386="SERVIÇO",VLOOKUP(C386,SERVIÇOS!$A$6:$D$6426,4,0),IF(A386="INSUMO",VLOOKUP(C386,INSUMOS!$A$6:$D$5343,4,0),IF(REFORMA!A386="COTAÇÃO",VLOOKUP(REFORMA!C386,'MAPA DE COTAÇÕES'!$A$9:$H$956,3,0),IF(REFORMA!A386="CCU",VLOOKUP(REFORMA!C386,COMPOSIÇÕES!$B$9:$H$1050,7,0)))))</f>
        <v>41.223600000000005</v>
      </c>
      <c r="H386" s="390">
        <f t="shared" si="128"/>
        <v>1966.3657200000002</v>
      </c>
      <c r="J386" s="279">
        <f t="shared" si="122"/>
        <v>1966.3657200000002</v>
      </c>
    </row>
    <row r="387" spans="1:10" s="279" customFormat="1" ht="63.75" x14ac:dyDescent="0.2">
      <c r="A387" s="288" t="s">
        <v>5144</v>
      </c>
      <c r="B387" s="392" t="s">
        <v>5226</v>
      </c>
      <c r="C387" s="392">
        <v>91185</v>
      </c>
      <c r="D387" s="316" t="str">
        <f>IF(A387="SERVIÇO",VLOOKUP(C387,SERVIÇOS!$A$6:$D$6426,2,0),IF(A387="INSUMO",VLOOKUP(C387,INSUMOS!$A$6:$D$5343,2,0),IF(REFORMA!A387="COTAÇÃO",VLOOKUP(REFORMA!C387,'MAPA DE COTAÇÕES'!$A$9:$H$956,2,0),IF(REFORMA!A387="CCU",VLOOKUP(REFORMA!C387,COMPOSIÇÕES!$B$9:$H$1050,2,0)))))</f>
        <v>FIXAÇÃO DE TUBOS HORIZONTAIS DE PVC, CPVC OU COBRE DIÂMETROS MENORES OU IGUAIS A 40 MM COM ABRAÇADEIRA METÁLICA FLEXÍVEL 18 MM, FIXADA DIRETAMENTE NA LAJE. AF_05/2015</v>
      </c>
      <c r="E387" s="317" t="str">
        <f>IF(A387="SERVIÇO",VLOOKUP(C387,SERVIÇOS!$A$6:$D$6426,3,0),IF(A387="INSUMO",VLOOKUP(C387,INSUMOS!$A$6:$D$5343,3,0),IF(REFORMA!A387="COTAÇÃO",VLOOKUP(REFORMA!C387,'MAPA DE COTAÇÕES'!$A$9:$H$956,4,0),IF(REFORMA!A387="CCU",VLOOKUP(REFORMA!C387,COMPOSIÇÕES!$B$9:$H$1050,4,0)))))</f>
        <v>M</v>
      </c>
      <c r="F387" s="393">
        <v>524</v>
      </c>
      <c r="G387" s="391">
        <f>IF(A387="SERVIÇO",VLOOKUP(C387,SERVIÇOS!$A$6:$D$6426,4,0),IF(A387="INSUMO",VLOOKUP(C387,INSUMOS!$A$6:$D$5343,4,0),IF(REFORMA!A387="COTAÇÃO",VLOOKUP(REFORMA!C387,'MAPA DE COTAÇÕES'!$A$9:$H$956,3,0),IF(REFORMA!A387="CCU",VLOOKUP(REFORMA!C387,COMPOSIÇÕES!$B$9:$H$1050,7,0)))))</f>
        <v>5.68</v>
      </c>
      <c r="H387" s="390">
        <f t="shared" si="128"/>
        <v>2976.3199999999997</v>
      </c>
      <c r="J387" s="279">
        <f t="shared" si="122"/>
        <v>2976.3199999999997</v>
      </c>
    </row>
    <row r="388" spans="1:10" s="106" customFormat="1" x14ac:dyDescent="0.2">
      <c r="A388" s="287"/>
      <c r="B388" s="171"/>
      <c r="C388" s="171"/>
      <c r="D388" s="171"/>
      <c r="E388" s="172"/>
      <c r="F388" s="173"/>
      <c r="G388" s="173"/>
      <c r="H388" s="174"/>
      <c r="J388" s="287">
        <f t="shared" ref="J388" si="131">G388*F388</f>
        <v>0</v>
      </c>
    </row>
    <row r="389" spans="1:10" s="279" customFormat="1" x14ac:dyDescent="0.2">
      <c r="A389" s="288"/>
      <c r="B389" s="280" t="s">
        <v>5227</v>
      </c>
      <c r="C389" s="280"/>
      <c r="D389" s="284" t="s">
        <v>5228</v>
      </c>
      <c r="E389" s="285"/>
      <c r="F389" s="285"/>
      <c r="G389" s="285"/>
      <c r="H389" s="286"/>
      <c r="J389" s="279">
        <f t="shared" si="122"/>
        <v>0</v>
      </c>
    </row>
    <row r="390" spans="1:10" s="279" customFormat="1" ht="38.25" x14ac:dyDescent="0.2">
      <c r="A390" s="288" t="s">
        <v>5144</v>
      </c>
      <c r="B390" s="392" t="s">
        <v>5229</v>
      </c>
      <c r="C390" s="392">
        <v>89865</v>
      </c>
      <c r="D390" s="316" t="str">
        <f>IF(A390="SERVIÇO",VLOOKUP(C390,SERVIÇOS!$A$6:$D$6426,2,0),IF(A390="INSUMO",VLOOKUP(C390,INSUMOS!$A$6:$D$5343,2,0),IF(REFORMA!A390="COTAÇÃO",VLOOKUP(REFORMA!C390,'MAPA DE COTAÇÕES'!$A$9:$H$956,2,0),IF(REFORMA!A390="CCU",VLOOKUP(REFORMA!C390,COMPOSIÇÕES!$B$9:$H$1050,2,0)))))</f>
        <v>TUBO, PVC, SOLDÁVEL, DN 25MM, INSTALADO EM DRENO DE AR-CONDICIONADO - FORNECIMENTO E INSTALAÇÃO. AF_12/2014</v>
      </c>
      <c r="E390" s="317" t="str">
        <f>IF(A390="SERVIÇO",VLOOKUP(C390,SERVIÇOS!$A$6:$D$6426,3,0),IF(A390="INSUMO",VLOOKUP(C390,INSUMOS!$A$6:$D$5343,3,0),IF(REFORMA!A390="COTAÇÃO",VLOOKUP(REFORMA!C390,'MAPA DE COTAÇÕES'!$A$9:$H$956,4,0),IF(REFORMA!A390="CCU",VLOOKUP(REFORMA!C390,COMPOSIÇÕES!$B$9:$H$1050,4,0)))))</f>
        <v>M</v>
      </c>
      <c r="F390" s="393">
        <v>107</v>
      </c>
      <c r="G390" s="391">
        <f>IF(A390="SERVIÇO",VLOOKUP(C390,SERVIÇOS!$A$6:$D$6426,4,0),IF(A390="INSUMO",VLOOKUP(C390,INSUMOS!$A$6:$D$5343,4,0),IF(REFORMA!A390="COTAÇÃO",VLOOKUP(REFORMA!C390,'MAPA DE COTAÇÕES'!$A$9:$H$956,3,0),IF(REFORMA!A390="CCU",VLOOKUP(REFORMA!C390,COMPOSIÇÕES!$B$9:$H$1050,7,0)))))</f>
        <v>9.91</v>
      </c>
      <c r="H390" s="390">
        <f t="shared" ref="H390:H398" si="132">G390*F390</f>
        <v>1060.3700000000001</v>
      </c>
      <c r="J390" s="279">
        <f t="shared" si="122"/>
        <v>1060.3700000000001</v>
      </c>
    </row>
    <row r="391" spans="1:10" s="279" customFormat="1" ht="51" x14ac:dyDescent="0.2">
      <c r="A391" s="288" t="s">
        <v>5144</v>
      </c>
      <c r="B391" s="392" t="s">
        <v>5230</v>
      </c>
      <c r="C391" s="392">
        <v>89866</v>
      </c>
      <c r="D391" s="316" t="str">
        <f>IF(A391="SERVIÇO",VLOOKUP(C391,SERVIÇOS!$A$6:$D$6426,2,0),IF(A391="INSUMO",VLOOKUP(C391,INSUMOS!$A$6:$D$5343,2,0),IF(REFORMA!A391="COTAÇÃO",VLOOKUP(REFORMA!C391,'MAPA DE COTAÇÕES'!$A$9:$H$956,2,0),IF(REFORMA!A391="CCU",VLOOKUP(REFORMA!C391,COMPOSIÇÕES!$B$9:$H$1050,2,0)))))</f>
        <v>JOELHO 90 GRAUS, PVC, SOLDÁVEL, DN 25MM, INSTALADO EM DRENO DE AR-CONDICIONADO - FORNECIMENTO E INSTALAÇÃO. AF_12/2014</v>
      </c>
      <c r="E391" s="317" t="str">
        <f>IF(A391="SERVIÇO",VLOOKUP(C391,SERVIÇOS!$A$6:$D$6426,3,0),IF(A391="INSUMO",VLOOKUP(C391,INSUMOS!$A$6:$D$5343,3,0),IF(REFORMA!A391="COTAÇÃO",VLOOKUP(REFORMA!C391,'MAPA DE COTAÇÕES'!$A$9:$H$956,4,0),IF(REFORMA!A391="CCU",VLOOKUP(REFORMA!C391,COMPOSIÇÕES!$B$9:$H$1050,4,0)))))</f>
        <v>UN</v>
      </c>
      <c r="F391" s="393">
        <v>23</v>
      </c>
      <c r="G391" s="391">
        <f>IF(A391="SERVIÇO",VLOOKUP(C391,SERVIÇOS!$A$6:$D$6426,4,0),IF(A391="INSUMO",VLOOKUP(C391,INSUMOS!$A$6:$D$5343,4,0),IF(REFORMA!A391="COTAÇÃO",VLOOKUP(REFORMA!C391,'MAPA DE COTAÇÕES'!$A$9:$H$956,3,0),IF(REFORMA!A391="CCU",VLOOKUP(REFORMA!C391,COMPOSIÇÕES!$B$9:$H$1050,7,0)))))</f>
        <v>3.92</v>
      </c>
      <c r="H391" s="390">
        <f t="shared" si="132"/>
        <v>90.16</v>
      </c>
      <c r="J391" s="287">
        <f t="shared" si="122"/>
        <v>90.16</v>
      </c>
    </row>
    <row r="392" spans="1:10" s="279" customFormat="1" ht="51" x14ac:dyDescent="0.2">
      <c r="A392" s="288" t="s">
        <v>5144</v>
      </c>
      <c r="B392" s="392" t="s">
        <v>5231</v>
      </c>
      <c r="C392" s="392">
        <v>89867</v>
      </c>
      <c r="D392" s="316" t="str">
        <f>IF(A392="SERVIÇO",VLOOKUP(C392,SERVIÇOS!$A$6:$D$6426,2,0),IF(A392="INSUMO",VLOOKUP(C392,INSUMOS!$A$6:$D$5343,2,0),IF(REFORMA!A392="COTAÇÃO",VLOOKUP(REFORMA!C392,'MAPA DE COTAÇÕES'!$A$9:$H$956,2,0),IF(REFORMA!A392="CCU",VLOOKUP(REFORMA!C392,COMPOSIÇÕES!$B$9:$H$1050,2,0)))))</f>
        <v>JOELHO 45 GRAUS, PVC, SOLDÁVEL, DN 25MM, INSTALADO EM DRENO DE AR-CONDICIONADO - FORNECIMENTO E INSTALAÇÃO. AF_12/2014</v>
      </c>
      <c r="E392" s="317" t="str">
        <f>IF(A392="SERVIÇO",VLOOKUP(C392,SERVIÇOS!$A$6:$D$6426,3,0),IF(A392="INSUMO",VLOOKUP(C392,INSUMOS!$A$6:$D$5343,3,0),IF(REFORMA!A392="COTAÇÃO",VLOOKUP(REFORMA!C392,'MAPA DE COTAÇÕES'!$A$9:$H$956,4,0),IF(REFORMA!A392="CCU",VLOOKUP(REFORMA!C392,COMPOSIÇÕES!$B$9:$H$1050,4,0)))))</f>
        <v>UN</v>
      </c>
      <c r="F392" s="393">
        <v>12</v>
      </c>
      <c r="G392" s="391">
        <f>IF(A392="SERVIÇO",VLOOKUP(C392,SERVIÇOS!$A$6:$D$6426,4,0),IF(A392="INSUMO",VLOOKUP(C392,INSUMOS!$A$6:$D$5343,4,0),IF(REFORMA!A392="COTAÇÃO",VLOOKUP(REFORMA!C392,'MAPA DE COTAÇÕES'!$A$9:$H$956,3,0),IF(REFORMA!A392="CCU",VLOOKUP(REFORMA!C392,COMPOSIÇÕES!$B$9:$H$1050,7,0)))))</f>
        <v>4.45</v>
      </c>
      <c r="H392" s="390">
        <f t="shared" si="132"/>
        <v>53.400000000000006</v>
      </c>
      <c r="J392" s="279">
        <f t="shared" si="122"/>
        <v>53.400000000000006</v>
      </c>
    </row>
    <row r="393" spans="1:10" s="279" customFormat="1" ht="38.25" x14ac:dyDescent="0.2">
      <c r="A393" s="288" t="s">
        <v>5144</v>
      </c>
      <c r="B393" s="392" t="s">
        <v>5232</v>
      </c>
      <c r="C393" s="392">
        <v>89868</v>
      </c>
      <c r="D393" s="316" t="str">
        <f>IF(A393="SERVIÇO",VLOOKUP(C393,SERVIÇOS!$A$6:$D$6426,2,0),IF(A393="INSUMO",VLOOKUP(C393,INSUMOS!$A$6:$D$5343,2,0),IF(REFORMA!A393="COTAÇÃO",VLOOKUP(REFORMA!C393,'MAPA DE COTAÇÕES'!$A$9:$H$956,2,0),IF(REFORMA!A393="CCU",VLOOKUP(REFORMA!C393,COMPOSIÇÕES!$B$9:$H$1050,2,0)))))</f>
        <v>LUVA, PVC, SOLDÁVEL, DN 25MM, INSTALADO EM DRENO DE AR-CONDICIONADO - FORNECIMENTO E INSTALAÇÃO. AF_12/2014</v>
      </c>
      <c r="E393" s="317" t="str">
        <f>IF(A393="SERVIÇO",VLOOKUP(C393,SERVIÇOS!$A$6:$D$6426,3,0),IF(A393="INSUMO",VLOOKUP(C393,INSUMOS!$A$6:$D$5343,3,0),IF(REFORMA!A393="COTAÇÃO",VLOOKUP(REFORMA!C393,'MAPA DE COTAÇÕES'!$A$9:$H$956,4,0),IF(REFORMA!A393="CCU",VLOOKUP(REFORMA!C393,COMPOSIÇÕES!$B$9:$H$1050,4,0)))))</f>
        <v>UN</v>
      </c>
      <c r="F393" s="393">
        <v>15</v>
      </c>
      <c r="G393" s="391">
        <f>IF(A393="SERVIÇO",VLOOKUP(C393,SERVIÇOS!$A$6:$D$6426,4,0),IF(A393="INSUMO",VLOOKUP(C393,INSUMOS!$A$6:$D$5343,4,0),IF(REFORMA!A393="COTAÇÃO",VLOOKUP(REFORMA!C393,'MAPA DE COTAÇÕES'!$A$9:$H$956,3,0),IF(REFORMA!A393="CCU",VLOOKUP(REFORMA!C393,COMPOSIÇÕES!$B$9:$H$1050,7,0)))))</f>
        <v>2.83</v>
      </c>
      <c r="H393" s="390">
        <f t="shared" si="132"/>
        <v>42.45</v>
      </c>
      <c r="J393" s="279">
        <f t="shared" si="122"/>
        <v>42.45</v>
      </c>
    </row>
    <row r="394" spans="1:10" s="279" customFormat="1" ht="38.25" x14ac:dyDescent="0.2">
      <c r="A394" s="288" t="s">
        <v>5144</v>
      </c>
      <c r="B394" s="392" t="s">
        <v>5233</v>
      </c>
      <c r="C394" s="392">
        <v>89869</v>
      </c>
      <c r="D394" s="316" t="str">
        <f>IF(A394="SERVIÇO",VLOOKUP(C394,SERVIÇOS!$A$6:$D$6426,2,0),IF(A394="INSUMO",VLOOKUP(C394,INSUMOS!$A$6:$D$5343,2,0),IF(REFORMA!A394="COTAÇÃO",VLOOKUP(REFORMA!C394,'MAPA DE COTAÇÕES'!$A$9:$H$956,2,0),IF(REFORMA!A394="CCU",VLOOKUP(REFORMA!C394,COMPOSIÇÕES!$B$9:$H$1050,2,0)))))</f>
        <v>TE, PVC, SOLDÁVEL, DN 25MM, INSTALADO EM DRENO DE AR-CONDICIONADO - FORNECIMENTO E INSTALAÇÃO. AF_12/2014</v>
      </c>
      <c r="E394" s="317" t="str">
        <f>IF(A394="SERVIÇO",VLOOKUP(C394,SERVIÇOS!$A$6:$D$6426,3,0),IF(A394="INSUMO",VLOOKUP(C394,INSUMOS!$A$6:$D$5343,3,0),IF(REFORMA!A394="COTAÇÃO",VLOOKUP(REFORMA!C394,'MAPA DE COTAÇÕES'!$A$9:$H$956,4,0),IF(REFORMA!A394="CCU",VLOOKUP(REFORMA!C394,COMPOSIÇÕES!$B$9:$H$1050,4,0)))))</f>
        <v>UN</v>
      </c>
      <c r="F394" s="393">
        <v>12</v>
      </c>
      <c r="G394" s="391">
        <f>IF(A394="SERVIÇO",VLOOKUP(C394,SERVIÇOS!$A$6:$D$6426,4,0),IF(A394="INSUMO",VLOOKUP(C394,INSUMOS!$A$6:$D$5343,4,0),IF(REFORMA!A394="COTAÇÃO",VLOOKUP(REFORMA!C394,'MAPA DE COTAÇÕES'!$A$9:$H$956,3,0),IF(REFORMA!A394="CCU",VLOOKUP(REFORMA!C394,COMPOSIÇÕES!$B$9:$H$1050,7,0)))))</f>
        <v>6.18</v>
      </c>
      <c r="H394" s="390">
        <f t="shared" si="132"/>
        <v>74.16</v>
      </c>
      <c r="J394" s="279">
        <f t="shared" si="122"/>
        <v>74.16</v>
      </c>
    </row>
    <row r="395" spans="1:10" s="279" customFormat="1" ht="38.25" x14ac:dyDescent="0.2">
      <c r="A395" s="288" t="s">
        <v>5144</v>
      </c>
      <c r="B395" s="392" t="s">
        <v>5246</v>
      </c>
      <c r="C395" s="392">
        <v>90443</v>
      </c>
      <c r="D395" s="316" t="str">
        <f>IF(A395="SERVIÇO",VLOOKUP(C395,SERVIÇOS!$A$6:$D$6426,2,0),IF(A395="INSUMO",VLOOKUP(C395,INSUMOS!$A$6:$D$5343,2,0),IF(REFORMA!A395="COTAÇÃO",VLOOKUP(REFORMA!C395,'MAPA DE COTAÇÕES'!$A$9:$H$956,2,0),IF(REFORMA!A395="CCU",VLOOKUP(REFORMA!C395,COMPOSIÇÕES!$B$9:$H$1050,2,0)))))</f>
        <v>RASGO EM ALVENARIA PARA RAMAIS/ DISTRIBUIÇÃO COM DIAMETROS MENORES OU IGUAIS A 40 MM. AF_05/2015</v>
      </c>
      <c r="E395" s="317" t="str">
        <f>IF(A395="SERVIÇO",VLOOKUP(C395,SERVIÇOS!$A$6:$D$6426,3,0),IF(A395="INSUMO",VLOOKUP(C395,INSUMOS!$A$6:$D$5343,3,0),IF(REFORMA!A395="COTAÇÃO",VLOOKUP(REFORMA!C395,'MAPA DE COTAÇÕES'!$A$9:$H$956,4,0),IF(REFORMA!A395="CCU",VLOOKUP(REFORMA!C395,COMPOSIÇÕES!$B$9:$H$1050,4,0)))))</f>
        <v>M</v>
      </c>
      <c r="F395" s="393">
        <v>25</v>
      </c>
      <c r="G395" s="391">
        <f>IF(A395="SERVIÇO",VLOOKUP(C395,SERVIÇOS!$A$6:$D$6426,4,0),IF(A395="INSUMO",VLOOKUP(C395,INSUMOS!$A$6:$D$5343,4,0),IF(REFORMA!A395="COTAÇÃO",VLOOKUP(REFORMA!C395,'MAPA DE COTAÇÕES'!$A$9:$H$956,3,0),IF(REFORMA!A395="CCU",VLOOKUP(REFORMA!C395,COMPOSIÇÕES!$B$9:$H$1050,7,0)))))</f>
        <v>10.59</v>
      </c>
      <c r="H395" s="390">
        <f t="shared" si="132"/>
        <v>264.75</v>
      </c>
      <c r="J395" s="279">
        <f t="shared" si="122"/>
        <v>264.75</v>
      </c>
    </row>
    <row r="396" spans="1:10" s="279" customFormat="1" ht="38.25" x14ac:dyDescent="0.2">
      <c r="A396" s="288" t="s">
        <v>5144</v>
      </c>
      <c r="B396" s="392" t="s">
        <v>5247</v>
      </c>
      <c r="C396" s="392">
        <v>90444</v>
      </c>
      <c r="D396" s="316" t="str">
        <f>IF(A396="SERVIÇO",VLOOKUP(C396,SERVIÇOS!$A$6:$D$6426,2,0),IF(A396="INSUMO",VLOOKUP(C396,INSUMOS!$A$6:$D$5343,2,0),IF(REFORMA!A396="COTAÇÃO",VLOOKUP(REFORMA!C396,'MAPA DE COTAÇÕES'!$A$9:$H$956,2,0),IF(REFORMA!A396="CCU",VLOOKUP(REFORMA!C396,COMPOSIÇÕES!$B$9:$H$1050,2,0)))))</f>
        <v>RASGO EM CONTRAPISO PARA RAMAIS/ DISTRIBUIÇÃO COM DIÂMETROS MENORES OU IGUAIS A 40 MM. AF_05/2015</v>
      </c>
      <c r="E396" s="317" t="str">
        <f>IF(A396="SERVIÇO",VLOOKUP(C396,SERVIÇOS!$A$6:$D$6426,3,0),IF(A396="INSUMO",VLOOKUP(C396,INSUMOS!$A$6:$D$5343,3,0),IF(REFORMA!A396="COTAÇÃO",VLOOKUP(REFORMA!C396,'MAPA DE COTAÇÕES'!$A$9:$H$956,4,0),IF(REFORMA!A396="CCU",VLOOKUP(REFORMA!C396,COMPOSIÇÕES!$B$9:$H$1050,4,0)))))</f>
        <v>M</v>
      </c>
      <c r="F396" s="393">
        <v>12</v>
      </c>
      <c r="G396" s="391">
        <f>IF(A396="SERVIÇO",VLOOKUP(C396,SERVIÇOS!$A$6:$D$6426,4,0),IF(A396="INSUMO",VLOOKUP(C396,INSUMOS!$A$6:$D$5343,4,0),IF(REFORMA!A396="COTAÇÃO",VLOOKUP(REFORMA!C396,'MAPA DE COTAÇÕES'!$A$9:$H$956,3,0),IF(REFORMA!A396="CCU",VLOOKUP(REFORMA!C396,COMPOSIÇÕES!$B$9:$H$1050,7,0)))))</f>
        <v>21.13</v>
      </c>
      <c r="H396" s="390">
        <f t="shared" si="132"/>
        <v>253.56</v>
      </c>
      <c r="J396" s="287">
        <f t="shared" ref="J396:J400" si="133">G396*F396</f>
        <v>253.56</v>
      </c>
    </row>
    <row r="397" spans="1:10" s="279" customFormat="1" ht="38.25" x14ac:dyDescent="0.2">
      <c r="A397" s="288" t="s">
        <v>5144</v>
      </c>
      <c r="B397" s="392" t="s">
        <v>5248</v>
      </c>
      <c r="C397" s="392">
        <v>90466</v>
      </c>
      <c r="D397" s="316" t="str">
        <f>IF(A397="SERVIÇO",VLOOKUP(C397,SERVIÇOS!$A$6:$D$6426,2,0),IF(A397="INSUMO",VLOOKUP(C397,INSUMOS!$A$6:$D$5343,2,0),IF(REFORMA!A397="COTAÇÃO",VLOOKUP(REFORMA!C397,'MAPA DE COTAÇÕES'!$A$9:$H$956,2,0),IF(REFORMA!A397="CCU",VLOOKUP(REFORMA!C397,COMPOSIÇÕES!$B$9:$H$1050,2,0)))))</f>
        <v>CHUMBAMENTO LINEAR EM ALVENARIA PARA RAMAIS/DISTRIBUIÇÃO COM DIÂMETROS MENORES OU IGUAIS A 40 MM. AF_05/2015</v>
      </c>
      <c r="E397" s="317" t="str">
        <f>IF(A397="SERVIÇO",VLOOKUP(C397,SERVIÇOS!$A$6:$D$6426,3,0),IF(A397="INSUMO",VLOOKUP(C397,INSUMOS!$A$6:$D$5343,3,0),IF(REFORMA!A397="COTAÇÃO",VLOOKUP(REFORMA!C397,'MAPA DE COTAÇÕES'!$A$9:$H$956,4,0),IF(REFORMA!A397="CCU",VLOOKUP(REFORMA!C397,COMPOSIÇÕES!$B$9:$H$1050,4,0)))))</f>
        <v>M</v>
      </c>
      <c r="F397" s="393">
        <v>25</v>
      </c>
      <c r="G397" s="391">
        <f>IF(A397="SERVIÇO",VLOOKUP(C397,SERVIÇOS!$A$6:$D$6426,4,0),IF(A397="INSUMO",VLOOKUP(C397,INSUMOS!$A$6:$D$5343,4,0),IF(REFORMA!A397="COTAÇÃO",VLOOKUP(REFORMA!C397,'MAPA DE COTAÇÕES'!$A$9:$H$956,3,0),IF(REFORMA!A397="CCU",VLOOKUP(REFORMA!C397,COMPOSIÇÕES!$B$9:$H$1050,7,0)))))</f>
        <v>10.38</v>
      </c>
      <c r="H397" s="390">
        <f t="shared" si="132"/>
        <v>259.5</v>
      </c>
      <c r="J397" s="287">
        <f t="shared" si="133"/>
        <v>259.5</v>
      </c>
    </row>
    <row r="398" spans="1:10" s="279" customFormat="1" ht="38.25" x14ac:dyDescent="0.2">
      <c r="A398" s="288" t="s">
        <v>5144</v>
      </c>
      <c r="B398" s="392" t="s">
        <v>5249</v>
      </c>
      <c r="C398" s="392">
        <v>90468</v>
      </c>
      <c r="D398" s="316" t="str">
        <f>IF(A398="SERVIÇO",VLOOKUP(C398,SERVIÇOS!$A$6:$D$6426,2,0),IF(A398="INSUMO",VLOOKUP(C398,INSUMOS!$A$6:$D$5343,2,0),IF(REFORMA!A398="COTAÇÃO",VLOOKUP(REFORMA!C398,'MAPA DE COTAÇÕES'!$A$9:$H$956,2,0),IF(REFORMA!A398="CCU",VLOOKUP(REFORMA!C398,COMPOSIÇÕES!$B$9:$H$1050,2,0)))))</f>
        <v>CHUMBAMENTO LINEAR EM CONTRAPISO PARA RAMAIS/DISTRIBUIÇÃO COM DIÂMETROS MENORES OU IGUAIS A 40 MM. AF_05/2015</v>
      </c>
      <c r="E398" s="317" t="str">
        <f>IF(A398="SERVIÇO",VLOOKUP(C398,SERVIÇOS!$A$6:$D$6426,3,0),IF(A398="INSUMO",VLOOKUP(C398,INSUMOS!$A$6:$D$5343,3,0),IF(REFORMA!A398="COTAÇÃO",VLOOKUP(REFORMA!C398,'MAPA DE COTAÇÕES'!$A$9:$H$956,4,0),IF(REFORMA!A398="CCU",VLOOKUP(REFORMA!C398,COMPOSIÇÕES!$B$9:$H$1050,4,0)))))</f>
        <v>M</v>
      </c>
      <c r="F398" s="393">
        <v>12</v>
      </c>
      <c r="G398" s="391">
        <f>IF(A398="SERVIÇO",VLOOKUP(C398,SERVIÇOS!$A$6:$D$6426,4,0),IF(A398="INSUMO",VLOOKUP(C398,INSUMOS!$A$6:$D$5343,4,0),IF(REFORMA!A398="COTAÇÃO",VLOOKUP(REFORMA!C398,'MAPA DE COTAÇÕES'!$A$9:$H$956,3,0),IF(REFORMA!A398="CCU",VLOOKUP(REFORMA!C398,COMPOSIÇÕES!$B$9:$H$1050,7,0)))))</f>
        <v>4.4400000000000004</v>
      </c>
      <c r="H398" s="390">
        <f t="shared" si="132"/>
        <v>53.28</v>
      </c>
      <c r="J398" s="287">
        <f t="shared" si="133"/>
        <v>53.28</v>
      </c>
    </row>
    <row r="399" spans="1:10" s="279" customFormat="1" ht="63.75" x14ac:dyDescent="0.2">
      <c r="A399" s="288" t="s">
        <v>5144</v>
      </c>
      <c r="B399" s="392" t="s">
        <v>7138</v>
      </c>
      <c r="C399" s="392">
        <v>91185</v>
      </c>
      <c r="D399" s="316" t="str">
        <f>IF(A399="SERVIÇO",VLOOKUP(C399,SERVIÇOS!$A$6:$D$6426,2,0),IF(A399="INSUMO",VLOOKUP(C399,INSUMOS!$A$6:$D$5343,2,0),IF(REFORMA!A399="COTAÇÃO",VLOOKUP(REFORMA!C399,'MAPA DE COTAÇÕES'!$A$9:$H$956,2,0),IF(REFORMA!A399="CCU",VLOOKUP(REFORMA!C399,COMPOSIÇÕES!$B$9:$H$1050,2,0)))))</f>
        <v>FIXAÇÃO DE TUBOS HORIZONTAIS DE PVC, CPVC OU COBRE DIÂMETROS MENORES OU IGUAIS A 40 MM COM ABRAÇADEIRA METÁLICA FLEXÍVEL 18 MM, FIXADA DIRETAMENTE NA LAJE. AF_05/2015</v>
      </c>
      <c r="E399" s="317" t="str">
        <f>IF(A399="SERVIÇO",VLOOKUP(C399,SERVIÇOS!$A$6:$D$6426,3,0),IF(A399="INSUMO",VLOOKUP(C399,INSUMOS!$A$6:$D$5343,3,0),IF(REFORMA!A399="COTAÇÃO",VLOOKUP(REFORMA!C399,'MAPA DE COTAÇÕES'!$A$9:$H$956,4,0),IF(REFORMA!A399="CCU",VLOOKUP(REFORMA!C399,COMPOSIÇÕES!$B$9:$H$1050,4,0)))))</f>
        <v>M</v>
      </c>
      <c r="F399" s="393">
        <v>69</v>
      </c>
      <c r="G399" s="391">
        <f>IF(A399="SERVIÇO",VLOOKUP(C399,SERVIÇOS!$A$6:$D$6426,4,0),IF(A399="INSUMO",VLOOKUP(C399,INSUMOS!$A$6:$D$5343,4,0),IF(REFORMA!A399="COTAÇÃO",VLOOKUP(REFORMA!C399,'MAPA DE COTAÇÕES'!$A$9:$H$956,3,0),IF(REFORMA!A399="CCU",VLOOKUP(REFORMA!C399,COMPOSIÇÕES!$B$9:$H$1050,7,0)))))</f>
        <v>5.68</v>
      </c>
      <c r="H399" s="390">
        <f t="shared" ref="H399" si="134">G399*F399</f>
        <v>391.91999999999996</v>
      </c>
      <c r="J399" s="287">
        <f t="shared" ref="J399" si="135">G399*F399</f>
        <v>391.91999999999996</v>
      </c>
    </row>
    <row r="400" spans="1:10" s="106" customFormat="1" x14ac:dyDescent="0.2">
      <c r="A400" s="287"/>
      <c r="B400" s="171"/>
      <c r="C400" s="171"/>
      <c r="D400" s="171"/>
      <c r="E400" s="172"/>
      <c r="F400" s="173"/>
      <c r="G400" s="173"/>
      <c r="H400" s="174"/>
      <c r="J400" s="287">
        <f t="shared" si="133"/>
        <v>0</v>
      </c>
    </row>
    <row r="401" spans="1:10" s="279" customFormat="1" x14ac:dyDescent="0.2">
      <c r="A401" s="288"/>
      <c r="B401" s="280" t="s">
        <v>7139</v>
      </c>
      <c r="C401" s="280"/>
      <c r="D401" s="284" t="s">
        <v>7140</v>
      </c>
      <c r="E401" s="285"/>
      <c r="F401" s="285"/>
      <c r="G401" s="285"/>
      <c r="H401" s="286"/>
      <c r="J401" s="279">
        <f t="shared" si="122"/>
        <v>0</v>
      </c>
    </row>
    <row r="402" spans="1:10" s="279" customFormat="1" x14ac:dyDescent="0.2">
      <c r="A402" s="288"/>
      <c r="B402" s="280" t="s">
        <v>7141</v>
      </c>
      <c r="C402" s="280"/>
      <c r="D402" s="284" t="s">
        <v>5187</v>
      </c>
      <c r="E402" s="285"/>
      <c r="F402" s="285"/>
      <c r="G402" s="285"/>
      <c r="H402" s="286"/>
      <c r="J402" s="279">
        <f t="shared" si="122"/>
        <v>0</v>
      </c>
    </row>
    <row r="403" spans="1:10" s="279" customFormat="1" ht="63.75" x14ac:dyDescent="0.2">
      <c r="A403" s="288" t="s">
        <v>5145</v>
      </c>
      <c r="B403" s="392" t="s">
        <v>5188</v>
      </c>
      <c r="C403" s="392" t="s">
        <v>6995</v>
      </c>
      <c r="D403" s="316" t="str">
        <f>IF(A403="SERVIÇO",VLOOKUP(C403,SERVIÇOS!$A$6:$D$6426,2,0),IF(A403="INSUMO",VLOOKUP(C403,INSUMOS!$A$6:$D$5343,2,0),IF(REFORMA!A403="COTAÇÃO",VLOOKUP(REFORMA!C403,'MAPA DE COTAÇÕES'!$A$9:$H$956,2,0),IF(REFORMA!A403="CCU",VLOOKUP(REFORMA!C403,COMPOSIÇÕES!$B$9:$H$1050,2,0)))))</f>
        <v>CVAE-01 - VENTILADOR CENTRÍFIGO TDA 10/10, DUPLA ASPIRAÇÃO, PRESSÃO ESTÁTICA 45 mmCa, VAZÃO 3590 m³/h, POTÊNCIA 1,5CV, VOLTAGEM 3F/380V/60Hz, FABRICANTE OTAM OU EQUIVALENTE FILTRO G1-F5 - INSTALAÇÃO</v>
      </c>
      <c r="E403" s="317" t="str">
        <f>IF(A403="SERVIÇO",VLOOKUP(C403,SERVIÇOS!$A$6:$D$6426,3,0),IF(A403="INSUMO",VLOOKUP(C403,INSUMOS!$A$6:$D$5343,3,0),IF(REFORMA!A403="COTAÇÃO",VLOOKUP(REFORMA!C403,'MAPA DE COTAÇÕES'!$A$9:$H$956,4,0),IF(REFORMA!A403="CCU",VLOOKUP(REFORMA!C403,COMPOSIÇÕES!$B$9:$H$1050,4,0)))))</f>
        <v>UNID</v>
      </c>
      <c r="F403" s="393">
        <v>1</v>
      </c>
      <c r="G403" s="391">
        <f>IF(A403="SERVIÇO",VLOOKUP(C403,SERVIÇOS!$A$6:$D$6426,4,0),IF(A403="INSUMO",VLOOKUP(C403,INSUMOS!$A$6:$D$5343,4,0),IF(REFORMA!A403="COTAÇÃO",VLOOKUP(REFORMA!C403,'MAPA DE COTAÇÕES'!$A$9:$H$956,3,0),IF(REFORMA!A403="CCU",VLOOKUP(REFORMA!C403,COMPOSIÇÕES!$B$9:$H$1050,7,0)))))</f>
        <v>77.259999999999991</v>
      </c>
      <c r="H403" s="390">
        <f t="shared" ref="H403:H411" si="136">G403*F403</f>
        <v>77.259999999999991</v>
      </c>
      <c r="J403" s="279">
        <f t="shared" si="122"/>
        <v>77.259999999999991</v>
      </c>
    </row>
    <row r="404" spans="1:10" s="279" customFormat="1" ht="63.75" x14ac:dyDescent="0.2">
      <c r="A404" s="288" t="s">
        <v>5145</v>
      </c>
      <c r="B404" s="392" t="s">
        <v>5189</v>
      </c>
      <c r="C404" s="392" t="s">
        <v>6998</v>
      </c>
      <c r="D404" s="316" t="str">
        <f>IF(A404="SERVIÇO",VLOOKUP(C404,SERVIÇOS!$A$6:$D$6426,2,0),IF(A404="INSUMO",VLOOKUP(C404,INSUMOS!$A$6:$D$5343,2,0),IF(REFORMA!A404="COTAÇÃO",VLOOKUP(REFORMA!C404,'MAPA DE COTAÇÕES'!$A$9:$H$956,2,0),IF(REFORMA!A404="CCU",VLOOKUP(REFORMA!C404,COMPOSIÇÕES!$B$9:$H$1050,2,0)))))</f>
        <v>CVAE-01 - VENTILADOR CENTRÍFIGO TSA SIMPLES ASPIRAÇÃO, PRESSÃO ESTÁTICA 80 mmCa, VAZÃO 12060 m³/h, POTÊNCIA 10,0 CV, VOLTAGEM 3F/380V/60Hz, FABRICANTE OTAM OU EQUIVALENTE - INSTALAÇÃO</v>
      </c>
      <c r="E404" s="317" t="str">
        <f>IF(A404="SERVIÇO",VLOOKUP(C404,SERVIÇOS!$A$6:$D$6426,3,0),IF(A404="INSUMO",VLOOKUP(C404,INSUMOS!$A$6:$D$5343,3,0),IF(REFORMA!A404="COTAÇÃO",VLOOKUP(REFORMA!C404,'MAPA DE COTAÇÕES'!$A$9:$H$956,4,0),IF(REFORMA!A404="CCU",VLOOKUP(REFORMA!C404,COMPOSIÇÕES!$B$9:$H$1050,4,0)))))</f>
        <v>UNID</v>
      </c>
      <c r="F404" s="393">
        <v>1</v>
      </c>
      <c r="G404" s="391">
        <f>IF(A404="SERVIÇO",VLOOKUP(C404,SERVIÇOS!$A$6:$D$6426,4,0),IF(A404="INSUMO",VLOOKUP(C404,INSUMOS!$A$6:$D$5343,4,0),IF(REFORMA!A404="COTAÇÃO",VLOOKUP(REFORMA!C404,'MAPA DE COTAÇÕES'!$A$9:$H$956,3,0),IF(REFORMA!A404="CCU",VLOOKUP(REFORMA!C404,COMPOSIÇÕES!$B$9:$H$1050,7,0)))))</f>
        <v>77.259999999999991</v>
      </c>
      <c r="H404" s="390">
        <f t="shared" ref="H404" si="137">G404*F404</f>
        <v>77.259999999999991</v>
      </c>
      <c r="J404" s="279">
        <f t="shared" ref="J404:J406" si="138">G404*F404</f>
        <v>77.259999999999991</v>
      </c>
    </row>
    <row r="405" spans="1:10" s="106" customFormat="1" x14ac:dyDescent="0.2">
      <c r="A405" s="287"/>
      <c r="B405" s="171"/>
      <c r="C405" s="171"/>
      <c r="D405" s="171"/>
      <c r="E405" s="172"/>
      <c r="F405" s="173"/>
      <c r="G405" s="173"/>
      <c r="H405" s="174"/>
      <c r="J405" s="287">
        <f t="shared" si="138"/>
        <v>0</v>
      </c>
    </row>
    <row r="406" spans="1:10" s="279" customFormat="1" x14ac:dyDescent="0.2">
      <c r="A406" s="288"/>
      <c r="B406" s="280" t="s">
        <v>7142</v>
      </c>
      <c r="C406" s="280"/>
      <c r="D406" s="284" t="s">
        <v>7150</v>
      </c>
      <c r="E406" s="285"/>
      <c r="F406" s="285"/>
      <c r="G406" s="285"/>
      <c r="H406" s="286"/>
      <c r="J406" s="279">
        <f t="shared" si="138"/>
        <v>0</v>
      </c>
    </row>
    <row r="407" spans="1:10" s="279" customFormat="1" ht="25.5" x14ac:dyDescent="0.2">
      <c r="A407" s="288" t="s">
        <v>5145</v>
      </c>
      <c r="B407" s="392" t="s">
        <v>7143</v>
      </c>
      <c r="C407" s="392" t="s">
        <v>7151</v>
      </c>
      <c r="D407" s="316" t="str">
        <f>IF(A407="SERVIÇO",VLOOKUP(C407,SERVIÇOS!$A$6:$D$6426,2,0),IF(A407="INSUMO",VLOOKUP(C407,INSUMOS!$A$6:$D$5343,2,0),IF(REFORMA!A407="COTAÇÃO",VLOOKUP(REFORMA!C407,'MAPA DE COTAÇÕES'!$A$9:$H$956,2,0),IF(REFORMA!A407="CCU",VLOOKUP(REFORMA!C407,COMPOSIÇÕES!$B$9:$H$1050,2,0)))))</f>
        <v>DUTO CHAPA GALVANIZADA NUM 22 P/ AR CONDICIONADO</v>
      </c>
      <c r="E407" s="317" t="str">
        <f>IF(A407="SERVIÇO",VLOOKUP(C407,SERVIÇOS!$A$6:$D$6426,3,0),IF(A407="INSUMO",VLOOKUP(C407,INSUMOS!$A$6:$D$5343,3,0),IF(REFORMA!A407="COTAÇÃO",VLOOKUP(REFORMA!C407,'MAPA DE COTAÇÕES'!$A$9:$H$956,4,0),IF(REFORMA!A407="CCU",VLOOKUP(REFORMA!C407,COMPOSIÇÕES!$B$9:$H$1050,4,0)))))</f>
        <v>M2</v>
      </c>
      <c r="F407" s="393">
        <v>70.37</v>
      </c>
      <c r="G407" s="391">
        <f>IF(A407="SERVIÇO",VLOOKUP(C407,SERVIÇOS!$A$6:$D$6426,4,0),IF(A407="INSUMO",VLOOKUP(C407,INSUMOS!$A$6:$D$5343,4,0),IF(REFORMA!A407="COTAÇÃO",VLOOKUP(REFORMA!C407,'MAPA DE COTAÇÕES'!$A$9:$H$956,3,0),IF(REFORMA!A407="CCU",VLOOKUP(REFORMA!C407,COMPOSIÇÕES!$B$9:$H$1050,7,0)))))</f>
        <v>86.307536999999996</v>
      </c>
      <c r="H407" s="390">
        <f t="shared" ref="H407" si="139">G407*F407</f>
        <v>6073.4613786899999</v>
      </c>
      <c r="J407" s="279">
        <f t="shared" ref="J407" si="140">G407*F407</f>
        <v>6073.4613786899999</v>
      </c>
    </row>
    <row r="408" spans="1:10" s="279" customFormat="1" ht="25.5" x14ac:dyDescent="0.2">
      <c r="A408" s="288" t="s">
        <v>5145</v>
      </c>
      <c r="B408" s="392" t="s">
        <v>7144</v>
      </c>
      <c r="C408" s="392" t="s">
        <v>7000</v>
      </c>
      <c r="D408" s="316" t="str">
        <f>IF(A408="SERVIÇO",VLOOKUP(C408,SERVIÇOS!$A$6:$D$6426,2,0),IF(A408="INSUMO",VLOOKUP(C408,INSUMOS!$A$6:$D$5343,2,0),IF(REFORMA!A408="COTAÇÃO",VLOOKUP(REFORMA!C408,'MAPA DE COTAÇÕES'!$A$9:$H$956,2,0),IF(REFORMA!A408="CCU",VLOOKUP(REFORMA!C408,COMPOSIÇÕES!$B$9:$H$1050,2,0)))))</f>
        <v>DUTO CHAPA AÇO PRETO NUM 24 P/ AR CONDICIONADO</v>
      </c>
      <c r="E408" s="317" t="str">
        <f>IF(A408="SERVIÇO",VLOOKUP(C408,SERVIÇOS!$A$6:$D$6426,3,0),IF(A408="INSUMO",VLOOKUP(C408,INSUMOS!$A$6:$D$5343,3,0),IF(REFORMA!A408="COTAÇÃO",VLOOKUP(REFORMA!C408,'MAPA DE COTAÇÕES'!$A$9:$H$956,4,0),IF(REFORMA!A408="CCU",VLOOKUP(REFORMA!C408,COMPOSIÇÕES!$B$9:$H$1050,4,0)))))</f>
        <v>M2</v>
      </c>
      <c r="F408" s="393">
        <v>56</v>
      </c>
      <c r="G408" s="391">
        <f>IF(A408="SERVIÇO",VLOOKUP(C408,SERVIÇOS!$A$6:$D$6426,4,0),IF(A408="INSUMO",VLOOKUP(C408,INSUMOS!$A$6:$D$5343,4,0),IF(REFORMA!A408="COTAÇÃO",VLOOKUP(REFORMA!C408,'MAPA DE COTAÇÕES'!$A$9:$H$956,3,0),IF(REFORMA!A408="CCU",VLOOKUP(REFORMA!C408,COMPOSIÇÕES!$B$9:$H$1050,7,0)))))</f>
        <v>62.587467000000004</v>
      </c>
      <c r="H408" s="390">
        <f t="shared" ref="H408" si="141">G408*F408</f>
        <v>3504.8981520000002</v>
      </c>
      <c r="J408" s="279">
        <f t="shared" ref="J408" si="142">G408*F408</f>
        <v>3504.8981520000002</v>
      </c>
    </row>
    <row r="409" spans="1:10" s="279" customFormat="1" ht="25.5" x14ac:dyDescent="0.2">
      <c r="A409" s="288" t="s">
        <v>5145</v>
      </c>
      <c r="B409" s="392" t="s">
        <v>7145</v>
      </c>
      <c r="C409" s="392" t="s">
        <v>7028</v>
      </c>
      <c r="D409" s="316" t="str">
        <f>IF(A409="SERVIÇO",VLOOKUP(C409,SERVIÇOS!$A$6:$D$6426,2,0),IF(A409="INSUMO",VLOOKUP(C409,INSUMOS!$A$6:$D$5343,2,0),IF(REFORMA!A409="COTAÇÃO",VLOOKUP(REFORMA!C409,'MAPA DE COTAÇÕES'!$A$9:$H$956,2,0),IF(REFORMA!A409="CCU",VLOOKUP(REFORMA!C409,COMPOSIÇÕES!$B$9:$H$1050,2,0)))))</f>
        <v>DUTO CHAPA AÇO INOX NUM 24 P/ AR CONDICIONADO</v>
      </c>
      <c r="E409" s="317" t="str">
        <f>IF(A409="SERVIÇO",VLOOKUP(C409,SERVIÇOS!$A$6:$D$6426,3,0),IF(A409="INSUMO",VLOOKUP(C409,INSUMOS!$A$6:$D$5343,3,0),IF(REFORMA!A409="COTAÇÃO",VLOOKUP(REFORMA!C409,'MAPA DE COTAÇÕES'!$A$9:$H$956,4,0),IF(REFORMA!A409="CCU",VLOOKUP(REFORMA!C409,COMPOSIÇÕES!$B$9:$H$1050,4,0)))))</f>
        <v>m2</v>
      </c>
      <c r="F409" s="393">
        <v>43.95</v>
      </c>
      <c r="G409" s="391">
        <f>IF(A409="SERVIÇO",VLOOKUP(C409,SERVIÇOS!$A$6:$D$6426,4,0),IF(A409="INSUMO",VLOOKUP(C409,INSUMOS!$A$6:$D$5343,4,0),IF(REFORMA!A409="COTAÇÃO",VLOOKUP(REFORMA!C409,'MAPA DE COTAÇÕES'!$A$9:$H$956,3,0),IF(REFORMA!A409="CCU",VLOOKUP(REFORMA!C409,COMPOSIÇÕES!$B$9:$H$1050,7,0)))))</f>
        <v>140.22190849999998</v>
      </c>
      <c r="H409" s="390">
        <f t="shared" si="136"/>
        <v>6162.7528785750001</v>
      </c>
      <c r="J409" s="279">
        <f t="shared" si="122"/>
        <v>6162.7528785750001</v>
      </c>
    </row>
    <row r="410" spans="1:10" s="279" customFormat="1" x14ac:dyDescent="0.2">
      <c r="A410" s="288" t="s">
        <v>5145</v>
      </c>
      <c r="B410" s="392" t="s">
        <v>7146</v>
      </c>
      <c r="C410" s="392" t="s">
        <v>7030</v>
      </c>
      <c r="D410" s="316" t="str">
        <f>IF(A410="SERVIÇO",VLOOKUP(C410,SERVIÇOS!$A$6:$D$6426,2,0),IF(A410="INSUMO",VLOOKUP(C410,INSUMOS!$A$6:$D$5343,2,0),IF(REFORMA!A410="COTAÇÃO",VLOOKUP(REFORMA!C410,'MAPA DE COTAÇÕES'!$A$9:$H$956,2,0),IF(REFORMA!A410="CCU",VLOOKUP(REFORMA!C410,COMPOSIÇÕES!$B$9:$H$1050,2,0)))))</f>
        <v>DUTO FLEXÍVEL 100MM P/ AR CONDICIONADO</v>
      </c>
      <c r="E410" s="317" t="str">
        <f>IF(A410="SERVIÇO",VLOOKUP(C410,SERVIÇOS!$A$6:$D$6426,3,0),IF(A410="INSUMO",VLOOKUP(C410,INSUMOS!$A$6:$D$5343,3,0),IF(REFORMA!A410="COTAÇÃO",VLOOKUP(REFORMA!C410,'MAPA DE COTAÇÕES'!$A$9:$H$956,4,0),IF(REFORMA!A410="CCU",VLOOKUP(REFORMA!C410,COMPOSIÇÕES!$B$9:$H$1050,4,0)))))</f>
        <v>M</v>
      </c>
      <c r="F410" s="393">
        <v>7</v>
      </c>
      <c r="G410" s="391">
        <f>IF(A410="SERVIÇO",VLOOKUP(C410,SERVIÇOS!$A$6:$D$6426,4,0),IF(A410="INSUMO",VLOOKUP(C410,INSUMOS!$A$6:$D$5343,4,0),IF(REFORMA!A410="COTAÇÃO",VLOOKUP(REFORMA!C410,'MAPA DE COTAÇÕES'!$A$9:$H$956,3,0),IF(REFORMA!A410="CCU",VLOOKUP(REFORMA!C410,COMPOSIÇÕES!$B$9:$H$1050,7,0)))))</f>
        <v>23.562000000000001</v>
      </c>
      <c r="H410" s="390">
        <f t="shared" si="136"/>
        <v>164.934</v>
      </c>
      <c r="J410" s="279">
        <f t="shared" si="122"/>
        <v>164.934</v>
      </c>
    </row>
    <row r="411" spans="1:10" s="279" customFormat="1" x14ac:dyDescent="0.2">
      <c r="A411" s="288" t="s">
        <v>5145</v>
      </c>
      <c r="B411" s="392" t="s">
        <v>7147</v>
      </c>
      <c r="C411" s="392" t="s">
        <v>7033</v>
      </c>
      <c r="D411" s="316" t="str">
        <f>IF(A411="SERVIÇO",VLOOKUP(C411,SERVIÇOS!$A$6:$D$6426,2,0),IF(A411="INSUMO",VLOOKUP(C411,INSUMOS!$A$6:$D$5343,2,0),IF(REFORMA!A411="COTAÇÃO",VLOOKUP(REFORMA!C411,'MAPA DE COTAÇÕES'!$A$9:$H$956,2,0),IF(REFORMA!A411="CCU",VLOOKUP(REFORMA!C411,COMPOSIÇÕES!$B$9:$H$1050,2,0)))))</f>
        <v>DUTO FLEXÍVEL 150MM P/ AR CONDICIONADO</v>
      </c>
      <c r="E411" s="317" t="str">
        <f>IF(A411="SERVIÇO",VLOOKUP(C411,SERVIÇOS!$A$6:$D$6426,3,0),IF(A411="INSUMO",VLOOKUP(C411,INSUMOS!$A$6:$D$5343,3,0),IF(REFORMA!A411="COTAÇÃO",VLOOKUP(REFORMA!C411,'MAPA DE COTAÇÕES'!$A$9:$H$956,4,0),IF(REFORMA!A411="CCU",VLOOKUP(REFORMA!C411,COMPOSIÇÕES!$B$9:$H$1050,4,0)))))</f>
        <v>M</v>
      </c>
      <c r="F411" s="393">
        <v>3</v>
      </c>
      <c r="G411" s="391">
        <f>IF(A411="SERVIÇO",VLOOKUP(C411,SERVIÇOS!$A$6:$D$6426,4,0),IF(A411="INSUMO",VLOOKUP(C411,INSUMOS!$A$6:$D$5343,4,0),IF(REFORMA!A411="COTAÇÃO",VLOOKUP(REFORMA!C411,'MAPA DE COTAÇÕES'!$A$9:$H$956,3,0),IF(REFORMA!A411="CCU",VLOOKUP(REFORMA!C411,COMPOSIÇÕES!$B$9:$H$1050,7,0)))))</f>
        <v>27.692</v>
      </c>
      <c r="H411" s="390">
        <f t="shared" si="136"/>
        <v>83.075999999999993</v>
      </c>
      <c r="J411" s="279">
        <f t="shared" si="122"/>
        <v>83.075999999999993</v>
      </c>
    </row>
    <row r="412" spans="1:10" s="279" customFormat="1" x14ac:dyDescent="0.2">
      <c r="A412" s="288" t="s">
        <v>5145</v>
      </c>
      <c r="B412" s="392" t="s">
        <v>7148</v>
      </c>
      <c r="C412" s="392" t="s">
        <v>7034</v>
      </c>
      <c r="D412" s="316" t="str">
        <f>IF(A412="SERVIÇO",VLOOKUP(C412,SERVIÇOS!$A$6:$D$6426,2,0),IF(A412="INSUMO",VLOOKUP(C412,INSUMOS!$A$6:$D$5343,2,0),IF(REFORMA!A412="COTAÇÃO",VLOOKUP(REFORMA!C412,'MAPA DE COTAÇÕES'!$A$9:$H$956,2,0),IF(REFORMA!A412="CCU",VLOOKUP(REFORMA!C412,COMPOSIÇÕES!$B$9:$H$1050,2,0)))))</f>
        <v>DUTO FLEXÍVEL 200MM P/ AR CONDICIONADO</v>
      </c>
      <c r="E412" s="317" t="str">
        <f>IF(A412="SERVIÇO",VLOOKUP(C412,SERVIÇOS!$A$6:$D$6426,3,0),IF(A412="INSUMO",VLOOKUP(C412,INSUMOS!$A$6:$D$5343,3,0),IF(REFORMA!A412="COTAÇÃO",VLOOKUP(REFORMA!C412,'MAPA DE COTAÇÕES'!$A$9:$H$956,4,0),IF(REFORMA!A412="CCU",VLOOKUP(REFORMA!C412,COMPOSIÇÕES!$B$9:$H$1050,4,0)))))</f>
        <v>M</v>
      </c>
      <c r="F412" s="393">
        <v>8</v>
      </c>
      <c r="G412" s="391">
        <f>IF(A412="SERVIÇO",VLOOKUP(C412,SERVIÇOS!$A$6:$D$6426,4,0),IF(A412="INSUMO",VLOOKUP(C412,INSUMOS!$A$6:$D$5343,4,0),IF(REFORMA!A412="COTAÇÃO",VLOOKUP(REFORMA!C412,'MAPA DE COTAÇÕES'!$A$9:$H$956,3,0),IF(REFORMA!A412="CCU",VLOOKUP(REFORMA!C412,COMPOSIÇÕES!$B$9:$H$1050,7,0)))))</f>
        <v>30.812000000000001</v>
      </c>
      <c r="H412" s="390">
        <f t="shared" ref="H412" si="143">G412*F412</f>
        <v>246.49600000000001</v>
      </c>
      <c r="J412" s="279">
        <f t="shared" ref="J412" si="144">G412*F412</f>
        <v>246.49600000000001</v>
      </c>
    </row>
    <row r="413" spans="1:10" s="279" customFormat="1" ht="25.5" x14ac:dyDescent="0.2">
      <c r="A413" s="288" t="s">
        <v>5145</v>
      </c>
      <c r="B413" s="392" t="s">
        <v>7149</v>
      </c>
      <c r="C413" s="392" t="s">
        <v>7035</v>
      </c>
      <c r="D413" s="316" t="str">
        <f>IF(A413="SERVIÇO",VLOOKUP(C413,SERVIÇOS!$A$6:$D$6426,2,0),IF(A413="INSUMO",VLOOKUP(C413,INSUMOS!$A$6:$D$5343,2,0),IF(REFORMA!A413="COTAÇÃO",VLOOKUP(REFORMA!C413,'MAPA DE COTAÇÕES'!$A$9:$H$956,2,0),IF(REFORMA!A413="CCU",VLOOKUP(REFORMA!C413,COMPOSIÇÕES!$B$9:$H$1050,2,0)))))</f>
        <v>SUPORTE DE FIXAÇÃO PARA DUTOS DE AR - FORNECIMENTO E INSTALAÇÃO</v>
      </c>
      <c r="E413" s="317" t="str">
        <f>IF(A413="SERVIÇO",VLOOKUP(C413,SERVIÇOS!$A$6:$D$6426,3,0),IF(A413="INSUMO",VLOOKUP(C413,INSUMOS!$A$6:$D$5343,3,0),IF(REFORMA!A413="COTAÇÃO",VLOOKUP(REFORMA!C413,'MAPA DE COTAÇÕES'!$A$9:$H$956,4,0),IF(REFORMA!A413="CCU",VLOOKUP(REFORMA!C413,COMPOSIÇÕES!$B$9:$H$1050,4,0)))))</f>
        <v>UNID</v>
      </c>
      <c r="F413" s="393">
        <v>36</v>
      </c>
      <c r="G413" s="391">
        <f>IF(A413="SERVIÇO",VLOOKUP(C413,SERVIÇOS!$A$6:$D$6426,4,0),IF(A413="INSUMO",VLOOKUP(C413,INSUMOS!$A$6:$D$5343,4,0),IF(REFORMA!A413="COTAÇÃO",VLOOKUP(REFORMA!C413,'MAPA DE COTAÇÕES'!$A$9:$H$956,3,0),IF(REFORMA!A413="CCU",VLOOKUP(REFORMA!C413,COMPOSIÇÕES!$B$9:$H$1050,7,0)))))</f>
        <v>16.840000000000003</v>
      </c>
      <c r="H413" s="390">
        <f t="shared" ref="H413" si="145">G413*F413</f>
        <v>606.24000000000012</v>
      </c>
      <c r="J413" s="279">
        <f t="shared" ref="J413" si="146">G413*F413</f>
        <v>606.24000000000012</v>
      </c>
    </row>
    <row r="414" spans="1:10" s="106" customFormat="1" x14ac:dyDescent="0.2">
      <c r="A414" s="287"/>
      <c r="B414" s="171"/>
      <c r="C414" s="171"/>
      <c r="D414" s="171"/>
      <c r="E414" s="172"/>
      <c r="F414" s="173"/>
      <c r="G414" s="173"/>
      <c r="H414" s="174"/>
      <c r="J414" s="287">
        <f t="shared" si="122"/>
        <v>0</v>
      </c>
    </row>
    <row r="415" spans="1:10" s="279" customFormat="1" x14ac:dyDescent="0.2">
      <c r="A415" s="288"/>
      <c r="B415" s="280" t="s">
        <v>5234</v>
      </c>
      <c r="C415" s="280"/>
      <c r="D415" s="284" t="s">
        <v>5235</v>
      </c>
      <c r="E415" s="285"/>
      <c r="F415" s="285"/>
      <c r="G415" s="285"/>
      <c r="H415" s="286"/>
      <c r="J415" s="279">
        <f t="shared" si="122"/>
        <v>0</v>
      </c>
    </row>
    <row r="416" spans="1:10" s="279" customFormat="1" ht="63.75" x14ac:dyDescent="0.2">
      <c r="A416" s="288" t="s">
        <v>5145</v>
      </c>
      <c r="B416" s="392" t="s">
        <v>5236</v>
      </c>
      <c r="C416" s="392" t="s">
        <v>7038</v>
      </c>
      <c r="D416" s="316" t="str">
        <f>IF(A416="SERVIÇO",VLOOKUP(C416,SERVIÇOS!$A$6:$D$6426,2,0),IF(A416="INSUMO",VLOOKUP(C416,INSUMOS!$A$6:$D$5343,2,0),IF(REFORMA!A416="COTAÇÃO",VLOOKUP(REFORMA!C416,'MAPA DE COTAÇÕES'!$A$9:$H$956,2,0),IF(REFORMA!A416="CCU",VLOOKUP(REFORMA!C416,COMPOSIÇÕES!$B$9:$H$1050,2,0)))))</f>
        <v>DIFUSOR DE INSUFLAMENTO COM CAIXA PLENUM E REGISTRO DE REGULAGEM TROX OU TECNICAMENTE EQUIVALENTE MODELO ADLK-AG, 468x468 - FORNECIMENTO E INSTALAÇÃO</v>
      </c>
      <c r="E416" s="317" t="str">
        <f>IF(A416="SERVIÇO",VLOOKUP(C416,SERVIÇOS!$A$6:$D$6426,3,0),IF(A416="INSUMO",VLOOKUP(C416,INSUMOS!$A$6:$D$5343,3,0),IF(REFORMA!A416="COTAÇÃO",VLOOKUP(REFORMA!C416,'MAPA DE COTAÇÕES'!$A$9:$H$956,4,0),IF(REFORMA!A416="CCU",VLOOKUP(REFORMA!C416,COMPOSIÇÕES!$B$9:$H$1050,4,0)))))</f>
        <v>UNID</v>
      </c>
      <c r="F416" s="393">
        <v>3</v>
      </c>
      <c r="G416" s="391">
        <f>IF(A416="SERVIÇO",VLOOKUP(C416,SERVIÇOS!$A$6:$D$6426,4,0),IF(A416="INSUMO",VLOOKUP(C416,INSUMOS!$A$6:$D$5343,4,0),IF(REFORMA!A416="COTAÇÃO",VLOOKUP(REFORMA!C416,'MAPA DE COTAÇÕES'!$A$9:$H$956,3,0),IF(REFORMA!A416="CCU",VLOOKUP(REFORMA!C416,COMPOSIÇÕES!$B$9:$H$1050,7,0)))))</f>
        <v>262.02499999999998</v>
      </c>
      <c r="H416" s="390">
        <f>G416*F416</f>
        <v>786.07499999999993</v>
      </c>
      <c r="J416" s="279">
        <f>G416*F416</f>
        <v>786.07499999999993</v>
      </c>
    </row>
    <row r="417" spans="1:10" s="279" customFormat="1" ht="63.75" x14ac:dyDescent="0.2">
      <c r="A417" s="288" t="s">
        <v>5145</v>
      </c>
      <c r="B417" s="392" t="s">
        <v>5237</v>
      </c>
      <c r="C417" s="392" t="s">
        <v>7041</v>
      </c>
      <c r="D417" s="316" t="str">
        <f>IF(A417="SERVIÇO",VLOOKUP(C417,SERVIÇOS!$A$6:$D$6426,2,0),IF(A417="INSUMO",VLOOKUP(C417,INSUMOS!$A$6:$D$5343,2,0),IF(REFORMA!A417="COTAÇÃO",VLOOKUP(REFORMA!C417,'MAPA DE COTAÇÕES'!$A$9:$H$956,2,0),IF(REFORMA!A417="CCU",VLOOKUP(REFORMA!C417,COMPOSIÇÕES!$B$9:$H$1050,2,0)))))</f>
        <v>DIFUSOR DE INSUFLAMENTO COM CAIXA PLENUM E REGISTRO DE REGULAGEM TROX OU TECNICAMENTE EQUIVALENTE MODELO ADLK-AG, 244x244 - FORNECIMENTO E INSTALAÇÃO</v>
      </c>
      <c r="E417" s="317" t="str">
        <f>IF(A417="SERVIÇO",VLOOKUP(C417,SERVIÇOS!$A$6:$D$6426,3,0),IF(A417="INSUMO",VLOOKUP(C417,INSUMOS!$A$6:$D$5343,3,0),IF(REFORMA!A417="COTAÇÃO",VLOOKUP(REFORMA!C417,'MAPA DE COTAÇÕES'!$A$9:$H$956,4,0),IF(REFORMA!A417="CCU",VLOOKUP(REFORMA!C417,COMPOSIÇÕES!$B$9:$H$1050,4,0)))))</f>
        <v>UNID</v>
      </c>
      <c r="F417" s="393">
        <v>7</v>
      </c>
      <c r="G417" s="391">
        <f>IF(A417="SERVIÇO",VLOOKUP(C417,SERVIÇOS!$A$6:$D$6426,4,0),IF(A417="INSUMO",VLOOKUP(C417,INSUMOS!$A$6:$D$5343,4,0),IF(REFORMA!A417="COTAÇÃO",VLOOKUP(REFORMA!C417,'MAPA DE COTAÇÕES'!$A$9:$H$956,3,0),IF(REFORMA!A417="CCU",VLOOKUP(REFORMA!C417,COMPOSIÇÕES!$B$9:$H$1050,7,0)))))</f>
        <v>149.97499999999999</v>
      </c>
      <c r="H417" s="390">
        <f>G417*F417</f>
        <v>1049.825</v>
      </c>
      <c r="J417" s="279">
        <f>G417*F417</f>
        <v>1049.825</v>
      </c>
    </row>
    <row r="418" spans="1:10" s="279" customFormat="1" ht="63.75" x14ac:dyDescent="0.2">
      <c r="A418" s="288" t="s">
        <v>5145</v>
      </c>
      <c r="B418" s="392" t="s">
        <v>5238</v>
      </c>
      <c r="C418" s="392" t="s">
        <v>7043</v>
      </c>
      <c r="D418" s="316" t="str">
        <f>IF(A418="SERVIÇO",VLOOKUP(C418,SERVIÇOS!$A$6:$D$6426,2,0),IF(A418="INSUMO",VLOOKUP(C418,INSUMOS!$A$6:$D$5343,2,0),IF(REFORMA!A418="COTAÇÃO",VLOOKUP(REFORMA!C418,'MAPA DE COTAÇÕES'!$A$9:$H$956,2,0),IF(REFORMA!A418="CCU",VLOOKUP(REFORMA!C418,COMPOSIÇÕES!$B$9:$H$1050,2,0)))))</f>
        <v>DIFUSOR DE INSUFLAMENTO COM CAIXA PLENUM E REGISTRO DE REGULAGEM TROX OU TECNICAMENTE EQUIVALENTE MODELO ADLK-AG, 356x356 - FORNECIMENTO E INSTALAÇÃO</v>
      </c>
      <c r="E418" s="317" t="str">
        <f>IF(A418="SERVIÇO",VLOOKUP(C418,SERVIÇOS!$A$6:$D$6426,3,0),IF(A418="INSUMO",VLOOKUP(C418,INSUMOS!$A$6:$D$5343,3,0),IF(REFORMA!A418="COTAÇÃO",VLOOKUP(REFORMA!C418,'MAPA DE COTAÇÕES'!$A$9:$H$956,4,0),IF(REFORMA!A418="CCU",VLOOKUP(REFORMA!C418,COMPOSIÇÕES!$B$9:$H$1050,4,0)))))</f>
        <v>UNID</v>
      </c>
      <c r="F418" s="393">
        <v>3</v>
      </c>
      <c r="G418" s="391">
        <f>IF(A418="SERVIÇO",VLOOKUP(C418,SERVIÇOS!$A$6:$D$6426,4,0),IF(A418="INSUMO",VLOOKUP(C418,INSUMOS!$A$6:$D$5343,4,0),IF(REFORMA!A418="COTAÇÃO",VLOOKUP(REFORMA!C418,'MAPA DE COTAÇÕES'!$A$9:$H$956,3,0),IF(REFORMA!A418="CCU",VLOOKUP(REFORMA!C418,COMPOSIÇÕES!$B$9:$H$1050,7,0)))))</f>
        <v>174.27499999999998</v>
      </c>
      <c r="H418" s="390">
        <f t="shared" ref="H418:H422" si="147">G418*F418</f>
        <v>522.82499999999993</v>
      </c>
      <c r="J418" s="279">
        <f t="shared" si="122"/>
        <v>522.82499999999993</v>
      </c>
    </row>
    <row r="419" spans="1:10" s="279" customFormat="1" ht="38.25" x14ac:dyDescent="0.2">
      <c r="A419" s="288" t="s">
        <v>5145</v>
      </c>
      <c r="B419" s="392" t="s">
        <v>5239</v>
      </c>
      <c r="C419" s="392" t="s">
        <v>7045</v>
      </c>
      <c r="D419" s="316" t="str">
        <f>IF(A419="SERVIÇO",VLOOKUP(C419,SERVIÇOS!$A$6:$D$6426,2,0),IF(A419="INSUMO",VLOOKUP(C419,INSUMOS!$A$6:$D$5343,2,0),IF(REFORMA!A419="COTAÇÃO",VLOOKUP(REFORMA!C419,'MAPA DE COTAÇÕES'!$A$9:$H$956,2,0),IF(REFORMA!A419="CCU",VLOOKUP(REFORMA!C419,COMPOSIÇÕES!$B$9:$H$1050,2,0)))))</f>
        <v>GRELHA DE PORTA TROX OU TECNICAMENTE EQUIVALENTE MODELO AGS-T, 325x325 - FORNECIMENTO E INSTALAÇÃO</v>
      </c>
      <c r="E419" s="317" t="str">
        <f>IF(A419="SERVIÇO",VLOOKUP(C419,SERVIÇOS!$A$6:$D$6426,3,0),IF(A419="INSUMO",VLOOKUP(C419,INSUMOS!$A$6:$D$5343,3,0),IF(REFORMA!A419="COTAÇÃO",VLOOKUP(REFORMA!C419,'MAPA DE COTAÇÕES'!$A$9:$H$956,4,0),IF(REFORMA!A419="CCU",VLOOKUP(REFORMA!C419,COMPOSIÇÕES!$B$9:$H$1050,4,0)))))</f>
        <v>UNID</v>
      </c>
      <c r="F419" s="393">
        <v>6</v>
      </c>
      <c r="G419" s="391">
        <f>IF(A419="SERVIÇO",VLOOKUP(C419,SERVIÇOS!$A$6:$D$6426,4,0),IF(A419="INSUMO",VLOOKUP(C419,INSUMOS!$A$6:$D$5343,4,0),IF(REFORMA!A419="COTAÇÃO",VLOOKUP(REFORMA!C419,'MAPA DE COTAÇÕES'!$A$9:$H$956,3,0),IF(REFORMA!A419="CCU",VLOOKUP(REFORMA!C419,COMPOSIÇÕES!$B$9:$H$1050,7,0)))))</f>
        <v>105.52</v>
      </c>
      <c r="H419" s="390">
        <f t="shared" si="147"/>
        <v>633.12</v>
      </c>
      <c r="J419" s="279">
        <f t="shared" si="122"/>
        <v>633.12</v>
      </c>
    </row>
    <row r="420" spans="1:10" s="279" customFormat="1" ht="38.25" x14ac:dyDescent="0.2">
      <c r="A420" s="288" t="s">
        <v>5145</v>
      </c>
      <c r="B420" s="392" t="s">
        <v>5240</v>
      </c>
      <c r="C420" s="392" t="s">
        <v>7048</v>
      </c>
      <c r="D420" s="316" t="str">
        <f>IF(A420="SERVIÇO",VLOOKUP(C420,SERVIÇOS!$A$6:$D$6426,2,0),IF(A420="INSUMO",VLOOKUP(C420,INSUMOS!$A$6:$D$5343,2,0),IF(REFORMA!A420="COTAÇÃO",VLOOKUP(REFORMA!C420,'MAPA DE COTAÇÕES'!$A$9:$H$956,2,0),IF(REFORMA!A420="CCU",VLOOKUP(REFORMA!C420,COMPOSIÇÕES!$B$9:$H$1050,2,0)))))</f>
        <v>DAMPER CORTA FOGO TROX OU TECNICAMENTE EQUIVALENTE MODELO FK-A, 500x350 - FORNECIMENTO E INSTALAÇÃO</v>
      </c>
      <c r="E420" s="317" t="str">
        <f>IF(A420="SERVIÇO",VLOOKUP(C420,SERVIÇOS!$A$6:$D$6426,3,0),IF(A420="INSUMO",VLOOKUP(C420,INSUMOS!$A$6:$D$5343,3,0),IF(REFORMA!A420="COTAÇÃO",VLOOKUP(REFORMA!C420,'MAPA DE COTAÇÕES'!$A$9:$H$956,4,0),IF(REFORMA!A420="CCU",VLOOKUP(REFORMA!C420,COMPOSIÇÕES!$B$9:$H$1050,4,0)))))</f>
        <v>UNID</v>
      </c>
      <c r="F420" s="393">
        <v>2</v>
      </c>
      <c r="G420" s="391">
        <f>IF(A420="SERVIÇO",VLOOKUP(C420,SERVIÇOS!$A$6:$D$6426,4,0),IF(A420="INSUMO",VLOOKUP(C420,INSUMOS!$A$6:$D$5343,4,0),IF(REFORMA!A420="COTAÇÃO",VLOOKUP(REFORMA!C420,'MAPA DE COTAÇÕES'!$A$9:$H$956,3,0),IF(REFORMA!A420="CCU",VLOOKUP(REFORMA!C420,COMPOSIÇÕES!$B$9:$H$1050,7,0)))))</f>
        <v>559.005</v>
      </c>
      <c r="H420" s="390">
        <f t="shared" si="147"/>
        <v>1118.01</v>
      </c>
      <c r="J420" s="279">
        <f t="shared" si="122"/>
        <v>1118.01</v>
      </c>
    </row>
    <row r="421" spans="1:10" s="279" customFormat="1" ht="51" x14ac:dyDescent="0.2">
      <c r="A421" s="288" t="s">
        <v>5145</v>
      </c>
      <c r="B421" s="392" t="s">
        <v>5241</v>
      </c>
      <c r="C421" s="392" t="s">
        <v>7050</v>
      </c>
      <c r="D421" s="316" t="str">
        <f>IF(A421="SERVIÇO",VLOOKUP(C421,SERVIÇOS!$A$6:$D$6426,2,0),IF(A421="INSUMO",VLOOKUP(C421,INSUMOS!$A$6:$D$5343,2,0),IF(REFORMA!A421="COTAÇÃO",VLOOKUP(REFORMA!C421,'MAPA DE COTAÇÕES'!$A$9:$H$956,2,0),IF(REFORMA!A421="CCU",VLOOKUP(REFORMA!C421,COMPOSIÇÕES!$B$9:$H$1050,2,0)))))</f>
        <v>VENEZIANA EXTERNA EM ALUMÍNIO ANODIZADO TROX OU TECNICAMENTE EQUIVALENTE MODELO AWG, 785x495 - FORNECIMENTO E INSTALAÇÃO</v>
      </c>
      <c r="E421" s="317" t="str">
        <f>IF(A421="SERVIÇO",VLOOKUP(C421,SERVIÇOS!$A$6:$D$6426,3,0),IF(A421="INSUMO",VLOOKUP(C421,INSUMOS!$A$6:$D$5343,3,0),IF(REFORMA!A421="COTAÇÃO",VLOOKUP(REFORMA!C421,'MAPA DE COTAÇÕES'!$A$9:$H$956,4,0),IF(REFORMA!A421="CCU",VLOOKUP(REFORMA!C421,COMPOSIÇÕES!$B$9:$H$1050,4,0)))))</f>
        <v>UNID</v>
      </c>
      <c r="F421" s="393">
        <v>1</v>
      </c>
      <c r="G421" s="391">
        <f>IF(A421="SERVIÇO",VLOOKUP(C421,SERVIÇOS!$A$6:$D$6426,4,0),IF(A421="INSUMO",VLOOKUP(C421,INSUMOS!$A$6:$D$5343,4,0),IF(REFORMA!A421="COTAÇÃO",VLOOKUP(REFORMA!C421,'MAPA DE COTAÇÕES'!$A$9:$H$956,3,0),IF(REFORMA!A421="CCU",VLOOKUP(REFORMA!C421,COMPOSIÇÕES!$B$9:$H$1050,7,0)))))</f>
        <v>177.54000000000002</v>
      </c>
      <c r="H421" s="390">
        <f t="shared" si="147"/>
        <v>177.54000000000002</v>
      </c>
      <c r="J421" s="279">
        <f t="shared" si="122"/>
        <v>177.54000000000002</v>
      </c>
    </row>
    <row r="422" spans="1:10" s="279" customFormat="1" ht="51" x14ac:dyDescent="0.2">
      <c r="A422" s="288" t="s">
        <v>5145</v>
      </c>
      <c r="B422" s="392" t="s">
        <v>5242</v>
      </c>
      <c r="C422" s="392" t="s">
        <v>7052</v>
      </c>
      <c r="D422" s="316" t="str">
        <f>IF(A422="SERVIÇO",VLOOKUP(C422,SERVIÇOS!$A$6:$D$6426,2,0),IF(A422="INSUMO",VLOOKUP(C422,INSUMOS!$A$6:$D$5343,2,0),IF(REFORMA!A422="COTAÇÃO",VLOOKUP(REFORMA!C422,'MAPA DE COTAÇÕES'!$A$9:$H$956,2,0),IF(REFORMA!A422="CCU",VLOOKUP(REFORMA!C422,COMPOSIÇÕES!$B$9:$H$1050,2,0)))))</f>
        <v>TELA MOSQUITEIRA EM ARAME DE AÇO INOX 304 MONTADO EM QUADRO DE TELA DE AÇO INOXIDÁVEL 304 2400x1300 - FORNECIMENTO E INSTALAÇÃO</v>
      </c>
      <c r="E422" s="317" t="str">
        <f>IF(A422="SERVIÇO",VLOOKUP(C422,SERVIÇOS!$A$6:$D$6426,3,0),IF(A422="INSUMO",VLOOKUP(C422,INSUMOS!$A$6:$D$5343,3,0),IF(REFORMA!A422="COTAÇÃO",VLOOKUP(REFORMA!C422,'MAPA DE COTAÇÕES'!$A$9:$H$956,4,0),IF(REFORMA!A422="CCU",VLOOKUP(REFORMA!C422,COMPOSIÇÕES!$B$9:$H$1050,4,0)))))</f>
        <v>UNID</v>
      </c>
      <c r="F422" s="393">
        <v>1</v>
      </c>
      <c r="G422" s="391">
        <f>IF(A422="SERVIÇO",VLOOKUP(C422,SERVIÇOS!$A$6:$D$6426,4,0),IF(A422="INSUMO",VLOOKUP(C422,INSUMOS!$A$6:$D$5343,4,0),IF(REFORMA!A422="COTAÇÃO",VLOOKUP(REFORMA!C422,'MAPA DE COTAÇÕES'!$A$9:$H$956,3,0),IF(REFORMA!A422="CCU",VLOOKUP(REFORMA!C422,COMPOSIÇÕES!$B$9:$H$1050,7,0)))))</f>
        <v>1036.1881920000001</v>
      </c>
      <c r="H422" s="390">
        <f t="shared" si="147"/>
        <v>1036.1881920000001</v>
      </c>
      <c r="J422" s="279">
        <f t="shared" si="122"/>
        <v>1036.1881920000001</v>
      </c>
    </row>
    <row r="423" spans="1:10" s="279" customFormat="1" ht="51" x14ac:dyDescent="0.2">
      <c r="A423" s="288" t="s">
        <v>5145</v>
      </c>
      <c r="B423" s="392" t="s">
        <v>5243</v>
      </c>
      <c r="C423" s="392" t="s">
        <v>7055</v>
      </c>
      <c r="D423" s="316" t="str">
        <f>IF(A423="SERVIÇO",VLOOKUP(C423,SERVIÇOS!$A$6:$D$6426,2,0),IF(A423="INSUMO",VLOOKUP(C423,INSUMOS!$A$6:$D$5343,2,0),IF(REFORMA!A423="COTAÇÃO",VLOOKUP(REFORMA!C423,'MAPA DE COTAÇÕES'!$A$9:$H$956,2,0),IF(REFORMA!A423="CCU",VLOOKUP(REFORMA!C423,COMPOSIÇÕES!$B$9:$H$1050,2,0)))))</f>
        <v>TELA MOSQUITEIRA EM ARAME DE AÇO INOX 304 MONTADO EM QUADRO DE TELA DE AÇO INOXIDÁVEL 304 4800x1300 - FORNECIMENTO E INSTALAÇÃO</v>
      </c>
      <c r="E423" s="317" t="str">
        <f>IF(A423="SERVIÇO",VLOOKUP(C423,SERVIÇOS!$A$6:$D$6426,3,0),IF(A423="INSUMO",VLOOKUP(C423,INSUMOS!$A$6:$D$5343,3,0),IF(REFORMA!A423="COTAÇÃO",VLOOKUP(REFORMA!C423,'MAPA DE COTAÇÕES'!$A$9:$H$956,4,0),IF(REFORMA!A423="CCU",VLOOKUP(REFORMA!C423,COMPOSIÇÕES!$B$9:$H$1050,4,0)))))</f>
        <v>UNID</v>
      </c>
      <c r="F423" s="393">
        <v>1</v>
      </c>
      <c r="G423" s="391">
        <f>IF(A423="SERVIÇO",VLOOKUP(C423,SERVIÇOS!$A$6:$D$6426,4,0),IF(A423="INSUMO",VLOOKUP(C423,INSUMOS!$A$6:$D$5343,4,0),IF(REFORMA!A423="COTAÇÃO",VLOOKUP(REFORMA!C423,'MAPA DE COTAÇÕES'!$A$9:$H$956,3,0),IF(REFORMA!A423="CCU",VLOOKUP(REFORMA!C423,COMPOSIÇÕES!$B$9:$H$1050,7,0)))))</f>
        <v>2072.3763840000001</v>
      </c>
      <c r="H423" s="390">
        <f t="shared" ref="H423:H425" si="148">G423*F423</f>
        <v>2072.3763840000001</v>
      </c>
      <c r="J423" s="279">
        <f t="shared" ref="J423:J427" si="149">G423*F423</f>
        <v>2072.3763840000001</v>
      </c>
    </row>
    <row r="424" spans="1:10" s="279" customFormat="1" ht="51" x14ac:dyDescent="0.2">
      <c r="A424" s="288" t="s">
        <v>5145</v>
      </c>
      <c r="B424" s="392" t="s">
        <v>5244</v>
      </c>
      <c r="C424" s="392" t="s">
        <v>7057</v>
      </c>
      <c r="D424" s="316" t="str">
        <f>IF(A424="SERVIÇO",VLOOKUP(C424,SERVIÇOS!$A$6:$D$6426,2,0),IF(A424="INSUMO",VLOOKUP(C424,INSUMOS!$A$6:$D$5343,2,0),IF(REFORMA!A424="COTAÇÃO",VLOOKUP(REFORMA!C424,'MAPA DE COTAÇÕES'!$A$9:$H$956,2,0),IF(REFORMA!A424="CCU",VLOOKUP(REFORMA!C424,COMPOSIÇÕES!$B$9:$H$1050,2,0)))))</f>
        <v>TELA MOSQUITEIRA EM ARAME DE AÇO INOX 304 MONTADO EM QUADRO DE TELA DE AÇO INOXIDÁVEL 304 3750x1300 - FORNECIMENTO E INSTALAÇÃO</v>
      </c>
      <c r="E424" s="317" t="str">
        <f>IF(A424="SERVIÇO",VLOOKUP(C424,SERVIÇOS!$A$6:$D$6426,3,0),IF(A424="INSUMO",VLOOKUP(C424,INSUMOS!$A$6:$D$5343,3,0),IF(REFORMA!A424="COTAÇÃO",VLOOKUP(REFORMA!C424,'MAPA DE COTAÇÕES'!$A$9:$H$956,4,0),IF(REFORMA!A424="CCU",VLOOKUP(REFORMA!C424,COMPOSIÇÕES!$B$9:$H$1050,4,0)))))</f>
        <v>UNID</v>
      </c>
      <c r="F424" s="393">
        <v>1</v>
      </c>
      <c r="G424" s="391">
        <f>IF(A424="SERVIÇO",VLOOKUP(C424,SERVIÇOS!$A$6:$D$6426,4,0),IF(A424="INSUMO",VLOOKUP(C424,INSUMOS!$A$6:$D$5343,4,0),IF(REFORMA!A424="COTAÇÃO",VLOOKUP(REFORMA!C424,'MAPA DE COTAÇÕES'!$A$9:$H$956,3,0),IF(REFORMA!A424="CCU",VLOOKUP(REFORMA!C424,COMPOSIÇÕES!$B$9:$H$1050,7,0)))))</f>
        <v>1619.0441546000002</v>
      </c>
      <c r="H424" s="390">
        <f t="shared" si="148"/>
        <v>1619.0441546000002</v>
      </c>
      <c r="J424" s="279">
        <f t="shared" si="149"/>
        <v>1619.0441546000002</v>
      </c>
    </row>
    <row r="425" spans="1:10" s="279" customFormat="1" ht="51" x14ac:dyDescent="0.2">
      <c r="A425" s="288" t="s">
        <v>5145</v>
      </c>
      <c r="B425" s="392" t="s">
        <v>5245</v>
      </c>
      <c r="C425" s="392" t="s">
        <v>7059</v>
      </c>
      <c r="D425" s="316" t="str">
        <f>IF(A425="SERVIÇO",VLOOKUP(C425,SERVIÇOS!$A$6:$D$6426,2,0),IF(A425="INSUMO",VLOOKUP(C425,INSUMOS!$A$6:$D$5343,2,0),IF(REFORMA!A425="COTAÇÃO",VLOOKUP(REFORMA!C425,'MAPA DE COTAÇÕES'!$A$9:$H$956,2,0),IF(REFORMA!A425="CCU",VLOOKUP(REFORMA!C425,COMPOSIÇÕES!$B$9:$H$1050,2,0)))))</f>
        <v>TELA MOSQUITEIRA EM ARAME DE AÇO INOX 304 MONTADO EM QUADRO DE TELA DE AÇO INOXIDÁVEL 304 3680x1300 - FORNECIMENTO E INSTALAÇÃO</v>
      </c>
      <c r="E425" s="317" t="str">
        <f>IF(A425="SERVIÇO",VLOOKUP(C425,SERVIÇOS!$A$6:$D$6426,3,0),IF(A425="INSUMO",VLOOKUP(C425,INSUMOS!$A$6:$D$5343,3,0),IF(REFORMA!A425="COTAÇÃO",VLOOKUP(REFORMA!C425,'MAPA DE COTAÇÕES'!$A$9:$H$956,4,0),IF(REFORMA!A425="CCU",VLOOKUP(REFORMA!C425,COMPOSIÇÕES!$B$9:$H$1050,4,0)))))</f>
        <v>UNID</v>
      </c>
      <c r="F425" s="393">
        <v>1</v>
      </c>
      <c r="G425" s="391">
        <f>IF(A425="SERVIÇO",VLOOKUP(C425,SERVIÇOS!$A$6:$D$6426,4,0),IF(A425="INSUMO",VLOOKUP(C425,INSUMOS!$A$6:$D$5343,4,0),IF(REFORMA!A425="COTAÇÃO",VLOOKUP(REFORMA!C425,'MAPA DE COTAÇÕES'!$A$9:$H$956,3,0),IF(REFORMA!A425="CCU",VLOOKUP(REFORMA!C425,COMPOSIÇÕES!$B$9:$H$1050,7,0)))))</f>
        <v>1588.8218944</v>
      </c>
      <c r="H425" s="390">
        <f t="shared" si="148"/>
        <v>1588.8218944</v>
      </c>
      <c r="J425" s="279">
        <f t="shared" si="149"/>
        <v>1588.8218944</v>
      </c>
    </row>
    <row r="426" spans="1:10" s="106" customFormat="1" x14ac:dyDescent="0.2">
      <c r="A426" s="287"/>
      <c r="B426" s="171"/>
      <c r="C426" s="171"/>
      <c r="D426" s="171"/>
      <c r="E426" s="172"/>
      <c r="F426" s="173"/>
      <c r="G426" s="173"/>
      <c r="H426" s="174"/>
      <c r="J426" s="287">
        <f t="shared" si="149"/>
        <v>0</v>
      </c>
    </row>
    <row r="427" spans="1:10" s="279" customFormat="1" x14ac:dyDescent="0.2">
      <c r="A427" s="288"/>
      <c r="B427" s="280" t="s">
        <v>7156</v>
      </c>
      <c r="C427" s="280"/>
      <c r="D427" s="284" t="s">
        <v>7170</v>
      </c>
      <c r="E427" s="285"/>
      <c r="F427" s="285"/>
      <c r="G427" s="285"/>
      <c r="H427" s="286"/>
      <c r="J427" s="279">
        <f t="shared" si="149"/>
        <v>0</v>
      </c>
    </row>
    <row r="428" spans="1:10" s="279" customFormat="1" ht="25.5" x14ac:dyDescent="0.2">
      <c r="A428" s="288"/>
      <c r="B428" s="280" t="s">
        <v>7157</v>
      </c>
      <c r="C428" s="280"/>
      <c r="D428" s="284" t="s">
        <v>7171</v>
      </c>
      <c r="E428" s="285"/>
      <c r="F428" s="285"/>
      <c r="G428" s="285"/>
      <c r="H428" s="286"/>
      <c r="J428" s="279">
        <f t="shared" ref="J428" si="150">G428*F428</f>
        <v>0</v>
      </c>
    </row>
    <row r="429" spans="1:10" s="279" customFormat="1" ht="63.75" x14ac:dyDescent="0.2">
      <c r="A429" s="288" t="s">
        <v>5144</v>
      </c>
      <c r="B429" s="392" t="s">
        <v>7158</v>
      </c>
      <c r="C429" s="392">
        <v>92690</v>
      </c>
      <c r="D429" s="316" t="str">
        <f>IF(A429="SERVIÇO",VLOOKUP(C429,SERVIÇOS!$A$6:$D$6426,2,0),IF(A429="INSUMO",VLOOKUP(C429,INSUMOS!$A$6:$D$5343,2,0),IF(REFORMA!A429="COTAÇÃO",VLOOKUP(REFORMA!C429,'MAPA DE COTAÇÕES'!$A$9:$H$956,2,0),IF(REFORMA!A429="CCU",VLOOKUP(REFORMA!C429,COMPOSIÇÕES!$B$9:$H$1050,2,0)))))</f>
        <v>TUBO DE AÇO PRETO SEM COSTURA, CLASSE MÉDIA, CONEXÃO SOLDADA, DN 20 (3/4"), INSTALADO EM RAMAIS E SUB-RAMAIS DE GÁS - FORNECIMENTO E INSTALAÇÃO. AF_12/2015</v>
      </c>
      <c r="E429" s="317" t="str">
        <f>IF(A429="SERVIÇO",VLOOKUP(C429,SERVIÇOS!$A$6:$D$6426,3,0),IF(A429="INSUMO",VLOOKUP(C429,INSUMOS!$A$6:$D$5343,3,0),IF(REFORMA!A429="COTAÇÃO",VLOOKUP(REFORMA!C429,'MAPA DE COTAÇÕES'!$A$9:$H$956,4,0),IF(REFORMA!A429="CCU",VLOOKUP(REFORMA!C429,COMPOSIÇÕES!$B$9:$H$1050,4,0)))))</f>
        <v>M</v>
      </c>
      <c r="F429" s="393">
        <v>18</v>
      </c>
      <c r="G429" s="391">
        <f>IF(A429="SERVIÇO",VLOOKUP(C429,SERVIÇOS!$A$6:$D$6426,4,0),IF(A429="INSUMO",VLOOKUP(C429,INSUMOS!$A$6:$D$5343,4,0),IF(REFORMA!A429="COTAÇÃO",VLOOKUP(REFORMA!C429,'MAPA DE COTAÇÕES'!$A$9:$H$956,3,0),IF(REFORMA!A429="CCU",VLOOKUP(REFORMA!C429,COMPOSIÇÕES!$B$9:$H$1050,7,0)))))</f>
        <v>38.67</v>
      </c>
      <c r="H429" s="390">
        <f>G429*F429</f>
        <v>696.06000000000006</v>
      </c>
      <c r="J429" s="279">
        <f>G429*F429</f>
        <v>696.06000000000006</v>
      </c>
    </row>
    <row r="430" spans="1:10" s="279" customFormat="1" ht="51" x14ac:dyDescent="0.2">
      <c r="A430" s="288" t="s">
        <v>5145</v>
      </c>
      <c r="B430" s="392" t="s">
        <v>7159</v>
      </c>
      <c r="C430" s="392" t="s">
        <v>7061</v>
      </c>
      <c r="D430" s="316" t="str">
        <f>IF(A430="SERVIÇO",VLOOKUP(C430,SERVIÇOS!$A$6:$D$6426,2,0),IF(A430="INSUMO",VLOOKUP(C430,INSUMOS!$A$6:$D$5343,2,0),IF(REFORMA!A430="COTAÇÃO",VLOOKUP(REFORMA!C430,'MAPA DE COTAÇÕES'!$A$9:$H$956,2,0),IF(REFORMA!A430="CCU",VLOOKUP(REFORMA!C430,COMPOSIÇÕES!$B$9:$H$1050,2,0)))))</f>
        <v>TUBO DE AÇO PRETO SEM COSTURA, CLASSE MÉDIA, CONEXÃO SOLDADA, DN 25 (1"), INSTALADO EM RAMAIS E SUB-RAMAIS DE GÁS - FORNECIMENTO E INSTALAÇÃO.</v>
      </c>
      <c r="E430" s="317" t="str">
        <f>IF(A430="SERVIÇO",VLOOKUP(C430,SERVIÇOS!$A$6:$D$6426,3,0),IF(A430="INSUMO",VLOOKUP(C430,INSUMOS!$A$6:$D$5343,3,0),IF(REFORMA!A430="COTAÇÃO",VLOOKUP(REFORMA!C430,'MAPA DE COTAÇÕES'!$A$9:$H$956,4,0),IF(REFORMA!A430="CCU",VLOOKUP(REFORMA!C430,COMPOSIÇÕES!$B$9:$H$1050,4,0)))))</f>
        <v>M</v>
      </c>
      <c r="F430" s="393">
        <v>12</v>
      </c>
      <c r="G430" s="391">
        <f>IF(A430="SERVIÇO",VLOOKUP(C430,SERVIÇOS!$A$6:$D$6426,4,0),IF(A430="INSUMO",VLOOKUP(C430,INSUMOS!$A$6:$D$5343,4,0),IF(REFORMA!A430="COTAÇÃO",VLOOKUP(REFORMA!C430,'MAPA DE COTAÇÕES'!$A$9:$H$956,3,0),IF(REFORMA!A430="CCU",VLOOKUP(REFORMA!C430,COMPOSIÇÕES!$B$9:$H$1050,7,0)))))</f>
        <v>45.719239999999999</v>
      </c>
      <c r="H430" s="390">
        <f>G430*F430</f>
        <v>548.63087999999993</v>
      </c>
      <c r="J430" s="279">
        <f>G430*F430</f>
        <v>548.63087999999993</v>
      </c>
    </row>
    <row r="431" spans="1:10" s="279" customFormat="1" ht="51" x14ac:dyDescent="0.2">
      <c r="A431" s="288" t="s">
        <v>5145</v>
      </c>
      <c r="B431" s="392" t="s">
        <v>7160</v>
      </c>
      <c r="C431" s="392" t="s">
        <v>7064</v>
      </c>
      <c r="D431" s="316" t="str">
        <f>IF(A431="SERVIÇO",VLOOKUP(C431,SERVIÇOS!$A$6:$D$6426,2,0),IF(A431="INSUMO",VLOOKUP(C431,INSUMOS!$A$6:$D$5343,2,0),IF(REFORMA!A431="COTAÇÃO",VLOOKUP(REFORMA!C431,'MAPA DE COTAÇÕES'!$A$9:$H$956,2,0),IF(REFORMA!A431="CCU",VLOOKUP(REFORMA!C431,COMPOSIÇÕES!$B$9:$H$1050,2,0)))))</f>
        <v>TUBO DE AÇO PRETO SEM COSTURA, CLASSE MÉDIA, CONEXÃO SOLDADA, DN 32 (1 1/4"), INSTALADO EM RAMAIS E SUB-RAMAIS DE GÁS - FORNECIMENTO E INSTALAÇÃO.</v>
      </c>
      <c r="E431" s="317" t="str">
        <f>IF(A431="SERVIÇO",VLOOKUP(C431,SERVIÇOS!$A$6:$D$6426,3,0),IF(A431="INSUMO",VLOOKUP(C431,INSUMOS!$A$6:$D$5343,3,0),IF(REFORMA!A431="COTAÇÃO",VLOOKUP(REFORMA!C431,'MAPA DE COTAÇÕES'!$A$9:$H$956,4,0),IF(REFORMA!A431="CCU",VLOOKUP(REFORMA!C431,COMPOSIÇÕES!$B$9:$H$1050,4,0)))))</f>
        <v>M</v>
      </c>
      <c r="F431" s="393">
        <v>24</v>
      </c>
      <c r="G431" s="391">
        <f>IF(A431="SERVIÇO",VLOOKUP(C431,SERVIÇOS!$A$6:$D$6426,4,0),IF(A431="INSUMO",VLOOKUP(C431,INSUMOS!$A$6:$D$5343,4,0),IF(REFORMA!A431="COTAÇÃO",VLOOKUP(REFORMA!C431,'MAPA DE COTAÇÕES'!$A$9:$H$956,3,0),IF(REFORMA!A431="CCU",VLOOKUP(REFORMA!C431,COMPOSIÇÕES!$B$9:$H$1050,7,0)))))</f>
        <v>39.438524999999998</v>
      </c>
      <c r="H431" s="390">
        <f t="shared" ref="H431:H438" si="151">G431*F431</f>
        <v>946.52459999999996</v>
      </c>
      <c r="J431" s="279">
        <f t="shared" ref="J431:J438" si="152">G431*F431</f>
        <v>946.52459999999996</v>
      </c>
    </row>
    <row r="432" spans="1:10" s="279" customFormat="1" ht="51" x14ac:dyDescent="0.2">
      <c r="A432" s="288" t="s">
        <v>5144</v>
      </c>
      <c r="B432" s="392" t="s">
        <v>7161</v>
      </c>
      <c r="C432" s="392">
        <v>92905</v>
      </c>
      <c r="D432" s="316" t="str">
        <f>IF(A432="SERVIÇO",VLOOKUP(C432,SERVIÇOS!$A$6:$D$6426,2,0),IF(A432="INSUMO",VLOOKUP(C432,INSUMOS!$A$6:$D$5343,2,0),IF(REFORMA!A432="COTAÇÃO",VLOOKUP(REFORMA!C432,'MAPA DE COTAÇÕES'!$A$9:$H$956,2,0),IF(REFORMA!A432="CCU",VLOOKUP(REFORMA!C432,COMPOSIÇÕES!$B$9:$H$1050,2,0)))))</f>
        <v>UNIÃO, EM FERRO GALVANIZADO, CONEXÃO ROSQUEADA, DN 20 (3/4"), INSTALADO EM RAMAIS E SUB-RAMAIS DE GÁS - FORNECIMENTO E INSTALAÇÃO. AF_12/2015</v>
      </c>
      <c r="E432" s="317" t="str">
        <f>IF(A432="SERVIÇO",VLOOKUP(C432,SERVIÇOS!$A$6:$D$6426,3,0),IF(A432="INSUMO",VLOOKUP(C432,INSUMOS!$A$6:$D$5343,3,0),IF(REFORMA!A432="COTAÇÃO",VLOOKUP(REFORMA!C432,'MAPA DE COTAÇÕES'!$A$9:$H$956,4,0),IF(REFORMA!A432="CCU",VLOOKUP(REFORMA!C432,COMPOSIÇÕES!$B$9:$H$1050,4,0)))))</f>
        <v>UN</v>
      </c>
      <c r="F432" s="393">
        <v>6</v>
      </c>
      <c r="G432" s="391">
        <f>IF(A432="SERVIÇO",VLOOKUP(C432,SERVIÇOS!$A$6:$D$6426,4,0),IF(A432="INSUMO",VLOOKUP(C432,INSUMOS!$A$6:$D$5343,4,0),IF(REFORMA!A432="COTAÇÃO",VLOOKUP(REFORMA!C432,'MAPA DE COTAÇÕES'!$A$9:$H$956,3,0),IF(REFORMA!A432="CCU",VLOOKUP(REFORMA!C432,COMPOSIÇÕES!$B$9:$H$1050,7,0)))))</f>
        <v>29.27</v>
      </c>
      <c r="H432" s="390">
        <f t="shared" si="151"/>
        <v>175.62</v>
      </c>
      <c r="J432" s="279">
        <f t="shared" si="152"/>
        <v>175.62</v>
      </c>
    </row>
    <row r="433" spans="1:10" s="279" customFormat="1" ht="51" x14ac:dyDescent="0.2">
      <c r="A433" s="288" t="s">
        <v>5144</v>
      </c>
      <c r="B433" s="392" t="s">
        <v>7162</v>
      </c>
      <c r="C433" s="392">
        <v>92898</v>
      </c>
      <c r="D433" s="316" t="str">
        <f>IF(A433="SERVIÇO",VLOOKUP(C433,SERVIÇOS!$A$6:$D$6426,2,0),IF(A433="INSUMO",VLOOKUP(C433,INSUMOS!$A$6:$D$5343,2,0),IF(REFORMA!A433="COTAÇÃO",VLOOKUP(REFORMA!C433,'MAPA DE COTAÇÕES'!$A$9:$H$956,2,0),IF(REFORMA!A433="CCU",VLOOKUP(REFORMA!C433,COMPOSIÇÕES!$B$9:$H$1050,2,0)))))</f>
        <v>UNIÃO, EM FERRO GALVANIZADO, CONEXÃO ROSQUEADA, DN 25 (1"), INSTALADO EM REDE DE ALIMENTAÇÃO PARA SPRINKLER - FORNECIMENTO E INSTALAÇÃO. AF_12/2015</v>
      </c>
      <c r="E433" s="317" t="str">
        <f>IF(A433="SERVIÇO",VLOOKUP(C433,SERVIÇOS!$A$6:$D$6426,3,0),IF(A433="INSUMO",VLOOKUP(C433,INSUMOS!$A$6:$D$5343,3,0),IF(REFORMA!A433="COTAÇÃO",VLOOKUP(REFORMA!C433,'MAPA DE COTAÇÕES'!$A$9:$H$956,4,0),IF(REFORMA!A433="CCU",VLOOKUP(REFORMA!C433,COMPOSIÇÕES!$B$9:$H$1050,4,0)))))</f>
        <v>UN</v>
      </c>
      <c r="F433" s="393">
        <v>2</v>
      </c>
      <c r="G433" s="391">
        <f>IF(A433="SERVIÇO",VLOOKUP(C433,SERVIÇOS!$A$6:$D$6426,4,0),IF(A433="INSUMO",VLOOKUP(C433,INSUMOS!$A$6:$D$5343,4,0),IF(REFORMA!A433="COTAÇÃO",VLOOKUP(REFORMA!C433,'MAPA DE COTAÇÕES'!$A$9:$H$956,3,0),IF(REFORMA!A433="CCU",VLOOKUP(REFORMA!C433,COMPOSIÇÕES!$B$9:$H$1050,7,0)))))</f>
        <v>30.06</v>
      </c>
      <c r="H433" s="390">
        <f t="shared" si="151"/>
        <v>60.12</v>
      </c>
      <c r="J433" s="279">
        <f t="shared" si="152"/>
        <v>60.12</v>
      </c>
    </row>
    <row r="434" spans="1:10" s="279" customFormat="1" ht="63.75" x14ac:dyDescent="0.2">
      <c r="A434" s="288" t="s">
        <v>5144</v>
      </c>
      <c r="B434" s="392" t="s">
        <v>7163</v>
      </c>
      <c r="C434" s="392">
        <v>92701</v>
      </c>
      <c r="D434" s="316" t="str">
        <f>IF(A434="SERVIÇO",VLOOKUP(C434,SERVIÇOS!$A$6:$D$6426,2,0),IF(A434="INSUMO",VLOOKUP(C434,INSUMOS!$A$6:$D$5343,2,0),IF(REFORMA!A434="COTAÇÃO",VLOOKUP(REFORMA!C434,'MAPA DE COTAÇÕES'!$A$9:$H$956,2,0),IF(REFORMA!A434="CCU",VLOOKUP(REFORMA!C434,COMPOSIÇÕES!$B$9:$H$1050,2,0)))))</f>
        <v>JOELHO 90 GRAUS, EM FERRO GALVANIZADO, CONEXÃO ROSQUEADA, DN 20 (3/4"), INSTALADO EM RAMAIS E SUB-RAMAIS DE GÁS - FORNECIMENTO E INSTALAÇÃO. AF_12/2015</v>
      </c>
      <c r="E434" s="317" t="str">
        <f>IF(A434="SERVIÇO",VLOOKUP(C434,SERVIÇOS!$A$6:$D$6426,3,0),IF(A434="INSUMO",VLOOKUP(C434,INSUMOS!$A$6:$D$5343,3,0),IF(REFORMA!A434="COTAÇÃO",VLOOKUP(REFORMA!C434,'MAPA DE COTAÇÕES'!$A$9:$H$956,4,0),IF(REFORMA!A434="CCU",VLOOKUP(REFORMA!C434,COMPOSIÇÕES!$B$9:$H$1050,4,0)))))</f>
        <v>UN</v>
      </c>
      <c r="F434" s="393">
        <v>13</v>
      </c>
      <c r="G434" s="391">
        <f>IF(A434="SERVIÇO",VLOOKUP(C434,SERVIÇOS!$A$6:$D$6426,4,0),IF(A434="INSUMO",VLOOKUP(C434,INSUMOS!$A$6:$D$5343,4,0),IF(REFORMA!A434="COTAÇÃO",VLOOKUP(REFORMA!C434,'MAPA DE COTAÇÕES'!$A$9:$H$956,3,0),IF(REFORMA!A434="CCU",VLOOKUP(REFORMA!C434,COMPOSIÇÕES!$B$9:$H$1050,7,0)))))</f>
        <v>22.67</v>
      </c>
      <c r="H434" s="390">
        <f t="shared" si="151"/>
        <v>294.71000000000004</v>
      </c>
      <c r="J434" s="279">
        <f t="shared" si="152"/>
        <v>294.71000000000004</v>
      </c>
    </row>
    <row r="435" spans="1:10" s="279" customFormat="1" ht="51" x14ac:dyDescent="0.2">
      <c r="A435" s="288" t="s">
        <v>5144</v>
      </c>
      <c r="B435" s="392" t="s">
        <v>7164</v>
      </c>
      <c r="C435" s="392">
        <v>92702</v>
      </c>
      <c r="D435" s="316" t="str">
        <f>IF(A435="SERVIÇO",VLOOKUP(C435,SERVIÇOS!$A$6:$D$6426,2,0),IF(A435="INSUMO",VLOOKUP(C435,INSUMOS!$A$6:$D$5343,2,0),IF(REFORMA!A435="COTAÇÃO",VLOOKUP(REFORMA!C435,'MAPA DE COTAÇÕES'!$A$9:$H$956,2,0),IF(REFORMA!A435="CCU",VLOOKUP(REFORMA!C435,COMPOSIÇÕES!$B$9:$H$1050,2,0)))))</f>
        <v>JOELHO 45 GRAUS, EM FERRO GALVANIZADO, CONEXÃO ROSQUEADA, DN 25 (1"), INSTALADO EM RAMAIS E SUB-RAMAIS DE GÁS - FORNECIMENTO E INSTALAÇÃO. AF_12/2015</v>
      </c>
      <c r="E435" s="317" t="str">
        <f>IF(A435="SERVIÇO",VLOOKUP(C435,SERVIÇOS!$A$6:$D$6426,3,0),IF(A435="INSUMO",VLOOKUP(C435,INSUMOS!$A$6:$D$5343,3,0),IF(REFORMA!A435="COTAÇÃO",VLOOKUP(REFORMA!C435,'MAPA DE COTAÇÕES'!$A$9:$H$956,4,0),IF(REFORMA!A435="CCU",VLOOKUP(REFORMA!C435,COMPOSIÇÕES!$B$9:$H$1050,4,0)))))</f>
        <v>UN</v>
      </c>
      <c r="F435" s="393">
        <v>8</v>
      </c>
      <c r="G435" s="391">
        <f>IF(A435="SERVIÇO",VLOOKUP(C435,SERVIÇOS!$A$6:$D$6426,4,0),IF(A435="INSUMO",VLOOKUP(C435,INSUMOS!$A$6:$D$5343,4,0),IF(REFORMA!A435="COTAÇÃO",VLOOKUP(REFORMA!C435,'MAPA DE COTAÇÕES'!$A$9:$H$956,3,0),IF(REFORMA!A435="CCU",VLOOKUP(REFORMA!C435,COMPOSIÇÕES!$B$9:$H$1050,7,0)))))</f>
        <v>37.409999999999997</v>
      </c>
      <c r="H435" s="390">
        <f t="shared" si="151"/>
        <v>299.27999999999997</v>
      </c>
      <c r="J435" s="279">
        <f t="shared" si="152"/>
        <v>299.27999999999997</v>
      </c>
    </row>
    <row r="436" spans="1:10" s="279" customFormat="1" ht="63.75" x14ac:dyDescent="0.2">
      <c r="A436" s="288" t="s">
        <v>5144</v>
      </c>
      <c r="B436" s="392" t="s">
        <v>7165</v>
      </c>
      <c r="C436" s="392">
        <v>92384</v>
      </c>
      <c r="D436" s="316" t="str">
        <f>IF(A436="SERVIÇO",VLOOKUP(C436,SERVIÇOS!$A$6:$D$6426,2,0),IF(A436="INSUMO",VLOOKUP(C436,INSUMOS!$A$6:$D$5343,2,0),IF(REFORMA!A436="COTAÇÃO",VLOOKUP(REFORMA!C436,'MAPA DE COTAÇÕES'!$A$9:$H$956,2,0),IF(REFORMA!A436="CCU",VLOOKUP(REFORMA!C436,COMPOSIÇÕES!$B$9:$H$1050,2,0)))))</f>
        <v>JOELHO 90 GRAUS, EM FERRO GALVANIZADO, DN 32 (1 1/4"), CONEXÃO ROSQUEADA, INSTALADO EM REDE DE ALIMENTAÇÃO PARA HIDRANTE - FORNECIMENTO E INSTALAÇÃO. AF_12/2015</v>
      </c>
      <c r="E436" s="317" t="str">
        <f>IF(A436="SERVIÇO",VLOOKUP(C436,SERVIÇOS!$A$6:$D$6426,3,0),IF(A436="INSUMO",VLOOKUP(C436,INSUMOS!$A$6:$D$5343,3,0),IF(REFORMA!A436="COTAÇÃO",VLOOKUP(REFORMA!C436,'MAPA DE COTAÇÕES'!$A$9:$H$956,4,0),IF(REFORMA!A436="CCU",VLOOKUP(REFORMA!C436,COMPOSIÇÕES!$B$9:$H$1050,4,0)))))</f>
        <v>UN</v>
      </c>
      <c r="F436" s="393">
        <v>6</v>
      </c>
      <c r="G436" s="391">
        <f>IF(A436="SERVIÇO",VLOOKUP(C436,SERVIÇOS!$A$6:$D$6426,4,0),IF(A436="INSUMO",VLOOKUP(C436,INSUMOS!$A$6:$D$5343,4,0),IF(REFORMA!A436="COTAÇÃO",VLOOKUP(REFORMA!C436,'MAPA DE COTAÇÕES'!$A$9:$H$956,3,0),IF(REFORMA!A436="CCU",VLOOKUP(REFORMA!C436,COMPOSIÇÕES!$B$9:$H$1050,7,0)))))</f>
        <v>43.87</v>
      </c>
      <c r="H436" s="390">
        <f t="shared" si="151"/>
        <v>263.21999999999997</v>
      </c>
      <c r="J436" s="279">
        <f t="shared" si="152"/>
        <v>263.21999999999997</v>
      </c>
    </row>
    <row r="437" spans="1:10" s="279" customFormat="1" ht="51" x14ac:dyDescent="0.2">
      <c r="A437" s="288" t="s">
        <v>5144</v>
      </c>
      <c r="B437" s="392" t="s">
        <v>7166</v>
      </c>
      <c r="C437" s="392">
        <v>92637</v>
      </c>
      <c r="D437" s="316" t="str">
        <f>IF(A437="SERVIÇO",VLOOKUP(C437,SERVIÇOS!$A$6:$D$6426,2,0),IF(A437="INSUMO",VLOOKUP(C437,INSUMOS!$A$6:$D$5343,2,0),IF(REFORMA!A437="COTAÇÃO",VLOOKUP(REFORMA!C437,'MAPA DE COTAÇÕES'!$A$9:$H$956,2,0),IF(REFORMA!A437="CCU",VLOOKUP(REFORMA!C437,COMPOSIÇÕES!$B$9:$H$1050,2,0)))))</f>
        <v>TÊ, EM FERRO GALVANIZADO, CONEXÃO ROSQUEADA, DN 25 (1"), INSTALADO EM REDE DE ALIMENTAÇÃO PARA HIDRANTE - FORNECIMENTO E INSTALAÇÃO. AF_12/2015</v>
      </c>
      <c r="E437" s="317" t="str">
        <f>IF(A437="SERVIÇO",VLOOKUP(C437,SERVIÇOS!$A$6:$D$6426,3,0),IF(A437="INSUMO",VLOOKUP(C437,INSUMOS!$A$6:$D$5343,3,0),IF(REFORMA!A437="COTAÇÃO",VLOOKUP(REFORMA!C437,'MAPA DE COTAÇÕES'!$A$9:$H$956,4,0),IF(REFORMA!A437="CCU",VLOOKUP(REFORMA!C437,COMPOSIÇÕES!$B$9:$H$1050,4,0)))))</f>
        <v>UN</v>
      </c>
      <c r="F437" s="393">
        <v>7</v>
      </c>
      <c r="G437" s="391">
        <f>IF(A437="SERVIÇO",VLOOKUP(C437,SERVIÇOS!$A$6:$D$6426,4,0),IF(A437="INSUMO",VLOOKUP(C437,INSUMOS!$A$6:$D$5343,4,0),IF(REFORMA!A437="COTAÇÃO",VLOOKUP(REFORMA!C437,'MAPA DE COTAÇÕES'!$A$9:$H$956,3,0),IF(REFORMA!A437="CCU",VLOOKUP(REFORMA!C437,COMPOSIÇÕES!$B$9:$H$1050,7,0)))))</f>
        <v>49.15</v>
      </c>
      <c r="H437" s="390">
        <f t="shared" si="151"/>
        <v>344.05</v>
      </c>
      <c r="J437" s="279">
        <f t="shared" si="152"/>
        <v>344.05</v>
      </c>
    </row>
    <row r="438" spans="1:10" s="279" customFormat="1" ht="51" x14ac:dyDescent="0.2">
      <c r="A438" s="288" t="s">
        <v>5144</v>
      </c>
      <c r="B438" s="392" t="s">
        <v>7167</v>
      </c>
      <c r="C438" s="392">
        <v>92638</v>
      </c>
      <c r="D438" s="316" t="str">
        <f>IF(A438="SERVIÇO",VLOOKUP(C438,SERVIÇOS!$A$6:$D$6426,2,0),IF(A438="INSUMO",VLOOKUP(C438,INSUMOS!$A$6:$D$5343,2,0),IF(REFORMA!A438="COTAÇÃO",VLOOKUP(REFORMA!C438,'MAPA DE COTAÇÕES'!$A$9:$H$956,2,0),IF(REFORMA!A438="CCU",VLOOKUP(REFORMA!C438,COMPOSIÇÕES!$B$9:$H$1050,2,0)))))</f>
        <v>TÊ, EM FERRO GALVANIZADO, CONEXÃO ROSQUEADA, DN 32 (1 1/4"), INSTALADO EM REDE DE ALIMENTAÇÃO PARA HIDRANTE - FORNECIMENTO E INSTALAÇÃO. AF_12/2015</v>
      </c>
      <c r="E438" s="317" t="str">
        <f>IF(A438="SERVIÇO",VLOOKUP(C438,SERVIÇOS!$A$6:$D$6426,3,0),IF(A438="INSUMO",VLOOKUP(C438,INSUMOS!$A$6:$D$5343,3,0),IF(REFORMA!A438="COTAÇÃO",VLOOKUP(REFORMA!C438,'MAPA DE COTAÇÕES'!$A$9:$H$956,4,0),IF(REFORMA!A438="CCU",VLOOKUP(REFORMA!C438,COMPOSIÇÕES!$B$9:$H$1050,4,0)))))</f>
        <v>UN</v>
      </c>
      <c r="F438" s="393">
        <v>1</v>
      </c>
      <c r="G438" s="391">
        <f>IF(A438="SERVIÇO",VLOOKUP(C438,SERVIÇOS!$A$6:$D$6426,4,0),IF(A438="INSUMO",VLOOKUP(C438,INSUMOS!$A$6:$D$5343,4,0),IF(REFORMA!A438="COTAÇÃO",VLOOKUP(REFORMA!C438,'MAPA DE COTAÇÕES'!$A$9:$H$956,3,0),IF(REFORMA!A438="CCU",VLOOKUP(REFORMA!C438,COMPOSIÇÕES!$B$9:$H$1050,7,0)))))</f>
        <v>58.86</v>
      </c>
      <c r="H438" s="390">
        <f t="shared" si="151"/>
        <v>58.86</v>
      </c>
      <c r="J438" s="279">
        <f t="shared" si="152"/>
        <v>58.86</v>
      </c>
    </row>
    <row r="439" spans="1:10" s="279" customFormat="1" ht="63.75" x14ac:dyDescent="0.2">
      <c r="A439" s="288" t="s">
        <v>5144</v>
      </c>
      <c r="B439" s="392" t="s">
        <v>7168</v>
      </c>
      <c r="C439" s="392">
        <v>92925</v>
      </c>
      <c r="D439" s="316" t="str">
        <f>IF(A439="SERVIÇO",VLOOKUP(C439,SERVIÇOS!$A$6:$D$6426,2,0),IF(A439="INSUMO",VLOOKUP(C439,INSUMOS!$A$6:$D$5343,2,0),IF(REFORMA!A439="COTAÇÃO",VLOOKUP(REFORMA!C439,'MAPA DE COTAÇÕES'!$A$9:$H$956,2,0),IF(REFORMA!A439="CCU",VLOOKUP(REFORMA!C439,COMPOSIÇÕES!$B$9:$H$1050,2,0)))))</f>
        <v>LUVA DE REDUÇÃO, EM FERRO GALVANIZADO, 1 1/4" X 1", CONEXÃO ROSQUEADA, INSTALADO EM REDE DE ALIMENTAÇÃO PARA HIDRANTE - FORNECIMENTO E INSTALAÇÃO. AF_12/2015</v>
      </c>
      <c r="E439" s="317" t="str">
        <f>IF(A439="SERVIÇO",VLOOKUP(C439,SERVIÇOS!$A$6:$D$6426,3,0),IF(A439="INSUMO",VLOOKUP(C439,INSUMOS!$A$6:$D$5343,3,0),IF(REFORMA!A439="COTAÇÃO",VLOOKUP(REFORMA!C439,'MAPA DE COTAÇÕES'!$A$9:$H$956,4,0),IF(REFORMA!A439="CCU",VLOOKUP(REFORMA!C439,COMPOSIÇÕES!$B$9:$H$1050,4,0)))))</f>
        <v>UN</v>
      </c>
      <c r="F439" s="393">
        <v>4</v>
      </c>
      <c r="G439" s="391">
        <f>IF(A439="SERVIÇO",VLOOKUP(C439,SERVIÇOS!$A$6:$D$6426,4,0),IF(A439="INSUMO",VLOOKUP(C439,INSUMOS!$A$6:$D$5343,4,0),IF(REFORMA!A439="COTAÇÃO",VLOOKUP(REFORMA!C439,'MAPA DE COTAÇÕES'!$A$9:$H$956,3,0),IF(REFORMA!A439="CCU",VLOOKUP(REFORMA!C439,COMPOSIÇÕES!$B$9:$H$1050,7,0)))))</f>
        <v>31.51</v>
      </c>
      <c r="H439" s="390">
        <f t="shared" ref="H439:H440" si="153">G439*F439</f>
        <v>126.04</v>
      </c>
      <c r="J439" s="279">
        <f t="shared" ref="J439:J442" si="154">G439*F439</f>
        <v>126.04</v>
      </c>
    </row>
    <row r="440" spans="1:10" s="279" customFormat="1" ht="63.75" x14ac:dyDescent="0.2">
      <c r="A440" s="288" t="s">
        <v>5144</v>
      </c>
      <c r="B440" s="392" t="s">
        <v>7169</v>
      </c>
      <c r="C440" s="392">
        <v>92920</v>
      </c>
      <c r="D440" s="316" t="str">
        <f>IF(A440="SERVIÇO",VLOOKUP(C440,SERVIÇOS!$A$6:$D$6426,2,0),IF(A440="INSUMO",VLOOKUP(C440,INSUMOS!$A$6:$D$5343,2,0),IF(REFORMA!A440="COTAÇÃO",VLOOKUP(REFORMA!C440,'MAPA DE COTAÇÕES'!$A$9:$H$956,2,0),IF(REFORMA!A440="CCU",VLOOKUP(REFORMA!C440,COMPOSIÇÕES!$B$9:$H$1050,2,0)))))</f>
        <v>LUVA DE REDUÇÃO, EM FERRO GALVANIZADO, 1" X 3/4", CONEXÃO ROSQUEADA, INSTALADO EM REDE DE ALIMENTAÇÃO PARA HIDRANTE - FORNECIMENTO E INSTALAÇÃO. AF_12/2015</v>
      </c>
      <c r="E440" s="317" t="str">
        <f>IF(A440="SERVIÇO",VLOOKUP(C440,SERVIÇOS!$A$6:$D$6426,3,0),IF(A440="INSUMO",VLOOKUP(C440,INSUMOS!$A$6:$D$5343,3,0),IF(REFORMA!A440="COTAÇÃO",VLOOKUP(REFORMA!C440,'MAPA DE COTAÇÕES'!$A$9:$H$956,4,0),IF(REFORMA!A440="CCU",VLOOKUP(REFORMA!C440,COMPOSIÇÕES!$B$9:$H$1050,4,0)))))</f>
        <v>UN</v>
      </c>
      <c r="F440" s="393">
        <v>4</v>
      </c>
      <c r="G440" s="391">
        <f>IF(A440="SERVIÇO",VLOOKUP(C440,SERVIÇOS!$A$6:$D$6426,4,0),IF(A440="INSUMO",VLOOKUP(C440,INSUMOS!$A$6:$D$5343,4,0),IF(REFORMA!A440="COTAÇÃO",VLOOKUP(REFORMA!C440,'MAPA DE COTAÇÕES'!$A$9:$H$956,3,0),IF(REFORMA!A440="CCU",VLOOKUP(REFORMA!C440,COMPOSIÇÕES!$B$9:$H$1050,7,0)))))</f>
        <v>26.12</v>
      </c>
      <c r="H440" s="390">
        <f t="shared" si="153"/>
        <v>104.48</v>
      </c>
      <c r="J440" s="279">
        <f t="shared" si="154"/>
        <v>104.48</v>
      </c>
    </row>
    <row r="441" spans="1:10" s="106" customFormat="1" x14ac:dyDescent="0.2">
      <c r="A441" s="287"/>
      <c r="B441" s="171"/>
      <c r="C441" s="171"/>
      <c r="D441" s="171"/>
      <c r="E441" s="172"/>
      <c r="F441" s="173"/>
      <c r="G441" s="173"/>
      <c r="H441" s="174"/>
      <c r="J441" s="287">
        <f t="shared" si="154"/>
        <v>0</v>
      </c>
    </row>
    <row r="442" spans="1:10" s="279" customFormat="1" x14ac:dyDescent="0.2">
      <c r="A442" s="288"/>
      <c r="B442" s="280" t="s">
        <v>7172</v>
      </c>
      <c r="C442" s="280"/>
      <c r="D442" s="284" t="s">
        <v>7178</v>
      </c>
      <c r="E442" s="285"/>
      <c r="F442" s="285"/>
      <c r="G442" s="285"/>
      <c r="H442" s="286"/>
      <c r="J442" s="279">
        <f t="shared" si="154"/>
        <v>0</v>
      </c>
    </row>
    <row r="443" spans="1:10" s="279" customFormat="1" ht="76.5" x14ac:dyDescent="0.2">
      <c r="A443" s="288" t="s">
        <v>5144</v>
      </c>
      <c r="B443" s="392" t="s">
        <v>7173</v>
      </c>
      <c r="C443" s="392">
        <v>95249</v>
      </c>
      <c r="D443" s="316" t="str">
        <f>IF(A443="SERVIÇO",VLOOKUP(C443,SERVIÇOS!$A$6:$D$6426,2,0),IF(A443="INSUMO",VLOOKUP(C443,INSUMOS!$A$6:$D$5343,2,0),IF(REFORMA!A443="COTAÇÃO",VLOOKUP(REFORMA!C443,'MAPA DE COTAÇÕES'!$A$9:$H$956,2,0),IF(REFORMA!A443="CCU",VLOOKUP(REFORMA!C443,COMPOSIÇÕES!$B$9:$H$1050,2,0)))))</f>
        <v>VÁLVULA DE ESFERA BRUTA, BRONZE, ROSCÁVEL, 3/4'', INSTALADO EM RESERVAÇÃO DE ÁGUA DE EDIFICAÇÃO QUE POSSUA RESERVATÓRIO DE FIBRA/FIBROCIMENTO - FORNECIMENTO E INSTALAÇÃO. AF_06/2016</v>
      </c>
      <c r="E443" s="317" t="str">
        <f>IF(A443="SERVIÇO",VLOOKUP(C443,SERVIÇOS!$A$6:$D$6426,3,0),IF(A443="INSUMO",VLOOKUP(C443,INSUMOS!$A$6:$D$5343,3,0),IF(REFORMA!A443="COTAÇÃO",VLOOKUP(REFORMA!C443,'MAPA DE COTAÇÕES'!$A$9:$H$956,4,0),IF(REFORMA!A443="CCU",VLOOKUP(REFORMA!C443,COMPOSIÇÕES!$B$9:$H$1050,4,0)))))</f>
        <v>UN</v>
      </c>
      <c r="F443" s="393">
        <v>6</v>
      </c>
      <c r="G443" s="391">
        <f>IF(A443="SERVIÇO",VLOOKUP(C443,SERVIÇOS!$A$6:$D$6426,4,0),IF(A443="INSUMO",VLOOKUP(C443,INSUMOS!$A$6:$D$5343,4,0),IF(REFORMA!A443="COTAÇÃO",VLOOKUP(REFORMA!C443,'MAPA DE COTAÇÕES'!$A$9:$H$956,3,0),IF(REFORMA!A443="CCU",VLOOKUP(REFORMA!C443,COMPOSIÇÕES!$B$9:$H$1050,7,0)))))</f>
        <v>64.040000000000006</v>
      </c>
      <c r="H443" s="390">
        <f>G443*F443</f>
        <v>384.24</v>
      </c>
      <c r="J443" s="279">
        <f>G443*F443</f>
        <v>384.24</v>
      </c>
    </row>
    <row r="444" spans="1:10" s="279" customFormat="1" ht="38.25" x14ac:dyDescent="0.2">
      <c r="A444" s="288" t="s">
        <v>5145</v>
      </c>
      <c r="B444" s="392" t="s">
        <v>7174</v>
      </c>
      <c r="C444" s="392" t="s">
        <v>7067</v>
      </c>
      <c r="D444" s="316" t="str">
        <f>IF(A444="SERVIÇO",VLOOKUP(C444,SERVIÇOS!$A$6:$D$6426,2,0),IF(A444="INSUMO",VLOOKUP(C444,INSUMOS!$A$6:$D$5343,2,0),IF(REFORMA!A444="COTAÇÃO",VLOOKUP(REFORMA!C444,'MAPA DE COTAÇÕES'!$A$9:$H$956,2,0),IF(REFORMA!A444="CCU",VLOOKUP(REFORMA!C444,COMPOSIÇÕES!$B$9:$H$1050,2,0)))))</f>
        <v>CAIXA DE DERIVAÇÃO COM TAMPA EM VENEZIANA 300X300X120 - FORNECIMENTO E INSTALAÇÃO.</v>
      </c>
      <c r="E444" s="317" t="str">
        <f>IF(A444="SERVIÇO",VLOOKUP(C444,SERVIÇOS!$A$6:$D$6426,3,0),IF(A444="INSUMO",VLOOKUP(C444,INSUMOS!$A$6:$D$5343,3,0),IF(REFORMA!A444="COTAÇÃO",VLOOKUP(REFORMA!C444,'MAPA DE COTAÇÕES'!$A$9:$H$956,4,0),IF(REFORMA!A444="CCU",VLOOKUP(REFORMA!C444,COMPOSIÇÕES!$B$9:$H$1050,4,0)))))</f>
        <v>UNID</v>
      </c>
      <c r="F444" s="393">
        <v>1</v>
      </c>
      <c r="G444" s="391">
        <f>IF(A444="SERVIÇO",VLOOKUP(C444,SERVIÇOS!$A$6:$D$6426,4,0),IF(A444="INSUMO",VLOOKUP(C444,INSUMOS!$A$6:$D$5343,4,0),IF(REFORMA!A444="COTAÇÃO",VLOOKUP(REFORMA!C444,'MAPA DE COTAÇÕES'!$A$9:$H$956,3,0),IF(REFORMA!A444="CCU",VLOOKUP(REFORMA!C444,COMPOSIÇÕES!$B$9:$H$1050,7,0)))))</f>
        <v>128.01499999999999</v>
      </c>
      <c r="H444" s="390">
        <f>G444*F444</f>
        <v>128.01499999999999</v>
      </c>
      <c r="J444" s="279">
        <f>G444*F444</f>
        <v>128.01499999999999</v>
      </c>
    </row>
    <row r="445" spans="1:10" s="279" customFormat="1" ht="25.5" x14ac:dyDescent="0.2">
      <c r="A445" s="288" t="s">
        <v>5145</v>
      </c>
      <c r="B445" s="392" t="s">
        <v>7175</v>
      </c>
      <c r="C445" s="392" t="s">
        <v>7070</v>
      </c>
      <c r="D445" s="316" t="str">
        <f>IF(A445="SERVIÇO",VLOOKUP(C445,SERVIÇOS!$A$6:$D$6426,2,0),IF(A445="INSUMO",VLOOKUP(C445,INSUMOS!$A$6:$D$5343,2,0),IF(REFORMA!A445="COTAÇÃO",VLOOKUP(REFORMA!C445,'MAPA DE COTAÇÕES'!$A$9:$H$956,2,0),IF(REFORMA!A445="CCU",VLOOKUP(REFORMA!C445,COMPOSIÇÕES!$B$9:$H$1050,2,0)))))</f>
        <v>REGULADOR DE PRESSÃO DE 2º ESTÁGIO  - FORNECIMENTO E INSTALAÇÃO.</v>
      </c>
      <c r="E445" s="317" t="str">
        <f>IF(A445="SERVIÇO",VLOOKUP(C445,SERVIÇOS!$A$6:$D$6426,3,0),IF(A445="INSUMO",VLOOKUP(C445,INSUMOS!$A$6:$D$5343,3,0),IF(REFORMA!A445="COTAÇÃO",VLOOKUP(REFORMA!C445,'MAPA DE COTAÇÕES'!$A$9:$H$956,4,0),IF(REFORMA!A445="CCU",VLOOKUP(REFORMA!C445,COMPOSIÇÕES!$B$9:$H$1050,4,0)))))</f>
        <v>UNID</v>
      </c>
      <c r="F445" s="393">
        <v>6</v>
      </c>
      <c r="G445" s="391">
        <f>IF(A445="SERVIÇO",VLOOKUP(C445,SERVIÇOS!$A$6:$D$6426,4,0),IF(A445="INSUMO",VLOOKUP(C445,INSUMOS!$A$6:$D$5343,4,0),IF(REFORMA!A445="COTAÇÃO",VLOOKUP(REFORMA!C445,'MAPA DE COTAÇÕES'!$A$9:$H$956,3,0),IF(REFORMA!A445="CCU",VLOOKUP(REFORMA!C445,COMPOSIÇÕES!$B$9:$H$1050,7,0)))))</f>
        <v>43.52</v>
      </c>
      <c r="H445" s="390">
        <f t="shared" ref="H445:H447" si="155">G445*F445</f>
        <v>261.12</v>
      </c>
      <c r="J445" s="279">
        <f t="shared" ref="J445:J449" si="156">G445*F445</f>
        <v>261.12</v>
      </c>
    </row>
    <row r="446" spans="1:10" s="279" customFormat="1" ht="25.5" x14ac:dyDescent="0.2">
      <c r="A446" s="288" t="s">
        <v>5145</v>
      </c>
      <c r="B446" s="392" t="s">
        <v>7176</v>
      </c>
      <c r="C446" s="392" t="s">
        <v>7073</v>
      </c>
      <c r="D446" s="316" t="str">
        <f>IF(A446="SERVIÇO",VLOOKUP(C446,SERVIÇOS!$A$6:$D$6426,2,0),IF(A446="INSUMO",VLOOKUP(C446,INSUMOS!$A$6:$D$5343,2,0),IF(REFORMA!A446="COTAÇÃO",VLOOKUP(REFORMA!C446,'MAPA DE COTAÇÕES'!$A$9:$H$956,2,0),IF(REFORMA!A446="CCU",VLOOKUP(REFORMA!C446,COMPOSIÇÕES!$B$9:$H$1050,2,0)))))</f>
        <v>VÁLVULA DE BLOQUEIO POR SOBREPRESSÃO  - FORNECIMENTO E INSTALAÇÃO.</v>
      </c>
      <c r="E446" s="317" t="str">
        <f>IF(A446="SERVIÇO",VLOOKUP(C446,SERVIÇOS!$A$6:$D$6426,3,0),IF(A446="INSUMO",VLOOKUP(C446,INSUMOS!$A$6:$D$5343,3,0),IF(REFORMA!A446="COTAÇÃO",VLOOKUP(REFORMA!C446,'MAPA DE COTAÇÕES'!$A$9:$H$956,4,0),IF(REFORMA!A446="CCU",VLOOKUP(REFORMA!C446,COMPOSIÇÕES!$B$9:$H$1050,4,0)))))</f>
        <v>UNID</v>
      </c>
      <c r="F446" s="393">
        <v>6</v>
      </c>
      <c r="G446" s="391">
        <f>IF(A446="SERVIÇO",VLOOKUP(C446,SERVIÇOS!$A$6:$D$6426,4,0),IF(A446="INSUMO",VLOOKUP(C446,INSUMOS!$A$6:$D$5343,4,0),IF(REFORMA!A446="COTAÇÃO",VLOOKUP(REFORMA!C446,'MAPA DE COTAÇÕES'!$A$9:$H$956,3,0),IF(REFORMA!A446="CCU",VLOOKUP(REFORMA!C446,COMPOSIÇÕES!$B$9:$H$1050,7,0)))))</f>
        <v>65.339820000000003</v>
      </c>
      <c r="H446" s="390">
        <f t="shared" si="155"/>
        <v>392.03892000000002</v>
      </c>
      <c r="J446" s="279">
        <f t="shared" si="156"/>
        <v>392.03892000000002</v>
      </c>
    </row>
    <row r="447" spans="1:10" s="279" customFormat="1" ht="25.5" x14ac:dyDescent="0.2">
      <c r="A447" s="288" t="s">
        <v>5144</v>
      </c>
      <c r="B447" s="392" t="s">
        <v>7177</v>
      </c>
      <c r="C447" s="392">
        <v>86887</v>
      </c>
      <c r="D447" s="316" t="str">
        <f>IF(A447="SERVIÇO",VLOOKUP(C447,SERVIÇOS!$A$6:$D$6426,2,0),IF(A447="INSUMO",VLOOKUP(C447,INSUMOS!$A$6:$D$5343,2,0),IF(REFORMA!A447="COTAÇÃO",VLOOKUP(REFORMA!C447,'MAPA DE COTAÇÕES'!$A$9:$H$956,2,0),IF(REFORMA!A447="CCU",VLOOKUP(REFORMA!C447,COMPOSIÇÕES!$B$9:$H$1050,2,0)))))</f>
        <v>ENGATE FLEXÍVEL EM INOX, 1/2 X 40CM - FORNECIMENTO E INSTALAÇÃO. AF_12/2013</v>
      </c>
      <c r="E447" s="317" t="str">
        <f>IF(A447="SERVIÇO",VLOOKUP(C447,SERVIÇOS!$A$6:$D$6426,3,0),IF(A447="INSUMO",VLOOKUP(C447,INSUMOS!$A$6:$D$5343,3,0),IF(REFORMA!A447="COTAÇÃO",VLOOKUP(REFORMA!C447,'MAPA DE COTAÇÕES'!$A$9:$H$956,4,0),IF(REFORMA!A447="CCU",VLOOKUP(REFORMA!C447,COMPOSIÇÕES!$B$9:$H$1050,4,0)))))</f>
        <v>UN</v>
      </c>
      <c r="F447" s="393">
        <v>6</v>
      </c>
      <c r="G447" s="391">
        <f>IF(A447="SERVIÇO",VLOOKUP(C447,SERVIÇOS!$A$6:$D$6426,4,0),IF(A447="INSUMO",VLOOKUP(C447,INSUMOS!$A$6:$D$5343,4,0),IF(REFORMA!A447="COTAÇÃO",VLOOKUP(REFORMA!C447,'MAPA DE COTAÇÕES'!$A$9:$H$956,3,0),IF(REFORMA!A447="CCU",VLOOKUP(REFORMA!C447,COMPOSIÇÕES!$B$9:$H$1050,7,0)))))</f>
        <v>28.91</v>
      </c>
      <c r="H447" s="390">
        <f t="shared" si="155"/>
        <v>173.46</v>
      </c>
      <c r="J447" s="279">
        <f t="shared" si="156"/>
        <v>173.46</v>
      </c>
    </row>
    <row r="448" spans="1:10" s="106" customFormat="1" x14ac:dyDescent="0.2">
      <c r="A448" s="287"/>
      <c r="B448" s="171"/>
      <c r="C448" s="171"/>
      <c r="D448" s="171"/>
      <c r="E448" s="172"/>
      <c r="F448" s="173"/>
      <c r="G448" s="173"/>
      <c r="H448" s="174"/>
      <c r="J448" s="287">
        <f t="shared" si="156"/>
        <v>0</v>
      </c>
    </row>
    <row r="449" spans="1:10" s="279" customFormat="1" x14ac:dyDescent="0.2">
      <c r="A449" s="288"/>
      <c r="B449" s="280" t="s">
        <v>7179</v>
      </c>
      <c r="C449" s="280"/>
      <c r="D449" s="284" t="s">
        <v>7183</v>
      </c>
      <c r="E449" s="285"/>
      <c r="F449" s="285"/>
      <c r="G449" s="285"/>
      <c r="H449" s="286"/>
      <c r="J449" s="279">
        <f t="shared" si="156"/>
        <v>0</v>
      </c>
    </row>
    <row r="450" spans="1:10" s="279" customFormat="1" ht="38.25" x14ac:dyDescent="0.2">
      <c r="A450" s="288" t="s">
        <v>5144</v>
      </c>
      <c r="B450" s="392" t="s">
        <v>7180</v>
      </c>
      <c r="C450" s="392">
        <v>90443</v>
      </c>
      <c r="D450" s="316" t="str">
        <f>IF(A450="SERVIÇO",VLOOKUP(C450,SERVIÇOS!$A$6:$D$6426,2,0),IF(A450="INSUMO",VLOOKUP(C450,INSUMOS!$A$6:$D$5343,2,0),IF(REFORMA!A450="COTAÇÃO",VLOOKUP(REFORMA!C450,'MAPA DE COTAÇÕES'!$A$9:$H$956,2,0),IF(REFORMA!A450="CCU",VLOOKUP(REFORMA!C450,COMPOSIÇÕES!$B$9:$H$1050,2,0)))))</f>
        <v>RASGO EM ALVENARIA PARA RAMAIS/ DISTRIBUIÇÃO COM DIAMETROS MENORES OU IGUAIS A 40 MM. AF_05/2015</v>
      </c>
      <c r="E450" s="317" t="str">
        <f>IF(A450="SERVIÇO",VLOOKUP(C450,SERVIÇOS!$A$6:$D$6426,3,0),IF(A450="INSUMO",VLOOKUP(C450,INSUMOS!$A$6:$D$5343,3,0),IF(REFORMA!A450="COTAÇÃO",VLOOKUP(REFORMA!C450,'MAPA DE COTAÇÕES'!$A$9:$H$956,4,0),IF(REFORMA!A450="CCU",VLOOKUP(REFORMA!C450,COMPOSIÇÕES!$B$9:$H$1050,4,0)))))</f>
        <v>M</v>
      </c>
      <c r="F450" s="393">
        <v>12</v>
      </c>
      <c r="G450" s="391">
        <f>IF(A450="SERVIÇO",VLOOKUP(C450,SERVIÇOS!$A$6:$D$6426,4,0),IF(A450="INSUMO",VLOOKUP(C450,INSUMOS!$A$6:$D$5343,4,0),IF(REFORMA!A450="COTAÇÃO",VLOOKUP(REFORMA!C450,'MAPA DE COTAÇÕES'!$A$9:$H$956,3,0),IF(REFORMA!A450="CCU",VLOOKUP(REFORMA!C450,COMPOSIÇÕES!$B$9:$H$1050,7,0)))))</f>
        <v>10.59</v>
      </c>
      <c r="H450" s="390">
        <f>G450*F450</f>
        <v>127.08</v>
      </c>
      <c r="J450" s="279">
        <f>G450*F450</f>
        <v>127.08</v>
      </c>
    </row>
    <row r="451" spans="1:10" s="279" customFormat="1" ht="38.25" x14ac:dyDescent="0.2">
      <c r="A451" s="288" t="s">
        <v>5144</v>
      </c>
      <c r="B451" s="392" t="s">
        <v>7181</v>
      </c>
      <c r="C451" s="392">
        <v>90466</v>
      </c>
      <c r="D451" s="316" t="str">
        <f>IF(A451="SERVIÇO",VLOOKUP(C451,SERVIÇOS!$A$6:$D$6426,2,0),IF(A451="INSUMO",VLOOKUP(C451,INSUMOS!$A$6:$D$5343,2,0),IF(REFORMA!A451="COTAÇÃO",VLOOKUP(REFORMA!C451,'MAPA DE COTAÇÕES'!$A$9:$H$956,2,0),IF(REFORMA!A451="CCU",VLOOKUP(REFORMA!C451,COMPOSIÇÕES!$B$9:$H$1050,2,0)))))</f>
        <v>CHUMBAMENTO LINEAR EM ALVENARIA PARA RAMAIS/DISTRIBUIÇÃO COM DIÂMETROS MENORES OU IGUAIS A 40 MM. AF_05/2015</v>
      </c>
      <c r="E451" s="317" t="str">
        <f>IF(A451="SERVIÇO",VLOOKUP(C451,SERVIÇOS!$A$6:$D$6426,3,0),IF(A451="INSUMO",VLOOKUP(C451,INSUMOS!$A$6:$D$5343,3,0),IF(REFORMA!A451="COTAÇÃO",VLOOKUP(REFORMA!C451,'MAPA DE COTAÇÕES'!$A$9:$H$956,4,0),IF(REFORMA!A451="CCU",VLOOKUP(REFORMA!C451,COMPOSIÇÕES!$B$9:$H$1050,4,0)))))</f>
        <v>M</v>
      </c>
      <c r="F451" s="393">
        <v>12</v>
      </c>
      <c r="G451" s="391">
        <f>IF(A451="SERVIÇO",VLOOKUP(C451,SERVIÇOS!$A$6:$D$6426,4,0),IF(A451="INSUMO",VLOOKUP(C451,INSUMOS!$A$6:$D$5343,4,0),IF(REFORMA!A451="COTAÇÃO",VLOOKUP(REFORMA!C451,'MAPA DE COTAÇÕES'!$A$9:$H$956,3,0),IF(REFORMA!A451="CCU",VLOOKUP(REFORMA!C451,COMPOSIÇÕES!$B$9:$H$1050,7,0)))))</f>
        <v>10.38</v>
      </c>
      <c r="H451" s="390">
        <f>G451*F451</f>
        <v>124.56</v>
      </c>
      <c r="J451" s="279">
        <f>G451*F451</f>
        <v>124.56</v>
      </c>
    </row>
    <row r="452" spans="1:10" s="279" customFormat="1" ht="63.75" x14ac:dyDescent="0.2">
      <c r="A452" s="288" t="s">
        <v>5144</v>
      </c>
      <c r="B452" s="392" t="s">
        <v>7182</v>
      </c>
      <c r="C452" s="392">
        <v>91185</v>
      </c>
      <c r="D452" s="316" t="str">
        <f>IF(A452="SERVIÇO",VLOOKUP(C452,SERVIÇOS!$A$6:$D$6426,2,0),IF(A452="INSUMO",VLOOKUP(C452,INSUMOS!$A$6:$D$5343,2,0),IF(REFORMA!A452="COTAÇÃO",VLOOKUP(REFORMA!C452,'MAPA DE COTAÇÕES'!$A$9:$H$956,2,0),IF(REFORMA!A452="CCU",VLOOKUP(REFORMA!C452,COMPOSIÇÕES!$B$9:$H$1050,2,0)))))</f>
        <v>FIXAÇÃO DE TUBOS HORIZONTAIS DE PVC, CPVC OU COBRE DIÂMETROS MENORES OU IGUAIS A 40 MM COM ABRAÇADEIRA METÁLICA FLEXÍVEL 18 MM, FIXADA DIRETAMENTE NA LAJE. AF_05/2015</v>
      </c>
      <c r="E452" s="317" t="str">
        <f>IF(A452="SERVIÇO",VLOOKUP(C452,SERVIÇOS!$A$6:$D$6426,3,0),IF(A452="INSUMO",VLOOKUP(C452,INSUMOS!$A$6:$D$5343,3,0),IF(REFORMA!A452="COTAÇÃO",VLOOKUP(REFORMA!C452,'MAPA DE COTAÇÕES'!$A$9:$H$956,4,0),IF(REFORMA!A452="CCU",VLOOKUP(REFORMA!C452,COMPOSIÇÕES!$B$9:$H$1050,4,0)))))</f>
        <v>M</v>
      </c>
      <c r="F452" s="393">
        <v>54</v>
      </c>
      <c r="G452" s="391">
        <f>IF(A452="SERVIÇO",VLOOKUP(C452,SERVIÇOS!$A$6:$D$6426,4,0),IF(A452="INSUMO",VLOOKUP(C452,INSUMOS!$A$6:$D$5343,4,0),IF(REFORMA!A452="COTAÇÃO",VLOOKUP(REFORMA!C452,'MAPA DE COTAÇÕES'!$A$9:$H$956,3,0),IF(REFORMA!A452="CCU",VLOOKUP(REFORMA!C452,COMPOSIÇÕES!$B$9:$H$1050,7,0)))))</f>
        <v>5.68</v>
      </c>
      <c r="H452" s="390">
        <f t="shared" ref="H452" si="157">G452*F452</f>
        <v>306.71999999999997</v>
      </c>
      <c r="J452" s="279">
        <f t="shared" ref="J452" si="158">G452*F452</f>
        <v>306.71999999999997</v>
      </c>
    </row>
    <row r="453" spans="1:10" s="106" customFormat="1" x14ac:dyDescent="0.2">
      <c r="A453" s="287"/>
      <c r="B453" s="171"/>
      <c r="C453" s="171"/>
      <c r="D453" s="171"/>
      <c r="E453" s="172"/>
      <c r="F453" s="173"/>
      <c r="G453" s="173"/>
      <c r="H453" s="174"/>
      <c r="J453" s="287">
        <f t="shared" ref="J453" si="159">G453*F453</f>
        <v>0</v>
      </c>
    </row>
    <row r="454" spans="1:10" s="279" customFormat="1" x14ac:dyDescent="0.2">
      <c r="A454" s="288"/>
      <c r="B454" s="236"/>
      <c r="C454" s="236"/>
      <c r="D454" s="236"/>
      <c r="E454" s="236"/>
      <c r="F454" s="236"/>
      <c r="G454" s="237" t="s">
        <v>75</v>
      </c>
      <c r="H454" s="159">
        <f>SUM(H370:H453)</f>
        <v>58466.847386264999</v>
      </c>
      <c r="J454" s="287"/>
    </row>
    <row r="455" spans="1:10" s="106" customFormat="1" x14ac:dyDescent="0.2">
      <c r="A455" s="287"/>
      <c r="B455" s="171"/>
      <c r="C455" s="171"/>
      <c r="D455" s="171"/>
      <c r="E455" s="172"/>
      <c r="F455" s="173"/>
      <c r="G455" s="173"/>
      <c r="H455" s="174"/>
      <c r="J455" s="287">
        <f t="shared" si="120"/>
        <v>0</v>
      </c>
    </row>
    <row r="456" spans="1:10" s="279" customFormat="1" x14ac:dyDescent="0.2">
      <c r="A456" s="288"/>
      <c r="B456" s="280" t="s">
        <v>7184</v>
      </c>
      <c r="C456" s="280"/>
      <c r="D456" s="267" t="s">
        <v>7185</v>
      </c>
      <c r="E456" s="282"/>
      <c r="F456" s="282"/>
      <c r="G456" s="282"/>
      <c r="H456" s="283"/>
      <c r="J456" s="287">
        <f t="shared" si="120"/>
        <v>0</v>
      </c>
    </row>
    <row r="457" spans="1:10" s="279" customFormat="1" x14ac:dyDescent="0.2">
      <c r="A457" s="288"/>
      <c r="B457" s="280" t="s">
        <v>7186</v>
      </c>
      <c r="C457" s="280"/>
      <c r="D457" s="284" t="s">
        <v>7187</v>
      </c>
      <c r="E457" s="285"/>
      <c r="F457" s="285"/>
      <c r="G457" s="285"/>
      <c r="H457" s="286"/>
      <c r="J457" s="287">
        <f t="shared" si="120"/>
        <v>0</v>
      </c>
    </row>
    <row r="458" spans="1:10" s="279" customFormat="1" x14ac:dyDescent="0.2">
      <c r="A458" s="288"/>
      <c r="B458" s="280" t="s">
        <v>7188</v>
      </c>
      <c r="C458" s="280"/>
      <c r="D458" s="278" t="s">
        <v>7189</v>
      </c>
      <c r="E458" s="285"/>
      <c r="F458" s="285"/>
      <c r="G458" s="285"/>
      <c r="H458" s="286"/>
      <c r="J458" s="287">
        <f t="shared" si="120"/>
        <v>0</v>
      </c>
    </row>
    <row r="459" spans="1:10" s="279" customFormat="1" ht="63.75" x14ac:dyDescent="0.2">
      <c r="A459" s="288" t="s">
        <v>5144</v>
      </c>
      <c r="B459" s="392" t="s">
        <v>5206</v>
      </c>
      <c r="C459" s="392">
        <v>92688</v>
      </c>
      <c r="D459" s="316" t="str">
        <f>IF(A459="SERVIÇO",VLOOKUP(C459,SERVIÇOS!$A$6:$D$6426,2,0),IF(A459="INSUMO",VLOOKUP(C459,INSUMOS!$A$6:$D$5343,2,0),IF(REFORMA!A459="COTAÇÃO",VLOOKUP(REFORMA!C459,'MAPA DE COTAÇÕES'!$A$9:$H$956,2,0),IF(REFORMA!A459="CCU",VLOOKUP(REFORMA!C459,COMPOSIÇÕES!$B$9:$H$1050,2,0)))))</f>
        <v>TUBO DE AÇO GALVANIZADO COM COSTURA, CLASSE MÉDIA, CONEXÃO ROSQUEADA, DN 20 (3/4"), INSTALADO EM RAMAIS E SUB-RAMAIS DE GÁS - FORNECIMENTO E INSTALAÇÃO. AF_12/2015</v>
      </c>
      <c r="E459" s="317" t="str">
        <f>IF(A459="SERVIÇO",VLOOKUP(C459,SERVIÇOS!$A$6:$D$6426,3,0),IF(A459="INSUMO",VLOOKUP(C459,INSUMOS!$A$6:$D$5343,3,0),IF(REFORMA!A459="COTAÇÃO",VLOOKUP(REFORMA!C459,'MAPA DE COTAÇÕES'!$A$9:$H$956,4,0),IF(REFORMA!A459="CCU",VLOOKUP(REFORMA!C459,COMPOSIÇÕES!$B$9:$H$1050,4,0)))))</f>
        <v>M</v>
      </c>
      <c r="F459" s="393">
        <v>41.5</v>
      </c>
      <c r="G459" s="391">
        <f>IF(A459="SERVIÇO",VLOOKUP(C459,SERVIÇOS!$A$6:$D$6426,4,0),IF(A459="INSUMO",VLOOKUP(C459,INSUMOS!$A$6:$D$5343,4,0),IF(REFORMA!A459="COTAÇÃO",VLOOKUP(REFORMA!C459,'MAPA DE COTAÇÕES'!$A$9:$H$956,3,0),IF(REFORMA!A459="CCU",VLOOKUP(REFORMA!C459,COMPOSIÇÕES!$B$9:$H$1050,7,0)))))</f>
        <v>26.9</v>
      </c>
      <c r="H459" s="390">
        <f t="shared" ref="H459" si="160">G459*F459</f>
        <v>1116.3499999999999</v>
      </c>
      <c r="J459" s="287">
        <f t="shared" si="120"/>
        <v>1116.3499999999999</v>
      </c>
    </row>
    <row r="460" spans="1:10" s="279" customFormat="1" ht="63.75" x14ac:dyDescent="0.2">
      <c r="A460" s="288" t="s">
        <v>5144</v>
      </c>
      <c r="B460" s="392" t="s">
        <v>5207</v>
      </c>
      <c r="C460" s="392">
        <v>92367</v>
      </c>
      <c r="D460" s="316" t="str">
        <f>IF(A460="SERVIÇO",VLOOKUP(C460,SERVIÇOS!$A$6:$D$6426,2,0),IF(A460="INSUMO",VLOOKUP(C460,INSUMOS!$A$6:$D$5343,2,0),IF(REFORMA!A460="COTAÇÃO",VLOOKUP(REFORMA!C460,'MAPA DE COTAÇÕES'!$A$9:$H$956,2,0),IF(REFORMA!A460="CCU",VLOOKUP(REFORMA!C460,COMPOSIÇÕES!$B$9:$H$1050,2,0)))))</f>
        <v>TUBO DE AÇO GALVANIZADO COM COSTURA, CLASSE MÉDIA, DN 65 (2 1/2"), CONEXÃO ROSQUEADA, INSTALADO EM REDE DE ALIMENTAÇÃO PARA HIDRANTE - FORNECIMENTO E INSTALAÇÃO. AF_12/2015</v>
      </c>
      <c r="E460" s="317" t="str">
        <f>IF(A460="SERVIÇO",VLOOKUP(C460,SERVIÇOS!$A$6:$D$6426,3,0),IF(A460="INSUMO",VLOOKUP(C460,INSUMOS!$A$6:$D$5343,3,0),IF(REFORMA!A460="COTAÇÃO",VLOOKUP(REFORMA!C460,'MAPA DE COTAÇÕES'!$A$9:$H$956,4,0),IF(REFORMA!A460="CCU",VLOOKUP(REFORMA!C460,COMPOSIÇÕES!$B$9:$H$1050,4,0)))))</f>
        <v>M</v>
      </c>
      <c r="F460" s="393">
        <v>32</v>
      </c>
      <c r="G460" s="391">
        <f>IF(A460="SERVIÇO",VLOOKUP(C460,SERVIÇOS!$A$6:$D$6426,4,0),IF(A460="INSUMO",VLOOKUP(C460,INSUMOS!$A$6:$D$5343,4,0),IF(REFORMA!A460="COTAÇÃO",VLOOKUP(REFORMA!C460,'MAPA DE COTAÇÕES'!$A$9:$H$956,3,0),IF(REFORMA!A460="CCU",VLOOKUP(REFORMA!C460,COMPOSIÇÕES!$B$9:$H$1050,7,0)))))</f>
        <v>70.56</v>
      </c>
      <c r="H460" s="390">
        <f>G460*F460</f>
        <v>2257.92</v>
      </c>
      <c r="J460" s="279">
        <f>G460*F460</f>
        <v>2257.92</v>
      </c>
    </row>
    <row r="461" spans="1:10" s="279" customFormat="1" ht="51" x14ac:dyDescent="0.2">
      <c r="A461" s="288" t="s">
        <v>5144</v>
      </c>
      <c r="B461" s="392" t="s">
        <v>5954</v>
      </c>
      <c r="C461" s="392">
        <v>92377</v>
      </c>
      <c r="D461" s="316" t="str">
        <f>IF(A461="SERVIÇO",VLOOKUP(C461,SERVIÇOS!$A$6:$D$6426,2,0),IF(A461="INSUMO",VLOOKUP(C461,INSUMOS!$A$6:$D$5343,2,0),IF(REFORMA!A461="COTAÇÃO",VLOOKUP(REFORMA!C461,'MAPA DE COTAÇÕES'!$A$9:$H$956,2,0),IF(REFORMA!A461="CCU",VLOOKUP(REFORMA!C461,COMPOSIÇÕES!$B$9:$H$1050,2,0)))))</f>
        <v>NIPLE, EM FERRO GALVANIZADO, DN 65 (2 1/2"), CONEXÃO ROSQUEADA, INSTALADO EM REDE DE ALIMENTAÇÃO PARA HIDRANTE - FORNECIMENTO E INSTALAÇÃO. AF_12/2015</v>
      </c>
      <c r="E461" s="317" t="str">
        <f>IF(A461="SERVIÇO",VLOOKUP(C461,SERVIÇOS!$A$6:$D$6426,3,0),IF(A461="INSUMO",VLOOKUP(C461,INSUMOS!$A$6:$D$5343,3,0),IF(REFORMA!A461="COTAÇÃO",VLOOKUP(REFORMA!C461,'MAPA DE COTAÇÕES'!$A$9:$H$956,4,0),IF(REFORMA!A461="CCU",VLOOKUP(REFORMA!C461,COMPOSIÇÕES!$B$9:$H$1050,4,0)))))</f>
        <v>UN</v>
      </c>
      <c r="F461" s="393">
        <v>2</v>
      </c>
      <c r="G461" s="391">
        <f>IF(A461="SERVIÇO",VLOOKUP(C461,SERVIÇOS!$A$6:$D$6426,4,0),IF(A461="INSUMO",VLOOKUP(C461,INSUMOS!$A$6:$D$5343,4,0),IF(REFORMA!A461="COTAÇÃO",VLOOKUP(REFORMA!C461,'MAPA DE COTAÇÕES'!$A$9:$H$956,3,0),IF(REFORMA!A461="CCU",VLOOKUP(REFORMA!C461,COMPOSIÇÕES!$B$9:$H$1050,7,0)))))</f>
        <v>58.17</v>
      </c>
      <c r="H461" s="390">
        <f>G461*F461</f>
        <v>116.34</v>
      </c>
      <c r="J461" s="279">
        <f>G461*F461</f>
        <v>116.34</v>
      </c>
    </row>
    <row r="462" spans="1:10" s="279" customFormat="1" ht="51" x14ac:dyDescent="0.2">
      <c r="A462" s="288" t="s">
        <v>5144</v>
      </c>
      <c r="B462" s="392" t="s">
        <v>5208</v>
      </c>
      <c r="C462" s="392">
        <v>92378</v>
      </c>
      <c r="D462" s="316" t="str">
        <f>IF(A462="SERVIÇO",VLOOKUP(C462,SERVIÇOS!$A$6:$D$6426,2,0),IF(A462="INSUMO",VLOOKUP(C462,INSUMOS!$A$6:$D$5343,2,0),IF(REFORMA!A462="COTAÇÃO",VLOOKUP(REFORMA!C462,'MAPA DE COTAÇÕES'!$A$9:$H$956,2,0),IF(REFORMA!A462="CCU",VLOOKUP(REFORMA!C462,COMPOSIÇÕES!$B$9:$H$1050,2,0)))))</f>
        <v>LUVA, EM FERRO GALVANIZADO, DN 65 (2 1/2"), CONEXÃO ROSQUEADA, INSTALADO EM REDE DE ALIMENTAÇÃO PARA HIDRANTE - FORNECIMENTO E INSTALAÇÃO. AF_12/2015</v>
      </c>
      <c r="E462" s="317" t="str">
        <f>IF(A462="SERVIÇO",VLOOKUP(C462,SERVIÇOS!$A$6:$D$6426,3,0),IF(A462="INSUMO",VLOOKUP(C462,INSUMOS!$A$6:$D$5343,3,0),IF(REFORMA!A462="COTAÇÃO",VLOOKUP(REFORMA!C462,'MAPA DE COTAÇÕES'!$A$9:$H$956,4,0),IF(REFORMA!A462="CCU",VLOOKUP(REFORMA!C462,COMPOSIÇÕES!$B$9:$H$1050,4,0)))))</f>
        <v>UN</v>
      </c>
      <c r="F462" s="393">
        <v>2</v>
      </c>
      <c r="G462" s="391">
        <f>IF(A462="SERVIÇO",VLOOKUP(C462,SERVIÇOS!$A$6:$D$6426,4,0),IF(A462="INSUMO",VLOOKUP(C462,INSUMOS!$A$6:$D$5343,4,0),IF(REFORMA!A462="COTAÇÃO",VLOOKUP(REFORMA!C462,'MAPA DE COTAÇÕES'!$A$9:$H$956,3,0),IF(REFORMA!A462="CCU",VLOOKUP(REFORMA!C462,COMPOSIÇÕES!$B$9:$H$1050,7,0)))))</f>
        <v>63.9</v>
      </c>
      <c r="H462" s="390">
        <f>G462*F462</f>
        <v>127.8</v>
      </c>
      <c r="J462" s="279">
        <f>G462*F462</f>
        <v>127.8</v>
      </c>
    </row>
    <row r="463" spans="1:10" s="279" customFormat="1" ht="63.75" x14ac:dyDescent="0.2">
      <c r="A463" s="288" t="s">
        <v>5144</v>
      </c>
      <c r="B463" s="392" t="s">
        <v>5955</v>
      </c>
      <c r="C463" s="392">
        <v>92390</v>
      </c>
      <c r="D463" s="316" t="str">
        <f>IF(A463="SERVIÇO",VLOOKUP(C463,SERVIÇOS!$A$6:$D$6426,2,0),IF(A463="INSUMO",VLOOKUP(C463,INSUMOS!$A$6:$D$5343,2,0),IF(REFORMA!A463="COTAÇÃO",VLOOKUP(REFORMA!C463,'MAPA DE COTAÇÕES'!$A$9:$H$956,2,0),IF(REFORMA!A463="CCU",VLOOKUP(REFORMA!C463,COMPOSIÇÕES!$B$9:$H$1050,2,0)))))</f>
        <v>JOELHO 90 GRAUS, EM FERRO GALVANIZADO, DN 65 (2 1/2"), CONEXÃO ROSQUEADA, INSTALADO EM REDE DE ALIMENTAÇÃO PARA HIDRANTE - FORNECIMENTO E INSTALAÇÃO. AF_12/2015</v>
      </c>
      <c r="E463" s="317" t="str">
        <f>IF(A463="SERVIÇO",VLOOKUP(C463,SERVIÇOS!$A$6:$D$6426,3,0),IF(A463="INSUMO",VLOOKUP(C463,INSUMOS!$A$6:$D$5343,3,0),IF(REFORMA!A463="COTAÇÃO",VLOOKUP(REFORMA!C463,'MAPA DE COTAÇÕES'!$A$9:$H$956,4,0),IF(REFORMA!A463="CCU",VLOOKUP(REFORMA!C463,COMPOSIÇÕES!$B$9:$H$1050,4,0)))))</f>
        <v>UN</v>
      </c>
      <c r="F463" s="393">
        <v>6</v>
      </c>
      <c r="G463" s="391">
        <f>IF(A463="SERVIÇO",VLOOKUP(C463,SERVIÇOS!$A$6:$D$6426,4,0),IF(A463="INSUMO",VLOOKUP(C463,INSUMOS!$A$6:$D$5343,4,0),IF(REFORMA!A463="COTAÇÃO",VLOOKUP(REFORMA!C463,'MAPA DE COTAÇÕES'!$A$9:$H$956,3,0),IF(REFORMA!A463="CCU",VLOOKUP(REFORMA!C463,COMPOSIÇÕES!$B$9:$H$1050,7,0)))))</f>
        <v>92.6</v>
      </c>
      <c r="H463" s="390">
        <f t="shared" ref="H463:H464" si="161">G463*F463</f>
        <v>555.59999999999991</v>
      </c>
      <c r="J463" s="287">
        <f t="shared" ref="J463:J464" si="162">G463*F463</f>
        <v>555.59999999999991</v>
      </c>
    </row>
    <row r="464" spans="1:10" s="279" customFormat="1" ht="51" x14ac:dyDescent="0.2">
      <c r="A464" s="288" t="s">
        <v>5144</v>
      </c>
      <c r="B464" s="392" t="s">
        <v>5209</v>
      </c>
      <c r="C464" s="392">
        <v>92642</v>
      </c>
      <c r="D464" s="316" t="str">
        <f>IF(A464="SERVIÇO",VLOOKUP(C464,SERVIÇOS!$A$6:$D$6426,2,0),IF(A464="INSUMO",VLOOKUP(C464,INSUMOS!$A$6:$D$5343,2,0),IF(REFORMA!A464="COTAÇÃO",VLOOKUP(REFORMA!C464,'MAPA DE COTAÇÕES'!$A$9:$H$956,2,0),IF(REFORMA!A464="CCU",VLOOKUP(REFORMA!C464,COMPOSIÇÕES!$B$9:$H$1050,2,0)))))</f>
        <v>TÊ, EM FERRO GALVANIZADO, CONEXÃO ROSQUEADA, DN 65 (2 1/2"), INSTALADO EM REDE DE ALIMENTAÇÃO PARA HIDRANTE - FORNECIMENTO E INSTALAÇÃO. AF_12/2015</v>
      </c>
      <c r="E464" s="317" t="str">
        <f>IF(A464="SERVIÇO",VLOOKUP(C464,SERVIÇOS!$A$6:$D$6426,3,0),IF(A464="INSUMO",VLOOKUP(C464,INSUMOS!$A$6:$D$5343,3,0),IF(REFORMA!A464="COTAÇÃO",VLOOKUP(REFORMA!C464,'MAPA DE COTAÇÕES'!$A$9:$H$956,4,0),IF(REFORMA!A464="CCU",VLOOKUP(REFORMA!C464,COMPOSIÇÕES!$B$9:$H$1050,4,0)))))</f>
        <v>UN</v>
      </c>
      <c r="F464" s="393">
        <v>2</v>
      </c>
      <c r="G464" s="391">
        <f>IF(A464="SERVIÇO",VLOOKUP(C464,SERVIÇOS!$A$6:$D$6426,4,0),IF(A464="INSUMO",VLOOKUP(C464,INSUMOS!$A$6:$D$5343,4,0),IF(REFORMA!A464="COTAÇÃO",VLOOKUP(REFORMA!C464,'MAPA DE COTAÇÕES'!$A$9:$H$956,3,0),IF(REFORMA!A464="CCU",VLOOKUP(REFORMA!C464,COMPOSIÇÕES!$B$9:$H$1050,7,0)))))</f>
        <v>126.25</v>
      </c>
      <c r="H464" s="390">
        <f t="shared" si="161"/>
        <v>252.5</v>
      </c>
      <c r="J464" s="287">
        <f t="shared" si="162"/>
        <v>252.5</v>
      </c>
    </row>
    <row r="465" spans="1:10" s="106" customFormat="1" x14ac:dyDescent="0.2">
      <c r="A465" s="287"/>
      <c r="B465" s="171"/>
      <c r="C465" s="171"/>
      <c r="D465" s="171"/>
      <c r="E465" s="172"/>
      <c r="F465" s="173"/>
      <c r="G465" s="173"/>
      <c r="H465" s="174"/>
      <c r="J465" s="287">
        <f t="shared" si="120"/>
        <v>0</v>
      </c>
    </row>
    <row r="466" spans="1:10" s="279" customFormat="1" x14ac:dyDescent="0.2">
      <c r="A466" s="288"/>
      <c r="B466" s="280" t="s">
        <v>163</v>
      </c>
      <c r="C466" s="280"/>
      <c r="D466" s="281" t="s">
        <v>164</v>
      </c>
      <c r="E466" s="282"/>
      <c r="F466" s="282"/>
      <c r="G466" s="282"/>
      <c r="H466" s="283"/>
      <c r="J466" s="287">
        <f t="shared" si="120"/>
        <v>0</v>
      </c>
    </row>
    <row r="467" spans="1:10" s="279" customFormat="1" x14ac:dyDescent="0.2">
      <c r="A467" s="288"/>
      <c r="B467" s="280" t="s">
        <v>5210</v>
      </c>
      <c r="C467" s="280"/>
      <c r="D467" s="284" t="s">
        <v>5211</v>
      </c>
      <c r="E467" s="285"/>
      <c r="F467" s="285"/>
      <c r="G467" s="285"/>
      <c r="H467" s="286"/>
      <c r="J467" s="287">
        <f t="shared" si="120"/>
        <v>0</v>
      </c>
    </row>
    <row r="468" spans="1:10" s="279" customFormat="1" ht="76.5" x14ac:dyDescent="0.2">
      <c r="A468" s="288" t="s">
        <v>5145</v>
      </c>
      <c r="B468" s="392" t="s">
        <v>5212</v>
      </c>
      <c r="C468" s="392" t="s">
        <v>7076</v>
      </c>
      <c r="D468" s="316" t="str">
        <f>IF(A468="SERVIÇO",VLOOKUP(C468,SERVIÇOS!$A$6:$D$6426,2,0),IF(A468="INSUMO",VLOOKUP(C468,INSUMOS!$A$6:$D$5343,2,0),IF(REFORMA!A468="COTAÇÃO",VLOOKUP(REFORMA!C468,'MAPA DE COTAÇÕES'!$A$9:$H$956,2,0),IF(REFORMA!A468="CCU",VLOOKUP(REFORMA!C468,COMPOSIÇÕES!$B$9:$H$1050,2,0)))))</f>
        <v>ABRIGO PARA HIDRANTE, 90X60X17CM, COM REGISTRO GLOBO ANGULAR 45º 2.1/2", ADAPTADOR STORZ 2.1/2", MANGUEIRA DE INCÊNDIO COM DOIS LANCES DE 15M, REDUÇÃO 2.1/2X1.1/2" E ESGUICHO EM LATÃO 1.1/2" - FORNECIMENTO E INSTALAÇÃO</v>
      </c>
      <c r="E468" s="317" t="str">
        <f>IF(A468="SERVIÇO",VLOOKUP(C468,SERVIÇOS!$A$6:$D$6426,3,0),IF(A468="INSUMO",VLOOKUP(C468,INSUMOS!$A$6:$D$5343,3,0),IF(REFORMA!A468="COTAÇÃO",VLOOKUP(REFORMA!C468,'MAPA DE COTAÇÕES'!$A$9:$H$956,4,0),IF(REFORMA!A468="CCU",VLOOKUP(REFORMA!C468,COMPOSIÇÕES!$B$9:$H$1050,4,0)))))</f>
        <v>UNID</v>
      </c>
      <c r="F468" s="393">
        <v>2</v>
      </c>
      <c r="G468" s="391">
        <f>IF(A468="SERVIÇO",VLOOKUP(C468,SERVIÇOS!$A$6:$D$6426,4,0),IF(A468="INSUMO",VLOOKUP(C468,INSUMOS!$A$6:$D$5343,4,0),IF(REFORMA!A468="COTAÇÃO",VLOOKUP(REFORMA!C468,'MAPA DE COTAÇÕES'!$A$9:$H$956,3,0),IF(REFORMA!A468="CCU",VLOOKUP(REFORMA!C468,COMPOSIÇÕES!$B$9:$H$1050,7,0)))))</f>
        <v>1185.71</v>
      </c>
      <c r="H468" s="390">
        <f>G468*F468</f>
        <v>2371.42</v>
      </c>
      <c r="J468" s="287">
        <f t="shared" si="120"/>
        <v>2371.42</v>
      </c>
    </row>
    <row r="469" spans="1:10" s="106" customFormat="1" x14ac:dyDescent="0.2">
      <c r="A469" s="287"/>
      <c r="B469" s="171"/>
      <c r="C469" s="171"/>
      <c r="D469" s="171"/>
      <c r="E469" s="172"/>
      <c r="F469" s="173"/>
      <c r="G469" s="173"/>
      <c r="H469" s="174"/>
      <c r="J469" s="287">
        <f t="shared" si="120"/>
        <v>0</v>
      </c>
    </row>
    <row r="470" spans="1:10" s="279" customFormat="1" x14ac:dyDescent="0.2">
      <c r="A470" s="288"/>
      <c r="B470" s="280" t="s">
        <v>5213</v>
      </c>
      <c r="C470" s="280"/>
      <c r="D470" s="281" t="s">
        <v>5177</v>
      </c>
      <c r="E470" s="282"/>
      <c r="F470" s="282"/>
      <c r="G470" s="282"/>
      <c r="H470" s="283"/>
      <c r="J470" s="287">
        <f t="shared" si="120"/>
        <v>0</v>
      </c>
    </row>
    <row r="471" spans="1:10" s="279" customFormat="1" ht="25.5" x14ac:dyDescent="0.2">
      <c r="A471" s="288" t="s">
        <v>5144</v>
      </c>
      <c r="B471" s="392" t="s">
        <v>5214</v>
      </c>
      <c r="C471" s="392">
        <v>83635</v>
      </c>
      <c r="D471" s="316" t="str">
        <f>IF(A471="SERVIÇO",VLOOKUP(C471,SERVIÇOS!$A$6:$D$6426,2,0),IF(A471="INSUMO",VLOOKUP(C471,INSUMOS!$A$6:$D$5343,2,0),IF(REFORMA!A471="COTAÇÃO",VLOOKUP(REFORMA!C471,'MAPA DE COTAÇÕES'!$A$9:$H$956,2,0),IF(REFORMA!A471="CCU",VLOOKUP(REFORMA!C471,COMPOSIÇÕES!$B$9:$H$1050,2,0)))))</f>
        <v>EXTINTOR INCENDIO TP PO QUIMICO 6KG - FORNECIMENTO E INSTALACAO</v>
      </c>
      <c r="E471" s="317" t="str">
        <f>IF(A471="SERVIÇO",VLOOKUP(C471,SERVIÇOS!$A$6:$D$6426,3,0),IF(A471="INSUMO",VLOOKUP(C471,INSUMOS!$A$6:$D$5343,3,0),IF(REFORMA!A471="COTAÇÃO",VLOOKUP(REFORMA!C471,'MAPA DE COTAÇÕES'!$A$9:$H$956,4,0),IF(REFORMA!A471="CCU",VLOOKUP(REFORMA!C471,COMPOSIÇÕES!$B$9:$H$1050,4,0)))))</f>
        <v>UN</v>
      </c>
      <c r="F471" s="393">
        <v>5</v>
      </c>
      <c r="G471" s="391">
        <f>IF(A471="SERVIÇO",VLOOKUP(C471,SERVIÇOS!$A$6:$D$6426,4,0),IF(A471="INSUMO",VLOOKUP(C471,INSUMOS!$A$6:$D$5343,4,0),IF(REFORMA!A471="COTAÇÃO",VLOOKUP(REFORMA!C471,'MAPA DE COTAÇÕES'!$A$9:$H$956,3,0),IF(REFORMA!A471="CCU",VLOOKUP(REFORMA!C471,COMPOSIÇÕES!$B$9:$H$1050,7,0)))))</f>
        <v>193.62</v>
      </c>
      <c r="H471" s="390">
        <f t="shared" ref="H471" si="163">G471*F471</f>
        <v>968.1</v>
      </c>
      <c r="J471" s="287">
        <f t="shared" si="120"/>
        <v>968.1</v>
      </c>
    </row>
    <row r="472" spans="1:10" s="279" customFormat="1" ht="25.5" x14ac:dyDescent="0.2">
      <c r="A472" s="288" t="s">
        <v>5145</v>
      </c>
      <c r="B472" s="392" t="s">
        <v>7190</v>
      </c>
      <c r="C472" s="392" t="s">
        <v>7079</v>
      </c>
      <c r="D472" s="316" t="str">
        <f>IF(A472="SERVIÇO",VLOOKUP(C472,SERVIÇOS!$A$6:$D$6426,2,0),IF(A472="INSUMO",VLOOKUP(C472,INSUMOS!$A$6:$D$5343,2,0),IF(REFORMA!A472="COTAÇÃO",VLOOKUP(REFORMA!C472,'MAPA DE COTAÇÕES'!$A$9:$H$956,2,0),IF(REFORMA!A472="CCU",VLOOKUP(REFORMA!C472,COMPOSIÇÕES!$B$9:$H$1050,2,0)))))</f>
        <v>BICO DE SPRINKLER 68°  - FORNECIMENTO E INSTALAÇÃO.</v>
      </c>
      <c r="E472" s="317" t="str">
        <f>IF(A472="SERVIÇO",VLOOKUP(C472,SERVIÇOS!$A$6:$D$6426,3,0),IF(A472="INSUMO",VLOOKUP(C472,INSUMOS!$A$6:$D$5343,3,0),IF(REFORMA!A472="COTAÇÃO",VLOOKUP(REFORMA!C472,'MAPA DE COTAÇÕES'!$A$9:$H$956,4,0),IF(REFORMA!A472="CCU",VLOOKUP(REFORMA!C472,COMPOSIÇÕES!$B$9:$H$1050,4,0)))))</f>
        <v>UNID</v>
      </c>
      <c r="F472" s="393">
        <v>1</v>
      </c>
      <c r="G472" s="391">
        <f>IF(A472="SERVIÇO",VLOOKUP(C472,SERVIÇOS!$A$6:$D$6426,4,0),IF(A472="INSUMO",VLOOKUP(C472,INSUMOS!$A$6:$D$5343,4,0),IF(REFORMA!A472="COTAÇÃO",VLOOKUP(REFORMA!C472,'MAPA DE COTAÇÕES'!$A$9:$H$956,3,0),IF(REFORMA!A472="CCU",VLOOKUP(REFORMA!C472,COMPOSIÇÕES!$B$9:$H$1050,7,0)))))</f>
        <v>109.95000000000002</v>
      </c>
      <c r="H472" s="390">
        <f t="shared" ref="H472" si="164">G472*F472</f>
        <v>109.95000000000002</v>
      </c>
      <c r="J472" s="287">
        <f t="shared" ref="J472" si="165">G472*F472</f>
        <v>109.95000000000002</v>
      </c>
    </row>
    <row r="473" spans="1:10" s="106" customFormat="1" x14ac:dyDescent="0.2">
      <c r="A473" s="287"/>
      <c r="B473" s="171"/>
      <c r="C473" s="171"/>
      <c r="D473" s="171"/>
      <c r="E473" s="172"/>
      <c r="F473" s="173"/>
      <c r="G473" s="173"/>
      <c r="H473" s="174"/>
      <c r="J473" s="287">
        <f t="shared" si="120"/>
        <v>0</v>
      </c>
    </row>
    <row r="474" spans="1:10" s="279" customFormat="1" x14ac:dyDescent="0.2">
      <c r="A474" s="288"/>
      <c r="B474" s="280" t="s">
        <v>5215</v>
      </c>
      <c r="C474" s="280"/>
      <c r="D474" s="281" t="s">
        <v>5216</v>
      </c>
      <c r="E474" s="282"/>
      <c r="F474" s="282"/>
      <c r="G474" s="282"/>
      <c r="H474" s="283"/>
      <c r="J474" s="287">
        <f t="shared" si="120"/>
        <v>0</v>
      </c>
    </row>
    <row r="475" spans="1:10" s="279" customFormat="1" ht="38.25" x14ac:dyDescent="0.2">
      <c r="A475" s="288" t="s">
        <v>5145</v>
      </c>
      <c r="B475" s="392" t="s">
        <v>5217</v>
      </c>
      <c r="C475" s="392" t="s">
        <v>7082</v>
      </c>
      <c r="D475" s="316" t="str">
        <f>IF(A475="SERVIÇO",VLOOKUP(C475,SERVIÇOS!$A$6:$D$6426,2,0),IF(A475="INSUMO",VLOOKUP(C475,INSUMOS!$A$6:$D$5343,2,0),IF(REFORMA!A475="COTAÇÃO",VLOOKUP(REFORMA!C475,'MAPA DE COTAÇÕES'!$A$9:$H$956,2,0),IF(REFORMA!A475="CCU",VLOOKUP(REFORMA!C475,COMPOSIÇÕES!$B$9:$H$1050,2,0)))))</f>
        <v>PLACA DE IDENTIFICAÇÃO E SINALIZAÇÃO EM PVC, COM PICTOGRAMAS FOTOLUMINESCENTES</v>
      </c>
      <c r="E475" s="317" t="str">
        <f>IF(A475="SERVIÇO",VLOOKUP(C475,SERVIÇOS!$A$6:$D$6426,3,0),IF(A475="INSUMO",VLOOKUP(C475,INSUMOS!$A$6:$D$5343,3,0),IF(REFORMA!A475="COTAÇÃO",VLOOKUP(REFORMA!C475,'MAPA DE COTAÇÕES'!$A$9:$H$956,4,0),IF(REFORMA!A475="CCU",VLOOKUP(REFORMA!C475,COMPOSIÇÕES!$B$9:$H$1050,4,0)))))</f>
        <v>UNID</v>
      </c>
      <c r="F475" s="393">
        <v>26</v>
      </c>
      <c r="G475" s="391">
        <f>IF(A475="SERVIÇO",VLOOKUP(C475,SERVIÇOS!$A$6:$D$6426,4,0),IF(A475="INSUMO",VLOOKUP(C475,INSUMOS!$A$6:$D$5343,4,0),IF(REFORMA!A475="COTAÇÃO",VLOOKUP(REFORMA!C475,'MAPA DE COTAÇÕES'!$A$9:$H$956,3,0),IF(REFORMA!A475="CCU",VLOOKUP(REFORMA!C475,COMPOSIÇÕES!$B$9:$H$1050,7,0)))))</f>
        <v>31.716000000000001</v>
      </c>
      <c r="H475" s="390">
        <f t="shared" ref="H475:H476" si="166">G475*F475</f>
        <v>824.61599999999999</v>
      </c>
      <c r="J475" s="287">
        <f t="shared" si="120"/>
        <v>824.61599999999999</v>
      </c>
    </row>
    <row r="476" spans="1:10" s="279" customFormat="1" x14ac:dyDescent="0.2">
      <c r="A476" s="288" t="s">
        <v>5144</v>
      </c>
      <c r="B476" s="392" t="s">
        <v>5218</v>
      </c>
      <c r="C476" s="392">
        <v>79460</v>
      </c>
      <c r="D476" s="316" t="str">
        <f>IF(A476="SERVIÇO",VLOOKUP(C476,SERVIÇOS!$A$6:$D$6426,2,0),IF(A476="INSUMO",VLOOKUP(C476,INSUMOS!$A$6:$D$5343,2,0),IF(REFORMA!A476="COTAÇÃO",VLOOKUP(REFORMA!C476,'MAPA DE COTAÇÕES'!$A$9:$H$956,2,0),IF(REFORMA!A476="CCU",VLOOKUP(REFORMA!C476,COMPOSIÇÕES!$B$9:$H$1050,2,0)))))</f>
        <v>PINTURA EPOXI, DUAS DEMAOS</v>
      </c>
      <c r="E476" s="317" t="str">
        <f>IF(A476="SERVIÇO",VLOOKUP(C476,SERVIÇOS!$A$6:$D$6426,3,0),IF(A476="INSUMO",VLOOKUP(C476,INSUMOS!$A$6:$D$5343,3,0),IF(REFORMA!A476="COTAÇÃO",VLOOKUP(REFORMA!C476,'MAPA DE COTAÇÕES'!$A$9:$H$956,4,0),IF(REFORMA!A476="CCU",VLOOKUP(REFORMA!C476,COMPOSIÇÕES!$B$9:$H$1050,4,0)))))</f>
        <v>M2</v>
      </c>
      <c r="F476" s="393">
        <v>5</v>
      </c>
      <c r="G476" s="391">
        <f>IF(A476="SERVIÇO",VLOOKUP(C476,SERVIÇOS!$A$6:$D$6426,4,0),IF(A476="INSUMO",VLOOKUP(C476,INSUMOS!$A$6:$D$5343,4,0),IF(REFORMA!A476="COTAÇÃO",VLOOKUP(REFORMA!C476,'MAPA DE COTAÇÕES'!$A$9:$H$956,3,0),IF(REFORMA!A476="CCU",VLOOKUP(REFORMA!C476,COMPOSIÇÕES!$B$9:$H$1050,7,0)))))</f>
        <v>44.72</v>
      </c>
      <c r="H476" s="390">
        <f t="shared" si="166"/>
        <v>223.6</v>
      </c>
      <c r="J476" s="287">
        <f t="shared" si="120"/>
        <v>223.6</v>
      </c>
    </row>
    <row r="477" spans="1:10" s="106" customFormat="1" x14ac:dyDescent="0.2">
      <c r="A477" s="287"/>
      <c r="B477" s="171"/>
      <c r="C477" s="171"/>
      <c r="D477" s="171"/>
      <c r="E477" s="172"/>
      <c r="F477" s="173"/>
      <c r="G477" s="173"/>
      <c r="H477" s="174"/>
      <c r="J477" s="287">
        <f t="shared" si="120"/>
        <v>0</v>
      </c>
    </row>
    <row r="478" spans="1:10" s="279" customFormat="1" x14ac:dyDescent="0.2">
      <c r="A478" s="288"/>
      <c r="B478" s="280" t="s">
        <v>7191</v>
      </c>
      <c r="C478" s="280"/>
      <c r="D478" s="281" t="s">
        <v>116</v>
      </c>
      <c r="E478" s="282"/>
      <c r="F478" s="282"/>
      <c r="G478" s="282"/>
      <c r="H478" s="283"/>
      <c r="J478" s="287">
        <f t="shared" si="120"/>
        <v>0</v>
      </c>
    </row>
    <row r="479" spans="1:10" s="279" customFormat="1" ht="38.25" x14ac:dyDescent="0.2">
      <c r="A479" s="288" t="s">
        <v>5144</v>
      </c>
      <c r="B479" s="392" t="s">
        <v>7192</v>
      </c>
      <c r="C479" s="392">
        <v>90443</v>
      </c>
      <c r="D479" s="316" t="str">
        <f>IF(A479="SERVIÇO",VLOOKUP(C479,SERVIÇOS!$A$6:$D$6426,2,0),IF(A479="INSUMO",VLOOKUP(C479,INSUMOS!$A$6:$D$5343,2,0),IF(REFORMA!A479="COTAÇÃO",VLOOKUP(REFORMA!C479,'MAPA DE COTAÇÕES'!$A$9:$H$956,2,0),IF(REFORMA!A479="CCU",VLOOKUP(REFORMA!C479,COMPOSIÇÕES!$B$9:$H$1050,2,0)))))</f>
        <v>RASGO EM ALVENARIA PARA RAMAIS/ DISTRIBUIÇÃO COM DIAMETROS MENORES OU IGUAIS A 40 MM. AF_05/2015</v>
      </c>
      <c r="E479" s="317" t="str">
        <f>IF(A479="SERVIÇO",VLOOKUP(C479,SERVIÇOS!$A$6:$D$6426,3,0),IF(A479="INSUMO",VLOOKUP(C479,INSUMOS!$A$6:$D$5343,3,0),IF(REFORMA!A479="COTAÇÃO",VLOOKUP(REFORMA!C479,'MAPA DE COTAÇÕES'!$A$9:$H$956,4,0),IF(REFORMA!A479="CCU",VLOOKUP(REFORMA!C479,COMPOSIÇÕES!$B$9:$H$1050,4,0)))))</f>
        <v>M</v>
      </c>
      <c r="F479" s="393">
        <v>6</v>
      </c>
      <c r="G479" s="391">
        <f>IF(A479="SERVIÇO",VLOOKUP(C479,SERVIÇOS!$A$6:$D$6426,4,0),IF(A479="INSUMO",VLOOKUP(C479,INSUMOS!$A$6:$D$5343,4,0),IF(REFORMA!A479="COTAÇÃO",VLOOKUP(REFORMA!C479,'MAPA DE COTAÇÕES'!$A$9:$H$956,3,0),IF(REFORMA!A479="CCU",VLOOKUP(REFORMA!C479,COMPOSIÇÕES!$B$9:$H$1050,7,0)))))</f>
        <v>10.59</v>
      </c>
      <c r="H479" s="390">
        <f t="shared" ref="H479:H482" si="167">G479*F479</f>
        <v>63.54</v>
      </c>
      <c r="J479" s="287">
        <f t="shared" si="120"/>
        <v>63.54</v>
      </c>
    </row>
    <row r="480" spans="1:10" s="279" customFormat="1" ht="38.25" x14ac:dyDescent="0.2">
      <c r="A480" s="288" t="s">
        <v>5144</v>
      </c>
      <c r="B480" s="392" t="s">
        <v>7193</v>
      </c>
      <c r="C480" s="392">
        <v>90466</v>
      </c>
      <c r="D480" s="316" t="str">
        <f>IF(A480="SERVIÇO",VLOOKUP(C480,SERVIÇOS!$A$6:$D$6426,2,0),IF(A480="INSUMO",VLOOKUP(C480,INSUMOS!$A$6:$D$5343,2,0),IF(REFORMA!A480="COTAÇÃO",VLOOKUP(REFORMA!C480,'MAPA DE COTAÇÕES'!$A$9:$H$956,2,0),IF(REFORMA!A480="CCU",VLOOKUP(REFORMA!C480,COMPOSIÇÕES!$B$9:$H$1050,2,0)))))</f>
        <v>CHUMBAMENTO LINEAR EM ALVENARIA PARA RAMAIS/DISTRIBUIÇÃO COM DIÂMETROS MENORES OU IGUAIS A 40 MM. AF_05/2015</v>
      </c>
      <c r="E480" s="317" t="str">
        <f>IF(A480="SERVIÇO",VLOOKUP(C480,SERVIÇOS!$A$6:$D$6426,3,0),IF(A480="INSUMO",VLOOKUP(C480,INSUMOS!$A$6:$D$5343,3,0),IF(REFORMA!A480="COTAÇÃO",VLOOKUP(REFORMA!C480,'MAPA DE COTAÇÕES'!$A$9:$H$956,4,0),IF(REFORMA!A480="CCU",VLOOKUP(REFORMA!C480,COMPOSIÇÕES!$B$9:$H$1050,4,0)))))</f>
        <v>M</v>
      </c>
      <c r="F480" s="393">
        <v>6</v>
      </c>
      <c r="G480" s="391">
        <f>IF(A480="SERVIÇO",VLOOKUP(C480,SERVIÇOS!$A$6:$D$6426,4,0),IF(A480="INSUMO",VLOOKUP(C480,INSUMOS!$A$6:$D$5343,4,0),IF(REFORMA!A480="COTAÇÃO",VLOOKUP(REFORMA!C480,'MAPA DE COTAÇÕES'!$A$9:$H$956,3,0),IF(REFORMA!A480="CCU",VLOOKUP(REFORMA!C480,COMPOSIÇÕES!$B$9:$H$1050,7,0)))))</f>
        <v>10.38</v>
      </c>
      <c r="H480" s="390">
        <f t="shared" si="167"/>
        <v>62.28</v>
      </c>
      <c r="J480" s="287">
        <f t="shared" si="120"/>
        <v>62.28</v>
      </c>
    </row>
    <row r="481" spans="1:10" s="279" customFormat="1" ht="63.75" x14ac:dyDescent="0.2">
      <c r="A481" s="288" t="s">
        <v>5144</v>
      </c>
      <c r="B481" s="392" t="s">
        <v>7194</v>
      </c>
      <c r="C481" s="392">
        <v>91185</v>
      </c>
      <c r="D481" s="316" t="str">
        <f>IF(A481="SERVIÇO",VLOOKUP(C481,SERVIÇOS!$A$6:$D$6426,2,0),IF(A481="INSUMO",VLOOKUP(C481,INSUMOS!$A$6:$D$5343,2,0),IF(REFORMA!A481="COTAÇÃO",VLOOKUP(REFORMA!C481,'MAPA DE COTAÇÕES'!$A$9:$H$956,2,0),IF(REFORMA!A481="CCU",VLOOKUP(REFORMA!C481,COMPOSIÇÕES!$B$9:$H$1050,2,0)))))</f>
        <v>FIXAÇÃO DE TUBOS HORIZONTAIS DE PVC, CPVC OU COBRE DIÂMETROS MENORES OU IGUAIS A 40 MM COM ABRAÇADEIRA METÁLICA FLEXÍVEL 18 MM, FIXADA DIRETAMENTE NA LAJE. AF_05/2015</v>
      </c>
      <c r="E481" s="317" t="str">
        <f>IF(A481="SERVIÇO",VLOOKUP(C481,SERVIÇOS!$A$6:$D$6426,3,0),IF(A481="INSUMO",VLOOKUP(C481,INSUMOS!$A$6:$D$5343,3,0),IF(REFORMA!A481="COTAÇÃO",VLOOKUP(REFORMA!C481,'MAPA DE COTAÇÕES'!$A$9:$H$956,4,0),IF(REFORMA!A481="CCU",VLOOKUP(REFORMA!C481,COMPOSIÇÕES!$B$9:$H$1050,4,0)))))</f>
        <v>M</v>
      </c>
      <c r="F481" s="393">
        <v>40</v>
      </c>
      <c r="G481" s="391">
        <f>IF(A481="SERVIÇO",VLOOKUP(C481,SERVIÇOS!$A$6:$D$6426,4,0),IF(A481="INSUMO",VLOOKUP(C481,INSUMOS!$A$6:$D$5343,4,0),IF(REFORMA!A481="COTAÇÃO",VLOOKUP(REFORMA!C481,'MAPA DE COTAÇÕES'!$A$9:$H$956,3,0),IF(REFORMA!A481="CCU",VLOOKUP(REFORMA!C481,COMPOSIÇÕES!$B$9:$H$1050,7,0)))))</f>
        <v>5.68</v>
      </c>
      <c r="H481" s="390">
        <f t="shared" si="167"/>
        <v>227.2</v>
      </c>
      <c r="J481" s="287">
        <f t="shared" si="120"/>
        <v>227.2</v>
      </c>
    </row>
    <row r="482" spans="1:10" s="279" customFormat="1" ht="63.75" x14ac:dyDescent="0.2">
      <c r="A482" s="288" t="s">
        <v>5144</v>
      </c>
      <c r="B482" s="392" t="s">
        <v>7195</v>
      </c>
      <c r="C482" s="392">
        <v>91186</v>
      </c>
      <c r="D482" s="316" t="str">
        <f>IF(A482="SERVIÇO",VLOOKUP(C482,SERVIÇOS!$A$6:$D$6426,2,0),IF(A482="INSUMO",VLOOKUP(C482,INSUMOS!$A$6:$D$5343,2,0),IF(REFORMA!A482="COTAÇÃO",VLOOKUP(REFORMA!C482,'MAPA DE COTAÇÕES'!$A$9:$H$956,2,0),IF(REFORMA!A482="CCU",VLOOKUP(REFORMA!C482,COMPOSIÇÕES!$B$9:$H$1050,2,0)))))</f>
        <v>FIXAÇÃO DE TUBOS HORIZONTAIS DE PVC, CPVC OU COBRE DIÂMETROS MAIORES QUE 40 MM E MENORES OU IGUAIS A 75 MM COM ABRAÇADEIRA METÁLICA FLEXÍVEL 18 MM, FIXADA DIRETAMENTE NA LAJE. AF_05/2015</v>
      </c>
      <c r="E482" s="317" t="str">
        <f>IF(A482="SERVIÇO",VLOOKUP(C482,SERVIÇOS!$A$6:$D$6426,3,0),IF(A482="INSUMO",VLOOKUP(C482,INSUMOS!$A$6:$D$5343,3,0),IF(REFORMA!A482="COTAÇÃO",VLOOKUP(REFORMA!C482,'MAPA DE COTAÇÕES'!$A$9:$H$956,4,0),IF(REFORMA!A482="CCU",VLOOKUP(REFORMA!C482,COMPOSIÇÕES!$B$9:$H$1050,4,0)))))</f>
        <v>M</v>
      </c>
      <c r="F482" s="393">
        <v>28</v>
      </c>
      <c r="G482" s="391">
        <f>IF(A482="SERVIÇO",VLOOKUP(C482,SERVIÇOS!$A$6:$D$6426,4,0),IF(A482="INSUMO",VLOOKUP(C482,INSUMOS!$A$6:$D$5343,4,0),IF(REFORMA!A482="COTAÇÃO",VLOOKUP(REFORMA!C482,'MAPA DE COTAÇÕES'!$A$9:$H$956,3,0),IF(REFORMA!A482="CCU",VLOOKUP(REFORMA!C482,COMPOSIÇÕES!$B$9:$H$1050,7,0)))))</f>
        <v>4.6500000000000004</v>
      </c>
      <c r="H482" s="390">
        <f t="shared" si="167"/>
        <v>130.20000000000002</v>
      </c>
      <c r="J482" s="287">
        <f t="shared" si="120"/>
        <v>130.20000000000002</v>
      </c>
    </row>
    <row r="483" spans="1:10" s="106" customFormat="1" x14ac:dyDescent="0.2">
      <c r="A483" s="287"/>
      <c r="B483" s="171"/>
      <c r="C483" s="171"/>
      <c r="D483" s="171"/>
      <c r="E483" s="172"/>
      <c r="F483" s="173"/>
      <c r="G483" s="173"/>
      <c r="H483" s="174"/>
      <c r="J483" s="287">
        <f t="shared" si="120"/>
        <v>0</v>
      </c>
    </row>
    <row r="484" spans="1:10" s="279" customFormat="1" x14ac:dyDescent="0.2">
      <c r="A484" s="288"/>
      <c r="B484" s="236"/>
      <c r="C484" s="236"/>
      <c r="D484" s="236"/>
      <c r="E484" s="236"/>
      <c r="F484" s="236"/>
      <c r="G484" s="237" t="s">
        <v>75</v>
      </c>
      <c r="H484" s="159">
        <f>SUM(H457:H483)</f>
        <v>9407.4160000000047</v>
      </c>
      <c r="J484" s="287"/>
    </row>
    <row r="485" spans="1:10" s="106" customFormat="1" x14ac:dyDescent="0.2">
      <c r="A485" s="287"/>
      <c r="B485" s="171"/>
      <c r="C485" s="171"/>
      <c r="D485" s="171"/>
      <c r="E485" s="172"/>
      <c r="F485" s="173"/>
      <c r="G485" s="173"/>
      <c r="H485" s="174"/>
      <c r="J485" s="287">
        <f t="shared" ref="J485:J514" si="168">G485*F485</f>
        <v>0</v>
      </c>
    </row>
    <row r="486" spans="1:10" s="106" customFormat="1" x14ac:dyDescent="0.2">
      <c r="A486" s="287"/>
      <c r="B486" s="170" t="s">
        <v>7196</v>
      </c>
      <c r="C486" s="170"/>
      <c r="D486" s="175" t="s">
        <v>90</v>
      </c>
      <c r="E486" s="176"/>
      <c r="F486" s="176"/>
      <c r="G486" s="176"/>
      <c r="H486" s="177"/>
      <c r="J486" s="287">
        <f t="shared" si="168"/>
        <v>0</v>
      </c>
    </row>
    <row r="487" spans="1:10" s="106" customFormat="1" x14ac:dyDescent="0.2">
      <c r="A487" s="287"/>
      <c r="B487" s="107" t="s">
        <v>7197</v>
      </c>
      <c r="C487" s="107"/>
      <c r="D487" s="175" t="s">
        <v>91</v>
      </c>
      <c r="E487" s="176"/>
      <c r="F487" s="176"/>
      <c r="G487" s="176"/>
      <c r="H487" s="177"/>
      <c r="J487" s="287">
        <f t="shared" si="168"/>
        <v>0</v>
      </c>
    </row>
    <row r="488" spans="1:10" s="106" customFormat="1" x14ac:dyDescent="0.2">
      <c r="A488" s="288" t="s">
        <v>5145</v>
      </c>
      <c r="B488" s="389" t="s">
        <v>7198</v>
      </c>
      <c r="C488" s="389" t="s">
        <v>7084</v>
      </c>
      <c r="D488" s="316" t="str">
        <f>IF(A488="SERVIÇO",VLOOKUP(C488,SERVIÇOS!$A$6:$D$6426,2,0),IF(A488="INSUMO",VLOOKUP(C488,INSUMOS!$A$6:$D$5343,2,0),IF(REFORMA!A488="COTAÇÃO",VLOOKUP(REFORMA!C488,'MAPA DE COTAÇÕES'!$A$9:$H$956,2,0),IF(REFORMA!A488="CCU",VLOOKUP(REFORMA!C488,COMPOSIÇÕES!$B$9:$H$1050,2,0)))))</f>
        <v>LIMPEZA PERMANENTE DE OBRA</v>
      </c>
      <c r="E488" s="317" t="str">
        <f>IF(A488="SERVIÇO",VLOOKUP(C488,SERVIÇOS!$A$6:$D$6426,3,0),IF(A488="INSUMO",VLOOKUP(C488,INSUMOS!$A$6:$D$5343,3,0),IF(REFORMA!A488="COTAÇÃO",VLOOKUP(REFORMA!C488,'MAPA DE COTAÇÕES'!$A$9:$H$956,4,0),IF(REFORMA!A488="CCU",VLOOKUP(REFORMA!C488,COMPOSIÇÕES!$B$9:$H$1050,4,0)))))</f>
        <v>MÊS</v>
      </c>
      <c r="F488" s="318">
        <v>5</v>
      </c>
      <c r="G488" s="391">
        <f>IF(A488="SERVIÇO",VLOOKUP(C488,SERVIÇOS!$A$6:$D$6426,4,0),IF(A488="INSUMO",VLOOKUP(C488,INSUMOS!$A$6:$D$5343,4,0),IF(REFORMA!A488="COTAÇÃO",VLOOKUP(REFORMA!C488,'MAPA DE COTAÇÕES'!$A$9:$H$956,3,0),IF(REFORMA!A488="CCU",VLOOKUP(REFORMA!C488,COMPOSIÇÕES!$B$9:$H$1050,7,0)))))</f>
        <v>1389.52</v>
      </c>
      <c r="H488" s="390">
        <f t="shared" ref="H488:H490" si="169">G488*F488</f>
        <v>6947.6</v>
      </c>
      <c r="J488" s="287">
        <f t="shared" si="168"/>
        <v>6947.6</v>
      </c>
    </row>
    <row r="489" spans="1:10" s="106" customFormat="1" ht="25.5" x14ac:dyDescent="0.2">
      <c r="A489" s="288" t="s">
        <v>5144</v>
      </c>
      <c r="B489" s="389" t="s">
        <v>7199</v>
      </c>
      <c r="C489" s="392">
        <v>99803</v>
      </c>
      <c r="D489" s="316" t="str">
        <f>IF(A489="SERVIÇO",VLOOKUP(C489,SERVIÇOS!$A$6:$D$6426,2,0),IF(A489="INSUMO",VLOOKUP(C489,INSUMOS!$A$6:$D$5343,2,0),IF(REFORMA!A489="COTAÇÃO",VLOOKUP(REFORMA!C489,'MAPA DE COTAÇÕES'!$A$9:$H$956,2,0),IF(REFORMA!A489="CCU",VLOOKUP(REFORMA!C489,COMPOSIÇÕES!$B$9:$H$1050,2,0)))))</f>
        <v>LIMPEZA DE PISO CERÂMICO OU PORCELANATO COM PANO ÚMIDO. AF_04/2019</v>
      </c>
      <c r="E489" s="317" t="str">
        <f>IF(A489="SERVIÇO",VLOOKUP(C489,SERVIÇOS!$A$6:$D$6426,3,0),IF(A489="INSUMO",VLOOKUP(C489,INSUMOS!$A$6:$D$5343,3,0),IF(REFORMA!A489="COTAÇÃO",VLOOKUP(REFORMA!C489,'MAPA DE COTAÇÕES'!$A$9:$H$956,4,0),IF(REFORMA!A489="CCU",VLOOKUP(REFORMA!C489,COMPOSIÇÕES!$B$9:$H$1050,4,0)))))</f>
        <v>M2</v>
      </c>
      <c r="F489" s="318">
        <v>270</v>
      </c>
      <c r="G489" s="391">
        <f>IF(A489="SERVIÇO",VLOOKUP(C489,SERVIÇOS!$A$6:$D$6426,4,0),IF(A489="INSUMO",VLOOKUP(C489,INSUMOS!$A$6:$D$5343,4,0),IF(REFORMA!A489="COTAÇÃO",VLOOKUP(REFORMA!C489,'MAPA DE COTAÇÕES'!$A$9:$H$956,3,0),IF(REFORMA!A489="CCU",VLOOKUP(REFORMA!C489,COMPOSIÇÕES!$B$9:$H$1050,7,0)))))</f>
        <v>1.53</v>
      </c>
      <c r="H489" s="390">
        <f t="shared" si="169"/>
        <v>413.1</v>
      </c>
      <c r="J489" s="287">
        <f t="shared" si="168"/>
        <v>413.1</v>
      </c>
    </row>
    <row r="490" spans="1:10" s="106" customFormat="1" ht="25.5" x14ac:dyDescent="0.2">
      <c r="A490" s="287" t="s">
        <v>16</v>
      </c>
      <c r="B490" s="389" t="s">
        <v>7200</v>
      </c>
      <c r="C490" s="389" t="s">
        <v>5911</v>
      </c>
      <c r="D490" s="316" t="str">
        <f>IF(A490="SERVIÇO",VLOOKUP(C490,SERVIÇOS!$A$6:$D$6426,2,0),IF(A490="INSUMO",VLOOKUP(C490,INSUMOS!$A$6:$D$5343,2,0),IF(REFORMA!A490="COTAÇÃO",VLOOKUP(REFORMA!C490,'MAPA DE COTAÇÕES'!$A$9:$H$956,2,0),IF(REFORMA!A490="CCU",VLOOKUP(REFORMA!C490,COMPOSIÇÕES!$B$9:$H$1050,2,0)))))</f>
        <v>CONTAINER PARA ENTULHO, INCLUINDO TAXA DE DEPOSIÇÃO FINAL</v>
      </c>
      <c r="E490" s="317" t="str">
        <f>IF(A490="SERVIÇO",VLOOKUP(C490,SERVIÇOS!$A$6:$D$6426,3,0),IF(A490="INSUMO",VLOOKUP(C490,INSUMOS!$A$6:$D$5343,3,0),IF(REFORMA!A490="COTAÇÃO",VLOOKUP(REFORMA!C490,'MAPA DE COTAÇÕES'!$A$9:$H$956,4,0),IF(REFORMA!A490="CCU",VLOOKUP(REFORMA!C490,COMPOSIÇÕES!$B$9:$H$1050,4,0)))))</f>
        <v>MÊS</v>
      </c>
      <c r="F490" s="318">
        <v>5</v>
      </c>
      <c r="G490" s="391">
        <f>IF(A490="SERVIÇO",VLOOKUP(C490,SERVIÇOS!$A$6:$D$6426,4,0),IF(A490="INSUMO",VLOOKUP(C490,INSUMOS!$A$6:$D$5343,4,0),IF(REFORMA!A490="COTAÇÃO",VLOOKUP(REFORMA!C490,'MAPA DE COTAÇÕES'!$A$9:$H$956,3,0),IF(REFORMA!A490="CCU",VLOOKUP(REFORMA!C490,COMPOSIÇÕES!$B$9:$H$1050,7,0)))))</f>
        <v>1160</v>
      </c>
      <c r="H490" s="390">
        <f t="shared" si="169"/>
        <v>5800</v>
      </c>
      <c r="J490" s="287">
        <f t="shared" si="168"/>
        <v>5800</v>
      </c>
    </row>
    <row r="491" spans="1:10" s="106" customFormat="1" ht="25.5" x14ac:dyDescent="0.2">
      <c r="A491" s="288" t="s">
        <v>5144</v>
      </c>
      <c r="B491" s="389" t="s">
        <v>7201</v>
      </c>
      <c r="C491" s="495" t="s">
        <v>7202</v>
      </c>
      <c r="D491" s="495" t="s">
        <v>7203</v>
      </c>
      <c r="E491" s="496" t="s">
        <v>6454</v>
      </c>
      <c r="F491" s="497">
        <v>1</v>
      </c>
      <c r="G491" s="497">
        <f>SUM(H488:H490)*0.2</f>
        <v>2632.1400000000003</v>
      </c>
      <c r="H491" s="390">
        <f t="shared" ref="H491" si="170">G491*F491</f>
        <v>2632.1400000000003</v>
      </c>
      <c r="J491" s="287">
        <f t="shared" ref="J491" si="171">G491*F491</f>
        <v>2632.1400000000003</v>
      </c>
    </row>
    <row r="492" spans="1:10" s="106" customFormat="1" x14ac:dyDescent="0.2">
      <c r="A492" s="287"/>
      <c r="B492" s="171"/>
      <c r="C492" s="171"/>
      <c r="D492" s="171"/>
      <c r="E492" s="172"/>
      <c r="F492" s="173"/>
      <c r="G492" s="173"/>
      <c r="H492" s="174"/>
      <c r="J492" s="287">
        <f t="shared" si="168"/>
        <v>0</v>
      </c>
    </row>
    <row r="493" spans="1:10" s="106" customFormat="1" x14ac:dyDescent="0.2">
      <c r="A493" s="287"/>
      <c r="B493" s="107" t="s">
        <v>92</v>
      </c>
      <c r="C493" s="107"/>
      <c r="D493" s="175" t="s">
        <v>184</v>
      </c>
      <c r="E493" s="176"/>
      <c r="F493" s="176"/>
      <c r="G493" s="176"/>
      <c r="H493" s="177"/>
      <c r="J493" s="287">
        <f t="shared" si="168"/>
        <v>0</v>
      </c>
    </row>
    <row r="494" spans="1:10" s="106" customFormat="1" x14ac:dyDescent="0.2">
      <c r="A494" s="287"/>
      <c r="B494" s="107" t="s">
        <v>93</v>
      </c>
      <c r="C494" s="107"/>
      <c r="D494" s="178" t="s">
        <v>94</v>
      </c>
      <c r="E494" s="179"/>
      <c r="F494" s="179"/>
      <c r="G494" s="179"/>
      <c r="H494" s="180"/>
      <c r="J494" s="287">
        <f t="shared" si="168"/>
        <v>0</v>
      </c>
    </row>
    <row r="495" spans="1:10" s="106" customFormat="1" x14ac:dyDescent="0.2">
      <c r="A495" s="287" t="s">
        <v>16</v>
      </c>
      <c r="B495" s="389" t="s">
        <v>102</v>
      </c>
      <c r="C495" s="389" t="s">
        <v>5910</v>
      </c>
      <c r="D495" s="316" t="str">
        <f>IF(A495="SERVIÇO",VLOOKUP(C495,SERVIÇOS!$A$6:$D$6426,2,0),IF(A495="INSUMO",VLOOKUP(C495,INSUMOS!$A$6:$D$5343,2,0),IF(REFORMA!A495="COTAÇÃO",VLOOKUP(REFORMA!C495,'MAPA DE COTAÇÕES'!$A$9:$H$956,2,0),IF(REFORMA!A495="CCU",VLOOKUP(REFORMA!C495,COMPOSIÇÕES!$B$9:$H$1050,2,0)))))</f>
        <v>CÓPIAS DE PROJETOS</v>
      </c>
      <c r="E495" s="317" t="str">
        <f>IF(A495="SERVIÇO",VLOOKUP(C495,SERVIÇOS!$A$6:$D$6426,3,0),IF(A495="INSUMO",VLOOKUP(C495,INSUMOS!$A$6:$D$5343,3,0),IF(REFORMA!A495="COTAÇÃO",VLOOKUP(REFORMA!C495,'MAPA DE COTAÇÕES'!$A$9:$H$956,4,0),IF(REFORMA!A495="CCU",VLOOKUP(REFORMA!C495,COMPOSIÇÕES!$B$9:$H$1050,4,0)))))</f>
        <v>M</v>
      </c>
      <c r="F495" s="318">
        <v>25</v>
      </c>
      <c r="G495" s="391">
        <f>IF(A495="SERVIÇO",VLOOKUP(C495,SERVIÇOS!$A$6:$D$6426,4,0),IF(A495="INSUMO",VLOOKUP(C495,INSUMOS!$A$6:$D$5343,4,0),IF(REFORMA!A495="COTAÇÃO",VLOOKUP(REFORMA!C495,'MAPA DE COTAÇÕES'!$A$9:$H$956,3,0),IF(REFORMA!A495="CCU",VLOOKUP(REFORMA!C495,COMPOSIÇÕES!$B$9:$H$1050,7,0)))))</f>
        <v>4.3</v>
      </c>
      <c r="H495" s="390">
        <f>G495*F495</f>
        <v>107.5</v>
      </c>
      <c r="J495" s="287">
        <f t="shared" si="168"/>
        <v>107.5</v>
      </c>
    </row>
    <row r="496" spans="1:10" s="106" customFormat="1" x14ac:dyDescent="0.2">
      <c r="A496" s="287"/>
      <c r="B496" s="171"/>
      <c r="C496" s="171"/>
      <c r="D496" s="171"/>
      <c r="E496" s="172"/>
      <c r="F496" s="173"/>
      <c r="G496" s="173"/>
      <c r="H496" s="174"/>
      <c r="J496" s="287">
        <f t="shared" si="168"/>
        <v>0</v>
      </c>
    </row>
    <row r="497" spans="1:10" s="106" customFormat="1" x14ac:dyDescent="0.2">
      <c r="A497" s="287"/>
      <c r="B497" s="234"/>
      <c r="C497" s="235"/>
      <c r="D497" s="235"/>
      <c r="E497" s="235"/>
      <c r="F497" s="235"/>
      <c r="G497" s="237" t="s">
        <v>75</v>
      </c>
      <c r="H497" s="108">
        <f>SUM(H487:H495)</f>
        <v>15900.34</v>
      </c>
      <c r="J497" s="287"/>
    </row>
    <row r="498" spans="1:10" s="106" customFormat="1" x14ac:dyDescent="0.2">
      <c r="A498" s="287"/>
      <c r="B498" s="171"/>
      <c r="C498" s="171"/>
      <c r="D498" s="171"/>
      <c r="E498" s="172"/>
      <c r="F498" s="173"/>
      <c r="G498" s="173"/>
      <c r="H498" s="174"/>
      <c r="J498" s="287">
        <f t="shared" si="168"/>
        <v>0</v>
      </c>
    </row>
    <row r="499" spans="1:10" s="106" customFormat="1" x14ac:dyDescent="0.2">
      <c r="A499" s="287"/>
      <c r="B499" s="107" t="s">
        <v>215</v>
      </c>
      <c r="C499" s="107"/>
      <c r="D499" s="175" t="s">
        <v>95</v>
      </c>
      <c r="E499" s="176"/>
      <c r="F499" s="176"/>
      <c r="G499" s="176"/>
      <c r="H499" s="177"/>
      <c r="J499" s="287">
        <f t="shared" si="168"/>
        <v>0</v>
      </c>
    </row>
    <row r="500" spans="1:10" s="106" customFormat="1" x14ac:dyDescent="0.2">
      <c r="A500" s="287"/>
      <c r="B500" s="107" t="s">
        <v>7206</v>
      </c>
      <c r="C500" s="107"/>
      <c r="D500" s="178" t="s">
        <v>185</v>
      </c>
      <c r="E500" s="179"/>
      <c r="F500" s="179"/>
      <c r="G500" s="179"/>
      <c r="H500" s="180"/>
      <c r="J500" s="287">
        <f t="shared" si="168"/>
        <v>0</v>
      </c>
    </row>
    <row r="501" spans="1:10" s="106" customFormat="1" x14ac:dyDescent="0.2">
      <c r="A501" s="287"/>
      <c r="B501" s="107" t="s">
        <v>7207</v>
      </c>
      <c r="C501" s="107"/>
      <c r="D501" s="178" t="s">
        <v>186</v>
      </c>
      <c r="E501" s="179"/>
      <c r="F501" s="179"/>
      <c r="G501" s="179"/>
      <c r="H501" s="180"/>
      <c r="J501" s="287">
        <f t="shared" si="168"/>
        <v>0</v>
      </c>
    </row>
    <row r="502" spans="1:10" s="106" customFormat="1" ht="25.5" x14ac:dyDescent="0.2">
      <c r="A502" s="288" t="s">
        <v>5144</v>
      </c>
      <c r="B502" s="389" t="s">
        <v>7208</v>
      </c>
      <c r="C502" s="389">
        <v>93565</v>
      </c>
      <c r="D502" s="316" t="str">
        <f>IF(A502="SERVIÇO",VLOOKUP(C502,SERVIÇOS!$A$6:$D$6426,2,0),IF(A502="INSUMO",VLOOKUP(C502,INSUMOS!$A$6:$D$5343,2,0),IF(REFORMA!A502="COTAÇÃO",VLOOKUP(REFORMA!C502,'MAPA DE COTAÇÕES'!$A$9:$H$956,2,0),IF(REFORMA!A502="CCU",VLOOKUP(REFORMA!C502,COMPOSIÇÕES!$B$9:$H$1050,2,0)))))</f>
        <v>ENGENHEIRO CIVIL DE OBRA JUNIOR COM ENCARGOS COMPLEMENTARES</v>
      </c>
      <c r="E502" s="317" t="str">
        <f>IF(A502="SERVIÇO",VLOOKUP(C502,SERVIÇOS!$A$6:$D$6426,3,0),IF(A502="INSUMO",VLOOKUP(C502,INSUMOS!$A$6:$D$5343,3,0),IF(REFORMA!A502="COTAÇÃO",VLOOKUP(REFORMA!C502,'MAPA DE COTAÇÕES'!$A$9:$H$956,4,0),IF(REFORMA!A502="CCU",VLOOKUP(REFORMA!C502,COMPOSIÇÕES!$B$9:$H$1050,4,0)))))</f>
        <v>MES</v>
      </c>
      <c r="F502" s="318">
        <v>5</v>
      </c>
      <c r="G502" s="391">
        <f>IF(A502="SERVIÇO",VLOOKUP(C502,SERVIÇOS!$A$6:$D$6426,4,0),IF(A502="INSUMO",VLOOKUP(C502,INSUMOS!$A$6:$D$5343,4,0),IF(REFORMA!A502="COTAÇÃO",VLOOKUP(REFORMA!C502,'MAPA DE COTAÇÕES'!$A$9:$H$956,3,0),IF(REFORMA!A502="CCU",VLOOKUP(REFORMA!C502,COMPOSIÇÕES!$B$9:$H$1050,7,0)))))/2</f>
        <v>7513.78</v>
      </c>
      <c r="H502" s="390">
        <f t="shared" ref="H502:H504" si="172">G502*F502</f>
        <v>37568.9</v>
      </c>
      <c r="J502" s="287">
        <f t="shared" si="168"/>
        <v>37568.9</v>
      </c>
    </row>
    <row r="503" spans="1:10" s="106" customFormat="1" ht="25.5" x14ac:dyDescent="0.2">
      <c r="A503" s="288" t="s">
        <v>5144</v>
      </c>
      <c r="B503" s="389" t="s">
        <v>7209</v>
      </c>
      <c r="C503" s="389">
        <v>93563</v>
      </c>
      <c r="D503" s="316" t="str">
        <f>IF(A503="SERVIÇO",VLOOKUP(C503,SERVIÇOS!$A$6:$D$6426,2,0),IF(A503="INSUMO",VLOOKUP(C503,INSUMOS!$A$6:$D$5343,2,0),IF(REFORMA!A503="COTAÇÃO",VLOOKUP(REFORMA!C503,'MAPA DE COTAÇÕES'!$A$9:$H$956,2,0),IF(REFORMA!A503="CCU",VLOOKUP(REFORMA!C503,COMPOSIÇÕES!$B$9:$H$1050,2,0)))))</f>
        <v>ALMOXARIFE COM ENCARGOS COMPLEMENTARES</v>
      </c>
      <c r="E503" s="317" t="str">
        <f>IF(A503="SERVIÇO",VLOOKUP(C503,SERVIÇOS!$A$6:$D$6426,3,0),IF(A503="INSUMO",VLOOKUP(C503,INSUMOS!$A$6:$D$5343,3,0),IF(REFORMA!A503="COTAÇÃO",VLOOKUP(REFORMA!C503,'MAPA DE COTAÇÕES'!$A$9:$H$956,4,0),IF(REFORMA!A503="CCU",VLOOKUP(REFORMA!C503,COMPOSIÇÕES!$B$9:$H$1050,4,0)))))</f>
        <v>MES</v>
      </c>
      <c r="F503" s="318">
        <v>5</v>
      </c>
      <c r="G503" s="391">
        <f>IF(A503="SERVIÇO",VLOOKUP(C503,SERVIÇOS!$A$6:$D$6426,4,0),IF(A503="INSUMO",VLOOKUP(C503,INSUMOS!$A$6:$D$5343,4,0),IF(REFORMA!A503="COTAÇÃO",VLOOKUP(REFORMA!C503,'MAPA DE COTAÇÕES'!$A$9:$H$956,3,0),IF(REFORMA!A503="CCU",VLOOKUP(REFORMA!C503,COMPOSIÇÕES!$B$9:$H$1050,7,0)))))</f>
        <v>5685.7</v>
      </c>
      <c r="H503" s="390">
        <f t="shared" si="172"/>
        <v>28428.5</v>
      </c>
      <c r="J503" s="287">
        <f t="shared" si="168"/>
        <v>28428.5</v>
      </c>
    </row>
    <row r="504" spans="1:10" s="106" customFormat="1" ht="25.5" x14ac:dyDescent="0.2">
      <c r="A504" s="288" t="s">
        <v>5144</v>
      </c>
      <c r="B504" s="389" t="s">
        <v>7210</v>
      </c>
      <c r="C504" s="389">
        <v>94295</v>
      </c>
      <c r="D504" s="316" t="str">
        <f>IF(A504="SERVIÇO",VLOOKUP(C504,SERVIÇOS!$A$6:$D$6426,2,0),IF(A504="INSUMO",VLOOKUP(C504,INSUMOS!$A$6:$D$5343,2,0),IF(REFORMA!A504="COTAÇÃO",VLOOKUP(REFORMA!C504,'MAPA DE COTAÇÕES'!$A$9:$H$956,2,0),IF(REFORMA!A504="CCU",VLOOKUP(REFORMA!C504,COMPOSIÇÕES!$B$9:$H$1050,2,0)))))</f>
        <v>MESTRE DE OBRAS COM ENCARGOS COMPLEMENTARES</v>
      </c>
      <c r="E504" s="317" t="str">
        <f>IF(A504="SERVIÇO",VLOOKUP(C504,SERVIÇOS!$A$6:$D$6426,3,0),IF(A504="INSUMO",VLOOKUP(C504,INSUMOS!$A$6:$D$5343,3,0),IF(REFORMA!A504="COTAÇÃO",VLOOKUP(REFORMA!C504,'MAPA DE COTAÇÕES'!$A$9:$H$956,4,0),IF(REFORMA!A504="CCU",VLOOKUP(REFORMA!C504,COMPOSIÇÕES!$B$9:$H$1050,4,0)))))</f>
        <v>MES</v>
      </c>
      <c r="F504" s="318">
        <v>5</v>
      </c>
      <c r="G504" s="391">
        <f>IF(A504="SERVIÇO",VLOOKUP(C504,SERVIÇOS!$A$6:$D$6426,4,0),IF(A504="INSUMO",VLOOKUP(C504,INSUMOS!$A$6:$D$5343,4,0),IF(REFORMA!A504="COTAÇÃO",VLOOKUP(REFORMA!C504,'MAPA DE COTAÇÕES'!$A$9:$H$956,3,0),IF(REFORMA!A504="CCU",VLOOKUP(REFORMA!C504,COMPOSIÇÕES!$B$9:$H$1050,7,0)))))</f>
        <v>4570.59</v>
      </c>
      <c r="H504" s="390">
        <f t="shared" si="172"/>
        <v>22852.95</v>
      </c>
      <c r="J504" s="287">
        <f t="shared" si="168"/>
        <v>22852.95</v>
      </c>
    </row>
    <row r="505" spans="1:10" s="106" customFormat="1" ht="25.5" x14ac:dyDescent="0.2">
      <c r="A505" s="288" t="s">
        <v>5145</v>
      </c>
      <c r="B505" s="389" t="s">
        <v>7211</v>
      </c>
      <c r="C505" s="389" t="s">
        <v>7088</v>
      </c>
      <c r="D505" s="316" t="str">
        <f>IF(A505="SERVIÇO",VLOOKUP(C505,SERVIÇOS!$A$6:$D$6426,2,0),IF(A505="INSUMO",VLOOKUP(C505,INSUMOS!$A$6:$D$5343,2,0),IF(REFORMA!A505="COTAÇÃO",VLOOKUP(REFORMA!C505,'MAPA DE COTAÇÕES'!$A$9:$H$956,2,0),IF(REFORMA!A505="CCU",VLOOKUP(REFORMA!C505,COMPOSIÇÕES!$B$9:$H$1050,2,0)))))</f>
        <v>VIGIA NOTURNO COM ENCARGOS COMPLEMENTARES (2)</v>
      </c>
      <c r="E505" s="317" t="str">
        <f>IF(A505="SERVIÇO",VLOOKUP(C505,SERVIÇOS!$A$6:$D$6426,3,0),IF(A505="INSUMO",VLOOKUP(C505,INSUMOS!$A$6:$D$5343,3,0),IF(REFORMA!A505="COTAÇÃO",VLOOKUP(REFORMA!C505,'MAPA DE COTAÇÕES'!$A$9:$H$956,4,0),IF(REFORMA!A505="CCU",VLOOKUP(REFORMA!C505,COMPOSIÇÕES!$B$9:$H$1050,4,0)))))</f>
        <v>MÊS</v>
      </c>
      <c r="F505" s="318">
        <v>5</v>
      </c>
      <c r="G505" s="391">
        <f>IF(A505="SERVIÇO",VLOOKUP(C505,SERVIÇOS!$A$6:$D$6426,4,0),IF(A505="INSUMO",VLOOKUP(C505,INSUMOS!$A$6:$D$5343,4,0),IF(REFORMA!A505="COTAÇÃO",VLOOKUP(REFORMA!C505,'MAPA DE COTAÇÕES'!$A$9:$H$956,3,0),IF(REFORMA!A505="CCU",VLOOKUP(REFORMA!C505,COMPOSIÇÕES!$B$9:$H$1050,7,0)))))</f>
        <v>6748.5600495118888</v>
      </c>
      <c r="H505" s="390">
        <f t="shared" ref="H505" si="173">G505*F505</f>
        <v>33742.80024755944</v>
      </c>
      <c r="J505" s="287">
        <f t="shared" ref="J505:J508" si="174">G505*F505</f>
        <v>33742.80024755944</v>
      </c>
    </row>
    <row r="506" spans="1:10" s="106" customFormat="1" x14ac:dyDescent="0.2">
      <c r="A506" s="287"/>
      <c r="B506" s="171"/>
      <c r="C506" s="171"/>
      <c r="D506" s="171"/>
      <c r="E506" s="172"/>
      <c r="F506" s="173"/>
      <c r="G506" s="173"/>
      <c r="H506" s="174"/>
      <c r="J506" s="287">
        <f t="shared" si="174"/>
        <v>0</v>
      </c>
    </row>
    <row r="507" spans="1:10" s="279" customFormat="1" x14ac:dyDescent="0.2">
      <c r="A507" s="288"/>
      <c r="B507" s="351" t="s">
        <v>7212</v>
      </c>
      <c r="C507" s="352"/>
      <c r="D507" s="353" t="s">
        <v>7213</v>
      </c>
      <c r="E507" s="282"/>
      <c r="F507" s="282"/>
      <c r="G507" s="282"/>
      <c r="H507" s="283"/>
      <c r="J507" s="287">
        <f t="shared" si="174"/>
        <v>0</v>
      </c>
    </row>
    <row r="508" spans="1:10" s="279" customFormat="1" ht="25.5" x14ac:dyDescent="0.2">
      <c r="A508" s="288" t="s">
        <v>5144</v>
      </c>
      <c r="B508" s="498" t="s">
        <v>7214</v>
      </c>
      <c r="C508" s="495" t="s">
        <v>7202</v>
      </c>
      <c r="D508" s="495" t="s">
        <v>7215</v>
      </c>
      <c r="E508" s="317" t="s">
        <v>7086</v>
      </c>
      <c r="F508" s="393">
        <v>5</v>
      </c>
      <c r="G508" s="499">
        <f>SUM(G502:G505)*0.01</f>
        <v>245.1863004951189</v>
      </c>
      <c r="H508" s="390">
        <f t="shared" ref="H508" si="175">G508*F508</f>
        <v>1225.9315024755945</v>
      </c>
      <c r="J508" s="287">
        <f t="shared" si="174"/>
        <v>1225.9315024755945</v>
      </c>
    </row>
    <row r="509" spans="1:10" s="106" customFormat="1" x14ac:dyDescent="0.2">
      <c r="A509" s="287"/>
      <c r="B509" s="171"/>
      <c r="C509" s="171"/>
      <c r="D509" s="171"/>
      <c r="E509" s="172"/>
      <c r="F509" s="173"/>
      <c r="G509" s="173"/>
      <c r="H509" s="174"/>
      <c r="J509" s="287">
        <f t="shared" si="168"/>
        <v>0</v>
      </c>
    </row>
    <row r="510" spans="1:10" s="106" customFormat="1" x14ac:dyDescent="0.2">
      <c r="A510" s="287"/>
      <c r="B510" s="107" t="s">
        <v>96</v>
      </c>
      <c r="C510" s="107"/>
      <c r="D510" s="175" t="s">
        <v>97</v>
      </c>
      <c r="E510" s="176"/>
      <c r="F510" s="176"/>
      <c r="G510" s="176"/>
      <c r="H510" s="177"/>
      <c r="J510" s="287">
        <f t="shared" si="168"/>
        <v>0</v>
      </c>
    </row>
    <row r="511" spans="1:10" s="106" customFormat="1" x14ac:dyDescent="0.2">
      <c r="A511" s="287"/>
      <c r="B511" s="107" t="s">
        <v>98</v>
      </c>
      <c r="C511" s="107"/>
      <c r="D511" s="178" t="s">
        <v>99</v>
      </c>
      <c r="E511" s="179"/>
      <c r="F511" s="179"/>
      <c r="G511" s="179"/>
      <c r="H511" s="180"/>
      <c r="J511" s="287">
        <f t="shared" si="168"/>
        <v>0</v>
      </c>
    </row>
    <row r="512" spans="1:10" s="106" customFormat="1" ht="38.25" x14ac:dyDescent="0.2">
      <c r="A512" s="288" t="s">
        <v>5146</v>
      </c>
      <c r="B512" s="389" t="s">
        <v>103</v>
      </c>
      <c r="C512" s="389">
        <v>10527</v>
      </c>
      <c r="D512" s="316" t="str">
        <f>IF(A512="SERVIÇO",VLOOKUP(C512,SERVIÇOS!$A$6:$D$6426,2,0),IF(A512="INSUMO",VLOOKUP(C512,INSUMOS!$A$6:$D$5343,2,0),IF(REFORMA!A512="COTAÇÃO",VLOOKUP(REFORMA!C512,'MAPA DE COTAÇÕES'!$A$9:$H$956,2,0),IF(REFORMA!A512="CCU",VLOOKUP(REFORMA!C512,COMPOSIÇÕES!$B$9:$H$1050,2,0)))))</f>
        <v>LOCACAO DE ANDAIME METALICO TUBULAR DE ENCAIXE, TIPO DE TORRE, COM LARGURA DE 1 ATE 1,5 M E ALTURA DE *1,00* M</v>
      </c>
      <c r="E512" s="317" t="str">
        <f>IF(A512="SERVIÇO",VLOOKUP(C512,SERVIÇOS!$A$6:$D$6426,3,0),IF(A512="INSUMO",VLOOKUP(C512,INSUMOS!$A$6:$D$5343,3,0),IF(REFORMA!A512="COTAÇÃO",VLOOKUP(REFORMA!C512,'MAPA DE COTAÇÕES'!$A$9:$H$956,4,0),IF(REFORMA!A512="CCU",VLOOKUP(REFORMA!C512,COMPOSIÇÕES!$B$9:$H$1050,4,0)))))</f>
        <v xml:space="preserve">MXMES </v>
      </c>
      <c r="F512" s="318">
        <v>250</v>
      </c>
      <c r="G512" s="391">
        <f>IF(A512="SERVIÇO",VLOOKUP(C512,SERVIÇOS!$A$6:$D$6426,4,0),IF(A512="INSUMO",VLOOKUP(C512,INSUMOS!$A$6:$D$5343,4,0),IF(REFORMA!A512="COTAÇÃO",VLOOKUP(REFORMA!C512,'MAPA DE COTAÇÕES'!$A$9:$H$956,3,0),IF(REFORMA!A512="CCU",VLOOKUP(REFORMA!C512,COMPOSIÇÕES!$B$9:$H$1050,7,0)))))</f>
        <v>12</v>
      </c>
      <c r="H512" s="390">
        <f t="shared" ref="H512" si="176">G512*F512</f>
        <v>3000</v>
      </c>
      <c r="J512" s="287">
        <f t="shared" ref="J512" si="177">G512*F512</f>
        <v>3000</v>
      </c>
    </row>
    <row r="513" spans="1:10" s="106" customFormat="1" ht="38.25" x14ac:dyDescent="0.2">
      <c r="A513" s="288" t="s">
        <v>5144</v>
      </c>
      <c r="B513" s="389" t="s">
        <v>104</v>
      </c>
      <c r="C513" s="389">
        <v>97064</v>
      </c>
      <c r="D513" s="316" t="str">
        <f>IF(A513="SERVIÇO",VLOOKUP(C513,SERVIÇOS!$A$6:$D$6426,2,0),IF(A513="INSUMO",VLOOKUP(C513,INSUMOS!$A$6:$D$5343,2,0),IF(REFORMA!A513="COTAÇÃO",VLOOKUP(REFORMA!C513,'MAPA DE COTAÇÕES'!$A$9:$H$956,2,0),IF(REFORMA!A513="CCU",VLOOKUP(REFORMA!C513,COMPOSIÇÕES!$B$9:$H$1050,2,0)))))</f>
        <v>MONTAGEM E DESMONTAGEM DE ANDAIME TUBULAR TIPO TORRE (EXCLUSIVE ANDAIME E LIMPEZA). AF_11/2017</v>
      </c>
      <c r="E513" s="317" t="str">
        <f>IF(A513="SERVIÇO",VLOOKUP(C513,SERVIÇOS!$A$6:$D$6426,3,0),IF(A513="INSUMO",VLOOKUP(C513,INSUMOS!$A$6:$D$5343,3,0),IF(REFORMA!A513="COTAÇÃO",VLOOKUP(REFORMA!C513,'MAPA DE COTAÇÕES'!$A$9:$H$956,4,0),IF(REFORMA!A513="CCU",VLOOKUP(REFORMA!C513,COMPOSIÇÕES!$B$9:$H$1050,4,0)))))</f>
        <v>M</v>
      </c>
      <c r="F513" s="318">
        <v>250</v>
      </c>
      <c r="G513" s="391">
        <f>IF(A513="SERVIÇO",VLOOKUP(C513,SERVIÇOS!$A$6:$D$6426,4,0),IF(A513="INSUMO",VLOOKUP(C513,INSUMOS!$A$6:$D$5343,4,0),IF(REFORMA!A513="COTAÇÃO",VLOOKUP(REFORMA!C513,'MAPA DE COTAÇÕES'!$A$9:$H$956,3,0),IF(REFORMA!A513="CCU",VLOOKUP(REFORMA!C513,COMPOSIÇÕES!$B$9:$H$1050,7,0)))))</f>
        <v>13.63</v>
      </c>
      <c r="H513" s="390">
        <f t="shared" ref="H513" si="178">G513*F513</f>
        <v>3407.5</v>
      </c>
      <c r="J513" s="287">
        <f t="shared" si="168"/>
        <v>3407.5</v>
      </c>
    </row>
    <row r="514" spans="1:10" s="106" customFormat="1" x14ac:dyDescent="0.2">
      <c r="A514" s="287"/>
      <c r="B514" s="171"/>
      <c r="C514" s="171"/>
      <c r="D514" s="171"/>
      <c r="E514" s="172"/>
      <c r="F514" s="173"/>
      <c r="G514" s="173"/>
      <c r="H514" s="174"/>
      <c r="J514" s="287">
        <f t="shared" si="168"/>
        <v>0</v>
      </c>
    </row>
    <row r="515" spans="1:10" s="106" customFormat="1" x14ac:dyDescent="0.2">
      <c r="A515" s="287"/>
      <c r="B515" s="239"/>
      <c r="C515" s="239"/>
      <c r="D515" s="239"/>
      <c r="E515" s="239"/>
      <c r="F515" s="239"/>
      <c r="G515" s="240" t="s">
        <v>75</v>
      </c>
      <c r="H515" s="108">
        <f>SUM(H500:H513)</f>
        <v>130226.58175003502</v>
      </c>
      <c r="J515" s="287"/>
    </row>
    <row r="516" spans="1:10" s="279" customFormat="1" x14ac:dyDescent="0.2">
      <c r="A516" s="288"/>
      <c r="B516" s="238"/>
      <c r="C516" s="238"/>
      <c r="D516" s="238"/>
      <c r="E516" s="238"/>
      <c r="F516" s="238"/>
      <c r="G516" s="233" t="s">
        <v>76</v>
      </c>
      <c r="H516" s="159">
        <f>H515+H497+H484+H454+H368+H223+H156+H72+H38+H17</f>
        <v>1125795.3613247792</v>
      </c>
      <c r="J516" s="288">
        <f>SUM(J15:J514)</f>
        <v>1125795.3613247795</v>
      </c>
    </row>
    <row r="517" spans="1:10" s="279" customFormat="1" x14ac:dyDescent="0.2">
      <c r="A517" s="288"/>
      <c r="F517" s="242"/>
      <c r="G517" s="242"/>
      <c r="H517" s="242"/>
      <c r="J517" s="288"/>
    </row>
    <row r="520" spans="1:10" s="64" customFormat="1" ht="46.15" customHeight="1" x14ac:dyDescent="0.25">
      <c r="B520" s="540" t="s">
        <v>6429</v>
      </c>
      <c r="C520" s="540"/>
      <c r="D520" s="540"/>
      <c r="E520" s="540"/>
      <c r="F520" s="540"/>
      <c r="G520" s="540"/>
      <c r="H520" s="540"/>
    </row>
    <row r="525" spans="1:10" x14ac:dyDescent="0.2">
      <c r="D525" s="74"/>
    </row>
    <row r="526" spans="1:10" x14ac:dyDescent="0.2">
      <c r="D526" s="74"/>
    </row>
  </sheetData>
  <autoFilter ref="G1:G526"/>
  <mergeCells count="12">
    <mergeCell ref="B520:H520"/>
    <mergeCell ref="B1:H1"/>
    <mergeCell ref="B6:C6"/>
    <mergeCell ref="D6:E6"/>
    <mergeCell ref="B7:C7"/>
    <mergeCell ref="B8:C8"/>
    <mergeCell ref="B9:C9"/>
    <mergeCell ref="B2:H2"/>
    <mergeCell ref="B3:H3"/>
    <mergeCell ref="B4:H4"/>
    <mergeCell ref="B5:H5"/>
    <mergeCell ref="D8:E8"/>
  </mergeCells>
  <phoneticPr fontId="79" type="noConversion"/>
  <conditionalFormatting sqref="B26">
    <cfRule type="expression" dxfId="67" priority="71" stopIfTrue="1">
      <formula>LEN($A26)=3</formula>
    </cfRule>
    <cfRule type="expression" dxfId="66" priority="72" stopIfTrue="1">
      <formula>$A26=""</formula>
    </cfRule>
  </conditionalFormatting>
  <conditionalFormatting sqref="B27:C27">
    <cfRule type="expression" dxfId="65" priority="69" stopIfTrue="1">
      <formula>LEN($A27)=3</formula>
    </cfRule>
    <cfRule type="expression" dxfId="64" priority="70" stopIfTrue="1">
      <formula>$A27=""</formula>
    </cfRule>
  </conditionalFormatting>
  <conditionalFormatting sqref="C26">
    <cfRule type="expression" dxfId="63" priority="67" stopIfTrue="1">
      <formula>LEN($A26)=3</formula>
    </cfRule>
    <cfRule type="expression" dxfId="62" priority="68" stopIfTrue="1">
      <formula>$A26=""</formula>
    </cfRule>
  </conditionalFormatting>
  <conditionalFormatting sqref="F26">
    <cfRule type="expression" dxfId="61" priority="65" stopIfTrue="1">
      <formula>LEN($A26)=3</formula>
    </cfRule>
    <cfRule type="expression" dxfId="60" priority="66" stopIfTrue="1">
      <formula>$A26=""</formula>
    </cfRule>
  </conditionalFormatting>
  <conditionalFormatting sqref="F27">
    <cfRule type="expression" dxfId="59" priority="63" stopIfTrue="1">
      <formula>LEN($A27)=3</formula>
    </cfRule>
    <cfRule type="expression" dxfId="58" priority="64" stopIfTrue="1">
      <formula>$A27=""</formula>
    </cfRule>
  </conditionalFormatting>
  <conditionalFormatting sqref="C43">
    <cfRule type="expression" dxfId="57" priority="51" stopIfTrue="1">
      <formula>LEN($A43)=3</formula>
    </cfRule>
    <cfRule type="expression" dxfId="56" priority="52" stopIfTrue="1">
      <formula>$A43=""</formula>
    </cfRule>
  </conditionalFormatting>
  <conditionalFormatting sqref="C43">
    <cfRule type="expression" dxfId="55" priority="49" stopIfTrue="1">
      <formula>LEN($A43)=3</formula>
    </cfRule>
    <cfRule type="expression" dxfId="54" priority="50" stopIfTrue="1">
      <formula>$A43=""</formula>
    </cfRule>
  </conditionalFormatting>
  <conditionalFormatting sqref="B41:D41">
    <cfRule type="expression" dxfId="53" priority="57" stopIfTrue="1">
      <formula>LEN($A41)=3</formula>
    </cfRule>
    <cfRule type="expression" dxfId="52" priority="58" stopIfTrue="1">
      <formula>$A41=""</formula>
    </cfRule>
  </conditionalFormatting>
  <conditionalFormatting sqref="B42:C42 B43">
    <cfRule type="expression" dxfId="51" priority="55" stopIfTrue="1">
      <formula>LEN($A42)=3</formula>
    </cfRule>
    <cfRule type="expression" dxfId="50" priority="56" stopIfTrue="1">
      <formula>$A42=""</formula>
    </cfRule>
  </conditionalFormatting>
  <conditionalFormatting sqref="B42:C42 B43">
    <cfRule type="expression" dxfId="49" priority="53" stopIfTrue="1">
      <formula>LEN($A42)=3</formula>
    </cfRule>
    <cfRule type="expression" dxfId="48" priority="54" stopIfTrue="1">
      <formula>$A42=""</formula>
    </cfRule>
  </conditionalFormatting>
  <conditionalFormatting sqref="F42:F43">
    <cfRule type="expression" dxfId="47" priority="47" stopIfTrue="1">
      <formula>LEN($A42)=3</formula>
    </cfRule>
    <cfRule type="expression" dxfId="46" priority="48" stopIfTrue="1">
      <formula>$A42=""</formula>
    </cfRule>
  </conditionalFormatting>
  <conditionalFormatting sqref="F42:F43">
    <cfRule type="expression" dxfId="45" priority="45" stopIfTrue="1">
      <formula>LEN($A42)=3</formula>
    </cfRule>
    <cfRule type="expression" dxfId="44" priority="46" stopIfTrue="1">
      <formula>$A42=""</formula>
    </cfRule>
  </conditionalFormatting>
  <conditionalFormatting sqref="B45:D46">
    <cfRule type="expression" dxfId="43" priority="43" stopIfTrue="1">
      <formula>LEN($A45)=3</formula>
    </cfRule>
    <cfRule type="expression" dxfId="42" priority="44" stopIfTrue="1">
      <formula>$A45=""</formula>
    </cfRule>
  </conditionalFormatting>
  <conditionalFormatting sqref="B54:D54">
    <cfRule type="expression" dxfId="41" priority="41" stopIfTrue="1">
      <formula>LEN($A54)=3</formula>
    </cfRule>
    <cfRule type="expression" dxfId="40" priority="42" stopIfTrue="1">
      <formula>$A54=""</formula>
    </cfRule>
  </conditionalFormatting>
  <conditionalFormatting sqref="L135:L137">
    <cfRule type="expression" dxfId="39" priority="39" stopIfTrue="1">
      <formula>LEN($A135)=3</formula>
    </cfRule>
    <cfRule type="expression" dxfId="38" priority="40" stopIfTrue="1">
      <formula>$A135=""</formula>
    </cfRule>
  </conditionalFormatting>
  <conditionalFormatting sqref="L138">
    <cfRule type="expression" dxfId="37" priority="37" stopIfTrue="1">
      <formula>LEN($A138)=3</formula>
    </cfRule>
    <cfRule type="expression" dxfId="36" priority="38" stopIfTrue="1">
      <formula>$A138=""</formula>
    </cfRule>
  </conditionalFormatting>
  <conditionalFormatting sqref="C491:D491">
    <cfRule type="expression" dxfId="35" priority="29" stopIfTrue="1">
      <formula>LEN($A491)=3</formula>
    </cfRule>
    <cfRule type="expression" dxfId="34" priority="30" stopIfTrue="1">
      <formula>$A491=""</formula>
    </cfRule>
  </conditionalFormatting>
  <conditionalFormatting sqref="C491:G491">
    <cfRule type="expression" dxfId="33" priority="35" stopIfTrue="1">
      <formula>LEN($A491)=3</formula>
    </cfRule>
    <cfRule type="expression" dxfId="32" priority="36" stopIfTrue="1">
      <formula>$A491=""</formula>
    </cfRule>
  </conditionalFormatting>
  <conditionalFormatting sqref="C491:D491">
    <cfRule type="expression" dxfId="31" priority="33" stopIfTrue="1">
      <formula>LEN($A491)=3</formula>
    </cfRule>
    <cfRule type="expression" dxfId="30" priority="34" stopIfTrue="1">
      <formula>$A491=""</formula>
    </cfRule>
  </conditionalFormatting>
  <conditionalFormatting sqref="C491:D491">
    <cfRule type="expression" dxfId="29" priority="31" stopIfTrue="1">
      <formula>LEN($A491)=3</formula>
    </cfRule>
    <cfRule type="expression" dxfId="28" priority="32" stopIfTrue="1">
      <formula>$A491=""</formula>
    </cfRule>
  </conditionalFormatting>
  <conditionalFormatting sqref="B507:D508">
    <cfRule type="expression" dxfId="27" priority="27" stopIfTrue="1">
      <formula>LEN($A507)=3</formula>
    </cfRule>
    <cfRule type="expression" dxfId="26" priority="28" stopIfTrue="1">
      <formula>$A507=""</formula>
    </cfRule>
  </conditionalFormatting>
  <conditionalFormatting sqref="D507">
    <cfRule type="expression" dxfId="25" priority="25" stopIfTrue="1">
      <formula>LEN($A507)=3</formula>
    </cfRule>
    <cfRule type="expression" dxfId="24" priority="26" stopIfTrue="1">
      <formula>$A507=""</formula>
    </cfRule>
  </conditionalFormatting>
  <conditionalFormatting sqref="C508:D508">
    <cfRule type="expression" dxfId="23" priority="23" stopIfTrue="1">
      <formula>LEN($A508)=3</formula>
    </cfRule>
    <cfRule type="expression" dxfId="22" priority="24" stopIfTrue="1">
      <formula>$A508=""</formula>
    </cfRule>
  </conditionalFormatting>
  <conditionalFormatting sqref="C508:D508">
    <cfRule type="expression" dxfId="21" priority="21" stopIfTrue="1">
      <formula>LEN($A508)=3</formula>
    </cfRule>
    <cfRule type="expression" dxfId="20" priority="22" stopIfTrue="1">
      <formula>$A508=""</formula>
    </cfRule>
  </conditionalFormatting>
  <conditionalFormatting sqref="C508:D508">
    <cfRule type="expression" dxfId="19" priority="19" stopIfTrue="1">
      <formula>LEN($A508)=3</formula>
    </cfRule>
    <cfRule type="expression" dxfId="18" priority="20" stopIfTrue="1">
      <formula>$A508=""</formula>
    </cfRule>
  </conditionalFormatting>
  <conditionalFormatting sqref="C508:D508">
    <cfRule type="expression" dxfId="17" priority="17" stopIfTrue="1">
      <formula>LEN($A508)=3</formula>
    </cfRule>
    <cfRule type="expression" dxfId="16" priority="18" stopIfTrue="1">
      <formula>$A508=""</formula>
    </cfRule>
  </conditionalFormatting>
  <conditionalFormatting sqref="C508:D508">
    <cfRule type="expression" dxfId="15" priority="15" stopIfTrue="1">
      <formula>LEN($A508)=3</formula>
    </cfRule>
    <cfRule type="expression" dxfId="14" priority="16" stopIfTrue="1">
      <formula>$A508=""</formula>
    </cfRule>
  </conditionalFormatting>
  <conditionalFormatting sqref="C508:D508">
    <cfRule type="expression" dxfId="13" priority="13" stopIfTrue="1">
      <formula>LEN($A508)=3</formula>
    </cfRule>
    <cfRule type="expression" dxfId="12" priority="14" stopIfTrue="1">
      <formula>$A508=""</formula>
    </cfRule>
  </conditionalFormatting>
  <conditionalFormatting sqref="C508:D508">
    <cfRule type="expression" dxfId="11" priority="11" stopIfTrue="1">
      <formula>LEN($A508)=3</formula>
    </cfRule>
    <cfRule type="expression" dxfId="10" priority="12" stopIfTrue="1">
      <formula>$A508=""</formula>
    </cfRule>
  </conditionalFormatting>
  <conditionalFormatting sqref="C508:D508">
    <cfRule type="expression" dxfId="9" priority="9" stopIfTrue="1">
      <formula>LEN($A508)=3</formula>
    </cfRule>
    <cfRule type="expression" dxfId="8" priority="10" stopIfTrue="1">
      <formula>$A508=""</formula>
    </cfRule>
  </conditionalFormatting>
  <conditionalFormatting sqref="C508">
    <cfRule type="expression" dxfId="7" priority="7" stopIfTrue="1">
      <formula>LEN($A508)=3</formula>
    </cfRule>
    <cfRule type="expression" dxfId="6" priority="8" stopIfTrue="1">
      <formula>$A508=""</formula>
    </cfRule>
  </conditionalFormatting>
  <conditionalFormatting sqref="C508">
    <cfRule type="expression" dxfId="5" priority="5" stopIfTrue="1">
      <formula>LEN($A508)=3</formula>
    </cfRule>
    <cfRule type="expression" dxfId="4" priority="6" stopIfTrue="1">
      <formula>$A508=""</formula>
    </cfRule>
  </conditionalFormatting>
  <conditionalFormatting sqref="C508">
    <cfRule type="expression" dxfId="3" priority="3" stopIfTrue="1">
      <formula>LEN($A508)=3</formula>
    </cfRule>
    <cfRule type="expression" dxfId="2" priority="4" stopIfTrue="1">
      <formula>$A508=""</formula>
    </cfRule>
  </conditionalFormatting>
  <conditionalFormatting sqref="G508">
    <cfRule type="expression" dxfId="1" priority="1" stopIfTrue="1">
      <formula>LEN($A508)=3</formula>
    </cfRule>
    <cfRule type="expression" dxfId="0" priority="2" stopIfTrue="1">
      <formula>$A508=""</formula>
    </cfRule>
  </conditionalFormatting>
  <printOptions horizontalCentered="1"/>
  <pageMargins left="0.78740157480314965" right="0.78740157480314965" top="0.39370078740157483" bottom="0.39370078740157483" header="0.19685039370078741" footer="0.19685039370078741"/>
  <pageSetup paperSize="9" scale="72" orientation="portrait" r:id="rId1"/>
  <headerFooter>
    <oddHeader>&amp;C&amp;F</oddHeader>
    <oddFooter>&amp;R&amp;"Verdana,Negrito itálico"&amp;10Página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56"/>
  <sheetViews>
    <sheetView showGridLines="0" view="pageBreakPreview" topLeftCell="B1" zoomScale="80" zoomScaleNormal="100" zoomScaleSheetLayoutView="80" workbookViewId="0">
      <selection activeCell="C43" sqref="C12:G43"/>
    </sheetView>
  </sheetViews>
  <sheetFormatPr defaultColWidth="9.140625" defaultRowHeight="12.75" x14ac:dyDescent="0.2"/>
  <cols>
    <col min="1" max="1" width="9.140625" style="229" hidden="1" customWidth="1"/>
    <col min="2" max="2" width="12.7109375" style="73" customWidth="1"/>
    <col min="3" max="3" width="13.7109375" style="73" customWidth="1"/>
    <col min="4" max="4" width="44.7109375" style="73" customWidth="1"/>
    <col min="5" max="5" width="7.7109375" style="73" customWidth="1"/>
    <col min="6" max="6" width="9.42578125" style="74" customWidth="1"/>
    <col min="7" max="7" width="11.7109375" style="74" customWidth="1"/>
    <col min="8" max="8" width="17.7109375" style="74" customWidth="1"/>
    <col min="9" max="9" width="9.140625" style="73"/>
    <col min="10" max="10" width="20.140625" style="229" customWidth="1"/>
    <col min="11" max="16384" width="9.140625" style="73"/>
  </cols>
  <sheetData>
    <row r="1" spans="1:16" s="92" customFormat="1" ht="84" customHeight="1" x14ac:dyDescent="0.25">
      <c r="B1" s="541" t="s">
        <v>167</v>
      </c>
      <c r="C1" s="541"/>
      <c r="D1" s="541"/>
      <c r="E1" s="541"/>
      <c r="F1" s="541"/>
      <c r="G1" s="541"/>
      <c r="H1" s="541"/>
      <c r="I1" s="93"/>
    </row>
    <row r="2" spans="1:16" s="58" customFormat="1" ht="18.75" x14ac:dyDescent="0.3">
      <c r="A2" s="263"/>
      <c r="B2" s="545"/>
      <c r="C2" s="545"/>
      <c r="D2" s="545"/>
      <c r="E2" s="545"/>
      <c r="F2" s="545"/>
      <c r="G2" s="545"/>
      <c r="H2" s="545"/>
      <c r="I2" s="57"/>
      <c r="J2" s="64"/>
      <c r="K2" s="56"/>
      <c r="L2" s="56"/>
      <c r="M2" s="56"/>
      <c r="N2" s="56"/>
      <c r="O2" s="56"/>
    </row>
    <row r="3" spans="1:16" s="58" customFormat="1" ht="18.75" x14ac:dyDescent="0.3">
      <c r="A3" s="263"/>
      <c r="B3" s="545"/>
      <c r="C3" s="545"/>
      <c r="D3" s="545"/>
      <c r="E3" s="545"/>
      <c r="F3" s="545"/>
      <c r="G3" s="545"/>
      <c r="H3" s="545"/>
      <c r="I3" s="57"/>
      <c r="J3" s="64"/>
      <c r="K3" s="56"/>
      <c r="L3" s="56"/>
      <c r="M3" s="56"/>
      <c r="N3" s="56"/>
      <c r="O3" s="56"/>
    </row>
    <row r="4" spans="1:16" s="58" customFormat="1" ht="18.75" x14ac:dyDescent="0.3">
      <c r="A4" s="263"/>
      <c r="B4" s="545"/>
      <c r="C4" s="545"/>
      <c r="D4" s="545"/>
      <c r="E4" s="545"/>
      <c r="F4" s="545"/>
      <c r="G4" s="545"/>
      <c r="H4" s="545"/>
      <c r="I4" s="56"/>
      <c r="J4" s="64"/>
      <c r="K4" s="56" t="s">
        <v>405</v>
      </c>
      <c r="L4" s="56">
        <f>25.4*19.07*2</f>
        <v>968.75599999999997</v>
      </c>
      <c r="M4" s="56"/>
      <c r="N4" s="56"/>
      <c r="O4" s="56"/>
    </row>
    <row r="5" spans="1:16" s="58" customFormat="1" ht="18.75" x14ac:dyDescent="0.3">
      <c r="A5" s="263"/>
      <c r="B5" s="545" t="s">
        <v>18</v>
      </c>
      <c r="C5" s="545"/>
      <c r="D5" s="545"/>
      <c r="E5" s="545"/>
      <c r="F5" s="545"/>
      <c r="G5" s="545"/>
      <c r="H5" s="545"/>
      <c r="I5" s="56"/>
      <c r="J5" s="64"/>
      <c r="K5" s="56"/>
      <c r="L5" s="56">
        <f>13*12.5</f>
        <v>162.5</v>
      </c>
      <c r="M5" s="56"/>
      <c r="N5" s="56"/>
      <c r="O5" s="56"/>
    </row>
    <row r="6" spans="1:16" s="58" customFormat="1" ht="12.75" customHeight="1" x14ac:dyDescent="0.2">
      <c r="A6" s="263"/>
      <c r="B6" s="542" t="s">
        <v>66</v>
      </c>
      <c r="C6" s="542"/>
      <c r="D6" s="543" t="s">
        <v>7216</v>
      </c>
      <c r="E6" s="543"/>
      <c r="G6" s="59" t="s">
        <v>67</v>
      </c>
      <c r="H6" s="243">
        <f>CAPA!C22</f>
        <v>43753</v>
      </c>
      <c r="I6" s="57"/>
      <c r="J6" s="64"/>
      <c r="K6" s="56"/>
      <c r="L6" s="56">
        <f>14.4*7</f>
        <v>100.8</v>
      </c>
      <c r="M6" s="56"/>
      <c r="N6" s="56"/>
      <c r="O6" s="56"/>
      <c r="P6" s="56"/>
    </row>
    <row r="7" spans="1:16" s="58" customFormat="1" ht="12.75" customHeight="1" x14ac:dyDescent="0.2">
      <c r="A7" s="263"/>
      <c r="B7" s="542" t="s">
        <v>68</v>
      </c>
      <c r="C7" s="542"/>
      <c r="D7" s="79" t="s">
        <v>7217</v>
      </c>
      <c r="E7" s="79"/>
      <c r="G7" s="60" t="s">
        <v>22</v>
      </c>
      <c r="H7" s="160"/>
      <c r="I7" s="56"/>
      <c r="J7" s="64"/>
      <c r="K7" s="56"/>
      <c r="L7" s="56"/>
      <c r="M7" s="56"/>
      <c r="N7" s="56"/>
      <c r="O7" s="56"/>
    </row>
    <row r="8" spans="1:16" s="58" customFormat="1" ht="12.75" customHeight="1" x14ac:dyDescent="0.2">
      <c r="A8" s="263"/>
      <c r="B8" s="544" t="s">
        <v>24</v>
      </c>
      <c r="C8" s="542" t="s">
        <v>69</v>
      </c>
      <c r="D8" s="152" t="s">
        <v>6408</v>
      </c>
      <c r="E8" s="152"/>
      <c r="G8" s="314" t="s">
        <v>70</v>
      </c>
      <c r="H8" s="315" t="s">
        <v>6417</v>
      </c>
      <c r="I8" s="57"/>
      <c r="J8" s="64"/>
      <c r="K8" s="56"/>
      <c r="L8" s="56"/>
      <c r="M8" s="56"/>
      <c r="N8" s="56"/>
      <c r="O8" s="56"/>
      <c r="P8" s="56"/>
    </row>
    <row r="9" spans="1:16" s="58" customFormat="1" ht="12.75" customHeight="1" x14ac:dyDescent="0.2">
      <c r="A9" s="263"/>
      <c r="B9" s="542" t="s">
        <v>71</v>
      </c>
      <c r="C9" s="542"/>
      <c r="D9" s="63" t="s">
        <v>8131</v>
      </c>
      <c r="E9" s="61" t="s">
        <v>72</v>
      </c>
      <c r="F9" s="400" t="s">
        <v>73</v>
      </c>
      <c r="G9" s="62" t="s">
        <v>74</v>
      </c>
      <c r="H9" s="399" t="s">
        <v>8132</v>
      </c>
      <c r="I9" s="57"/>
      <c r="J9" s="64"/>
      <c r="K9" s="56"/>
      <c r="L9" s="56">
        <f>L6+L4-L5</f>
        <v>907.05600000000004</v>
      </c>
      <c r="M9" s="56"/>
      <c r="N9" s="56"/>
      <c r="O9" s="56"/>
      <c r="P9" s="56"/>
    </row>
    <row r="10" spans="1:16" s="58" customFormat="1" ht="12.75" customHeight="1" x14ac:dyDescent="0.2">
      <c r="A10" s="263"/>
      <c r="B10" s="275"/>
      <c r="C10" s="275"/>
      <c r="D10" s="63"/>
      <c r="E10" s="61"/>
      <c r="F10" s="277"/>
      <c r="G10" s="62"/>
      <c r="H10" s="276"/>
      <c r="I10" s="57"/>
      <c r="J10" s="64"/>
      <c r="K10" s="56"/>
      <c r="L10" s="56"/>
      <c r="M10" s="56"/>
      <c r="N10" s="56"/>
      <c r="O10" s="56"/>
      <c r="P10" s="56"/>
    </row>
    <row r="11" spans="1:16" s="1" customFormat="1" ht="15" x14ac:dyDescent="0.25">
      <c r="A11" s="81"/>
      <c r="B11" s="70" t="s">
        <v>77</v>
      </c>
      <c r="C11" s="70" t="s">
        <v>0</v>
      </c>
      <c r="D11" s="70" t="s">
        <v>1</v>
      </c>
      <c r="E11" s="71" t="s">
        <v>191</v>
      </c>
      <c r="F11" s="71" t="s">
        <v>2</v>
      </c>
      <c r="G11" s="71" t="s">
        <v>3</v>
      </c>
      <c r="H11" s="71" t="s">
        <v>4</v>
      </c>
      <c r="J11" s="81"/>
    </row>
    <row r="12" spans="1:16" s="106" customFormat="1" x14ac:dyDescent="0.2">
      <c r="A12" s="287"/>
      <c r="B12" s="107" t="s">
        <v>208</v>
      </c>
      <c r="C12" s="107"/>
      <c r="D12" s="175" t="s">
        <v>209</v>
      </c>
      <c r="E12" s="176"/>
      <c r="F12" s="176"/>
      <c r="G12" s="176"/>
      <c r="H12" s="177"/>
      <c r="J12" s="287">
        <f t="shared" ref="J12" si="0">G12*F12</f>
        <v>0</v>
      </c>
    </row>
    <row r="13" spans="1:16" s="106" customFormat="1" x14ac:dyDescent="0.2">
      <c r="A13" s="287"/>
      <c r="B13" s="107" t="s">
        <v>235</v>
      </c>
      <c r="C13" s="107"/>
      <c r="D13" s="178" t="s">
        <v>164</v>
      </c>
      <c r="E13" s="179"/>
      <c r="F13" s="179"/>
      <c r="G13" s="179"/>
      <c r="H13" s="180"/>
      <c r="J13" s="287">
        <f t="shared" ref="J13:J21" si="1">G13*F13</f>
        <v>0</v>
      </c>
    </row>
    <row r="14" spans="1:16" s="279" customFormat="1" ht="25.5" x14ac:dyDescent="0.2">
      <c r="A14" s="288" t="s">
        <v>16</v>
      </c>
      <c r="B14" s="392" t="s">
        <v>6644</v>
      </c>
      <c r="C14" s="389" t="s">
        <v>5921</v>
      </c>
      <c r="D14" s="316" t="str">
        <f>IF(A14="SERVIÇO",VLOOKUP(C14,SERVIÇOS!$A$6:$D$6426,2,0),IF(A14="INSUMO",VLOOKUP(C14,INSUMOS!$A$6:$D$5343,2,0),IF('EQUIPAMENTOS-MOBILIÁRIO'!A14="COTAÇÃO",VLOOKUP('EQUIPAMENTOS-MOBILIÁRIO'!C14,'MAPA DE COTAÇÕES'!$A$9:$H$956,2,0),IF('EQUIPAMENTOS-MOBILIÁRIO'!A14="CCU",VLOOKUP('EQUIPAMENTOS-MOBILIÁRIO'!C14,COMPOSIÇÕES!$B$9:$H$1050,2,0)))))</f>
        <v>D36 - BANCADA EM AÇO INOX . ACABAMENTO ESCOVADO . H=90CM 1,32X0,55M</v>
      </c>
      <c r="E14" s="317" t="str">
        <f>IF(A14="SERVIÇO",VLOOKUP(C14,SERVIÇOS!$A$6:$D$6426,3,0),IF(A14="INSUMO",VLOOKUP(C14,INSUMOS!$A$6:$D$5343,3,0),IF('EQUIPAMENTOS-MOBILIÁRIO'!A14="COTAÇÃO",VLOOKUP('EQUIPAMENTOS-MOBILIÁRIO'!C14,'MAPA DE COTAÇÕES'!$A$9:$H$956,4,0),IF('EQUIPAMENTOS-MOBILIÁRIO'!A14="CCU",VLOOKUP('EQUIPAMENTOS-MOBILIÁRIO'!C14,COMPOSIÇÕES!$B$9:$H$1050,4,0)))))</f>
        <v>UN</v>
      </c>
      <c r="F14" s="393">
        <v>4</v>
      </c>
      <c r="G14" s="391">
        <f>IF(A14="SERVIÇO",VLOOKUP(C14,SERVIÇOS!$A$6:$D$6426,4,0),IF(A14="INSUMO",VLOOKUP(C14,INSUMOS!$A$6:$D$5343,4,0),IF('EQUIPAMENTOS-MOBILIÁRIO'!A14="COTAÇÃO",VLOOKUP('EQUIPAMENTOS-MOBILIÁRIO'!C14,'MAPA DE COTAÇÕES'!$A$9:$H$956,3,0),IF('EQUIPAMENTOS-MOBILIÁRIO'!A14="CCU",VLOOKUP('EQUIPAMENTOS-MOBILIÁRIO'!C14,COMPOSIÇÕES!$B$9:$H$1050,7,0)))))</f>
        <v>1056</v>
      </c>
      <c r="H14" s="390">
        <f t="shared" ref="H14:H21" si="2">G14*F14</f>
        <v>4224</v>
      </c>
      <c r="J14" s="287">
        <f t="shared" si="1"/>
        <v>4224</v>
      </c>
    </row>
    <row r="15" spans="1:16" s="279" customFormat="1" ht="25.5" x14ac:dyDescent="0.2">
      <c r="A15" s="288" t="s">
        <v>16</v>
      </c>
      <c r="B15" s="392" t="s">
        <v>6645</v>
      </c>
      <c r="C15" s="389" t="s">
        <v>5922</v>
      </c>
      <c r="D15" s="316" t="str">
        <f>IF(A15="SERVIÇO",VLOOKUP(C15,SERVIÇOS!$A$6:$D$6426,2,0),IF(A15="INSUMO",VLOOKUP(C15,INSUMOS!$A$6:$D$5343,2,0),IF('EQUIPAMENTOS-MOBILIÁRIO'!A15="COTAÇÃO",VLOOKUP('EQUIPAMENTOS-MOBILIÁRIO'!C15,'MAPA DE COTAÇÕES'!$A$9:$H$956,2,0),IF('EQUIPAMENTOS-MOBILIÁRIO'!A15="CCU",VLOOKUP('EQUIPAMENTOS-MOBILIÁRIO'!C15,COMPOSIÇÕES!$B$9:$H$1050,2,0)))))</f>
        <v xml:space="preserve">D05 - COIFA SIMPLES DE CENTRO SÉRIE 900 . CÓD CSC9-7M . 345X140X43CM . MACOM </v>
      </c>
      <c r="E15" s="317" t="str">
        <f>IF(A15="SERVIÇO",VLOOKUP(C15,SERVIÇOS!$A$6:$D$6426,3,0),IF(A15="INSUMO",VLOOKUP(C15,INSUMOS!$A$6:$D$5343,3,0),IF('EQUIPAMENTOS-MOBILIÁRIO'!A15="COTAÇÃO",VLOOKUP('EQUIPAMENTOS-MOBILIÁRIO'!C15,'MAPA DE COTAÇÕES'!$A$9:$H$956,4,0),IF('EQUIPAMENTOS-MOBILIÁRIO'!A15="CCU",VLOOKUP('EQUIPAMENTOS-MOBILIÁRIO'!C15,COMPOSIÇÕES!$B$9:$H$1050,4,0)))))</f>
        <v>UN</v>
      </c>
      <c r="F15" s="393">
        <v>1</v>
      </c>
      <c r="G15" s="391">
        <f>IF(A15="SERVIÇO",VLOOKUP(C15,SERVIÇOS!$A$6:$D$6426,4,0),IF(A15="INSUMO",VLOOKUP(C15,INSUMOS!$A$6:$D$5343,4,0),IF('EQUIPAMENTOS-MOBILIÁRIO'!A15="COTAÇÃO",VLOOKUP('EQUIPAMENTOS-MOBILIÁRIO'!C15,'MAPA DE COTAÇÕES'!$A$9:$H$956,3,0),IF('EQUIPAMENTOS-MOBILIÁRIO'!A15="CCU",VLOOKUP('EQUIPAMENTOS-MOBILIÁRIO'!C15,COMPOSIÇÕES!$B$9:$H$1050,7,0)))))</f>
        <v>11953.26</v>
      </c>
      <c r="H15" s="390">
        <f t="shared" si="2"/>
        <v>11953.26</v>
      </c>
      <c r="J15" s="287">
        <f t="shared" si="1"/>
        <v>11953.26</v>
      </c>
    </row>
    <row r="16" spans="1:16" s="279" customFormat="1" ht="25.5" x14ac:dyDescent="0.2">
      <c r="A16" s="288" t="s">
        <v>16</v>
      </c>
      <c r="B16" s="392" t="s">
        <v>7236</v>
      </c>
      <c r="C16" s="389" t="s">
        <v>5924</v>
      </c>
      <c r="D16" s="316" t="str">
        <f>IF(A16="SERVIÇO",VLOOKUP(C16,SERVIÇOS!$A$6:$D$6426,2,0),IF(A16="INSUMO",VLOOKUP(C16,INSUMOS!$A$6:$D$5343,2,0),IF('EQUIPAMENTOS-MOBILIÁRIO'!A16="COTAÇÃO",VLOOKUP('EQUIPAMENTOS-MOBILIÁRIO'!C16,'MAPA DE COTAÇÕES'!$A$9:$H$956,2,0),IF('EQUIPAMENTOS-MOBILIÁRIO'!A16="CCU",VLOOKUP('EQUIPAMENTOS-MOBILIÁRIO'!C16,COMPOSIÇÕES!$B$9:$H$1050,2,0)))))</f>
        <v>D57 - ESTANTE EM AÇO INOXIDÁVEL LISA 0,90X0,45X2,10M</v>
      </c>
      <c r="E16" s="317" t="str">
        <f>IF(A16="SERVIÇO",VLOOKUP(C16,SERVIÇOS!$A$6:$D$6426,3,0),IF(A16="INSUMO",VLOOKUP(C16,INSUMOS!$A$6:$D$5343,3,0),IF('EQUIPAMENTOS-MOBILIÁRIO'!A16="COTAÇÃO",VLOOKUP('EQUIPAMENTOS-MOBILIÁRIO'!C16,'MAPA DE COTAÇÕES'!$A$9:$H$956,4,0),IF('EQUIPAMENTOS-MOBILIÁRIO'!A16="CCU",VLOOKUP('EQUIPAMENTOS-MOBILIÁRIO'!C16,COMPOSIÇÕES!$B$9:$H$1050,4,0)))))</f>
        <v>UN</v>
      </c>
      <c r="F16" s="393">
        <v>1</v>
      </c>
      <c r="G16" s="391">
        <f>IF(A16="SERVIÇO",VLOOKUP(C16,SERVIÇOS!$A$6:$D$6426,4,0),IF(A16="INSUMO",VLOOKUP(C16,INSUMOS!$A$6:$D$5343,4,0),IF('EQUIPAMENTOS-MOBILIÁRIO'!A16="COTAÇÃO",VLOOKUP('EQUIPAMENTOS-MOBILIÁRIO'!C16,'MAPA DE COTAÇÕES'!$A$9:$H$956,3,0),IF('EQUIPAMENTOS-MOBILIÁRIO'!A16="CCU",VLOOKUP('EQUIPAMENTOS-MOBILIÁRIO'!C16,COMPOSIÇÕES!$B$9:$H$1050,7,0)))))</f>
        <v>1367.1</v>
      </c>
      <c r="H16" s="390">
        <f t="shared" si="2"/>
        <v>1367.1</v>
      </c>
      <c r="J16" s="287">
        <f t="shared" si="1"/>
        <v>1367.1</v>
      </c>
    </row>
    <row r="17" spans="1:10" s="279" customFormat="1" x14ac:dyDescent="0.2">
      <c r="A17" s="288" t="s">
        <v>16</v>
      </c>
      <c r="B17" s="392" t="s">
        <v>7237</v>
      </c>
      <c r="C17" s="389" t="s">
        <v>5925</v>
      </c>
      <c r="D17" s="316" t="str">
        <f>IF(A17="SERVIÇO",VLOOKUP(C17,SERVIÇOS!$A$6:$D$6426,2,0),IF(A17="INSUMO",VLOOKUP(C17,INSUMOS!$A$6:$D$5343,2,0),IF('EQUIPAMENTOS-MOBILIÁRIO'!A17="COTAÇÃO",VLOOKUP('EQUIPAMENTOS-MOBILIÁRIO'!C17,'MAPA DE COTAÇÕES'!$A$9:$H$956,2,0),IF('EQUIPAMENTOS-MOBILIÁRIO'!A17="CCU",VLOOKUP('EQUIPAMENTOS-MOBILIÁRIO'!C17,COMPOSIÇÕES!$B$9:$H$1050,2,0)))))</f>
        <v>MESA Nº1 DECK</v>
      </c>
      <c r="E17" s="317" t="str">
        <f>IF(A17="SERVIÇO",VLOOKUP(C17,SERVIÇOS!$A$6:$D$6426,3,0),IF(A17="INSUMO",VLOOKUP(C17,INSUMOS!$A$6:$D$5343,3,0),IF('EQUIPAMENTOS-MOBILIÁRIO'!A17="COTAÇÃO",VLOOKUP('EQUIPAMENTOS-MOBILIÁRIO'!C17,'MAPA DE COTAÇÕES'!$A$9:$H$956,4,0),IF('EQUIPAMENTOS-MOBILIÁRIO'!A17="CCU",VLOOKUP('EQUIPAMENTOS-MOBILIÁRIO'!C17,COMPOSIÇÕES!$B$9:$H$1050,4,0)))))</f>
        <v>UN</v>
      </c>
      <c r="F17" s="393">
        <v>8</v>
      </c>
      <c r="G17" s="391">
        <f>IF(A17="SERVIÇO",VLOOKUP(C17,SERVIÇOS!$A$6:$D$6426,4,0),IF(A17="INSUMO",VLOOKUP(C17,INSUMOS!$A$6:$D$5343,4,0),IF('EQUIPAMENTOS-MOBILIÁRIO'!A17="COTAÇÃO",VLOOKUP('EQUIPAMENTOS-MOBILIÁRIO'!C17,'MAPA DE COTAÇÕES'!$A$9:$H$956,3,0),IF('EQUIPAMENTOS-MOBILIÁRIO'!A17="CCU",VLOOKUP('EQUIPAMENTOS-MOBILIÁRIO'!C17,COMPOSIÇÕES!$B$9:$H$1050,7,0)))))</f>
        <v>750</v>
      </c>
      <c r="H17" s="390">
        <f t="shared" si="2"/>
        <v>6000</v>
      </c>
      <c r="J17" s="287">
        <f t="shared" si="1"/>
        <v>6000</v>
      </c>
    </row>
    <row r="18" spans="1:10" s="279" customFormat="1" x14ac:dyDescent="0.2">
      <c r="A18" s="288" t="s">
        <v>16</v>
      </c>
      <c r="B18" s="392" t="s">
        <v>7238</v>
      </c>
      <c r="C18" s="389" t="s">
        <v>5926</v>
      </c>
      <c r="D18" s="316" t="str">
        <f>IF(A18="SERVIÇO",VLOOKUP(C18,SERVIÇOS!$A$6:$D$6426,2,0),IF(A18="INSUMO",VLOOKUP(C18,INSUMOS!$A$6:$D$5343,2,0),IF('EQUIPAMENTOS-MOBILIÁRIO'!A18="COTAÇÃO",VLOOKUP('EQUIPAMENTOS-MOBILIÁRIO'!C18,'MAPA DE COTAÇÕES'!$A$9:$H$956,2,0),IF('EQUIPAMENTOS-MOBILIÁRIO'!A18="CCU",VLOOKUP('EQUIPAMENTOS-MOBILIÁRIO'!C18,COMPOSIÇÕES!$B$9:$H$1050,2,0)))))</f>
        <v>MESA Nº2 DECK</v>
      </c>
      <c r="E18" s="317" t="str">
        <f>IF(A18="SERVIÇO",VLOOKUP(C18,SERVIÇOS!$A$6:$D$6426,3,0),IF(A18="INSUMO",VLOOKUP(C18,INSUMOS!$A$6:$D$5343,3,0),IF('EQUIPAMENTOS-MOBILIÁRIO'!A18="COTAÇÃO",VLOOKUP('EQUIPAMENTOS-MOBILIÁRIO'!C18,'MAPA DE COTAÇÕES'!$A$9:$H$956,4,0),IF('EQUIPAMENTOS-MOBILIÁRIO'!A18="CCU",VLOOKUP('EQUIPAMENTOS-MOBILIÁRIO'!C18,COMPOSIÇÕES!$B$9:$H$1050,4,0)))))</f>
        <v>UN</v>
      </c>
      <c r="F18" s="393">
        <v>8</v>
      </c>
      <c r="G18" s="391">
        <f>IF(A18="SERVIÇO",VLOOKUP(C18,SERVIÇOS!$A$6:$D$6426,4,0),IF(A18="INSUMO",VLOOKUP(C18,INSUMOS!$A$6:$D$5343,4,0),IF('EQUIPAMENTOS-MOBILIÁRIO'!A18="COTAÇÃO",VLOOKUP('EQUIPAMENTOS-MOBILIÁRIO'!C18,'MAPA DE COTAÇÕES'!$A$9:$H$956,3,0),IF('EQUIPAMENTOS-MOBILIÁRIO'!A18="CCU",VLOOKUP('EQUIPAMENTOS-MOBILIÁRIO'!C18,COMPOSIÇÕES!$B$9:$H$1050,7,0)))))</f>
        <v>584.1</v>
      </c>
      <c r="H18" s="390">
        <f t="shared" si="2"/>
        <v>4672.8</v>
      </c>
      <c r="J18" s="287">
        <f t="shared" si="1"/>
        <v>4672.8</v>
      </c>
    </row>
    <row r="19" spans="1:10" s="279" customFormat="1" x14ac:dyDescent="0.2">
      <c r="A19" s="288" t="s">
        <v>16</v>
      </c>
      <c r="B19" s="392" t="s">
        <v>7239</v>
      </c>
      <c r="C19" s="389" t="s">
        <v>5927</v>
      </c>
      <c r="D19" s="316" t="str">
        <f>IF(A19="SERVIÇO",VLOOKUP(C19,SERVIÇOS!$A$6:$D$6426,2,0),IF(A19="INSUMO",VLOOKUP(C19,INSUMOS!$A$6:$D$5343,2,0),IF('EQUIPAMENTOS-MOBILIÁRIO'!A19="COTAÇÃO",VLOOKUP('EQUIPAMENTOS-MOBILIÁRIO'!C19,'MAPA DE COTAÇÕES'!$A$9:$H$956,2,0),IF('EQUIPAMENTOS-MOBILIÁRIO'!A19="CCU",VLOOKUP('EQUIPAMENTOS-MOBILIÁRIO'!C19,COMPOSIÇÕES!$B$9:$H$1050,2,0)))))</f>
        <v>BANCO DECK</v>
      </c>
      <c r="E19" s="317" t="str">
        <f>IF(A19="SERVIÇO",VLOOKUP(C19,SERVIÇOS!$A$6:$D$6426,3,0),IF(A19="INSUMO",VLOOKUP(C19,INSUMOS!$A$6:$D$5343,3,0),IF('EQUIPAMENTOS-MOBILIÁRIO'!A19="COTAÇÃO",VLOOKUP('EQUIPAMENTOS-MOBILIÁRIO'!C19,'MAPA DE COTAÇÕES'!$A$9:$H$956,4,0),IF('EQUIPAMENTOS-MOBILIÁRIO'!A19="CCU",VLOOKUP('EQUIPAMENTOS-MOBILIÁRIO'!C19,COMPOSIÇÕES!$B$9:$H$1050,4,0)))))</f>
        <v>UN</v>
      </c>
      <c r="F19" s="393">
        <v>5</v>
      </c>
      <c r="G19" s="391">
        <f>IF(A19="SERVIÇO",VLOOKUP(C19,SERVIÇOS!$A$6:$D$6426,4,0),IF(A19="INSUMO",VLOOKUP(C19,INSUMOS!$A$6:$D$5343,4,0),IF('EQUIPAMENTOS-MOBILIÁRIO'!A19="COTAÇÃO",VLOOKUP('EQUIPAMENTOS-MOBILIÁRIO'!C19,'MAPA DE COTAÇÕES'!$A$9:$H$956,3,0),IF('EQUIPAMENTOS-MOBILIÁRIO'!A19="CCU",VLOOKUP('EQUIPAMENTOS-MOBILIÁRIO'!C19,COMPOSIÇÕES!$B$9:$H$1050,7,0)))))</f>
        <v>3900</v>
      </c>
      <c r="H19" s="390">
        <f t="shared" si="2"/>
        <v>19500</v>
      </c>
      <c r="J19" s="287">
        <f t="shared" si="1"/>
        <v>19500</v>
      </c>
    </row>
    <row r="20" spans="1:10" s="279" customFormat="1" x14ac:dyDescent="0.2">
      <c r="A20" s="288" t="s">
        <v>16</v>
      </c>
      <c r="B20" s="392" t="s">
        <v>7240</v>
      </c>
      <c r="C20" s="389" t="s">
        <v>5928</v>
      </c>
      <c r="D20" s="316" t="str">
        <f>IF(A20="SERVIÇO",VLOOKUP(C20,SERVIÇOS!$A$6:$D$6426,2,0),IF(A20="INSUMO",VLOOKUP(C20,INSUMOS!$A$6:$D$5343,2,0),IF('EQUIPAMENTOS-MOBILIÁRIO'!A20="COTAÇÃO",VLOOKUP('EQUIPAMENTOS-MOBILIÁRIO'!C20,'MAPA DE COTAÇÕES'!$A$9:$H$956,2,0),IF('EQUIPAMENTOS-MOBILIÁRIO'!A20="CCU",VLOOKUP('EQUIPAMENTOS-MOBILIÁRIO'!C20,COMPOSIÇÕES!$B$9:$H$1050,2,0)))))</f>
        <v>BALCÃO</v>
      </c>
      <c r="E20" s="317" t="str">
        <f>IF(A20="SERVIÇO",VLOOKUP(C20,SERVIÇOS!$A$6:$D$6426,3,0),IF(A20="INSUMO",VLOOKUP(C20,INSUMOS!$A$6:$D$5343,3,0),IF('EQUIPAMENTOS-MOBILIÁRIO'!A20="COTAÇÃO",VLOOKUP('EQUIPAMENTOS-MOBILIÁRIO'!C20,'MAPA DE COTAÇÕES'!$A$9:$H$956,4,0),IF('EQUIPAMENTOS-MOBILIÁRIO'!A20="CCU",VLOOKUP('EQUIPAMENTOS-MOBILIÁRIO'!C20,COMPOSIÇÕES!$B$9:$H$1050,4,0)))))</f>
        <v>UN</v>
      </c>
      <c r="F20" s="393">
        <v>1</v>
      </c>
      <c r="G20" s="391">
        <f>IF(A20="SERVIÇO",VLOOKUP(C20,SERVIÇOS!$A$6:$D$6426,4,0),IF(A20="INSUMO",VLOOKUP(C20,INSUMOS!$A$6:$D$5343,4,0),IF('EQUIPAMENTOS-MOBILIÁRIO'!A20="COTAÇÃO",VLOOKUP('EQUIPAMENTOS-MOBILIÁRIO'!C20,'MAPA DE COTAÇÕES'!$A$9:$H$956,3,0),IF('EQUIPAMENTOS-MOBILIÁRIO'!A20="CCU",VLOOKUP('EQUIPAMENTOS-MOBILIÁRIO'!C20,COMPOSIÇÕES!$B$9:$H$1050,7,0)))))</f>
        <v>4986.82</v>
      </c>
      <c r="H20" s="390">
        <f t="shared" si="2"/>
        <v>4986.82</v>
      </c>
      <c r="J20" s="287">
        <f t="shared" si="1"/>
        <v>4986.82</v>
      </c>
    </row>
    <row r="21" spans="1:10" s="279" customFormat="1" x14ac:dyDescent="0.2">
      <c r="A21" s="288" t="s">
        <v>16</v>
      </c>
      <c r="B21" s="392" t="s">
        <v>7241</v>
      </c>
      <c r="C21" s="389" t="s">
        <v>5929</v>
      </c>
      <c r="D21" s="316" t="str">
        <f>IF(A21="SERVIÇO",VLOOKUP(C21,SERVIÇOS!$A$6:$D$6426,2,0),IF(A21="INSUMO",VLOOKUP(C21,INSUMOS!$A$6:$D$5343,2,0),IF('EQUIPAMENTOS-MOBILIÁRIO'!A21="COTAÇÃO",VLOOKUP('EQUIPAMENTOS-MOBILIÁRIO'!C21,'MAPA DE COTAÇÕES'!$A$9:$H$956,2,0),IF('EQUIPAMENTOS-MOBILIÁRIO'!A21="CCU",VLOOKUP('EQUIPAMENTOS-MOBILIÁRIO'!C21,COMPOSIÇÕES!$B$9:$H$1050,2,0)))))</f>
        <v>GAVETEIRO DO BALCÃO</v>
      </c>
      <c r="E21" s="317" t="str">
        <f>IF(A21="SERVIÇO",VLOOKUP(C21,SERVIÇOS!$A$6:$D$6426,3,0),IF(A21="INSUMO",VLOOKUP(C21,INSUMOS!$A$6:$D$5343,3,0),IF('EQUIPAMENTOS-MOBILIÁRIO'!A21="COTAÇÃO",VLOOKUP('EQUIPAMENTOS-MOBILIÁRIO'!C21,'MAPA DE COTAÇÕES'!$A$9:$H$956,4,0),IF('EQUIPAMENTOS-MOBILIÁRIO'!A21="CCU",VLOOKUP('EQUIPAMENTOS-MOBILIÁRIO'!C21,COMPOSIÇÕES!$B$9:$H$1050,4,0)))))</f>
        <v>UN</v>
      </c>
      <c r="F21" s="393">
        <v>2</v>
      </c>
      <c r="G21" s="391">
        <f>IF(A21="SERVIÇO",VLOOKUP(C21,SERVIÇOS!$A$6:$D$6426,4,0),IF(A21="INSUMO",VLOOKUP(C21,INSUMOS!$A$6:$D$5343,4,0),IF('EQUIPAMENTOS-MOBILIÁRIO'!A21="COTAÇÃO",VLOOKUP('EQUIPAMENTOS-MOBILIÁRIO'!C21,'MAPA DE COTAÇÕES'!$A$9:$H$956,3,0),IF('EQUIPAMENTOS-MOBILIÁRIO'!A21="CCU",VLOOKUP('EQUIPAMENTOS-MOBILIÁRIO'!C21,COMPOSIÇÕES!$B$9:$H$1050,7,0)))))</f>
        <v>570</v>
      </c>
      <c r="H21" s="390">
        <f t="shared" si="2"/>
        <v>1140</v>
      </c>
      <c r="J21" s="287">
        <f t="shared" si="1"/>
        <v>1140</v>
      </c>
    </row>
    <row r="22" spans="1:10" s="279" customFormat="1" x14ac:dyDescent="0.2">
      <c r="A22" s="288" t="s">
        <v>16</v>
      </c>
      <c r="B22" s="392" t="s">
        <v>7242</v>
      </c>
      <c r="C22" s="389" t="s">
        <v>5930</v>
      </c>
      <c r="D22" s="316" t="str">
        <f>IF(A22="SERVIÇO",VLOOKUP(C22,SERVIÇOS!$A$6:$D$6426,2,0),IF(A22="INSUMO",VLOOKUP(C22,INSUMOS!$A$6:$D$5343,2,0),IF('EQUIPAMENTOS-MOBILIÁRIO'!A22="COTAÇÃO",VLOOKUP('EQUIPAMENTOS-MOBILIÁRIO'!C22,'MAPA DE COTAÇÕES'!$A$9:$H$956,2,0),IF('EQUIPAMENTOS-MOBILIÁRIO'!A22="CCU",VLOOKUP('EQUIPAMENTOS-MOBILIÁRIO'!C22,COMPOSIÇÕES!$B$9:$H$1050,2,0)))))</f>
        <v xml:space="preserve">MESA GRANDE </v>
      </c>
      <c r="E22" s="317" t="str">
        <f>IF(A22="SERVIÇO",VLOOKUP(C22,SERVIÇOS!$A$6:$D$6426,3,0),IF(A22="INSUMO",VLOOKUP(C22,INSUMOS!$A$6:$D$5343,3,0),IF('EQUIPAMENTOS-MOBILIÁRIO'!A22="COTAÇÃO",VLOOKUP('EQUIPAMENTOS-MOBILIÁRIO'!C22,'MAPA DE COTAÇÕES'!$A$9:$H$956,4,0),IF('EQUIPAMENTOS-MOBILIÁRIO'!A22="CCU",VLOOKUP('EQUIPAMENTOS-MOBILIÁRIO'!C22,COMPOSIÇÕES!$B$9:$H$1050,4,0)))))</f>
        <v>UN</v>
      </c>
      <c r="F22" s="393">
        <v>1</v>
      </c>
      <c r="G22" s="391">
        <f>IF(A22="SERVIÇO",VLOOKUP(C22,SERVIÇOS!$A$6:$D$6426,4,0),IF(A22="INSUMO",VLOOKUP(C22,INSUMOS!$A$6:$D$5343,4,0),IF('EQUIPAMENTOS-MOBILIÁRIO'!A22="COTAÇÃO",VLOOKUP('EQUIPAMENTOS-MOBILIÁRIO'!C22,'MAPA DE COTAÇÕES'!$A$9:$H$956,3,0),IF('EQUIPAMENTOS-MOBILIÁRIO'!A22="CCU",VLOOKUP('EQUIPAMENTOS-MOBILIÁRIO'!C22,COMPOSIÇÕES!$B$9:$H$1050,7,0)))))</f>
        <v>3584.12</v>
      </c>
      <c r="H22" s="390">
        <f t="shared" ref="H22:H24" si="3">G22*F22</f>
        <v>3584.12</v>
      </c>
      <c r="J22" s="287">
        <f t="shared" ref="J22:J24" si="4">G22*F22</f>
        <v>3584.12</v>
      </c>
    </row>
    <row r="23" spans="1:10" s="279" customFormat="1" x14ac:dyDescent="0.2">
      <c r="A23" s="288" t="s">
        <v>16</v>
      </c>
      <c r="B23" s="392" t="s">
        <v>7243</v>
      </c>
      <c r="C23" s="389" t="s">
        <v>5931</v>
      </c>
      <c r="D23" s="316" t="str">
        <f>IF(A23="SERVIÇO",VLOOKUP(C23,SERVIÇOS!$A$6:$D$6426,2,0),IF(A23="INSUMO",VLOOKUP(C23,INSUMOS!$A$6:$D$5343,2,0),IF('EQUIPAMENTOS-MOBILIÁRIO'!A23="COTAÇÃO",VLOOKUP('EQUIPAMENTOS-MOBILIÁRIO'!C23,'MAPA DE COTAÇÕES'!$A$9:$H$956,2,0),IF('EQUIPAMENTOS-MOBILIÁRIO'!A23="CCU",VLOOKUP('EQUIPAMENTOS-MOBILIÁRIO'!C23,COMPOSIÇÕES!$B$9:$H$1050,2,0)))))</f>
        <v xml:space="preserve">MESA PADRÃO </v>
      </c>
      <c r="E23" s="317" t="str">
        <f>IF(A23="SERVIÇO",VLOOKUP(C23,SERVIÇOS!$A$6:$D$6426,3,0),IF(A23="INSUMO",VLOOKUP(C23,INSUMOS!$A$6:$D$5343,3,0),IF('EQUIPAMENTOS-MOBILIÁRIO'!A23="COTAÇÃO",VLOOKUP('EQUIPAMENTOS-MOBILIÁRIO'!C23,'MAPA DE COTAÇÕES'!$A$9:$H$956,4,0),IF('EQUIPAMENTOS-MOBILIÁRIO'!A23="CCU",VLOOKUP('EQUIPAMENTOS-MOBILIÁRIO'!C23,COMPOSIÇÕES!$B$9:$H$1050,4,0)))))</f>
        <v>UN</v>
      </c>
      <c r="F23" s="393">
        <v>15</v>
      </c>
      <c r="G23" s="391">
        <f>IF(A23="SERVIÇO",VLOOKUP(C23,SERVIÇOS!$A$6:$D$6426,4,0),IF(A23="INSUMO",VLOOKUP(C23,INSUMOS!$A$6:$D$5343,4,0),IF('EQUIPAMENTOS-MOBILIÁRIO'!A23="COTAÇÃO",VLOOKUP('EQUIPAMENTOS-MOBILIÁRIO'!C23,'MAPA DE COTAÇÕES'!$A$9:$H$956,3,0),IF('EQUIPAMENTOS-MOBILIÁRIO'!A23="CCU",VLOOKUP('EQUIPAMENTOS-MOBILIÁRIO'!C23,COMPOSIÇÕES!$B$9:$H$1050,7,0)))))</f>
        <v>484.1</v>
      </c>
      <c r="H23" s="390">
        <f t="shared" si="3"/>
        <v>7261.5</v>
      </c>
      <c r="J23" s="287">
        <f t="shared" si="4"/>
        <v>7261.5</v>
      </c>
    </row>
    <row r="24" spans="1:10" s="279" customFormat="1" x14ac:dyDescent="0.2">
      <c r="A24" s="288" t="s">
        <v>16</v>
      </c>
      <c r="B24" s="392" t="s">
        <v>7244</v>
      </c>
      <c r="C24" s="389" t="s">
        <v>5932</v>
      </c>
      <c r="D24" s="316" t="str">
        <f>IF(A24="SERVIÇO",VLOOKUP(C24,SERVIÇOS!$A$6:$D$6426,2,0),IF(A24="INSUMO",VLOOKUP(C24,INSUMOS!$A$6:$D$5343,2,0),IF('EQUIPAMENTOS-MOBILIÁRIO'!A24="COTAÇÃO",VLOOKUP('EQUIPAMENTOS-MOBILIÁRIO'!C24,'MAPA DE COTAÇÕES'!$A$9:$H$956,2,0),IF('EQUIPAMENTOS-MOBILIÁRIO'!A24="CCU",VLOOKUP('EQUIPAMENTOS-MOBILIÁRIO'!C24,COMPOSIÇÕES!$B$9:$H$1050,2,0)))))</f>
        <v>MESA ALTA Nº 1</v>
      </c>
      <c r="E24" s="317" t="str">
        <f>IF(A24="SERVIÇO",VLOOKUP(C24,SERVIÇOS!$A$6:$D$6426,3,0),IF(A24="INSUMO",VLOOKUP(C24,INSUMOS!$A$6:$D$5343,3,0),IF('EQUIPAMENTOS-MOBILIÁRIO'!A24="COTAÇÃO",VLOOKUP('EQUIPAMENTOS-MOBILIÁRIO'!C24,'MAPA DE COTAÇÕES'!$A$9:$H$956,4,0),IF('EQUIPAMENTOS-MOBILIÁRIO'!A24="CCU",VLOOKUP('EQUIPAMENTOS-MOBILIÁRIO'!C24,COMPOSIÇÕES!$B$9:$H$1050,4,0)))))</f>
        <v>UN</v>
      </c>
      <c r="F24" s="393">
        <v>1</v>
      </c>
      <c r="G24" s="391">
        <f>IF(A24="SERVIÇO",VLOOKUP(C24,SERVIÇOS!$A$6:$D$6426,4,0),IF(A24="INSUMO",VLOOKUP(C24,INSUMOS!$A$6:$D$5343,4,0),IF('EQUIPAMENTOS-MOBILIÁRIO'!A24="COTAÇÃO",VLOOKUP('EQUIPAMENTOS-MOBILIÁRIO'!C24,'MAPA DE COTAÇÕES'!$A$9:$H$956,3,0),IF('EQUIPAMENTOS-MOBILIÁRIO'!A24="CCU",VLOOKUP('EQUIPAMENTOS-MOBILIÁRIO'!C24,COMPOSIÇÕES!$B$9:$H$1050,7,0)))))</f>
        <v>1804</v>
      </c>
      <c r="H24" s="390">
        <f t="shared" si="3"/>
        <v>1804</v>
      </c>
      <c r="J24" s="287">
        <f t="shared" si="4"/>
        <v>1804</v>
      </c>
    </row>
    <row r="25" spans="1:10" s="279" customFormat="1" x14ac:dyDescent="0.2">
      <c r="A25" s="288" t="s">
        <v>16</v>
      </c>
      <c r="B25" s="392" t="s">
        <v>7245</v>
      </c>
      <c r="C25" s="389" t="s">
        <v>5933</v>
      </c>
      <c r="D25" s="316" t="str">
        <f>IF(A25="SERVIÇO",VLOOKUP(C25,SERVIÇOS!$A$6:$D$6426,2,0),IF(A25="INSUMO",VLOOKUP(C25,INSUMOS!$A$6:$D$5343,2,0),IF('EQUIPAMENTOS-MOBILIÁRIO'!A25="COTAÇÃO",VLOOKUP('EQUIPAMENTOS-MOBILIÁRIO'!C25,'MAPA DE COTAÇÕES'!$A$9:$H$956,2,0),IF('EQUIPAMENTOS-MOBILIÁRIO'!A25="CCU",VLOOKUP('EQUIPAMENTOS-MOBILIÁRIO'!C25,COMPOSIÇÕES!$B$9:$H$1050,2,0)))))</f>
        <v>MESA ALTA Nº 2</v>
      </c>
      <c r="E25" s="317" t="str">
        <f>IF(A25="SERVIÇO",VLOOKUP(C25,SERVIÇOS!$A$6:$D$6426,3,0),IF(A25="INSUMO",VLOOKUP(C25,INSUMOS!$A$6:$D$5343,3,0),IF('EQUIPAMENTOS-MOBILIÁRIO'!A25="COTAÇÃO",VLOOKUP('EQUIPAMENTOS-MOBILIÁRIO'!C25,'MAPA DE COTAÇÕES'!$A$9:$H$956,4,0),IF('EQUIPAMENTOS-MOBILIÁRIO'!A25="CCU",VLOOKUP('EQUIPAMENTOS-MOBILIÁRIO'!C25,COMPOSIÇÕES!$B$9:$H$1050,4,0)))))</f>
        <v>UN</v>
      </c>
      <c r="F25" s="393">
        <v>1</v>
      </c>
      <c r="G25" s="391">
        <f>IF(A25="SERVIÇO",VLOOKUP(C25,SERVIÇOS!$A$6:$D$6426,4,0),IF(A25="INSUMO",VLOOKUP(C25,INSUMOS!$A$6:$D$5343,4,0),IF('EQUIPAMENTOS-MOBILIÁRIO'!A25="COTAÇÃO",VLOOKUP('EQUIPAMENTOS-MOBILIÁRIO'!C25,'MAPA DE COTAÇÕES'!$A$9:$H$956,3,0),IF('EQUIPAMENTOS-MOBILIÁRIO'!A25="CCU",VLOOKUP('EQUIPAMENTOS-MOBILIÁRIO'!C25,COMPOSIÇÕES!$B$9:$H$1050,7,0)))))</f>
        <v>1009.79</v>
      </c>
      <c r="H25" s="390">
        <f t="shared" ref="H25" si="5">G25*F25</f>
        <v>1009.79</v>
      </c>
      <c r="J25" s="287">
        <f t="shared" ref="J25" si="6">G25*F25</f>
        <v>1009.79</v>
      </c>
    </row>
    <row r="26" spans="1:10" s="106" customFormat="1" x14ac:dyDescent="0.2">
      <c r="A26" s="287"/>
      <c r="B26" s="171"/>
      <c r="C26" s="171"/>
      <c r="D26" s="171"/>
      <c r="E26" s="172"/>
      <c r="F26" s="173"/>
      <c r="G26" s="173"/>
      <c r="H26" s="174"/>
      <c r="J26" s="287">
        <f t="shared" ref="J26" si="7">G26*F26</f>
        <v>0</v>
      </c>
    </row>
    <row r="27" spans="1:10" s="279" customFormat="1" x14ac:dyDescent="0.2">
      <c r="A27" s="288"/>
      <c r="B27" s="236"/>
      <c r="C27" s="236"/>
      <c r="D27" s="236"/>
      <c r="E27" s="236"/>
      <c r="F27" s="236"/>
      <c r="G27" s="237" t="s">
        <v>75</v>
      </c>
      <c r="H27" s="159">
        <f>SUM(H13:H26)</f>
        <v>67503.39</v>
      </c>
      <c r="J27" s="287"/>
    </row>
    <row r="28" spans="1:10" s="106" customFormat="1" x14ac:dyDescent="0.2">
      <c r="A28" s="287"/>
      <c r="B28" s="171"/>
      <c r="C28" s="171"/>
      <c r="D28" s="171"/>
      <c r="E28" s="172"/>
      <c r="F28" s="173"/>
      <c r="G28" s="173"/>
      <c r="H28" s="174"/>
      <c r="J28" s="287">
        <f t="shared" ref="J28:J43" si="8">G28*F28</f>
        <v>0</v>
      </c>
    </row>
    <row r="29" spans="1:10" s="279" customFormat="1" x14ac:dyDescent="0.2">
      <c r="B29" s="280" t="s">
        <v>7135</v>
      </c>
      <c r="C29" s="280"/>
      <c r="D29" s="284" t="s">
        <v>155</v>
      </c>
      <c r="E29" s="285"/>
      <c r="F29" s="285"/>
      <c r="G29" s="285"/>
      <c r="H29" s="286"/>
      <c r="J29" s="287">
        <f t="shared" si="8"/>
        <v>0</v>
      </c>
    </row>
    <row r="30" spans="1:10" s="279" customFormat="1" x14ac:dyDescent="0.2">
      <c r="B30" s="280" t="s">
        <v>7136</v>
      </c>
      <c r="C30" s="280"/>
      <c r="D30" s="284" t="s">
        <v>5178</v>
      </c>
      <c r="E30" s="285"/>
      <c r="F30" s="285"/>
      <c r="G30" s="285"/>
      <c r="H30" s="286"/>
      <c r="J30" s="287">
        <f t="shared" si="8"/>
        <v>0</v>
      </c>
    </row>
    <row r="31" spans="1:10" s="279" customFormat="1" x14ac:dyDescent="0.2">
      <c r="B31" s="280" t="s">
        <v>7137</v>
      </c>
      <c r="C31" s="280"/>
      <c r="D31" s="284" t="s">
        <v>5179</v>
      </c>
      <c r="E31" s="285"/>
      <c r="F31" s="285"/>
      <c r="G31" s="285"/>
      <c r="H31" s="286"/>
      <c r="J31" s="287">
        <f t="shared" si="8"/>
        <v>0</v>
      </c>
    </row>
    <row r="32" spans="1:10" s="279" customFormat="1" ht="112.9" customHeight="1" x14ac:dyDescent="0.2">
      <c r="A32" s="279" t="s">
        <v>16</v>
      </c>
      <c r="B32" s="392" t="s">
        <v>5180</v>
      </c>
      <c r="C32" s="392" t="s">
        <v>5912</v>
      </c>
      <c r="D32" s="316" t="str">
        <f>IF(A32="SERVIÇO",VLOOKUP(C32,SERVIÇOS!$A$6:$D$6426,2,0),IF(A32="INSUMO",VLOOKUP(C32,INSUMOS!$A$6:$D$5343,2,0),IF('EQUIPAMENTOS-MOBILIÁRIO'!A32="COTAÇÃO",VLOOKUP('EQUIPAMENTOS-MOBILIÁRIO'!C32,'MAPA DE COTAÇÕES'!$A$9:$H$956,2,0),IF('EQUIPAMENTOS-MOBILIÁRIO'!A32="CCU",VLOOKUP('EQUIPAMENTOS-MOBILIÁRIO'!C32,COMPOSIÇÕES!$B$9:$H$1050,2,0)))))</f>
        <v>EVAPORADORA EV-MS-01/01, MODELO GMV-N56 G/A3A-D, DE PAREDE, CAPACIDADE DE RESFRIAMENTO 19.100 BTU/h, PESO DO EQUIPAMENTO 15KG, CONTROLE REMOTO SEM FIO, REFRIGERANTE R410A ECOLÓGICO, FILTRO PP HONEYCOMB, FABRICANTE GREE OU EQUIVALENTE, DIMENSÕES LXPXH (MM) 1000X221X319, CONSUMO 70W/1F/220V.</v>
      </c>
      <c r="E32" s="317" t="str">
        <f>IF(A32="SERVIÇO",VLOOKUP(C32,SERVIÇOS!$A$6:$D$6426,3,0),IF(A32="INSUMO",VLOOKUP(C32,INSUMOS!$A$6:$D$5343,3,0),IF('EQUIPAMENTOS-MOBILIÁRIO'!A32="COTAÇÃO",VLOOKUP('EQUIPAMENTOS-MOBILIÁRIO'!C32,'MAPA DE COTAÇÕES'!$A$9:$H$956,4,0),IF('EQUIPAMENTOS-MOBILIÁRIO'!A32="CCU",VLOOKUP('EQUIPAMENTOS-MOBILIÁRIO'!C32,COMPOSIÇÕES!$B$9:$H$1050,4,0)))))</f>
        <v>UN</v>
      </c>
      <c r="F32" s="318">
        <v>1</v>
      </c>
      <c r="G32" s="391">
        <f>IF(A32="SERVIÇO",VLOOKUP(C32,SERVIÇOS!$A$6:$D$6426,4,0),IF(A32="INSUMO",VLOOKUP(C32,INSUMOS!$A$6:$D$5343,4,0),IF('EQUIPAMENTOS-MOBILIÁRIO'!A32="COTAÇÃO",VLOOKUP('EQUIPAMENTOS-MOBILIÁRIO'!C32,'MAPA DE COTAÇÕES'!$A$9:$H$956,3,0),IF('EQUIPAMENTOS-MOBILIÁRIO'!A32="CCU",VLOOKUP('EQUIPAMENTOS-MOBILIÁRIO'!C32,COMPOSIÇÕES!$B$9:$H$1050,7,0)))))</f>
        <v>1842.4</v>
      </c>
      <c r="H32" s="394">
        <f t="shared" ref="H32:H35" si="9">F32*G32</f>
        <v>1842.4</v>
      </c>
      <c r="J32" s="287">
        <f t="shared" si="8"/>
        <v>1842.4</v>
      </c>
    </row>
    <row r="33" spans="1:12" s="279" customFormat="1" ht="109.9" customHeight="1" x14ac:dyDescent="0.2">
      <c r="A33" s="279" t="s">
        <v>16</v>
      </c>
      <c r="B33" s="392" t="s">
        <v>5181</v>
      </c>
      <c r="C33" s="392" t="s">
        <v>5913</v>
      </c>
      <c r="D33" s="316" t="str">
        <f>IF(A33="SERVIÇO",VLOOKUP(C33,SERVIÇOS!$A$6:$D$6426,2,0),IF(A33="INSUMO",VLOOKUP(C33,INSUMOS!$A$6:$D$5343,2,0),IF('EQUIPAMENTOS-MOBILIÁRIO'!A33="COTAÇÃO",VLOOKUP('EQUIPAMENTOS-MOBILIÁRIO'!C33,'MAPA DE COTAÇÕES'!$A$9:$H$956,2,0),IF('EQUIPAMENTOS-MOBILIÁRIO'!A33="CCU",VLOOKUP('EQUIPAMENTOS-MOBILIÁRIO'!C33,COMPOSIÇÕES!$B$9:$H$1050,2,0)))))</f>
        <v>EVAPORADORA EV-MS-01/02 E 05/01, MODELO GMV-N36 G/A3A-D, DE PAREDE, CAPACIDADE DE RESFRIAMENTO 12.300 BTU/h, PESO DO EQUIPAMENTO 12,5KG, CONTROLE REMOTO SEM FIO, REFRIGERANTE R410A ECOLÓGICO, FILTRO PP HONEYCOMB, FABRICANTE GREE OU EQUIVALENTE, DIMENSÕES LXPXH (MM) 940X240X298, CONSUMO 60W/1F/220V.</v>
      </c>
      <c r="E33" s="317" t="str">
        <f>IF(A33="SERVIÇO",VLOOKUP(C33,SERVIÇOS!$A$6:$D$6426,3,0),IF(A33="INSUMO",VLOOKUP(C33,INSUMOS!$A$6:$D$5343,3,0),IF('EQUIPAMENTOS-MOBILIÁRIO'!A33="COTAÇÃO",VLOOKUP('EQUIPAMENTOS-MOBILIÁRIO'!C33,'MAPA DE COTAÇÕES'!$A$9:$H$956,4,0),IF('EQUIPAMENTOS-MOBILIÁRIO'!A33="CCU",VLOOKUP('EQUIPAMENTOS-MOBILIÁRIO'!C33,COMPOSIÇÕES!$B$9:$H$1050,4,0)))))</f>
        <v>UN</v>
      </c>
      <c r="F33" s="318">
        <v>2</v>
      </c>
      <c r="G33" s="391">
        <f>IF(A33="SERVIÇO",VLOOKUP(C33,SERVIÇOS!$A$6:$D$6426,4,0),IF(A33="INSUMO",VLOOKUP(C33,INSUMOS!$A$6:$D$5343,4,0),IF('EQUIPAMENTOS-MOBILIÁRIO'!A33="COTAÇÃO",VLOOKUP('EQUIPAMENTOS-MOBILIÁRIO'!C33,'MAPA DE COTAÇÕES'!$A$9:$H$956,3,0),IF('EQUIPAMENTOS-MOBILIÁRIO'!A33="CCU",VLOOKUP('EQUIPAMENTOS-MOBILIÁRIO'!C33,COMPOSIÇÕES!$B$9:$H$1050,7,0)))))</f>
        <v>1709.69</v>
      </c>
      <c r="H33" s="394">
        <f t="shared" ref="H33" si="10">F33*G33</f>
        <v>3419.38</v>
      </c>
      <c r="J33" s="287">
        <f t="shared" si="8"/>
        <v>3419.38</v>
      </c>
    </row>
    <row r="34" spans="1:12" s="279" customFormat="1" ht="114.75" x14ac:dyDescent="0.2">
      <c r="A34" s="279" t="s">
        <v>16</v>
      </c>
      <c r="B34" s="392" t="s">
        <v>5182</v>
      </c>
      <c r="C34" s="392" t="s">
        <v>5914</v>
      </c>
      <c r="D34" s="316" t="str">
        <f>IF(A34="SERVIÇO",VLOOKUP(C34,SERVIÇOS!$A$6:$D$6426,2,0),IF(A34="INSUMO",VLOOKUP(C34,INSUMOS!$A$6:$D$5343,2,0),IF('EQUIPAMENTOS-MOBILIÁRIO'!A34="COTAÇÃO",VLOOKUP('EQUIPAMENTOS-MOBILIÁRIO'!C34,'MAPA DE COTAÇÕES'!$A$9:$H$956,2,0),IF('EQUIPAMENTOS-MOBILIÁRIO'!A34="CCU",VLOOKUP('EQUIPAMENTOS-MOBILIÁRIO'!C34,COMPOSIÇÕES!$B$9:$H$1050,2,0)))))</f>
        <v>EVAPORADORA EV-MS-02/01, 02/02, 03/01, 03/02, 04/01, 04/02 e 05/02,  MODELO GMV-ND90 T/A/T, CASSETE, CAPACIDADE DE RESFRIAMENTO 30.800 BTU/h, PESO DO EQUIPAMENTO 44KG, CONTROLE REMOTO SEM FIO, REFRIGERANTE R410A ECOLÓGICO, FILTRO G3, FABRICANTE GREE OU EQUIVALENTE, DIMENSÕES LXPXH (MM) 840X840X320, CONSUMO 98KW/1F/220V.</v>
      </c>
      <c r="E34" s="317" t="str">
        <f>IF(A34="SERVIÇO",VLOOKUP(C34,SERVIÇOS!$A$6:$D$6426,3,0),IF(A34="INSUMO",VLOOKUP(C34,INSUMOS!$A$6:$D$5343,3,0),IF('EQUIPAMENTOS-MOBILIÁRIO'!A34="COTAÇÃO",VLOOKUP('EQUIPAMENTOS-MOBILIÁRIO'!C34,'MAPA DE COTAÇÕES'!$A$9:$H$956,4,0),IF('EQUIPAMENTOS-MOBILIÁRIO'!A34="CCU",VLOOKUP('EQUIPAMENTOS-MOBILIÁRIO'!C34,COMPOSIÇÕES!$B$9:$H$1050,4,0)))))</f>
        <v>UN</v>
      </c>
      <c r="F34" s="318">
        <v>7</v>
      </c>
      <c r="G34" s="391">
        <f>IF(A34="SERVIÇO",VLOOKUP(C34,SERVIÇOS!$A$6:$D$6426,4,0),IF(A34="INSUMO",VLOOKUP(C34,INSUMOS!$A$6:$D$5343,4,0),IF('EQUIPAMENTOS-MOBILIÁRIO'!A34="COTAÇÃO",VLOOKUP('EQUIPAMENTOS-MOBILIÁRIO'!C34,'MAPA DE COTAÇÕES'!$A$9:$H$956,3,0),IF('EQUIPAMENTOS-MOBILIÁRIO'!A34="CCU",VLOOKUP('EQUIPAMENTOS-MOBILIÁRIO'!C34,COMPOSIÇÕES!$B$9:$H$1050,7,0)))))</f>
        <v>2451.33</v>
      </c>
      <c r="H34" s="394">
        <f t="shared" ref="H34" si="11">F34*G34</f>
        <v>17159.309999999998</v>
      </c>
      <c r="J34" s="287">
        <f t="shared" ref="J34" si="12">G34*F34</f>
        <v>17159.309999999998</v>
      </c>
    </row>
    <row r="35" spans="1:12" s="279" customFormat="1" ht="117" customHeight="1" x14ac:dyDescent="0.2">
      <c r="A35" s="279" t="s">
        <v>16</v>
      </c>
      <c r="B35" s="392" t="s">
        <v>5183</v>
      </c>
      <c r="C35" s="392" t="s">
        <v>5915</v>
      </c>
      <c r="D35" s="316" t="str">
        <f>IF(A35="SERVIÇO",VLOOKUP(C35,SERVIÇOS!$A$6:$D$6426,2,0),IF(A35="INSUMO",VLOOKUP(C35,INSUMOS!$A$6:$D$5343,2,0),IF('EQUIPAMENTOS-MOBILIÁRIO'!A35="COTAÇÃO",VLOOKUP('EQUIPAMENTOS-MOBILIÁRIO'!C35,'MAPA DE COTAÇÕES'!$A$9:$H$956,2,0),IF('EQUIPAMENTOS-MOBILIÁRIO'!A35="CCU",VLOOKUP('EQUIPAMENTOS-MOBILIÁRIO'!C35,COMPOSIÇÕES!$B$9:$H$1050,2,0)))))</f>
        <v>EVAPORADORA EV-MS-01/05, MODELO GMV-N22 G/A3A-D, DE PAREDE, CAPACIDADE DE RESFRIAMENTO 7.500 BTU/h, PESO DO EQUIPAMENTO 10KG, CONTROLE REMOTO SEM FIO, REFRIGERANTE R410A ECOLÓGICO, FILTRO PP HONEYCOMB, FABRICANTE GREE OU EQUIVALENTE, DIMENSÕES LXPXH (MM) 843X180X273, CONSUMO 50W/1F/220V.</v>
      </c>
      <c r="E35" s="317" t="str">
        <f>IF(A35="SERVIÇO",VLOOKUP(C35,SERVIÇOS!$A$6:$D$6426,3,0),IF(A35="INSUMO",VLOOKUP(C35,INSUMOS!$A$6:$D$5343,3,0),IF('EQUIPAMENTOS-MOBILIÁRIO'!A35="COTAÇÃO",VLOOKUP('EQUIPAMENTOS-MOBILIÁRIO'!C35,'MAPA DE COTAÇÕES'!$A$9:$H$956,4,0),IF('EQUIPAMENTOS-MOBILIÁRIO'!A35="CCU",VLOOKUP('EQUIPAMENTOS-MOBILIÁRIO'!C35,COMPOSIÇÕES!$B$9:$H$1050,4,0)))))</f>
        <v>UN</v>
      </c>
      <c r="F35" s="318">
        <v>1</v>
      </c>
      <c r="G35" s="391">
        <f>IF(A35="SERVIÇO",VLOOKUP(C35,SERVIÇOS!$A$6:$D$6426,4,0),IF(A35="INSUMO",VLOOKUP(C35,INSUMOS!$A$6:$D$5343,4,0),IF('EQUIPAMENTOS-MOBILIÁRIO'!A35="COTAÇÃO",VLOOKUP('EQUIPAMENTOS-MOBILIÁRIO'!C35,'MAPA DE COTAÇÕES'!$A$9:$H$956,3,0),IF('EQUIPAMENTOS-MOBILIÁRIO'!A35="CCU",VLOOKUP('EQUIPAMENTOS-MOBILIÁRIO'!C35,COMPOSIÇÕES!$B$9:$H$1050,7,0)))))</f>
        <v>1584.78</v>
      </c>
      <c r="H35" s="394">
        <f t="shared" si="9"/>
        <v>1584.78</v>
      </c>
      <c r="J35" s="287">
        <f t="shared" si="8"/>
        <v>1584.78</v>
      </c>
      <c r="L35" s="395" t="s">
        <v>239</v>
      </c>
    </row>
    <row r="36" spans="1:12" s="279" customFormat="1" ht="102" x14ac:dyDescent="0.2">
      <c r="A36" s="279" t="s">
        <v>16</v>
      </c>
      <c r="B36" s="392" t="s">
        <v>5184</v>
      </c>
      <c r="C36" s="392" t="s">
        <v>5916</v>
      </c>
      <c r="D36" s="316" t="str">
        <f>IF(A36="SERVIÇO",VLOOKUP(C36,SERVIÇOS!$A$6:$D$6426,2,0),IF(A36="INSUMO",VLOOKUP(C36,INSUMOS!$A$6:$D$5343,2,0),IF('EQUIPAMENTOS-MOBILIÁRIO'!A36="COTAÇÃO",VLOOKUP('EQUIPAMENTOS-MOBILIÁRIO'!C36,'MAPA DE COTAÇÕES'!$A$9:$H$956,2,0),IF('EQUIPAMENTOS-MOBILIÁRIO'!A36="CCU",VLOOKUP('EQUIPAMENTOS-MOBILIÁRIO'!C36,COMPOSIÇÕES!$B$9:$H$1050,2,0)))))</f>
        <v>EVAPORADORA EV-MS-01/03 E 01/04, MODELO GMV-N28 G/A3A-D, DE PAREDE, CAPACIDADE DE RESFRIAMENTO 9.600 BTU/h, PESO DO EQUIPAMENTO 10KG, CONTROLE REMOTO SEM FIO, REFRIGERANTE R410A ECOLÓGICO, FILTRO PP HONEYCOMB, FABRICANTE GREE OU EQUIVALENTE, DIMENSÕES LXPXH (MM) 843X800X275, CONSUMO 50W/1F/220V.</v>
      </c>
      <c r="E36" s="317" t="str">
        <f>IF(A36="SERVIÇO",VLOOKUP(C36,SERVIÇOS!$A$6:$D$6426,3,0),IF(A36="INSUMO",VLOOKUP(C36,INSUMOS!$A$6:$D$5343,3,0),IF('EQUIPAMENTOS-MOBILIÁRIO'!A36="COTAÇÃO",VLOOKUP('EQUIPAMENTOS-MOBILIÁRIO'!C36,'MAPA DE COTAÇÕES'!$A$9:$H$956,4,0),IF('EQUIPAMENTOS-MOBILIÁRIO'!A36="CCU",VLOOKUP('EQUIPAMENTOS-MOBILIÁRIO'!C36,COMPOSIÇÕES!$B$9:$H$1050,4,0)))))</f>
        <v>UN</v>
      </c>
      <c r="F36" s="318">
        <v>2</v>
      </c>
      <c r="G36" s="391">
        <f>IF(A36="SERVIÇO",VLOOKUP(C36,SERVIÇOS!$A$6:$D$6426,4,0),IF(A36="INSUMO",VLOOKUP(C36,INSUMOS!$A$6:$D$5343,4,0),IF('EQUIPAMENTOS-MOBILIÁRIO'!A36="COTAÇÃO",VLOOKUP('EQUIPAMENTOS-MOBILIÁRIO'!C36,'MAPA DE COTAÇÕES'!$A$9:$H$956,3,0),IF('EQUIPAMENTOS-MOBILIÁRIO'!A36="CCU",VLOOKUP('EQUIPAMENTOS-MOBILIÁRIO'!C36,COMPOSIÇÕES!$B$9:$H$1050,7,0)))))</f>
        <v>1647.23</v>
      </c>
      <c r="H36" s="394">
        <f t="shared" ref="H36:H37" si="13">F36*G36</f>
        <v>3294.46</v>
      </c>
      <c r="J36" s="287">
        <f t="shared" ref="J36:J37" si="14">G36*F36</f>
        <v>3294.46</v>
      </c>
      <c r="L36" s="395" t="s">
        <v>239</v>
      </c>
    </row>
    <row r="37" spans="1:12" s="279" customFormat="1" ht="143.44999999999999" customHeight="1" x14ac:dyDescent="0.2">
      <c r="A37" s="279" t="s">
        <v>16</v>
      </c>
      <c r="B37" s="392" t="s">
        <v>5185</v>
      </c>
      <c r="C37" s="392" t="s">
        <v>5917</v>
      </c>
      <c r="D37" s="316" t="str">
        <f>IF(A37="SERVIÇO",VLOOKUP(C37,SERVIÇOS!$A$6:$D$6426,2,0),IF(A37="INSUMO",VLOOKUP(C37,INSUMOS!$A$6:$D$5343,2,0),IF('EQUIPAMENTOS-MOBILIÁRIO'!A37="COTAÇÃO",VLOOKUP('EQUIPAMENTOS-MOBILIÁRIO'!C37,'MAPA DE COTAÇÕES'!$A$9:$H$956,2,0),IF('EQUIPAMENTOS-MOBILIÁRIO'!A37="CCU",VLOOKUP('EQUIPAMENTOS-MOBILIÁRIO'!C37,COMPOSIÇÕES!$B$9:$H$1050,2,0)))))</f>
        <v>CONDENSADORA - VRF - SISTEMA 05 - UNIDADES COMBINADAS GMV-140 W/LC-T, EVAPORADORAS NO SISTEMA EV-MS-01 E 02, TIPO DE COMPRESSOR  SCROLL / INVERTER, CAPACIDADE NOMINAL 14,0 KW, FLUIDO REFRIGERANTE R410A, FLUXO HORIZONTAL, PESO 110KG, TENSÃO ELÉTRICA / FREQUÊNCIA 220V/1F/60hz, POTÊNCIA ELÉTRICA (NOMINAL) 3,58Kw, DIMENSÕES LXPXH (MM) 940X320X1345  FABRICANTE GREE OU EQUIVALENTE</v>
      </c>
      <c r="E37" s="317" t="str">
        <f>IF(A37="SERVIÇO",VLOOKUP(C37,SERVIÇOS!$A$6:$D$6426,3,0),IF(A37="INSUMO",VLOOKUP(C37,INSUMOS!$A$6:$D$5343,3,0),IF('EQUIPAMENTOS-MOBILIÁRIO'!A37="COTAÇÃO",VLOOKUP('EQUIPAMENTOS-MOBILIÁRIO'!C37,'MAPA DE COTAÇÕES'!$A$9:$H$956,4,0),IF('EQUIPAMENTOS-MOBILIÁRIO'!A37="CCU",VLOOKUP('EQUIPAMENTOS-MOBILIÁRIO'!C37,COMPOSIÇÕES!$B$9:$H$1050,4,0)))))</f>
        <v>UN</v>
      </c>
      <c r="F37" s="318">
        <v>1</v>
      </c>
      <c r="G37" s="391">
        <f>IF(A37="SERVIÇO",VLOOKUP(C37,SERVIÇOS!$A$6:$D$6426,4,0),IF(A37="INSUMO",VLOOKUP(C37,INSUMOS!$A$6:$D$5343,4,0),IF('EQUIPAMENTOS-MOBILIÁRIO'!A37="COTAÇÃO",VLOOKUP('EQUIPAMENTOS-MOBILIÁRIO'!C37,'MAPA DE COTAÇÕES'!$A$9:$H$956,3,0),IF('EQUIPAMENTOS-MOBILIÁRIO'!A37="CCU",VLOOKUP('EQUIPAMENTOS-MOBILIÁRIO'!C37,COMPOSIÇÕES!$B$9:$H$1050,7,0)))))</f>
        <v>11640</v>
      </c>
      <c r="H37" s="394">
        <f t="shared" si="13"/>
        <v>11640</v>
      </c>
      <c r="J37" s="287">
        <f t="shared" si="14"/>
        <v>11640</v>
      </c>
      <c r="L37" s="395" t="s">
        <v>239</v>
      </c>
    </row>
    <row r="38" spans="1:12" s="279" customFormat="1" ht="140.25" x14ac:dyDescent="0.2">
      <c r="A38" s="279" t="s">
        <v>16</v>
      </c>
      <c r="B38" s="392" t="s">
        <v>5186</v>
      </c>
      <c r="C38" s="392" t="s">
        <v>5918</v>
      </c>
      <c r="D38" s="316" t="str">
        <f>IF(A38="SERVIÇO",VLOOKUP(C38,SERVIÇOS!$A$6:$D$6426,2,0),IF(A38="INSUMO",VLOOKUP(C38,INSUMOS!$A$6:$D$5343,2,0),IF('EQUIPAMENTOS-MOBILIÁRIO'!A38="COTAÇÃO",VLOOKUP('EQUIPAMENTOS-MOBILIÁRIO'!C38,'MAPA DE COTAÇÕES'!$A$9:$H$956,2,0),IF('EQUIPAMENTOS-MOBILIÁRIO'!A38="CCU",VLOOKUP('EQUIPAMENTOS-MOBILIÁRIO'!C38,COMPOSIÇÕES!$B$9:$H$1050,2,0)))))</f>
        <v>CONDENSADORA - VRF - SISTEMA 01-02-03-04 - UNIDADES COMBINADAS GMV-H224 WL/A-X, EVAPORADORAS NO SISTEMA EV-MS-01-02-03-04-05, TIPO DE COMPRESSOR  SCROLL / INVERTER, CAPACIDADE NOMINAL 22,4 KW, FLUIDO REFRIGERANTE R410A, FLUXO HORIZONTAL, PESO 133KG, TENSÃO ELÉTRICA / FREQUÊNCIA 380V/3F/60hz, POTÊNCIA ELÉTRICA (NOMINAL) 7,2Kw, DIMENSÕES LXPXH (MM) 940X320X1430  FABRICANTE GREE OU EQUIVALENTE</v>
      </c>
      <c r="E38" s="317" t="str">
        <f>IF(A38="SERVIÇO",VLOOKUP(C38,SERVIÇOS!$A$6:$D$6426,3,0),IF(A38="INSUMO",VLOOKUP(C38,INSUMOS!$A$6:$D$5343,3,0),IF('EQUIPAMENTOS-MOBILIÁRIO'!A38="COTAÇÃO",VLOOKUP('EQUIPAMENTOS-MOBILIÁRIO'!C38,'MAPA DE COTAÇÕES'!$A$9:$H$956,4,0),IF('EQUIPAMENTOS-MOBILIÁRIO'!A38="CCU",VLOOKUP('EQUIPAMENTOS-MOBILIÁRIO'!C38,COMPOSIÇÕES!$B$9:$H$1050,4,0)))))</f>
        <v>UN</v>
      </c>
      <c r="F38" s="318">
        <v>4</v>
      </c>
      <c r="G38" s="391">
        <f>IF(A38="SERVIÇO",VLOOKUP(C38,SERVIÇOS!$A$6:$D$6426,4,0),IF(A38="INSUMO",VLOOKUP(C38,INSUMOS!$A$6:$D$5343,4,0),IF('EQUIPAMENTOS-MOBILIÁRIO'!A38="COTAÇÃO",VLOOKUP('EQUIPAMENTOS-MOBILIÁRIO'!C38,'MAPA DE COTAÇÕES'!$A$9:$H$956,3,0),IF('EQUIPAMENTOS-MOBILIÁRIO'!A38="CCU",VLOOKUP('EQUIPAMENTOS-MOBILIÁRIO'!C38,COMPOSIÇÕES!$B$9:$H$1050,7,0)))))</f>
        <v>20157.13</v>
      </c>
      <c r="H38" s="394">
        <f t="shared" ref="H38" si="15">F38*G38</f>
        <v>80628.52</v>
      </c>
      <c r="J38" s="287">
        <f t="shared" ref="J38" si="16">G38*F38</f>
        <v>80628.52</v>
      </c>
      <c r="L38" s="395" t="s">
        <v>239</v>
      </c>
    </row>
    <row r="39" spans="1:12" s="106" customFormat="1" x14ac:dyDescent="0.2">
      <c r="A39" s="287"/>
      <c r="B39" s="171"/>
      <c r="C39" s="171"/>
      <c r="D39" s="171"/>
      <c r="E39" s="172"/>
      <c r="F39" s="173"/>
      <c r="G39" s="173"/>
      <c r="H39" s="174"/>
      <c r="J39" s="287">
        <f t="shared" si="8"/>
        <v>0</v>
      </c>
    </row>
    <row r="40" spans="1:12" s="279" customFormat="1" x14ac:dyDescent="0.2">
      <c r="B40" s="280" t="s">
        <v>7139</v>
      </c>
      <c r="C40" s="280"/>
      <c r="D40" s="284" t="s">
        <v>7140</v>
      </c>
      <c r="E40" s="285"/>
      <c r="F40" s="285"/>
      <c r="G40" s="285"/>
      <c r="H40" s="286"/>
      <c r="J40" s="287">
        <f t="shared" si="8"/>
        <v>0</v>
      </c>
    </row>
    <row r="41" spans="1:12" s="279" customFormat="1" x14ac:dyDescent="0.2">
      <c r="B41" s="280" t="s">
        <v>7141</v>
      </c>
      <c r="C41" s="280"/>
      <c r="D41" s="284" t="s">
        <v>5187</v>
      </c>
      <c r="E41" s="285"/>
      <c r="F41" s="285"/>
      <c r="G41" s="285"/>
      <c r="H41" s="286"/>
      <c r="J41" s="287">
        <f t="shared" si="8"/>
        <v>0</v>
      </c>
    </row>
    <row r="42" spans="1:12" s="279" customFormat="1" ht="63.75" x14ac:dyDescent="0.2">
      <c r="A42" s="279" t="s">
        <v>16</v>
      </c>
      <c r="B42" s="392" t="s">
        <v>5188</v>
      </c>
      <c r="C42" s="389" t="s">
        <v>5919</v>
      </c>
      <c r="D42" s="316" t="str">
        <f>IF(A42="SERVIÇO",VLOOKUP(C42,SERVIÇOS!$A$6:$D$6426,2,0),IF(A42="INSUMO",VLOOKUP(C42,INSUMOS!$A$6:$D$5343,2,0),IF('EQUIPAMENTOS-MOBILIÁRIO'!A42="COTAÇÃO",VLOOKUP('EQUIPAMENTOS-MOBILIÁRIO'!C42,'MAPA DE COTAÇÕES'!$A$9:$H$956,2,0),IF('EQUIPAMENTOS-MOBILIÁRIO'!A42="CCU",VLOOKUP('EQUIPAMENTOS-MOBILIÁRIO'!C42,COMPOSIÇÕES!$B$9:$H$1050,2,0)))))</f>
        <v>CVAE-01 - VENTILADOR CENTRÍFIGO TDA 10/10, DUPLA ASPIRAÇÃO, PRESSÃO ESTÁTICA 45 mmCa, VAZÃO 3590 m³/h, POTÊNCIA 1,5CV, VOLTAGEM 3F/380V/60Hz, FABRICANTE OTAM OU EQUIVALENTE FILTRO G1-F5</v>
      </c>
      <c r="E42" s="317" t="str">
        <f>IF(A42="SERVIÇO",VLOOKUP(C42,SERVIÇOS!$A$6:$D$6426,3,0),IF(A42="INSUMO",VLOOKUP(C42,INSUMOS!$A$6:$D$5343,3,0),IF('EQUIPAMENTOS-MOBILIÁRIO'!A42="COTAÇÃO",VLOOKUP('EQUIPAMENTOS-MOBILIÁRIO'!C42,'MAPA DE COTAÇÕES'!$A$9:$H$956,4,0),IF('EQUIPAMENTOS-MOBILIÁRIO'!A42="CCU",VLOOKUP('EQUIPAMENTOS-MOBILIÁRIO'!C42,COMPOSIÇÕES!$B$9:$H$1050,4,0)))))</f>
        <v>UN</v>
      </c>
      <c r="F42" s="318">
        <v>1</v>
      </c>
      <c r="G42" s="391">
        <f>IF(A42="SERVIÇO",VLOOKUP(C42,SERVIÇOS!$A$6:$D$6426,4,0),IF(A42="INSUMO",VLOOKUP(C42,INSUMOS!$A$6:$D$5343,4,0),IF('EQUIPAMENTOS-MOBILIÁRIO'!A42="COTAÇÃO",VLOOKUP('EQUIPAMENTOS-MOBILIÁRIO'!C42,'MAPA DE COTAÇÕES'!$A$9:$H$956,3,0),IF('EQUIPAMENTOS-MOBILIÁRIO'!A42="CCU",VLOOKUP('EQUIPAMENTOS-MOBILIÁRIO'!C42,COMPOSIÇÕES!$B$9:$H$1050,7,0)))))</f>
        <v>4191.57</v>
      </c>
      <c r="H42" s="394">
        <f t="shared" ref="H42" si="17">F42*G42</f>
        <v>4191.57</v>
      </c>
      <c r="J42" s="287">
        <f t="shared" si="8"/>
        <v>4191.57</v>
      </c>
    </row>
    <row r="43" spans="1:12" s="279" customFormat="1" ht="63.75" x14ac:dyDescent="0.2">
      <c r="A43" s="279" t="s">
        <v>16</v>
      </c>
      <c r="B43" s="392" t="s">
        <v>5189</v>
      </c>
      <c r="C43" s="389" t="s">
        <v>5920</v>
      </c>
      <c r="D43" s="316" t="str">
        <f>IF(A43="SERVIÇO",VLOOKUP(C43,SERVIÇOS!$A$6:$D$6426,2,0),IF(A43="INSUMO",VLOOKUP(C43,INSUMOS!$A$6:$D$5343,2,0),IF('EQUIPAMENTOS-MOBILIÁRIO'!A43="COTAÇÃO",VLOOKUP('EQUIPAMENTOS-MOBILIÁRIO'!C43,'MAPA DE COTAÇÕES'!$A$9:$H$956,2,0),IF('EQUIPAMENTOS-MOBILIÁRIO'!A43="CCU",VLOOKUP('EQUIPAMENTOS-MOBILIÁRIO'!C43,COMPOSIÇÕES!$B$9:$H$1050,2,0)))))</f>
        <v>CVEX-01 - VENTILADOR CENTRÍFIGO TSA SIMPLES ASPIRAÇÃO, PRESSÃO ESTÁTICA 80 mmCa, VAZÃO 12060 m³/h, POTÊNCIA 10,0 CV, VOLTAGEM 3F/380V/60Hz, FABRICANTE OTAM OU EQUIVALENTE</v>
      </c>
      <c r="E43" s="317" t="str">
        <f>IF(A43="SERVIÇO",VLOOKUP(C43,SERVIÇOS!$A$6:$D$6426,3,0),IF(A43="INSUMO",VLOOKUP(C43,INSUMOS!$A$6:$D$5343,3,0),IF('EQUIPAMENTOS-MOBILIÁRIO'!A43="COTAÇÃO",VLOOKUP('EQUIPAMENTOS-MOBILIÁRIO'!C43,'MAPA DE COTAÇÕES'!$A$9:$H$956,4,0),IF('EQUIPAMENTOS-MOBILIÁRIO'!A43="CCU",VLOOKUP('EQUIPAMENTOS-MOBILIÁRIO'!C43,COMPOSIÇÕES!$B$9:$H$1050,4,0)))))</f>
        <v>UN</v>
      </c>
      <c r="F43" s="318">
        <v>1</v>
      </c>
      <c r="G43" s="391">
        <f>IF(A43="SERVIÇO",VLOOKUP(C43,SERVIÇOS!$A$6:$D$6426,4,0),IF(A43="INSUMO",VLOOKUP(C43,INSUMOS!$A$6:$D$5343,4,0),IF('EQUIPAMENTOS-MOBILIÁRIO'!A43="COTAÇÃO",VLOOKUP('EQUIPAMENTOS-MOBILIÁRIO'!C43,'MAPA DE COTAÇÕES'!$A$9:$H$956,3,0),IF('EQUIPAMENTOS-MOBILIÁRIO'!A43="CCU",VLOOKUP('EQUIPAMENTOS-MOBILIÁRIO'!C43,COMPOSIÇÕES!$B$9:$H$1050,7,0)))))</f>
        <v>8391.06</v>
      </c>
      <c r="H43" s="394">
        <f t="shared" ref="H43" si="18">F43*G43</f>
        <v>8391.06</v>
      </c>
      <c r="J43" s="287">
        <f t="shared" si="8"/>
        <v>8391.06</v>
      </c>
    </row>
    <row r="44" spans="1:12" s="106" customFormat="1" x14ac:dyDescent="0.2">
      <c r="A44" s="287"/>
      <c r="B44" s="171"/>
      <c r="C44" s="171"/>
      <c r="D44" s="171"/>
      <c r="E44" s="172"/>
      <c r="F44" s="173"/>
      <c r="G44" s="173"/>
      <c r="H44" s="174"/>
      <c r="J44" s="287">
        <f t="shared" ref="J44" si="19">G44*F44</f>
        <v>0</v>
      </c>
    </row>
    <row r="45" spans="1:12" s="279" customFormat="1" ht="15" customHeight="1" x14ac:dyDescent="0.2">
      <c r="A45" s="288"/>
      <c r="B45" s="236"/>
      <c r="C45" s="236"/>
      <c r="D45" s="236"/>
      <c r="E45" s="236"/>
      <c r="F45" s="236"/>
      <c r="G45" s="237" t="s">
        <v>75</v>
      </c>
      <c r="H45" s="159">
        <f>SUM(H29:H44)</f>
        <v>132151.48000000001</v>
      </c>
      <c r="J45" s="287"/>
    </row>
    <row r="46" spans="1:12" s="106" customFormat="1" x14ac:dyDescent="0.2">
      <c r="A46" s="287"/>
      <c r="B46" s="171"/>
      <c r="C46" s="171"/>
      <c r="D46" s="171"/>
      <c r="E46" s="172"/>
      <c r="F46" s="173"/>
      <c r="G46" s="173"/>
      <c r="H46" s="174"/>
      <c r="J46" s="287">
        <f t="shared" ref="J46" si="20">G46*F46</f>
        <v>0</v>
      </c>
    </row>
    <row r="47" spans="1:12" s="279" customFormat="1" ht="15" customHeight="1" x14ac:dyDescent="0.2">
      <c r="A47" s="288"/>
      <c r="B47" s="238"/>
      <c r="C47" s="238"/>
      <c r="D47" s="238"/>
      <c r="E47" s="238"/>
      <c r="F47" s="238"/>
      <c r="G47" s="233" t="s">
        <v>76</v>
      </c>
      <c r="H47" s="159">
        <f>H45+H27</f>
        <v>199654.87</v>
      </c>
      <c r="J47" s="288">
        <f>SUM(J13:J45)</f>
        <v>199654.87</v>
      </c>
    </row>
    <row r="48" spans="1:12" s="279" customFormat="1" x14ac:dyDescent="0.2">
      <c r="A48" s="288"/>
      <c r="F48" s="242"/>
      <c r="G48" s="242"/>
      <c r="H48" s="242"/>
      <c r="J48" s="288"/>
    </row>
    <row r="49" spans="1:10" s="279" customFormat="1" x14ac:dyDescent="0.2">
      <c r="A49" s="288"/>
      <c r="F49" s="242"/>
      <c r="G49" s="242"/>
      <c r="H49" s="242"/>
      <c r="J49" s="288"/>
    </row>
    <row r="50" spans="1:10" s="279" customFormat="1" x14ac:dyDescent="0.2">
      <c r="A50" s="288"/>
      <c r="F50" s="242"/>
      <c r="G50" s="242"/>
      <c r="H50" s="242"/>
      <c r="J50" s="288"/>
    </row>
    <row r="51" spans="1:10" s="64" customFormat="1" ht="58.5" customHeight="1" x14ac:dyDescent="0.25">
      <c r="B51" s="540" t="s">
        <v>6429</v>
      </c>
      <c r="C51" s="540"/>
      <c r="D51" s="540"/>
      <c r="E51" s="540"/>
      <c r="F51" s="540"/>
      <c r="G51" s="540"/>
      <c r="H51" s="540"/>
    </row>
    <row r="55" spans="1:10" x14ac:dyDescent="0.2">
      <c r="D55" s="74"/>
    </row>
    <row r="56" spans="1:10" x14ac:dyDescent="0.2">
      <c r="D56" s="74">
        <f>H47+'EQUIP. COZINHA'!H42</f>
        <v>421698.06</v>
      </c>
    </row>
  </sheetData>
  <autoFilter ref="G1:G56"/>
  <mergeCells count="11">
    <mergeCell ref="B1:H1"/>
    <mergeCell ref="B2:H2"/>
    <mergeCell ref="B3:H3"/>
    <mergeCell ref="B4:H4"/>
    <mergeCell ref="B5:H5"/>
    <mergeCell ref="B7:C7"/>
    <mergeCell ref="B8:C8"/>
    <mergeCell ref="B9:C9"/>
    <mergeCell ref="B51:H51"/>
    <mergeCell ref="B6:C6"/>
    <mergeCell ref="D6:E6"/>
  </mergeCells>
  <printOptions horizontalCentered="1"/>
  <pageMargins left="0.78740157480314965" right="0.78740157480314965" top="0.39370078740157483" bottom="0.39370078740157483" header="0.19685039370078741" footer="0.19685039370078741"/>
  <pageSetup paperSize="9" scale="72" orientation="portrait" r:id="rId1"/>
  <headerFooter>
    <oddHeader>&amp;C&amp;F</oddHeader>
    <oddFooter>&amp;R&amp;"Verdana,Negrito itálico"&amp;10Página &amp;P de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50"/>
  <sheetViews>
    <sheetView showGridLines="0" view="pageBreakPreview" topLeftCell="B25" zoomScale="80" zoomScaleNormal="100" zoomScaleSheetLayoutView="80" workbookViewId="0">
      <selection activeCell="C12" sqref="C12:G39"/>
    </sheetView>
  </sheetViews>
  <sheetFormatPr defaultColWidth="9.140625" defaultRowHeight="12.75" x14ac:dyDescent="0.2"/>
  <cols>
    <col min="1" max="1" width="9.140625" style="229" hidden="1" customWidth="1"/>
    <col min="2" max="2" width="12.7109375" style="73" customWidth="1"/>
    <col min="3" max="3" width="13.7109375" style="73" customWidth="1"/>
    <col min="4" max="4" width="44.7109375" style="73" customWidth="1"/>
    <col min="5" max="5" width="7.7109375" style="73" customWidth="1"/>
    <col min="6" max="6" width="9.42578125" style="74" customWidth="1"/>
    <col min="7" max="7" width="11.7109375" style="74" customWidth="1"/>
    <col min="8" max="8" width="17.7109375" style="74" customWidth="1"/>
    <col min="9" max="9" width="9.140625" style="73"/>
    <col min="10" max="10" width="20.140625" style="229" customWidth="1"/>
    <col min="11" max="16384" width="9.140625" style="73"/>
  </cols>
  <sheetData>
    <row r="1" spans="1:16" s="92" customFormat="1" ht="84" customHeight="1" x14ac:dyDescent="0.25">
      <c r="B1" s="541" t="s">
        <v>167</v>
      </c>
      <c r="C1" s="541"/>
      <c r="D1" s="541"/>
      <c r="E1" s="541"/>
      <c r="F1" s="541"/>
      <c r="G1" s="541"/>
      <c r="H1" s="541"/>
      <c r="I1" s="93"/>
    </row>
    <row r="2" spans="1:16" s="58" customFormat="1" ht="18.75" x14ac:dyDescent="0.3">
      <c r="A2" s="263"/>
      <c r="B2" s="545"/>
      <c r="C2" s="545"/>
      <c r="D2" s="545"/>
      <c r="E2" s="545"/>
      <c r="F2" s="545"/>
      <c r="G2" s="545"/>
      <c r="H2" s="545"/>
      <c r="I2" s="57"/>
      <c r="J2" s="64"/>
      <c r="K2" s="56"/>
      <c r="L2" s="56"/>
      <c r="M2" s="56"/>
      <c r="N2" s="56"/>
      <c r="O2" s="56"/>
    </row>
    <row r="3" spans="1:16" s="58" customFormat="1" ht="18.75" x14ac:dyDescent="0.3">
      <c r="A3" s="263"/>
      <c r="B3" s="545"/>
      <c r="C3" s="545"/>
      <c r="D3" s="545"/>
      <c r="E3" s="545"/>
      <c r="F3" s="545"/>
      <c r="G3" s="545"/>
      <c r="H3" s="545"/>
      <c r="I3" s="57"/>
      <c r="J3" s="64"/>
      <c r="K3" s="56"/>
      <c r="L3" s="56"/>
      <c r="M3" s="56"/>
      <c r="N3" s="56"/>
      <c r="O3" s="56"/>
    </row>
    <row r="4" spans="1:16" s="58" customFormat="1" ht="18.75" x14ac:dyDescent="0.3">
      <c r="A4" s="263"/>
      <c r="B4" s="545"/>
      <c r="C4" s="545"/>
      <c r="D4" s="545"/>
      <c r="E4" s="545"/>
      <c r="F4" s="545"/>
      <c r="G4" s="545"/>
      <c r="H4" s="545"/>
      <c r="I4" s="56"/>
      <c r="J4" s="64"/>
      <c r="K4" s="56" t="s">
        <v>405</v>
      </c>
      <c r="L4" s="56">
        <f>25.4*19.07*2</f>
        <v>968.75599999999997</v>
      </c>
      <c r="M4" s="56"/>
      <c r="N4" s="56"/>
      <c r="O4" s="56"/>
    </row>
    <row r="5" spans="1:16" s="58" customFormat="1" ht="18.75" x14ac:dyDescent="0.3">
      <c r="A5" s="263"/>
      <c r="B5" s="545" t="s">
        <v>18</v>
      </c>
      <c r="C5" s="545"/>
      <c r="D5" s="545"/>
      <c r="E5" s="545"/>
      <c r="F5" s="545"/>
      <c r="G5" s="545"/>
      <c r="H5" s="545"/>
      <c r="I5" s="56"/>
      <c r="J5" s="64"/>
      <c r="K5" s="56"/>
      <c r="L5" s="56">
        <f>13*12.5</f>
        <v>162.5</v>
      </c>
      <c r="M5" s="56"/>
      <c r="N5" s="56"/>
      <c r="O5" s="56"/>
    </row>
    <row r="6" spans="1:16" s="58" customFormat="1" ht="12.75" customHeight="1" x14ac:dyDescent="0.2">
      <c r="A6" s="263"/>
      <c r="B6" s="542" t="s">
        <v>66</v>
      </c>
      <c r="C6" s="542"/>
      <c r="D6" s="543" t="s">
        <v>7216</v>
      </c>
      <c r="E6" s="543"/>
      <c r="G6" s="59" t="s">
        <v>67</v>
      </c>
      <c r="H6" s="243">
        <f>CAPA!C22</f>
        <v>43753</v>
      </c>
      <c r="I6" s="57"/>
      <c r="J6" s="64"/>
      <c r="K6" s="56"/>
      <c r="L6" s="56">
        <f>14.4*7</f>
        <v>100.8</v>
      </c>
      <c r="M6" s="56"/>
      <c r="N6" s="56"/>
      <c r="O6" s="56"/>
      <c r="P6" s="56"/>
    </row>
    <row r="7" spans="1:16" s="58" customFormat="1" ht="12.75" customHeight="1" x14ac:dyDescent="0.2">
      <c r="A7" s="263"/>
      <c r="B7" s="542" t="s">
        <v>68</v>
      </c>
      <c r="C7" s="542"/>
      <c r="D7" s="79" t="s">
        <v>7217</v>
      </c>
      <c r="E7" s="79"/>
      <c r="G7" s="60" t="s">
        <v>22</v>
      </c>
      <c r="H7" s="160"/>
      <c r="I7" s="56"/>
      <c r="J7" s="64"/>
      <c r="K7" s="56"/>
      <c r="L7" s="56"/>
      <c r="M7" s="56"/>
      <c r="N7" s="56"/>
      <c r="O7" s="56"/>
    </row>
    <row r="8" spans="1:16" s="58" customFormat="1" ht="12.75" customHeight="1" x14ac:dyDescent="0.2">
      <c r="A8" s="263"/>
      <c r="B8" s="544" t="s">
        <v>24</v>
      </c>
      <c r="C8" s="542" t="s">
        <v>69</v>
      </c>
      <c r="D8" s="152" t="s">
        <v>6408</v>
      </c>
      <c r="E8" s="152"/>
      <c r="G8" s="371" t="s">
        <v>70</v>
      </c>
      <c r="H8" s="372" t="s">
        <v>6417</v>
      </c>
      <c r="I8" s="57"/>
      <c r="J8" s="64"/>
      <c r="K8" s="56"/>
      <c r="L8" s="56"/>
      <c r="M8" s="56"/>
      <c r="N8" s="56"/>
      <c r="O8" s="56"/>
      <c r="P8" s="56"/>
    </row>
    <row r="9" spans="1:16" s="58" customFormat="1" ht="12.75" customHeight="1" x14ac:dyDescent="0.2">
      <c r="A9" s="263"/>
      <c r="B9" s="542" t="s">
        <v>71</v>
      </c>
      <c r="C9" s="542"/>
      <c r="D9" s="63" t="s">
        <v>8131</v>
      </c>
      <c r="E9" s="61" t="s">
        <v>72</v>
      </c>
      <c r="F9" s="400" t="s">
        <v>73</v>
      </c>
      <c r="G9" s="62" t="s">
        <v>74</v>
      </c>
      <c r="H9" s="399" t="s">
        <v>8132</v>
      </c>
      <c r="I9" s="57"/>
      <c r="J9" s="64"/>
      <c r="K9" s="56"/>
      <c r="L9" s="56">
        <f>L6+L4-L5</f>
        <v>907.05600000000004</v>
      </c>
      <c r="M9" s="56"/>
      <c r="N9" s="56"/>
      <c r="O9" s="56"/>
      <c r="P9" s="56"/>
    </row>
    <row r="10" spans="1:16" s="58" customFormat="1" ht="12.75" customHeight="1" x14ac:dyDescent="0.2">
      <c r="A10" s="263"/>
      <c r="B10" s="371"/>
      <c r="C10" s="371"/>
      <c r="D10" s="63"/>
      <c r="E10" s="61"/>
      <c r="F10" s="373"/>
      <c r="G10" s="62"/>
      <c r="H10" s="372"/>
      <c r="I10" s="57"/>
      <c r="J10" s="64"/>
      <c r="K10" s="56"/>
      <c r="L10" s="56"/>
      <c r="M10" s="56"/>
      <c r="N10" s="56"/>
      <c r="O10" s="56"/>
      <c r="P10" s="56"/>
    </row>
    <row r="11" spans="1:16" s="1" customFormat="1" ht="15" x14ac:dyDescent="0.25">
      <c r="A11" s="81"/>
      <c r="B11" s="70" t="s">
        <v>77</v>
      </c>
      <c r="C11" s="70" t="s">
        <v>0</v>
      </c>
      <c r="D11" s="70" t="s">
        <v>1</v>
      </c>
      <c r="E11" s="71" t="s">
        <v>191</v>
      </c>
      <c r="F11" s="71" t="s">
        <v>2</v>
      </c>
      <c r="G11" s="71" t="s">
        <v>3</v>
      </c>
      <c r="H11" s="71" t="s">
        <v>4</v>
      </c>
      <c r="J11" s="81"/>
    </row>
    <row r="12" spans="1:16" s="106" customFormat="1" x14ac:dyDescent="0.2">
      <c r="A12" s="287"/>
      <c r="B12" s="107" t="s">
        <v>208</v>
      </c>
      <c r="C12" s="107"/>
      <c r="D12" s="175" t="s">
        <v>209</v>
      </c>
      <c r="E12" s="176"/>
      <c r="F12" s="176"/>
      <c r="G12" s="176"/>
      <c r="H12" s="177"/>
      <c r="J12" s="287">
        <f t="shared" ref="J12:J40" si="0">G12*F12</f>
        <v>0</v>
      </c>
    </row>
    <row r="13" spans="1:16" s="106" customFormat="1" x14ac:dyDescent="0.2">
      <c r="A13" s="287"/>
      <c r="B13" s="107" t="s">
        <v>235</v>
      </c>
      <c r="C13" s="107"/>
      <c r="D13" s="178" t="s">
        <v>164</v>
      </c>
      <c r="E13" s="179"/>
      <c r="F13" s="179"/>
      <c r="G13" s="179"/>
      <c r="H13" s="180"/>
      <c r="J13" s="287">
        <f t="shared" si="0"/>
        <v>0</v>
      </c>
    </row>
    <row r="14" spans="1:16" s="279" customFormat="1" ht="38.25" x14ac:dyDescent="0.2">
      <c r="A14" s="288" t="s">
        <v>16</v>
      </c>
      <c r="B14" s="392" t="s">
        <v>6644</v>
      </c>
      <c r="C14" s="389" t="s">
        <v>5934</v>
      </c>
      <c r="D14" s="316" t="str">
        <f>IF(A14="SERVIÇO",VLOOKUP(C14,SERVIÇOS!$A$6:$D$6426,2,0),IF(A14="INSUMO",VLOOKUP(C14,INSUMOS!$A$6:$D$5343,2,0),IF('EQUIP. COZINHA'!A14="COTAÇÃO",VLOOKUP('EQUIP. COZINHA'!C14,'MAPA DE COTAÇÕES'!$A$9:$H$956,2,0),IF('EQUIP. COZINHA'!A14="CCU",VLOOKUP('EQUIP. COZINHA'!C14,COMPOSIÇÕES!$B$9:$H$1050,2,0)))))</f>
        <v>D03 - BANCADA EM AÇO INOX COM REFRIGERADOR HORIZONTAL . CÓD RHV 355 2P . 143X70X85CM</v>
      </c>
      <c r="E14" s="317" t="str">
        <f>IF(A14="SERVIÇO",VLOOKUP(C14,SERVIÇOS!$A$6:$D$6426,3,0),IF(A14="INSUMO",VLOOKUP(C14,INSUMOS!$A$6:$D$5343,3,0),IF('EQUIP. COZINHA'!A14="COTAÇÃO",VLOOKUP('EQUIP. COZINHA'!C14,'MAPA DE COTAÇÕES'!$A$9:$H$956,4,0),IF('EQUIP. COZINHA'!A14="CCU",VLOOKUP('EQUIP. COZINHA'!C14,COMPOSIÇÕES!$B$9:$H$1050,4,0)))))</f>
        <v>UN</v>
      </c>
      <c r="F14" s="393">
        <v>4</v>
      </c>
      <c r="G14" s="391">
        <f>IF(A14="SERVIÇO",VLOOKUP(C14,SERVIÇOS!$A$6:$D$6426,4,0),IF(A14="INSUMO",VLOOKUP(C14,INSUMOS!$A$6:$D$5343,4,0),IF('EQUIP. COZINHA'!A14="COTAÇÃO",VLOOKUP('EQUIP. COZINHA'!C14,'MAPA DE COTAÇÕES'!$A$9:$H$956,3,0),IF('EQUIP. COZINHA'!A14="CCU",VLOOKUP('EQUIP. COZINHA'!C14,COMPOSIÇÕES!$B$9:$H$1050,7,0)))))</f>
        <v>6950</v>
      </c>
      <c r="H14" s="390">
        <f t="shared" ref="H14:H25" si="1">G14*F14</f>
        <v>27800</v>
      </c>
      <c r="J14" s="287">
        <f t="shared" si="0"/>
        <v>27800</v>
      </c>
    </row>
    <row r="15" spans="1:16" s="279" customFormat="1" ht="25.5" x14ac:dyDescent="0.2">
      <c r="A15" s="288" t="s">
        <v>16</v>
      </c>
      <c r="B15" s="392" t="s">
        <v>6645</v>
      </c>
      <c r="C15" s="389" t="s">
        <v>5935</v>
      </c>
      <c r="D15" s="316" t="str">
        <f>IF(A15="SERVIÇO",VLOOKUP(C15,SERVIÇOS!$A$6:$D$6426,2,0),IF(A15="INSUMO",VLOOKUP(C15,INSUMOS!$A$6:$D$5343,2,0),IF('EQUIP. COZINHA'!A15="COTAÇÃO",VLOOKUP('EQUIP. COZINHA'!C15,'MAPA DE COTAÇÕES'!$A$9:$H$956,2,0),IF('EQUIP. COZINHA'!A15="CCU",VLOOKUP('EQUIP. COZINHA'!C15,COMPOSIÇÕES!$B$9:$H$1050,2,0)))))</f>
        <v>D44 - MÁQUINA DE LAVAR COPOS . CÓD UC-XL . DIM 85X60X64</v>
      </c>
      <c r="E15" s="317" t="str">
        <f>IF(A15="SERVIÇO",VLOOKUP(C15,SERVIÇOS!$A$6:$D$6426,3,0),IF(A15="INSUMO",VLOOKUP(C15,INSUMOS!$A$6:$D$5343,3,0),IF('EQUIP. COZINHA'!A15="COTAÇÃO",VLOOKUP('EQUIP. COZINHA'!C15,'MAPA DE COTAÇÕES'!$A$9:$H$956,4,0),IF('EQUIP. COZINHA'!A15="CCU",VLOOKUP('EQUIP. COZINHA'!C15,COMPOSIÇÕES!$B$9:$H$1050,4,0)))))</f>
        <v>UN</v>
      </c>
      <c r="F15" s="393">
        <v>1</v>
      </c>
      <c r="G15" s="391">
        <f>IF(A15="SERVIÇO",VLOOKUP(C15,SERVIÇOS!$A$6:$D$6426,4,0),IF(A15="INSUMO",VLOOKUP(C15,INSUMOS!$A$6:$D$5343,4,0),IF('EQUIP. COZINHA'!A15="COTAÇÃO",VLOOKUP('EQUIP. COZINHA'!C15,'MAPA DE COTAÇÕES'!$A$9:$H$956,3,0),IF('EQUIP. COZINHA'!A15="CCU",VLOOKUP('EQUIP. COZINHA'!C15,COMPOSIÇÕES!$B$9:$H$1050,7,0)))))</f>
        <v>6380</v>
      </c>
      <c r="H15" s="390">
        <f t="shared" si="1"/>
        <v>6380</v>
      </c>
      <c r="J15" s="287">
        <f t="shared" si="0"/>
        <v>6380</v>
      </c>
    </row>
    <row r="16" spans="1:16" s="279" customFormat="1" ht="25.5" x14ac:dyDescent="0.2">
      <c r="A16" s="288" t="s">
        <v>16</v>
      </c>
      <c r="B16" s="392" t="s">
        <v>7236</v>
      </c>
      <c r="C16" s="389" t="s">
        <v>5936</v>
      </c>
      <c r="D16" s="316" t="str">
        <f>IF(A16="SERVIÇO",VLOOKUP(C16,SERVIÇOS!$A$6:$D$6426,2,0),IF(A16="INSUMO",VLOOKUP(C16,INSUMOS!$A$6:$D$5343,2,0),IF('EQUIP. COZINHA'!A16="COTAÇÃO",VLOOKUP('EQUIP. COZINHA'!C16,'MAPA DE COTAÇÕES'!$A$9:$H$956,2,0),IF('EQUIP. COZINHA'!A16="CCU",VLOOKUP('EQUIP. COZINHA'!C16,COMPOSIÇÕES!$B$9:$H$1050,2,0)))))</f>
        <v>D14 - CHAR BROILER A GÁS . CÓD CBG9-90 . 90X96X90CM . MACOM</v>
      </c>
      <c r="E16" s="317" t="str">
        <f>IF(A16="SERVIÇO",VLOOKUP(C16,SERVIÇOS!$A$6:$D$6426,3,0),IF(A16="INSUMO",VLOOKUP(C16,INSUMOS!$A$6:$D$5343,3,0),IF('EQUIP. COZINHA'!A16="COTAÇÃO",VLOOKUP('EQUIP. COZINHA'!C16,'MAPA DE COTAÇÕES'!$A$9:$H$956,4,0),IF('EQUIP. COZINHA'!A16="CCU",VLOOKUP('EQUIP. COZINHA'!C16,COMPOSIÇÕES!$B$9:$H$1050,4,0)))))</f>
        <v>UN</v>
      </c>
      <c r="F16" s="393">
        <v>1</v>
      </c>
      <c r="G16" s="391">
        <f>IF(A16="SERVIÇO",VLOOKUP(C16,SERVIÇOS!$A$6:$D$6426,4,0),IF(A16="INSUMO",VLOOKUP(C16,INSUMOS!$A$6:$D$5343,4,0),IF('EQUIP. COZINHA'!A16="COTAÇÃO",VLOOKUP('EQUIP. COZINHA'!C16,'MAPA DE COTAÇÕES'!$A$9:$H$956,3,0),IF('EQUIP. COZINHA'!A16="CCU",VLOOKUP('EQUIP. COZINHA'!C16,COMPOSIÇÕES!$B$9:$H$1050,7,0)))))</f>
        <v>3549.57</v>
      </c>
      <c r="H16" s="390">
        <f t="shared" si="1"/>
        <v>3549.57</v>
      </c>
      <c r="J16" s="287">
        <f t="shared" si="0"/>
        <v>3549.57</v>
      </c>
    </row>
    <row r="17" spans="1:10" s="279" customFormat="1" ht="25.5" x14ac:dyDescent="0.2">
      <c r="A17" s="288" t="s">
        <v>16</v>
      </c>
      <c r="B17" s="392" t="s">
        <v>7237</v>
      </c>
      <c r="C17" s="389" t="s">
        <v>5937</v>
      </c>
      <c r="D17" s="316" t="str">
        <f>IF(A17="SERVIÇO",VLOOKUP(C17,SERVIÇOS!$A$6:$D$6426,2,0),IF(A17="INSUMO",VLOOKUP(C17,INSUMOS!$A$6:$D$5343,2,0),IF('EQUIP. COZINHA'!A17="COTAÇÃO",VLOOKUP('EQUIP. COZINHA'!C17,'MAPA DE COTAÇÕES'!$A$9:$H$956,2,0),IF('EQUIP. COZINHA'!A17="CCU",VLOOKUP('EQUIP. COZINHA'!C17,COMPOSIÇÕES!$B$9:$H$1050,2,0)))))</f>
        <v xml:space="preserve">D15 - BANHO MARIA A GÁS . CÓD BMG9-90 . 90X96X25CM . MACOM </v>
      </c>
      <c r="E17" s="317" t="str">
        <f>IF(A17="SERVIÇO",VLOOKUP(C17,SERVIÇOS!$A$6:$D$6426,3,0),IF(A17="INSUMO",VLOOKUP(C17,INSUMOS!$A$6:$D$5343,3,0),IF('EQUIP. COZINHA'!A17="COTAÇÃO",VLOOKUP('EQUIP. COZINHA'!C17,'MAPA DE COTAÇÕES'!$A$9:$H$956,4,0),IF('EQUIP. COZINHA'!A17="CCU",VLOOKUP('EQUIP. COZINHA'!C17,COMPOSIÇÕES!$B$9:$H$1050,4,0)))))</f>
        <v>UN</v>
      </c>
      <c r="F17" s="393">
        <v>1</v>
      </c>
      <c r="G17" s="391">
        <f>IF(A17="SERVIÇO",VLOOKUP(C17,SERVIÇOS!$A$6:$D$6426,4,0),IF(A17="INSUMO",VLOOKUP(C17,INSUMOS!$A$6:$D$5343,4,0),IF('EQUIP. COZINHA'!A17="COTAÇÃO",VLOOKUP('EQUIP. COZINHA'!C17,'MAPA DE COTAÇÕES'!$A$9:$H$956,3,0),IF('EQUIP. COZINHA'!A17="CCU",VLOOKUP('EQUIP. COZINHA'!C17,COMPOSIÇÕES!$B$9:$H$1050,7,0)))))</f>
        <v>2670</v>
      </c>
      <c r="H17" s="390">
        <f t="shared" si="1"/>
        <v>2670</v>
      </c>
      <c r="J17" s="287">
        <f t="shared" si="0"/>
        <v>2670</v>
      </c>
    </row>
    <row r="18" spans="1:10" s="279" customFormat="1" ht="25.5" x14ac:dyDescent="0.2">
      <c r="A18" s="288" t="s">
        <v>16</v>
      </c>
      <c r="B18" s="392" t="s">
        <v>7238</v>
      </c>
      <c r="C18" s="389" t="s">
        <v>5938</v>
      </c>
      <c r="D18" s="316" t="str">
        <f>IF(A18="SERVIÇO",VLOOKUP(C18,SERVIÇOS!$A$6:$D$6426,2,0),IF(A18="INSUMO",VLOOKUP(C18,INSUMOS!$A$6:$D$5343,2,0),IF('EQUIP. COZINHA'!A18="COTAÇÃO",VLOOKUP('EQUIP. COZINHA'!C18,'MAPA DE COTAÇÕES'!$A$9:$H$956,2,0),IF('EQUIP. COZINHA'!A18="CCU",VLOOKUP('EQUIP. COZINHA'!C18,COMPOSIÇÕES!$B$9:$H$1050,2,0)))))</f>
        <v xml:space="preserve">D18 - LIQUIDIFICADOR INDUSTRIAL 06 LITROS . SIEMSEN </v>
      </c>
      <c r="E18" s="317" t="str">
        <f>IF(A18="SERVIÇO",VLOOKUP(C18,SERVIÇOS!$A$6:$D$6426,3,0),IF(A18="INSUMO",VLOOKUP(C18,INSUMOS!$A$6:$D$5343,3,0),IF('EQUIP. COZINHA'!A18="COTAÇÃO",VLOOKUP('EQUIP. COZINHA'!C18,'MAPA DE COTAÇÕES'!$A$9:$H$956,4,0),IF('EQUIP. COZINHA'!A18="CCU",VLOOKUP('EQUIP. COZINHA'!C18,COMPOSIÇÕES!$B$9:$H$1050,4,0)))))</f>
        <v>UN</v>
      </c>
      <c r="F18" s="393">
        <v>1</v>
      </c>
      <c r="G18" s="391">
        <f>IF(A18="SERVIÇO",VLOOKUP(C18,SERVIÇOS!$A$6:$D$6426,4,0),IF(A18="INSUMO",VLOOKUP(C18,INSUMOS!$A$6:$D$5343,4,0),IF('EQUIP. COZINHA'!A18="COTAÇÃO",VLOOKUP('EQUIP. COZINHA'!C18,'MAPA DE COTAÇÕES'!$A$9:$H$956,3,0),IF('EQUIP. COZINHA'!A18="CCU",VLOOKUP('EQUIP. COZINHA'!C18,COMPOSIÇÕES!$B$9:$H$1050,7,0)))))</f>
        <v>688.01</v>
      </c>
      <c r="H18" s="390">
        <f t="shared" si="1"/>
        <v>688.01</v>
      </c>
      <c r="J18" s="287">
        <f t="shared" si="0"/>
        <v>688.01</v>
      </c>
    </row>
    <row r="19" spans="1:10" s="279" customFormat="1" ht="25.5" x14ac:dyDescent="0.2">
      <c r="A19" s="288" t="s">
        <v>16</v>
      </c>
      <c r="B19" s="392" t="s">
        <v>7239</v>
      </c>
      <c r="C19" s="389" t="s">
        <v>5939</v>
      </c>
      <c r="D19" s="316" t="str">
        <f>IF(A19="SERVIÇO",VLOOKUP(C19,SERVIÇOS!$A$6:$D$6426,2,0),IF(A19="INSUMO",VLOOKUP(C19,INSUMOS!$A$6:$D$5343,2,0),IF('EQUIP. COZINHA'!A19="COTAÇÃO",VLOOKUP('EQUIP. COZINHA'!C19,'MAPA DE COTAÇÕES'!$A$9:$H$956,2,0),IF('EQUIP. COZINHA'!A19="CCU",VLOOKUP('EQUIP. COZINHA'!C19,COMPOSIÇÕES!$B$9:$H$1050,2,0)))))</f>
        <v>D19 - EXTRATOR DE SUCOS EM AÇO INOX MOD. EXB . SIEMSEN OU SIMILAR</v>
      </c>
      <c r="E19" s="317" t="str">
        <f>IF(A19="SERVIÇO",VLOOKUP(C19,SERVIÇOS!$A$6:$D$6426,3,0),IF(A19="INSUMO",VLOOKUP(C19,INSUMOS!$A$6:$D$5343,3,0),IF('EQUIP. COZINHA'!A19="COTAÇÃO",VLOOKUP('EQUIP. COZINHA'!C19,'MAPA DE COTAÇÕES'!$A$9:$H$956,4,0),IF('EQUIP. COZINHA'!A19="CCU",VLOOKUP('EQUIP. COZINHA'!C19,COMPOSIÇÕES!$B$9:$H$1050,4,0)))))</f>
        <v>UN</v>
      </c>
      <c r="F19" s="393">
        <v>1</v>
      </c>
      <c r="G19" s="391">
        <f>IF(A19="SERVIÇO",VLOOKUP(C19,SERVIÇOS!$A$6:$D$6426,4,0),IF(A19="INSUMO",VLOOKUP(C19,INSUMOS!$A$6:$D$5343,4,0),IF('EQUIP. COZINHA'!A19="COTAÇÃO",VLOOKUP('EQUIP. COZINHA'!C19,'MAPA DE COTAÇÕES'!$A$9:$H$956,3,0),IF('EQUIP. COZINHA'!A19="CCU",VLOOKUP('EQUIP. COZINHA'!C19,COMPOSIÇÕES!$B$9:$H$1050,7,0)))))</f>
        <v>411.3</v>
      </c>
      <c r="H19" s="390">
        <f t="shared" si="1"/>
        <v>411.3</v>
      </c>
      <c r="J19" s="287">
        <f t="shared" si="0"/>
        <v>411.3</v>
      </c>
    </row>
    <row r="20" spans="1:10" s="279" customFormat="1" ht="25.5" x14ac:dyDescent="0.2">
      <c r="A20" s="288" t="s">
        <v>16</v>
      </c>
      <c r="B20" s="392" t="s">
        <v>7240</v>
      </c>
      <c r="C20" s="389" t="s">
        <v>5940</v>
      </c>
      <c r="D20" s="316" t="str">
        <f>IF(A20="SERVIÇO",VLOOKUP(C20,SERVIÇOS!$A$6:$D$6426,2,0),IF(A20="INSUMO",VLOOKUP(C20,INSUMOS!$A$6:$D$5343,2,0),IF('EQUIP. COZINHA'!A20="COTAÇÃO",VLOOKUP('EQUIP. COZINHA'!C20,'MAPA DE COTAÇÕES'!$A$9:$H$956,2,0),IF('EQUIP. COZINHA'!A20="CCU",VLOOKUP('EQUIP. COZINHA'!C20,COMPOSIÇÕES!$B$9:$H$1050,2,0)))))</f>
        <v>D20 - AMACIADOR DE CARNES EM AÇO INOX, MOD. SIEMSEN OU SIMILAR</v>
      </c>
      <c r="E20" s="317" t="str">
        <f>IF(A20="SERVIÇO",VLOOKUP(C20,SERVIÇOS!$A$6:$D$6426,3,0),IF(A20="INSUMO",VLOOKUP(C20,INSUMOS!$A$6:$D$5343,3,0),IF('EQUIP. COZINHA'!A20="COTAÇÃO",VLOOKUP('EQUIP. COZINHA'!C20,'MAPA DE COTAÇÕES'!$A$9:$H$956,4,0),IF('EQUIP. COZINHA'!A20="CCU",VLOOKUP('EQUIP. COZINHA'!C20,COMPOSIÇÕES!$B$9:$H$1050,4,0)))))</f>
        <v>UN</v>
      </c>
      <c r="F20" s="393">
        <v>1</v>
      </c>
      <c r="G20" s="391">
        <f>IF(A20="SERVIÇO",VLOOKUP(C20,SERVIÇOS!$A$6:$D$6426,4,0),IF(A20="INSUMO",VLOOKUP(C20,INSUMOS!$A$6:$D$5343,4,0),IF('EQUIP. COZINHA'!A20="COTAÇÃO",VLOOKUP('EQUIP. COZINHA'!C20,'MAPA DE COTAÇÕES'!$A$9:$H$956,3,0),IF('EQUIP. COZINHA'!A20="CCU",VLOOKUP('EQUIP. COZINHA'!C20,COMPOSIÇÕES!$B$9:$H$1050,7,0)))))</f>
        <v>3277.41</v>
      </c>
      <c r="H20" s="390">
        <f t="shared" si="1"/>
        <v>3277.41</v>
      </c>
      <c r="J20" s="287">
        <f t="shared" si="0"/>
        <v>3277.41</v>
      </c>
    </row>
    <row r="21" spans="1:10" s="279" customFormat="1" ht="15" customHeight="1" x14ac:dyDescent="0.2">
      <c r="A21" s="288" t="s">
        <v>16</v>
      </c>
      <c r="B21" s="392" t="s">
        <v>7241</v>
      </c>
      <c r="C21" s="389" t="s">
        <v>5941</v>
      </c>
      <c r="D21" s="316" t="str">
        <f>IF(A21="SERVIÇO",VLOOKUP(C21,SERVIÇOS!$A$6:$D$6426,2,0),IF(A21="INSUMO",VLOOKUP(C21,INSUMOS!$A$6:$D$5343,2,0),IF('EQUIP. COZINHA'!A21="COTAÇÃO",VLOOKUP('EQUIP. COZINHA'!C21,'MAPA DE COTAÇÕES'!$A$9:$H$956,2,0),IF('EQUIP. COZINHA'!A21="CCU",VLOOKUP('EQUIP. COZINHA'!C21,COMPOSIÇÕES!$B$9:$H$1050,2,0)))))</f>
        <v xml:space="preserve">D21 - PICADOR DE CARNES . PSEE 22 . SIEMSEN </v>
      </c>
      <c r="E21" s="317" t="str">
        <f>IF(A21="SERVIÇO",VLOOKUP(C21,SERVIÇOS!$A$6:$D$6426,3,0),IF(A21="INSUMO",VLOOKUP(C21,INSUMOS!$A$6:$D$5343,3,0),IF('EQUIP. COZINHA'!A21="COTAÇÃO",VLOOKUP('EQUIP. COZINHA'!C21,'MAPA DE COTAÇÕES'!$A$9:$H$956,4,0),IF('EQUIP. COZINHA'!A21="CCU",VLOOKUP('EQUIP. COZINHA'!C21,COMPOSIÇÕES!$B$9:$H$1050,4,0)))))</f>
        <v>UN</v>
      </c>
      <c r="F21" s="393">
        <v>1</v>
      </c>
      <c r="G21" s="391">
        <f>IF(A21="SERVIÇO",VLOOKUP(C21,SERVIÇOS!$A$6:$D$6426,4,0),IF(A21="INSUMO",VLOOKUP(C21,INSUMOS!$A$6:$D$5343,4,0),IF('EQUIP. COZINHA'!A21="COTAÇÃO",VLOOKUP('EQUIP. COZINHA'!C21,'MAPA DE COTAÇÕES'!$A$9:$H$956,3,0),IF('EQUIP. COZINHA'!A21="CCU",VLOOKUP('EQUIP. COZINHA'!C21,COMPOSIÇÕES!$B$9:$H$1050,7,0)))))</f>
        <v>2664.54</v>
      </c>
      <c r="H21" s="390">
        <f t="shared" si="1"/>
        <v>2664.54</v>
      </c>
      <c r="J21" s="287">
        <f t="shared" si="0"/>
        <v>2664.54</v>
      </c>
    </row>
    <row r="22" spans="1:10" s="279" customFormat="1" ht="25.5" x14ac:dyDescent="0.2">
      <c r="A22" s="288" t="s">
        <v>16</v>
      </c>
      <c r="B22" s="392" t="s">
        <v>7242</v>
      </c>
      <c r="C22" s="389" t="s">
        <v>5942</v>
      </c>
      <c r="D22" s="316" t="str">
        <f>IF(A22="SERVIÇO",VLOOKUP(C22,SERVIÇOS!$A$6:$D$6426,2,0),IF(A22="INSUMO",VLOOKUP(C22,INSUMOS!$A$6:$D$5343,2,0),IF('EQUIP. COZINHA'!A22="COTAÇÃO",VLOOKUP('EQUIP. COZINHA'!C22,'MAPA DE COTAÇÕES'!$A$9:$H$956,2,0),IF('EQUIP. COZINHA'!A22="CCU",VLOOKUP('EQUIP. COZINHA'!C22,COMPOSIÇÕES!$B$9:$H$1050,2,0)))))</f>
        <v>D22 - SERRA FITA DE MESA EM AÇO INOX, MOD. SIEMSEN OU SIMILAR</v>
      </c>
      <c r="E22" s="317" t="str">
        <f>IF(A22="SERVIÇO",VLOOKUP(C22,SERVIÇOS!$A$6:$D$6426,3,0),IF(A22="INSUMO",VLOOKUP(C22,INSUMOS!$A$6:$D$5343,3,0),IF('EQUIP. COZINHA'!A22="COTAÇÃO",VLOOKUP('EQUIP. COZINHA'!C22,'MAPA DE COTAÇÕES'!$A$9:$H$956,4,0),IF('EQUIP. COZINHA'!A22="CCU",VLOOKUP('EQUIP. COZINHA'!C22,COMPOSIÇÕES!$B$9:$H$1050,4,0)))))</f>
        <v>UN</v>
      </c>
      <c r="F22" s="393">
        <v>1</v>
      </c>
      <c r="G22" s="391">
        <f>IF(A22="SERVIÇO",VLOOKUP(C22,SERVIÇOS!$A$6:$D$6426,4,0),IF(A22="INSUMO",VLOOKUP(C22,INSUMOS!$A$6:$D$5343,4,0),IF('EQUIP. COZINHA'!A22="COTAÇÃO",VLOOKUP('EQUIP. COZINHA'!C22,'MAPA DE COTAÇÕES'!$A$9:$H$956,3,0),IF('EQUIP. COZINHA'!A22="CCU",VLOOKUP('EQUIP. COZINHA'!C22,COMPOSIÇÕES!$B$9:$H$1050,7,0)))))</f>
        <v>2641.14</v>
      </c>
      <c r="H22" s="390">
        <f t="shared" si="1"/>
        <v>2641.14</v>
      </c>
      <c r="J22" s="287">
        <f t="shared" si="0"/>
        <v>2641.14</v>
      </c>
    </row>
    <row r="23" spans="1:10" s="279" customFormat="1" ht="25.5" x14ac:dyDescent="0.2">
      <c r="A23" s="288" t="s">
        <v>16</v>
      </c>
      <c r="B23" s="392" t="s">
        <v>7243</v>
      </c>
      <c r="C23" s="389" t="s">
        <v>5943</v>
      </c>
      <c r="D23" s="316" t="str">
        <f>IF(A23="SERVIÇO",VLOOKUP(C23,SERVIÇOS!$A$6:$D$6426,2,0),IF(A23="INSUMO",VLOOKUP(C23,INSUMOS!$A$6:$D$5343,2,0),IF('EQUIP. COZINHA'!A23="COTAÇÃO",VLOOKUP('EQUIP. COZINHA'!C23,'MAPA DE COTAÇÕES'!$A$9:$H$956,2,0),IF('EQUIP. COZINHA'!A23="CCU",VLOOKUP('EQUIP. COZINHA'!C23,COMPOSIÇÕES!$B$9:$H$1050,2,0)))))</f>
        <v>D23 - PASS THROUGH AQUECIDO, PRATELEIRAS E ACABAMENTO EM AÇO INOX</v>
      </c>
      <c r="E23" s="317" t="str">
        <f>IF(A23="SERVIÇO",VLOOKUP(C23,SERVIÇOS!$A$6:$D$6426,3,0),IF(A23="INSUMO",VLOOKUP(C23,INSUMOS!$A$6:$D$5343,3,0),IF('EQUIP. COZINHA'!A23="COTAÇÃO",VLOOKUP('EQUIP. COZINHA'!C23,'MAPA DE COTAÇÕES'!$A$9:$H$956,4,0),IF('EQUIP. COZINHA'!A23="CCU",VLOOKUP('EQUIP. COZINHA'!C23,COMPOSIÇÕES!$B$9:$H$1050,4,0)))))</f>
        <v>UN</v>
      </c>
      <c r="F23" s="393">
        <v>1</v>
      </c>
      <c r="G23" s="391">
        <f>IF(A23="SERVIÇO",VLOOKUP(C23,SERVIÇOS!$A$6:$D$6426,4,0),IF(A23="INSUMO",VLOOKUP(C23,INSUMOS!$A$6:$D$5343,4,0),IF('EQUIP. COZINHA'!A23="COTAÇÃO",VLOOKUP('EQUIP. COZINHA'!C23,'MAPA DE COTAÇÕES'!$A$9:$H$956,3,0),IF('EQUIP. COZINHA'!A23="CCU",VLOOKUP('EQUIP. COZINHA'!C23,COMPOSIÇÕES!$B$9:$H$1050,7,0)))))</f>
        <v>5858.07</v>
      </c>
      <c r="H23" s="390">
        <f t="shared" si="1"/>
        <v>5858.07</v>
      </c>
      <c r="J23" s="287">
        <f t="shared" si="0"/>
        <v>5858.07</v>
      </c>
    </row>
    <row r="24" spans="1:10" s="279" customFormat="1" ht="25.5" x14ac:dyDescent="0.2">
      <c r="A24" s="288" t="s">
        <v>16</v>
      </c>
      <c r="B24" s="392" t="s">
        <v>7244</v>
      </c>
      <c r="C24" s="389" t="s">
        <v>5944</v>
      </c>
      <c r="D24" s="316" t="str">
        <f>IF(A24="SERVIÇO",VLOOKUP(C24,SERVIÇOS!$A$6:$D$6426,2,0),IF(A24="INSUMO",VLOOKUP(C24,INSUMOS!$A$6:$D$5343,2,0),IF('EQUIP. COZINHA'!A24="COTAÇÃO",VLOOKUP('EQUIP. COZINHA'!C24,'MAPA DE COTAÇÕES'!$A$9:$H$956,2,0),IF('EQUIP. COZINHA'!A24="CCU",VLOOKUP('EQUIP. COZINHA'!C24,COMPOSIÇÕES!$B$9:$H$1050,2,0)))))</f>
        <v>D24 - PASS THROUGH REFRIGERADO PRATELEIRAS E ACABAMENTO EM AÇO INOX</v>
      </c>
      <c r="E24" s="317" t="str">
        <f>IF(A24="SERVIÇO",VLOOKUP(C24,SERVIÇOS!$A$6:$D$6426,3,0),IF(A24="INSUMO",VLOOKUP(C24,INSUMOS!$A$6:$D$5343,3,0),IF('EQUIP. COZINHA'!A24="COTAÇÃO",VLOOKUP('EQUIP. COZINHA'!C24,'MAPA DE COTAÇÕES'!$A$9:$H$956,4,0),IF('EQUIP. COZINHA'!A24="CCU",VLOOKUP('EQUIP. COZINHA'!C24,COMPOSIÇÕES!$B$9:$H$1050,4,0)))))</f>
        <v>UN</v>
      </c>
      <c r="F24" s="393">
        <v>1</v>
      </c>
      <c r="G24" s="391">
        <f>IF(A24="SERVIÇO",VLOOKUP(C24,SERVIÇOS!$A$6:$D$6426,4,0),IF(A24="INSUMO",VLOOKUP(C24,INSUMOS!$A$6:$D$5343,4,0),IF('EQUIP. COZINHA'!A24="COTAÇÃO",VLOOKUP('EQUIP. COZINHA'!C24,'MAPA DE COTAÇÕES'!$A$9:$H$956,3,0),IF('EQUIP. COZINHA'!A24="CCU",VLOOKUP('EQUIP. COZINHA'!C24,COMPOSIÇÕES!$B$9:$H$1050,7,0)))))</f>
        <v>6071.3</v>
      </c>
      <c r="H24" s="390">
        <f t="shared" si="1"/>
        <v>6071.3</v>
      </c>
      <c r="J24" s="287">
        <f t="shared" si="0"/>
        <v>6071.3</v>
      </c>
    </row>
    <row r="25" spans="1:10" s="279" customFormat="1" ht="25.5" x14ac:dyDescent="0.2">
      <c r="A25" s="288" t="s">
        <v>16</v>
      </c>
      <c r="B25" s="392" t="s">
        <v>7245</v>
      </c>
      <c r="C25" s="389" t="s">
        <v>5945</v>
      </c>
      <c r="D25" s="316" t="str">
        <f>IF(A25="SERVIÇO",VLOOKUP(C25,SERVIÇOS!$A$6:$D$6426,2,0),IF(A25="INSUMO",VLOOKUP(C25,INSUMOS!$A$6:$D$5343,2,0),IF('EQUIP. COZINHA'!A25="COTAÇÃO",VLOOKUP('EQUIP. COZINHA'!C25,'MAPA DE COTAÇÕES'!$A$9:$H$956,2,0),IF('EQUIP. COZINHA'!A25="CCU",VLOOKUP('EQUIP. COZINHA'!C25,COMPOSIÇÕES!$B$9:$H$1050,2,0)))))</f>
        <v>D25 - MÁQUINA DE DESCASCAR LEGUMES . DB10 . SERVINOX</v>
      </c>
      <c r="E25" s="317" t="str">
        <f>IF(A25="SERVIÇO",VLOOKUP(C25,SERVIÇOS!$A$6:$D$6426,3,0),IF(A25="INSUMO",VLOOKUP(C25,INSUMOS!$A$6:$D$5343,3,0),IF('EQUIP. COZINHA'!A25="COTAÇÃO",VLOOKUP('EQUIP. COZINHA'!C25,'MAPA DE COTAÇÕES'!$A$9:$H$956,4,0),IF('EQUIP. COZINHA'!A25="CCU",VLOOKUP('EQUIP. COZINHA'!C25,COMPOSIÇÕES!$B$9:$H$1050,4,0)))))</f>
        <v>UN</v>
      </c>
      <c r="F25" s="393">
        <v>1</v>
      </c>
      <c r="G25" s="391">
        <f>IF(A25="SERVIÇO",VLOOKUP(C25,SERVIÇOS!$A$6:$D$6426,4,0),IF(A25="INSUMO",VLOOKUP(C25,INSUMOS!$A$6:$D$5343,4,0),IF('EQUIP. COZINHA'!A25="COTAÇÃO",VLOOKUP('EQUIP. COZINHA'!C25,'MAPA DE COTAÇÕES'!$A$9:$H$956,3,0),IF('EQUIP. COZINHA'!A25="CCU",VLOOKUP('EQUIP. COZINHA'!C25,COMPOSIÇÕES!$B$9:$H$1050,7,0)))))</f>
        <v>2094</v>
      </c>
      <c r="H25" s="390">
        <f t="shared" si="1"/>
        <v>2094</v>
      </c>
      <c r="J25" s="287">
        <f t="shared" si="0"/>
        <v>2094</v>
      </c>
    </row>
    <row r="26" spans="1:10" s="279" customFormat="1" ht="25.5" x14ac:dyDescent="0.2">
      <c r="A26" s="288" t="s">
        <v>16</v>
      </c>
      <c r="B26" s="392" t="s">
        <v>7246</v>
      </c>
      <c r="C26" s="389" t="s">
        <v>5946</v>
      </c>
      <c r="D26" s="316" t="str">
        <f>IF(A26="SERVIÇO",VLOOKUP(C26,SERVIÇOS!$A$6:$D$6426,2,0),IF(A26="INSUMO",VLOOKUP(C26,INSUMOS!$A$6:$D$5343,2,0),IF('EQUIP. COZINHA'!A26="COTAÇÃO",VLOOKUP('EQUIP. COZINHA'!C26,'MAPA DE COTAÇÕES'!$A$9:$H$956,2,0),IF('EQUIP. COZINHA'!A26="CCU",VLOOKUP('EQUIP. COZINHA'!C26,COMPOSIÇÕES!$B$9:$H$1050,2,0)))))</f>
        <v>D26 - PROCESSADOR DE ALIMENTOS . MOD. PA14 . SIEMSEN</v>
      </c>
      <c r="E26" s="317" t="str">
        <f>IF(A26="SERVIÇO",VLOOKUP(C26,SERVIÇOS!$A$6:$D$6426,3,0),IF(A26="INSUMO",VLOOKUP(C26,INSUMOS!$A$6:$D$5343,3,0),IF('EQUIP. COZINHA'!A26="COTAÇÃO",VLOOKUP('EQUIP. COZINHA'!C26,'MAPA DE COTAÇÕES'!$A$9:$H$956,4,0),IF('EQUIP. COZINHA'!A26="CCU",VLOOKUP('EQUIP. COZINHA'!C26,COMPOSIÇÕES!$B$9:$H$1050,4,0)))))</f>
        <v>UN</v>
      </c>
      <c r="F26" s="393">
        <v>1</v>
      </c>
      <c r="G26" s="391">
        <f>IF(A26="SERVIÇO",VLOOKUP(C26,SERVIÇOS!$A$6:$D$6426,4,0),IF(A26="INSUMO",VLOOKUP(C26,INSUMOS!$A$6:$D$5343,4,0),IF('EQUIP. COZINHA'!A26="COTAÇÃO",VLOOKUP('EQUIP. COZINHA'!C26,'MAPA DE COTAÇÕES'!$A$9:$H$956,3,0),IF('EQUIP. COZINHA'!A26="CCU",VLOOKUP('EQUIP. COZINHA'!C26,COMPOSIÇÕES!$B$9:$H$1050,7,0)))))</f>
        <v>9838.4</v>
      </c>
      <c r="H26" s="390">
        <f t="shared" ref="H26:H33" si="2">G26*F26</f>
        <v>9838.4</v>
      </c>
      <c r="J26" s="287">
        <f t="shared" ref="J26:J33" si="3">G26*F26</f>
        <v>9838.4</v>
      </c>
    </row>
    <row r="27" spans="1:10" s="279" customFormat="1" ht="17.45" customHeight="1" x14ac:dyDescent="0.2">
      <c r="A27" s="288" t="s">
        <v>16</v>
      </c>
      <c r="B27" s="392" t="s">
        <v>7247</v>
      </c>
      <c r="C27" s="389" t="s">
        <v>5947</v>
      </c>
      <c r="D27" s="316" t="str">
        <f>IF(A27="SERVIÇO",VLOOKUP(C27,SERVIÇOS!$A$6:$D$6426,2,0),IF(A27="INSUMO",VLOOKUP(C27,INSUMOS!$A$6:$D$5343,2,0),IF('EQUIP. COZINHA'!A27="COTAÇÃO",VLOOKUP('EQUIP. COZINHA'!C27,'MAPA DE COTAÇÕES'!$A$9:$H$956,2,0),IF('EQUIP. COZINHA'!A27="CCU",VLOOKUP('EQUIP. COZINHA'!C27,COMPOSIÇÕES!$B$9:$H$1050,2,0)))))</f>
        <v>D27 - FRITADEIRA A GÁS INDUSTRIAL . SERVINOX</v>
      </c>
      <c r="E27" s="317" t="str">
        <f>IF(A27="SERVIÇO",VLOOKUP(C27,SERVIÇOS!$A$6:$D$6426,3,0),IF(A27="INSUMO",VLOOKUP(C27,INSUMOS!$A$6:$D$5343,3,0),IF('EQUIP. COZINHA'!A27="COTAÇÃO",VLOOKUP('EQUIP. COZINHA'!C27,'MAPA DE COTAÇÕES'!$A$9:$H$956,4,0),IF('EQUIP. COZINHA'!A27="CCU",VLOOKUP('EQUIP. COZINHA'!C27,COMPOSIÇÕES!$B$9:$H$1050,4,0)))))</f>
        <v>UN</v>
      </c>
      <c r="F27" s="393">
        <v>1</v>
      </c>
      <c r="G27" s="391">
        <f>IF(A27="SERVIÇO",VLOOKUP(C27,SERVIÇOS!$A$6:$D$6426,4,0),IF(A27="INSUMO",VLOOKUP(C27,INSUMOS!$A$6:$D$5343,4,0),IF('EQUIP. COZINHA'!A27="COTAÇÃO",VLOOKUP('EQUIP. COZINHA'!C27,'MAPA DE COTAÇÕES'!$A$9:$H$956,3,0),IF('EQUIP. COZINHA'!A27="CCU",VLOOKUP('EQUIP. COZINHA'!C27,COMPOSIÇÕES!$B$9:$H$1050,7,0)))))</f>
        <v>302.68</v>
      </c>
      <c r="H27" s="390">
        <f t="shared" si="2"/>
        <v>302.68</v>
      </c>
      <c r="J27" s="287">
        <f t="shared" si="3"/>
        <v>302.68</v>
      </c>
    </row>
    <row r="28" spans="1:10" s="279" customFormat="1" ht="25.5" x14ac:dyDescent="0.2">
      <c r="A28" s="288" t="s">
        <v>16</v>
      </c>
      <c r="B28" s="392" t="s">
        <v>7248</v>
      </c>
      <c r="C28" s="389" t="s">
        <v>5948</v>
      </c>
      <c r="D28" s="316" t="str">
        <f>IF(A28="SERVIÇO",VLOOKUP(C28,SERVIÇOS!$A$6:$D$6426,2,0),IF(A28="INSUMO",VLOOKUP(C28,INSUMOS!$A$6:$D$5343,2,0),IF('EQUIP. COZINHA'!A28="COTAÇÃO",VLOOKUP('EQUIP. COZINHA'!C28,'MAPA DE COTAÇÕES'!$A$9:$H$956,2,0),IF('EQUIP. COZINHA'!A28="CCU",VLOOKUP('EQUIP. COZINHA'!C28,COMPOSIÇÕES!$B$9:$H$1050,2,0)))))</f>
        <v>D28 - FOGÃO DE CENTRO 06 BOCAS . CÓD FG9-135D . 135X102X25CM . MACOM</v>
      </c>
      <c r="E28" s="317" t="str">
        <f>IF(A28="SERVIÇO",VLOOKUP(C28,SERVIÇOS!$A$6:$D$6426,3,0),IF(A28="INSUMO",VLOOKUP(C28,INSUMOS!$A$6:$D$5343,3,0),IF('EQUIP. COZINHA'!A28="COTAÇÃO",VLOOKUP('EQUIP. COZINHA'!C28,'MAPA DE COTAÇÕES'!$A$9:$H$956,4,0),IF('EQUIP. COZINHA'!A28="CCU",VLOOKUP('EQUIP. COZINHA'!C28,COMPOSIÇÕES!$B$9:$H$1050,4,0)))))</f>
        <v>UN</v>
      </c>
      <c r="F28" s="393">
        <v>1</v>
      </c>
      <c r="G28" s="391">
        <f>IF(A28="SERVIÇO",VLOOKUP(C28,SERVIÇOS!$A$6:$D$6426,4,0),IF(A28="INSUMO",VLOOKUP(C28,INSUMOS!$A$6:$D$5343,4,0),IF('EQUIP. COZINHA'!A28="COTAÇÃO",VLOOKUP('EQUIP. COZINHA'!C28,'MAPA DE COTAÇÕES'!$A$9:$H$956,3,0),IF('EQUIP. COZINHA'!A28="CCU",VLOOKUP('EQUIP. COZINHA'!C28,COMPOSIÇÕES!$B$9:$H$1050,7,0)))))</f>
        <v>6302.25</v>
      </c>
      <c r="H28" s="390">
        <f t="shared" si="2"/>
        <v>6302.25</v>
      </c>
      <c r="J28" s="287">
        <f t="shared" si="3"/>
        <v>6302.25</v>
      </c>
    </row>
    <row r="29" spans="1:10" s="279" customFormat="1" ht="25.5" x14ac:dyDescent="0.2">
      <c r="A29" s="288" t="s">
        <v>16</v>
      </c>
      <c r="B29" s="392" t="s">
        <v>7249</v>
      </c>
      <c r="C29" s="389" t="s">
        <v>5949</v>
      </c>
      <c r="D29" s="316" t="str">
        <f>IF(A29="SERVIÇO",VLOOKUP(C29,SERVIÇOS!$A$6:$D$6426,2,0),IF(A29="INSUMO",VLOOKUP(C29,INSUMOS!$A$6:$D$5343,2,0),IF('EQUIP. COZINHA'!A29="COTAÇÃO",VLOOKUP('EQUIP. COZINHA'!C29,'MAPA DE COTAÇÕES'!$A$9:$H$956,2,0),IF('EQUIP. COZINHA'!A29="CCU",VLOOKUP('EQUIP. COZINHA'!C29,COMPOSIÇÕES!$B$9:$H$1050,2,0)))))</f>
        <v xml:space="preserve">D29 - CHAPA A GÁS INDUSTRIAL LISA . CÓD CHG9-90 . 90X96X90CM . MACOM </v>
      </c>
      <c r="E29" s="317" t="str">
        <f>IF(A29="SERVIÇO",VLOOKUP(C29,SERVIÇOS!$A$6:$D$6426,3,0),IF(A29="INSUMO",VLOOKUP(C29,INSUMOS!$A$6:$D$5343,3,0),IF('EQUIP. COZINHA'!A29="COTAÇÃO",VLOOKUP('EQUIP. COZINHA'!C29,'MAPA DE COTAÇÕES'!$A$9:$H$956,4,0),IF('EQUIP. COZINHA'!A29="CCU",VLOOKUP('EQUIP. COZINHA'!C29,COMPOSIÇÕES!$B$9:$H$1050,4,0)))))</f>
        <v>UN</v>
      </c>
      <c r="F29" s="393">
        <v>1</v>
      </c>
      <c r="G29" s="391">
        <f>IF(A29="SERVIÇO",VLOOKUP(C29,SERVIÇOS!$A$6:$D$6426,4,0),IF(A29="INSUMO",VLOOKUP(C29,INSUMOS!$A$6:$D$5343,4,0),IF('EQUIP. COZINHA'!A29="COTAÇÃO",VLOOKUP('EQUIP. COZINHA'!C29,'MAPA DE COTAÇÕES'!$A$9:$H$956,3,0),IF('EQUIP. COZINHA'!A29="CCU",VLOOKUP('EQUIP. COZINHA'!C29,COMPOSIÇÕES!$B$9:$H$1050,7,0)))))</f>
        <v>4968</v>
      </c>
      <c r="H29" s="390">
        <f t="shared" si="2"/>
        <v>4968</v>
      </c>
      <c r="J29" s="287">
        <f t="shared" si="3"/>
        <v>4968</v>
      </c>
    </row>
    <row r="30" spans="1:10" s="279" customFormat="1" ht="25.5" x14ac:dyDescent="0.2">
      <c r="A30" s="288" t="s">
        <v>16</v>
      </c>
      <c r="B30" s="392" t="s">
        <v>7250</v>
      </c>
      <c r="C30" s="389" t="s">
        <v>5950</v>
      </c>
      <c r="D30" s="316" t="str">
        <f>IF(A30="SERVIÇO",VLOOKUP(C30,SERVIÇOS!$A$6:$D$6426,2,0),IF(A30="INSUMO",VLOOKUP(C30,INSUMOS!$A$6:$D$5343,2,0),IF('EQUIP. COZINHA'!A30="COTAÇÃO",VLOOKUP('EQUIP. COZINHA'!C30,'MAPA DE COTAÇÕES'!$A$9:$H$956,2,0),IF('EQUIP. COZINHA'!A30="CCU",VLOOKUP('EQUIP. COZINHA'!C30,COMPOSIÇÕES!$B$9:$H$1050,2,0)))))</f>
        <v>D31 - FORNO COMBINADO CÓD CG6 . DIM 84X105X96CM . PRÁTICA</v>
      </c>
      <c r="E30" s="317" t="str">
        <f>IF(A30="SERVIÇO",VLOOKUP(C30,SERVIÇOS!$A$6:$D$6426,3,0),IF(A30="INSUMO",VLOOKUP(C30,INSUMOS!$A$6:$D$5343,3,0),IF('EQUIP. COZINHA'!A30="COTAÇÃO",VLOOKUP('EQUIP. COZINHA'!C30,'MAPA DE COTAÇÕES'!$A$9:$H$956,4,0),IF('EQUIP. COZINHA'!A30="CCU",VLOOKUP('EQUIP. COZINHA'!C30,COMPOSIÇÕES!$B$9:$H$1050,4,0)))))</f>
        <v>UN</v>
      </c>
      <c r="F30" s="393">
        <v>2</v>
      </c>
      <c r="G30" s="391">
        <f>IF(A30="SERVIÇO",VLOOKUP(C30,SERVIÇOS!$A$6:$D$6426,4,0),IF(A30="INSUMO",VLOOKUP(C30,INSUMOS!$A$6:$D$5343,4,0),IF('EQUIP. COZINHA'!A30="COTAÇÃO",VLOOKUP('EQUIP. COZINHA'!C30,'MAPA DE COTAÇÕES'!$A$9:$H$956,3,0),IF('EQUIP. COZINHA'!A30="CCU",VLOOKUP('EQUIP. COZINHA'!C30,COMPOSIÇÕES!$B$9:$H$1050,7,0)))))</f>
        <v>18847.5</v>
      </c>
      <c r="H30" s="390">
        <f t="shared" si="2"/>
        <v>37695</v>
      </c>
      <c r="J30" s="287">
        <f t="shared" si="3"/>
        <v>37695</v>
      </c>
    </row>
    <row r="31" spans="1:10" s="279" customFormat="1" ht="25.5" x14ac:dyDescent="0.2">
      <c r="A31" s="288" t="s">
        <v>16</v>
      </c>
      <c r="B31" s="392" t="s">
        <v>7251</v>
      </c>
      <c r="C31" s="389" t="s">
        <v>5951</v>
      </c>
      <c r="D31" s="316" t="str">
        <f>IF(A31="SERVIÇO",VLOOKUP(C31,SERVIÇOS!$A$6:$D$6426,2,0),IF(A31="INSUMO",VLOOKUP(C31,INSUMOS!$A$6:$D$5343,2,0),IF('EQUIP. COZINHA'!A31="COTAÇÃO",VLOOKUP('EQUIP. COZINHA'!C31,'MAPA DE COTAÇÕES'!$A$9:$H$956,2,0),IF('EQUIP. COZINHA'!A31="CCU",VLOOKUP('EQUIP. COZINHA'!C31,COMPOSIÇÕES!$B$9:$H$1050,2,0)))))</f>
        <v>D33 - MÁQUINA DE LAVAR LOUÇAS INDUSTRIAL . ECOMAX 612 . HOBART</v>
      </c>
      <c r="E31" s="317" t="str">
        <f>IF(A31="SERVIÇO",VLOOKUP(C31,SERVIÇOS!$A$6:$D$6426,3,0),IF(A31="INSUMO",VLOOKUP(C31,INSUMOS!$A$6:$D$5343,3,0),IF('EQUIP. COZINHA'!A31="COTAÇÃO",VLOOKUP('EQUIP. COZINHA'!C31,'MAPA DE COTAÇÕES'!$A$9:$H$956,4,0),IF('EQUIP. COZINHA'!A31="CCU",VLOOKUP('EQUIP. COZINHA'!C31,COMPOSIÇÕES!$B$9:$H$1050,4,0)))))</f>
        <v>UN</v>
      </c>
      <c r="F31" s="393">
        <v>1</v>
      </c>
      <c r="G31" s="391">
        <f>IF(A31="SERVIÇO",VLOOKUP(C31,SERVIÇOS!$A$6:$D$6426,4,0),IF(A31="INSUMO",VLOOKUP(C31,INSUMOS!$A$6:$D$5343,4,0),IF('EQUIP. COZINHA'!A31="COTAÇÃO",VLOOKUP('EQUIP. COZINHA'!C31,'MAPA DE COTAÇÕES'!$A$9:$H$956,3,0),IF('EQUIP. COZINHA'!A31="CCU",VLOOKUP('EQUIP. COZINHA'!C31,COMPOSIÇÕES!$B$9:$H$1050,7,0)))))</f>
        <v>24224.05</v>
      </c>
      <c r="H31" s="390">
        <f t="shared" si="2"/>
        <v>24224.05</v>
      </c>
      <c r="J31" s="287">
        <f t="shared" si="3"/>
        <v>24224.05</v>
      </c>
    </row>
    <row r="32" spans="1:10" s="279" customFormat="1" ht="25.5" x14ac:dyDescent="0.2">
      <c r="A32" s="288" t="s">
        <v>16</v>
      </c>
      <c r="B32" s="392" t="s">
        <v>7252</v>
      </c>
      <c r="C32" s="389" t="s">
        <v>5952</v>
      </c>
      <c r="D32" s="316" t="str">
        <f>IF(A32="SERVIÇO",VLOOKUP(C32,SERVIÇOS!$A$6:$D$6426,2,0),IF(A32="INSUMO",VLOOKUP(C32,INSUMOS!$A$6:$D$5343,2,0),IF('EQUIP. COZINHA'!A32="COTAÇÃO",VLOOKUP('EQUIP. COZINHA'!C32,'MAPA DE COTAÇÕES'!$A$9:$H$956,2,0),IF('EQUIP. COZINHA'!A32="CCU",VLOOKUP('EQUIP. COZINHA'!C32,COMPOSIÇÕES!$B$9:$H$1050,2,0)))))</f>
        <v>D43 - CALDEIRAO MACOM 180 LITROS GAS - MEDINDO 900 X 960 X 900 . MACOM</v>
      </c>
      <c r="E32" s="317" t="str">
        <f>IF(A32="SERVIÇO",VLOOKUP(C32,SERVIÇOS!$A$6:$D$6426,3,0),IF(A32="INSUMO",VLOOKUP(C32,INSUMOS!$A$6:$D$5343,3,0),IF('EQUIP. COZINHA'!A32="COTAÇÃO",VLOOKUP('EQUIP. COZINHA'!C32,'MAPA DE COTAÇÕES'!$A$9:$H$956,4,0),IF('EQUIP. COZINHA'!A32="CCU",VLOOKUP('EQUIP. COZINHA'!C32,COMPOSIÇÕES!$B$9:$H$1050,4,0)))))</f>
        <v>UN</v>
      </c>
      <c r="F32" s="393">
        <v>1</v>
      </c>
      <c r="G32" s="391">
        <f>IF(A32="SERVIÇO",VLOOKUP(C32,SERVIÇOS!$A$6:$D$6426,4,0),IF(A32="INSUMO",VLOOKUP(C32,INSUMOS!$A$6:$D$5343,4,0),IF('EQUIP. COZINHA'!A32="COTAÇÃO",VLOOKUP('EQUIP. COZINHA'!C32,'MAPA DE COTAÇÕES'!$A$9:$H$956,3,0),IF('EQUIP. COZINHA'!A32="CCU",VLOOKUP('EQUIP. COZINHA'!C32,COMPOSIÇÕES!$B$9:$H$1050,7,0)))))</f>
        <v>21948.82</v>
      </c>
      <c r="H32" s="390">
        <f t="shared" si="2"/>
        <v>21948.82</v>
      </c>
      <c r="J32" s="287">
        <f t="shared" si="3"/>
        <v>21948.82</v>
      </c>
    </row>
    <row r="33" spans="1:10" s="279" customFormat="1" ht="25.5" x14ac:dyDescent="0.2">
      <c r="A33" s="288" t="s">
        <v>16</v>
      </c>
      <c r="B33" s="392" t="s">
        <v>7253</v>
      </c>
      <c r="C33" s="389" t="s">
        <v>5953</v>
      </c>
      <c r="D33" s="316" t="str">
        <f>IF(A33="SERVIÇO",VLOOKUP(C33,SERVIÇOS!$A$6:$D$6426,2,0),IF(A33="INSUMO",VLOOKUP(C33,INSUMOS!$A$6:$D$5343,2,0),IF('EQUIP. COZINHA'!A33="COTAÇÃO",VLOOKUP('EQUIP. COZINHA'!C33,'MAPA DE COTAÇÕES'!$A$9:$H$956,2,0),IF('EQUIP. COZINHA'!A33="CCU",VLOOKUP('EQUIP. COZINHA'!C33,COMPOSIÇÕES!$B$9:$H$1050,2,0)))))</f>
        <v>D58 - CARRINHO DE DETRITOS EM AÇO INOX . CÓD CAR-80PD . DIM D57X63CM . MACOM</v>
      </c>
      <c r="E33" s="317" t="str">
        <f>IF(A33="SERVIÇO",VLOOKUP(C33,SERVIÇOS!$A$6:$D$6426,3,0),IF(A33="INSUMO",VLOOKUP(C33,INSUMOS!$A$6:$D$5343,3,0),IF('EQUIP. COZINHA'!A33="COTAÇÃO",VLOOKUP('EQUIP. COZINHA'!C33,'MAPA DE COTAÇÕES'!$A$9:$H$956,4,0),IF('EQUIP. COZINHA'!A33="CCU",VLOOKUP('EQUIP. COZINHA'!C33,COMPOSIÇÕES!$B$9:$H$1050,4,0)))))</f>
        <v>UN</v>
      </c>
      <c r="F33" s="393">
        <v>1</v>
      </c>
      <c r="G33" s="391">
        <f>IF(A33="SERVIÇO",VLOOKUP(C33,SERVIÇOS!$A$6:$D$6426,4,0),IF(A33="INSUMO",VLOOKUP(C33,INSUMOS!$A$6:$D$5343,4,0),IF('EQUIP. COZINHA'!A33="COTAÇÃO",VLOOKUP('EQUIP. COZINHA'!C33,'MAPA DE COTAÇÕES'!$A$9:$H$956,3,0),IF('EQUIP. COZINHA'!A33="CCU",VLOOKUP('EQUIP. COZINHA'!C33,COMPOSIÇÕES!$B$9:$H$1050,7,0)))))</f>
        <v>990</v>
      </c>
      <c r="H33" s="390">
        <f t="shared" si="2"/>
        <v>990</v>
      </c>
      <c r="J33" s="287">
        <f t="shared" si="3"/>
        <v>990</v>
      </c>
    </row>
    <row r="34" spans="1:10" s="279" customFormat="1" ht="25.5" x14ac:dyDescent="0.2">
      <c r="A34" s="288" t="s">
        <v>16</v>
      </c>
      <c r="B34" s="392" t="s">
        <v>7319</v>
      </c>
      <c r="C34" s="389" t="s">
        <v>7313</v>
      </c>
      <c r="D34" s="316" t="str">
        <f>IF(A34="SERVIÇO",VLOOKUP(C34,SERVIÇOS!$A$6:$D$6426,2,0),IF(A34="INSUMO",VLOOKUP(C34,INSUMOS!$A$6:$D$5343,2,0),IF('EQUIP. COZINHA'!A34="COTAÇÃO",VLOOKUP('EQUIP. COZINHA'!C34,'MAPA DE COTAÇÕES'!$A$9:$H$956,2,0),IF('EQUIP. COZINHA'!A34="CCU",VLOOKUP('EQUIP. COZINHA'!C34,COMPOSIÇÕES!$B$9:$H$1050,2,0)))))</f>
        <v>D55 - FREZZER FVV MAX837 - 100X74X206 CM - MACOM</v>
      </c>
      <c r="E34" s="317" t="str">
        <f>IF(A34="SERVIÇO",VLOOKUP(C34,SERVIÇOS!$A$6:$D$6426,3,0),IF(A34="INSUMO",VLOOKUP(C34,INSUMOS!$A$6:$D$5343,3,0),IF('EQUIP. COZINHA'!A34="COTAÇÃO",VLOOKUP('EQUIP. COZINHA'!C34,'MAPA DE COTAÇÕES'!$A$9:$H$956,4,0),IF('EQUIP. COZINHA'!A34="CCU",VLOOKUP('EQUIP. COZINHA'!C34,COMPOSIÇÕES!$B$9:$H$1050,4,0)))))</f>
        <v>UN</v>
      </c>
      <c r="F34" s="393">
        <v>1</v>
      </c>
      <c r="G34" s="391">
        <f>IF(A34="SERVIÇO",VLOOKUP(C34,SERVIÇOS!$A$6:$D$6426,4,0),IF(A34="INSUMO",VLOOKUP(C34,INSUMOS!$A$6:$D$5343,4,0),IF('EQUIP. COZINHA'!A34="COTAÇÃO",VLOOKUP('EQUIP. COZINHA'!C34,'MAPA DE COTAÇÕES'!$A$9:$H$956,3,0),IF('EQUIP. COZINHA'!A34="CCU",VLOOKUP('EQUIP. COZINHA'!C34,COMPOSIÇÕES!$B$9:$H$1050,7,0)))))</f>
        <v>6670</v>
      </c>
      <c r="H34" s="390">
        <f t="shared" ref="H34:H39" si="4">G34*F34</f>
        <v>6670</v>
      </c>
      <c r="J34" s="287">
        <f t="shared" ref="J34:J39" si="5">G34*F34</f>
        <v>6670</v>
      </c>
    </row>
    <row r="35" spans="1:10" s="279" customFormat="1" ht="25.5" x14ac:dyDescent="0.2">
      <c r="A35" s="288" t="s">
        <v>16</v>
      </c>
      <c r="B35" s="392" t="s">
        <v>7320</v>
      </c>
      <c r="C35" s="389" t="s">
        <v>7314</v>
      </c>
      <c r="D35" s="316" t="str">
        <f>IF(A35="SERVIÇO",VLOOKUP(C35,SERVIÇOS!$A$6:$D$6426,2,0),IF(A35="INSUMO",VLOOKUP(C35,INSUMOS!$A$6:$D$5343,2,0),IF('EQUIP. COZINHA'!A35="COTAÇÃO",VLOOKUP('EQUIP. COZINHA'!C35,'MAPA DE COTAÇÕES'!$A$9:$H$956,2,0),IF('EQUIP. COZINHA'!A35="CCU",VLOOKUP('EQUIP. COZINHA'!C35,COMPOSIÇÕES!$B$9:$H$1050,2,0)))))</f>
        <v>D56 - FREZZER FVV GN1331 - 140X81X206 CM - MACOM</v>
      </c>
      <c r="E35" s="317" t="str">
        <f>IF(A35="SERVIÇO",VLOOKUP(C35,SERVIÇOS!$A$6:$D$6426,3,0),IF(A35="INSUMO",VLOOKUP(C35,INSUMOS!$A$6:$D$5343,3,0),IF('EQUIP. COZINHA'!A35="COTAÇÃO",VLOOKUP('EQUIP. COZINHA'!C35,'MAPA DE COTAÇÕES'!$A$9:$H$956,4,0),IF('EQUIP. COZINHA'!A35="CCU",VLOOKUP('EQUIP. COZINHA'!C35,COMPOSIÇÕES!$B$9:$H$1050,4,0)))))</f>
        <v>UN</v>
      </c>
      <c r="F35" s="393">
        <v>1</v>
      </c>
      <c r="G35" s="391">
        <f>IF(A35="SERVIÇO",VLOOKUP(C35,SERVIÇOS!$A$6:$D$6426,4,0),IF(A35="INSUMO",VLOOKUP(C35,INSUMOS!$A$6:$D$5343,4,0),IF('EQUIP. COZINHA'!A35="COTAÇÃO",VLOOKUP('EQUIP. COZINHA'!C35,'MAPA DE COTAÇÕES'!$A$9:$H$956,3,0),IF('EQUIP. COZINHA'!A35="CCU",VLOOKUP('EQUIP. COZINHA'!C35,COMPOSIÇÕES!$B$9:$H$1050,7,0)))))</f>
        <v>9338</v>
      </c>
      <c r="H35" s="390">
        <f t="shared" si="4"/>
        <v>9338</v>
      </c>
      <c r="J35" s="287">
        <f t="shared" si="5"/>
        <v>9338</v>
      </c>
    </row>
    <row r="36" spans="1:10" s="279" customFormat="1" ht="25.5" x14ac:dyDescent="0.2">
      <c r="A36" s="288" t="s">
        <v>16</v>
      </c>
      <c r="B36" s="392" t="s">
        <v>7321</v>
      </c>
      <c r="C36" s="389" t="s">
        <v>7315</v>
      </c>
      <c r="D36" s="316" t="str">
        <f>IF(A36="SERVIÇO",VLOOKUP(C36,SERVIÇOS!$A$6:$D$6426,2,0),IF(A36="INSUMO",VLOOKUP(C36,INSUMOS!$A$6:$D$5343,2,0),IF('EQUIP. COZINHA'!A36="COTAÇÃO",VLOOKUP('EQUIP. COZINHA'!C36,'MAPA DE COTAÇÕES'!$A$9:$H$956,2,0),IF('EQUIP. COZINHA'!A36="CCU",VLOOKUP('EQUIP. COZINHA'!C36,COMPOSIÇÕES!$B$9:$H$1050,2,0)))))</f>
        <v>D38 - REFRIGERADOR RVV SLIM 428 - 57X75X206 CM - MACOM</v>
      </c>
      <c r="E36" s="317" t="str">
        <f>IF(A36="SERVIÇO",VLOOKUP(C36,SERVIÇOS!$A$6:$D$6426,3,0),IF(A36="INSUMO",VLOOKUP(C36,INSUMOS!$A$6:$D$5343,3,0),IF('EQUIP. COZINHA'!A36="COTAÇÃO",VLOOKUP('EQUIP. COZINHA'!C36,'MAPA DE COTAÇÕES'!$A$9:$H$956,4,0),IF('EQUIP. COZINHA'!A36="CCU",VLOOKUP('EQUIP. COZINHA'!C36,COMPOSIÇÕES!$B$9:$H$1050,4,0)))))</f>
        <v>UN</v>
      </c>
      <c r="F36" s="393">
        <v>1</v>
      </c>
      <c r="G36" s="391">
        <f>IF(A36="SERVIÇO",VLOOKUP(C36,SERVIÇOS!$A$6:$D$6426,4,0),IF(A36="INSUMO",VLOOKUP(C36,INSUMOS!$A$6:$D$5343,4,0),IF('EQUIP. COZINHA'!A36="COTAÇÃO",VLOOKUP('EQUIP. COZINHA'!C36,'MAPA DE COTAÇÕES'!$A$9:$H$956,3,0),IF('EQUIP. COZINHA'!A36="CCU",VLOOKUP('EQUIP. COZINHA'!C36,COMPOSIÇÕES!$B$9:$H$1050,7,0)))))</f>
        <v>3680</v>
      </c>
      <c r="H36" s="390">
        <f t="shared" si="4"/>
        <v>3680</v>
      </c>
      <c r="J36" s="287">
        <f t="shared" si="5"/>
        <v>3680</v>
      </c>
    </row>
    <row r="37" spans="1:10" s="279" customFormat="1" ht="51" x14ac:dyDescent="0.2">
      <c r="A37" s="288" t="s">
        <v>16</v>
      </c>
      <c r="B37" s="392" t="s">
        <v>7322</v>
      </c>
      <c r="C37" s="389" t="s">
        <v>7316</v>
      </c>
      <c r="D37" s="316" t="str">
        <f>IF(A37="SERVIÇO",VLOOKUP(C37,SERVIÇOS!$A$6:$D$6426,2,0),IF(A37="INSUMO",VLOOKUP(C37,INSUMOS!$A$6:$D$5343,2,0),IF('EQUIP. COZINHA'!A37="COTAÇÃO",VLOOKUP('EQUIP. COZINHA'!C37,'MAPA DE COTAÇÕES'!$A$9:$H$956,2,0),IF('EQUIP. COZINHA'!A37="CCU",VLOOKUP('EQUIP. COZINHA'!C37,COMPOSIÇÕES!$B$9:$H$1050,2,0)))))</f>
        <v>D45 - MÁQUINA DE GELO SÉRIE KM CUBER KM-230MAH - 56X70X77 + GABINETE DE ARMAZENAMENTO DE GELO COD. B-500PF - 76,2X82,5X116,8 CM - MACOM</v>
      </c>
      <c r="E37" s="317" t="str">
        <f>IF(A37="SERVIÇO",VLOOKUP(C37,SERVIÇOS!$A$6:$D$6426,3,0),IF(A37="INSUMO",VLOOKUP(C37,INSUMOS!$A$6:$D$5343,3,0),IF('EQUIP. COZINHA'!A37="COTAÇÃO",VLOOKUP('EQUIP. COZINHA'!C37,'MAPA DE COTAÇÕES'!$A$9:$H$956,4,0),IF('EQUIP. COZINHA'!A37="CCU",VLOOKUP('EQUIP. COZINHA'!C37,COMPOSIÇÕES!$B$9:$H$1050,4,0)))))</f>
        <v>UN</v>
      </c>
      <c r="F37" s="393">
        <v>1</v>
      </c>
      <c r="G37" s="391">
        <f>IF(A37="SERVIÇO",VLOOKUP(C37,SERVIÇOS!$A$6:$D$6426,4,0),IF(A37="INSUMO",VLOOKUP(C37,INSUMOS!$A$6:$D$5343,4,0),IF('EQUIP. COZINHA'!A37="COTAÇÃO",VLOOKUP('EQUIP. COZINHA'!C37,'MAPA DE COTAÇÕES'!$A$9:$H$956,3,0),IF('EQUIP. COZINHA'!A37="CCU",VLOOKUP('EQUIP. COZINHA'!C37,COMPOSIÇÕES!$B$9:$H$1050,7,0)))))</f>
        <v>16270.65</v>
      </c>
      <c r="H37" s="390">
        <f t="shared" si="4"/>
        <v>16270.65</v>
      </c>
      <c r="J37" s="287">
        <f t="shared" si="5"/>
        <v>16270.65</v>
      </c>
    </row>
    <row r="38" spans="1:10" s="279" customFormat="1" ht="25.5" x14ac:dyDescent="0.2">
      <c r="A38" s="288" t="s">
        <v>16</v>
      </c>
      <c r="B38" s="392" t="s">
        <v>7323</v>
      </c>
      <c r="C38" s="389" t="s">
        <v>7317</v>
      </c>
      <c r="D38" s="316" t="str">
        <f>IF(A38="SERVIÇO",VLOOKUP(C38,SERVIÇOS!$A$6:$D$6426,2,0),IF(A38="INSUMO",VLOOKUP(C38,INSUMOS!$A$6:$D$5343,2,0),IF('EQUIP. COZINHA'!A38="COTAÇÃO",VLOOKUP('EQUIP. COZINHA'!C38,'MAPA DE COTAÇÕES'!$A$9:$H$956,2,0),IF('EQUIP. COZINHA'!A38="CCU",VLOOKUP('EQUIP. COZINHA'!C38,COMPOSIÇÕES!$B$9:$H$1050,2,0)))))</f>
        <v>D39 - REFRIGERADOR RVV GN 1331 3P - 140X81X206 CM - MACOM</v>
      </c>
      <c r="E38" s="317" t="str">
        <f>IF(A38="SERVIÇO",VLOOKUP(C38,SERVIÇOS!$A$6:$D$6426,3,0),IF(A38="INSUMO",VLOOKUP(C38,INSUMOS!$A$6:$D$5343,3,0),IF('EQUIP. COZINHA'!A38="COTAÇÃO",VLOOKUP('EQUIP. COZINHA'!C38,'MAPA DE COTAÇÕES'!$A$9:$H$956,4,0),IF('EQUIP. COZINHA'!A38="CCU",VLOOKUP('EQUIP. COZINHA'!C38,COMPOSIÇÕES!$B$9:$H$1050,4,0)))))</f>
        <v>UN</v>
      </c>
      <c r="F38" s="393">
        <v>1</v>
      </c>
      <c r="G38" s="391">
        <f>IF(A38="SERVIÇO",VLOOKUP(C38,SERVIÇOS!$A$6:$D$6426,4,0),IF(A38="INSUMO",VLOOKUP(C38,INSUMOS!$A$6:$D$5343,4,0),IF('EQUIP. COZINHA'!A38="COTAÇÃO",VLOOKUP('EQUIP. COZINHA'!C38,'MAPA DE COTAÇÕES'!$A$9:$H$956,3,0),IF('EQUIP. COZINHA'!A38="CCU",VLOOKUP('EQUIP. COZINHA'!C38,COMPOSIÇÕES!$B$9:$H$1050,7,0)))))</f>
        <v>9040</v>
      </c>
      <c r="H38" s="390">
        <f t="shared" si="4"/>
        <v>9040</v>
      </c>
      <c r="J38" s="287">
        <f t="shared" si="5"/>
        <v>9040</v>
      </c>
    </row>
    <row r="39" spans="1:10" s="279" customFormat="1" ht="25.5" x14ac:dyDescent="0.2">
      <c r="A39" s="288" t="s">
        <v>16</v>
      </c>
      <c r="B39" s="392" t="s">
        <v>7324</v>
      </c>
      <c r="C39" s="389" t="s">
        <v>7318</v>
      </c>
      <c r="D39" s="316" t="str">
        <f>IF(A39="SERVIÇO",VLOOKUP(C39,SERVIÇOS!$A$6:$D$6426,2,0),IF(A39="INSUMO",VLOOKUP(C39,INSUMOS!$A$6:$D$5343,2,0),IF('EQUIP. COZINHA'!A39="COTAÇÃO",VLOOKUP('EQUIP. COZINHA'!C39,'MAPA DE COTAÇÕES'!$A$9:$H$956,2,0),IF('EQUIP. COZINHA'!A39="CCU",VLOOKUP('EQUIP. COZINHA'!C39,COMPOSIÇÕES!$B$9:$H$1050,2,0)))))</f>
        <v>D37 - FREZZER FVV MAX837 - 100X75X206 CM - MACOM</v>
      </c>
      <c r="E39" s="317" t="str">
        <f>IF(A39="SERVIÇO",VLOOKUP(C39,SERVIÇOS!$A$6:$D$6426,3,0),IF(A39="INSUMO",VLOOKUP(C39,INSUMOS!$A$6:$D$5343,3,0),IF('EQUIP. COZINHA'!A39="COTAÇÃO",VLOOKUP('EQUIP. COZINHA'!C39,'MAPA DE COTAÇÕES'!$A$9:$H$956,4,0),IF('EQUIP. COZINHA'!A39="CCU",VLOOKUP('EQUIP. COZINHA'!C39,COMPOSIÇÕES!$B$9:$H$1050,4,0)))))</f>
        <v>UN</v>
      </c>
      <c r="F39" s="393">
        <v>1</v>
      </c>
      <c r="G39" s="391">
        <f>IF(A39="SERVIÇO",VLOOKUP(C39,SERVIÇOS!$A$6:$D$6426,4,0),IF(A39="INSUMO",VLOOKUP(C39,INSUMOS!$A$6:$D$5343,4,0),IF('EQUIP. COZINHA'!A39="COTAÇÃO",VLOOKUP('EQUIP. COZINHA'!C39,'MAPA DE COTAÇÕES'!$A$9:$H$956,3,0),IF('EQUIP. COZINHA'!A39="CCU",VLOOKUP('EQUIP. COZINHA'!C39,COMPOSIÇÕES!$B$9:$H$1050,7,0)))))</f>
        <v>6670</v>
      </c>
      <c r="H39" s="390">
        <f t="shared" si="4"/>
        <v>6670</v>
      </c>
      <c r="J39" s="287">
        <f t="shared" si="5"/>
        <v>6670</v>
      </c>
    </row>
    <row r="40" spans="1:10" s="106" customFormat="1" x14ac:dyDescent="0.2">
      <c r="A40" s="287"/>
      <c r="B40" s="171"/>
      <c r="C40" s="171"/>
      <c r="D40" s="171"/>
      <c r="E40" s="172"/>
      <c r="F40" s="173"/>
      <c r="G40" s="173"/>
      <c r="H40" s="174"/>
      <c r="J40" s="287">
        <f t="shared" si="0"/>
        <v>0</v>
      </c>
    </row>
    <row r="41" spans="1:10" s="279" customFormat="1" ht="15" customHeight="1" x14ac:dyDescent="0.2">
      <c r="A41" s="288"/>
      <c r="B41" s="236"/>
      <c r="C41" s="236"/>
      <c r="D41" s="236"/>
      <c r="E41" s="236"/>
      <c r="F41" s="236"/>
      <c r="G41" s="237" t="s">
        <v>75</v>
      </c>
      <c r="H41" s="159">
        <f>SUM(H13:H40)</f>
        <v>222043.19</v>
      </c>
      <c r="J41" s="287"/>
    </row>
    <row r="42" spans="1:10" s="279" customFormat="1" ht="15" customHeight="1" x14ac:dyDescent="0.2">
      <c r="A42" s="288"/>
      <c r="B42" s="238"/>
      <c r="C42" s="238"/>
      <c r="D42" s="238"/>
      <c r="E42" s="238"/>
      <c r="F42" s="238"/>
      <c r="G42" s="233" t="s">
        <v>76</v>
      </c>
      <c r="H42" s="159">
        <f>H41</f>
        <v>222043.19</v>
      </c>
      <c r="J42" s="288">
        <f>SUM(J13:J41)</f>
        <v>222043.19</v>
      </c>
    </row>
    <row r="45" spans="1:10" s="64" customFormat="1" ht="40.15" customHeight="1" x14ac:dyDescent="0.25">
      <c r="B45" s="540" t="s">
        <v>6429</v>
      </c>
      <c r="C45" s="540"/>
      <c r="D45" s="540"/>
      <c r="E45" s="540"/>
      <c r="F45" s="540"/>
      <c r="G45" s="540"/>
      <c r="H45" s="540"/>
    </row>
    <row r="49" spans="4:4" x14ac:dyDescent="0.2">
      <c r="D49" s="74"/>
    </row>
    <row r="50" spans="4:4" x14ac:dyDescent="0.2">
      <c r="D50" s="74"/>
    </row>
  </sheetData>
  <autoFilter ref="G1:G50"/>
  <mergeCells count="11">
    <mergeCell ref="B7:C7"/>
    <mergeCell ref="B8:C8"/>
    <mergeCell ref="B9:C9"/>
    <mergeCell ref="B45:H45"/>
    <mergeCell ref="B1:H1"/>
    <mergeCell ref="B2:H2"/>
    <mergeCell ref="B3:H3"/>
    <mergeCell ref="B4:H4"/>
    <mergeCell ref="B5:H5"/>
    <mergeCell ref="B6:C6"/>
    <mergeCell ref="D6:E6"/>
  </mergeCells>
  <printOptions horizontalCentered="1"/>
  <pageMargins left="0.78740157480314965" right="0.78740157480314965" top="0.39370078740157483" bottom="0.39370078740157483" header="0.19685039370078741" footer="0.19685039370078741"/>
  <pageSetup paperSize="9" scale="72" orientation="portrait" r:id="rId1"/>
  <headerFooter>
    <oddHeader>&amp;C&amp;F</oddHeader>
    <oddFooter>&amp;R&amp;"Verdana,Negrito itálico"&amp;10Página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X1051"/>
  <sheetViews>
    <sheetView showGridLines="0" view="pageBreakPreview" topLeftCell="B7" zoomScale="80" zoomScaleNormal="100" zoomScaleSheetLayoutView="80" workbookViewId="0">
      <selection sqref="A1:A1048576"/>
    </sheetView>
  </sheetViews>
  <sheetFormatPr defaultColWidth="9.140625" defaultRowHeight="15" x14ac:dyDescent="0.25"/>
  <cols>
    <col min="1" max="1" width="10.140625" style="81" hidden="1" customWidth="1"/>
    <col min="2" max="2" width="11.42578125" style="81" customWidth="1"/>
    <col min="3" max="3" width="44.42578125" style="81" customWidth="1"/>
    <col min="4" max="4" width="8.140625" style="81" customWidth="1"/>
    <col min="5" max="5" width="7.5703125" style="81" customWidth="1"/>
    <col min="6" max="6" width="14.42578125" style="81" customWidth="1"/>
    <col min="7" max="7" width="10.7109375" style="81" customWidth="1"/>
    <col min="8" max="8" width="16.140625" style="81" customWidth="1"/>
    <col min="9" max="9" width="9.140625" style="81" customWidth="1"/>
    <col min="10" max="11" width="9.140625" style="81"/>
    <col min="12" max="12" width="11.5703125" style="81" bestFit="1" customWidth="1"/>
    <col min="13" max="13" width="12.5703125" style="81" bestFit="1" customWidth="1"/>
    <col min="14" max="16384" width="9.140625" style="81"/>
  </cols>
  <sheetData>
    <row r="1" spans="1:24" s="92" customFormat="1" ht="84" customHeight="1" x14ac:dyDescent="0.25">
      <c r="B1" s="541" t="s">
        <v>167</v>
      </c>
      <c r="C1" s="541"/>
      <c r="D1" s="541"/>
      <c r="E1" s="541"/>
      <c r="F1" s="541"/>
      <c r="G1" s="541"/>
      <c r="H1" s="541"/>
      <c r="I1" s="93"/>
    </row>
    <row r="2" spans="1:24" s="77" customFormat="1" ht="18.75" x14ac:dyDescent="0.2">
      <c r="A2" s="273"/>
      <c r="B2" s="550"/>
      <c r="C2" s="550"/>
      <c r="D2" s="550"/>
      <c r="E2" s="550"/>
      <c r="F2" s="550"/>
      <c r="G2" s="550"/>
      <c r="H2" s="550"/>
      <c r="I2" s="245"/>
      <c r="J2" s="245"/>
      <c r="K2" s="245"/>
      <c r="L2" s="75"/>
      <c r="M2" s="75"/>
      <c r="N2" s="75"/>
      <c r="O2" s="76"/>
      <c r="P2" s="75"/>
      <c r="Q2" s="75"/>
      <c r="R2" s="75"/>
      <c r="S2" s="75"/>
      <c r="T2" s="75"/>
      <c r="U2" s="75"/>
      <c r="V2" s="75"/>
      <c r="W2" s="75"/>
      <c r="X2" s="75"/>
    </row>
    <row r="3" spans="1:24" s="77" customFormat="1" ht="18.75" x14ac:dyDescent="0.2">
      <c r="A3" s="273"/>
      <c r="B3" s="550"/>
      <c r="C3" s="550"/>
      <c r="D3" s="550"/>
      <c r="E3" s="550"/>
      <c r="F3" s="550"/>
      <c r="G3" s="550"/>
      <c r="H3" s="550"/>
      <c r="I3" s="245"/>
      <c r="J3" s="245"/>
      <c r="K3" s="245"/>
      <c r="L3" s="75"/>
      <c r="M3" s="75"/>
      <c r="N3" s="75"/>
      <c r="O3" s="76"/>
      <c r="P3" s="75"/>
      <c r="Q3" s="75"/>
      <c r="R3" s="75"/>
      <c r="S3" s="75"/>
      <c r="T3" s="75"/>
      <c r="U3" s="75"/>
      <c r="V3" s="75"/>
      <c r="W3" s="75"/>
      <c r="X3" s="75"/>
    </row>
    <row r="4" spans="1:24" s="77" customFormat="1" ht="18.75" x14ac:dyDescent="0.2">
      <c r="A4" s="273"/>
      <c r="B4" s="550"/>
      <c r="C4" s="550"/>
      <c r="D4" s="550"/>
      <c r="E4" s="550"/>
      <c r="F4" s="550"/>
      <c r="G4" s="550"/>
      <c r="H4" s="550"/>
      <c r="I4" s="245"/>
      <c r="J4" s="245"/>
      <c r="K4" s="245"/>
      <c r="L4" s="78"/>
      <c r="M4" s="78"/>
      <c r="N4" s="76"/>
      <c r="O4" s="75"/>
      <c r="P4" s="75"/>
      <c r="Q4" s="75"/>
      <c r="R4" s="75"/>
      <c r="S4" s="75"/>
      <c r="T4" s="75"/>
      <c r="U4" s="75"/>
      <c r="V4" s="75"/>
      <c r="W4" s="75"/>
      <c r="X4" s="75"/>
    </row>
    <row r="5" spans="1:24" s="77" customFormat="1" ht="18.75" x14ac:dyDescent="0.2">
      <c r="A5" s="273"/>
      <c r="B5" s="550" t="s">
        <v>400</v>
      </c>
      <c r="C5" s="550"/>
      <c r="D5" s="550"/>
      <c r="E5" s="550"/>
      <c r="F5" s="550"/>
      <c r="G5" s="550"/>
      <c r="H5" s="550"/>
      <c r="I5" s="245"/>
      <c r="J5" s="245"/>
      <c r="K5" s="245"/>
      <c r="L5" s="75"/>
      <c r="M5" s="75"/>
      <c r="N5" s="76"/>
      <c r="O5" s="75"/>
      <c r="P5" s="75"/>
      <c r="Q5" s="75"/>
      <c r="R5" s="75"/>
      <c r="S5" s="75"/>
      <c r="T5" s="75"/>
      <c r="U5" s="75"/>
      <c r="V5" s="75"/>
      <c r="W5" s="75"/>
      <c r="X5" s="75"/>
    </row>
    <row r="6" spans="1:24" s="58" customFormat="1" ht="24" customHeight="1" x14ac:dyDescent="0.2">
      <c r="A6" s="263"/>
      <c r="B6" s="60" t="s">
        <v>105</v>
      </c>
      <c r="C6" s="79" t="s">
        <v>6406</v>
      </c>
      <c r="D6" s="79"/>
      <c r="E6" s="79"/>
      <c r="G6" s="62" t="s">
        <v>67</v>
      </c>
      <c r="H6" s="80">
        <f>CAPA!C22</f>
        <v>43753</v>
      </c>
      <c r="I6" s="62"/>
      <c r="L6" s="56"/>
      <c r="M6" s="56"/>
      <c r="N6" s="56"/>
      <c r="O6" s="56"/>
      <c r="P6" s="56"/>
      <c r="Q6" s="56"/>
      <c r="R6" s="56"/>
      <c r="S6" s="56"/>
      <c r="T6" s="56"/>
      <c r="U6" s="56"/>
    </row>
    <row r="7" spans="1:24" s="58" customFormat="1" ht="15" customHeight="1" x14ac:dyDescent="0.2">
      <c r="A7" s="263"/>
      <c r="B7" s="60" t="s">
        <v>17</v>
      </c>
      <c r="C7" s="152" t="s">
        <v>6418</v>
      </c>
      <c r="D7" s="79"/>
      <c r="E7" s="79"/>
      <c r="G7" s="60" t="s">
        <v>22</v>
      </c>
      <c r="H7" s="160"/>
      <c r="I7" s="60"/>
      <c r="L7" s="56"/>
      <c r="M7" s="56"/>
      <c r="N7" s="56"/>
      <c r="O7" s="56"/>
      <c r="P7" s="56"/>
      <c r="Q7" s="56"/>
      <c r="R7" s="56"/>
      <c r="S7" s="56"/>
      <c r="T7" s="56"/>
      <c r="U7" s="56"/>
    </row>
    <row r="8" spans="1:24" s="58" customFormat="1" ht="24" customHeight="1" x14ac:dyDescent="0.2">
      <c r="A8" s="263"/>
      <c r="B8" s="60" t="s">
        <v>106</v>
      </c>
      <c r="C8" s="63" t="s">
        <v>8131</v>
      </c>
      <c r="D8" s="61" t="s">
        <v>72</v>
      </c>
      <c r="E8" s="232" t="s">
        <v>73</v>
      </c>
      <c r="G8" s="62" t="s">
        <v>74</v>
      </c>
      <c r="H8" s="315" t="s">
        <v>8132</v>
      </c>
      <c r="I8" s="62"/>
      <c r="L8" s="56"/>
      <c r="M8" s="56"/>
      <c r="N8" s="56"/>
      <c r="O8" s="56"/>
      <c r="P8" s="56"/>
      <c r="Q8" s="56"/>
      <c r="R8" s="56"/>
      <c r="S8" s="56"/>
      <c r="T8" s="56"/>
      <c r="U8" s="56"/>
    </row>
    <row r="9" spans="1:24" s="94" customFormat="1" ht="9.75" customHeight="1" x14ac:dyDescent="0.2">
      <c r="A9" s="228"/>
      <c r="B9" s="331"/>
      <c r="C9" s="332"/>
      <c r="D9" s="332"/>
      <c r="E9" s="332"/>
      <c r="F9" s="332"/>
      <c r="G9" s="332"/>
      <c r="H9" s="333"/>
      <c r="J9" s="95"/>
    </row>
    <row r="10" spans="1:24" s="94" customFormat="1" ht="25.5" x14ac:dyDescent="0.2">
      <c r="A10" s="228"/>
      <c r="B10" s="99" t="s">
        <v>6436</v>
      </c>
      <c r="C10" s="100" t="s">
        <v>6442</v>
      </c>
      <c r="D10" s="101" t="s">
        <v>107</v>
      </c>
      <c r="E10" s="101" t="s">
        <v>5126</v>
      </c>
      <c r="F10" s="102"/>
      <c r="G10" s="103"/>
      <c r="H10" s="104">
        <f>SUM(H11:H14)</f>
        <v>8.0589000000000013</v>
      </c>
      <c r="J10" s="96"/>
      <c r="L10" s="98"/>
    </row>
    <row r="11" spans="1:24" s="106" customFormat="1" ht="25.5" x14ac:dyDescent="0.2">
      <c r="A11" s="287" t="s">
        <v>5144</v>
      </c>
      <c r="B11" s="319">
        <v>88315</v>
      </c>
      <c r="C11" s="316" t="str">
        <f>IF(A11="SERVIÇO",VLOOKUP(B11,SERVIÇOS!$A$6:$D$6426,2,0),IF(A11="INSUMO",VLOOKUP(B11,INSUMOS!$A$6:$D$5343,2,0),IF(A11="COTAÇÃO",VLOOKUP(B11,'MAPA DE COTAÇÕES'!$A$9:$H$956,2,0))))</f>
        <v>SERRALHEIRO COM ENCARGOS COMPLEMENTARES</v>
      </c>
      <c r="D11" s="317" t="str">
        <f>IF(A11="SERVIÇO",VLOOKUP(B11,SERVIÇOS!$A$6:$E$6426,5,0),IF(A11="INSUMO",VLOOKUP(B11,INSUMOS!$A$6:$E$5343,5,0),IF(A11="COTAÇÃO",VLOOKUP(B11,'MAPA DE COTAÇÕES'!$A$9:$I$956,8,0))))</f>
        <v>SER.CG</v>
      </c>
      <c r="E11" s="317" t="str">
        <f>IF(A11="SERVIÇO",VLOOKUP(B11,SERVIÇOS!$A$6:$D$6426,3,0),IF(A11="INSUMO",VLOOKUP(B11,INSUMOS!$A$6:$D$5343,3,0),IF(A11="COTAÇÃO",VLOOKUP(B11,'MAPA DE COTAÇÕES'!$A$9:$H$956,4,0))))</f>
        <v>H</v>
      </c>
      <c r="F11" s="320">
        <v>0.04</v>
      </c>
      <c r="G11" s="318">
        <f>IF(A11="SERVIÇO",VLOOKUP(B11,SERVIÇOS!$A$6:$D$6426,4,0),IF(A11="INSUMO",VLOOKUP(B11,INSUMOS!$A$6:$D$5343,4,0),IF(A11="COTAÇÃO",VLOOKUP(B11,'MAPA DE COTAÇÕES'!$A$9:$H$956,3,0))))</f>
        <v>21.35</v>
      </c>
      <c r="H11" s="321">
        <f t="shared" ref="H11:H14" si="0">F11*G11</f>
        <v>0.85400000000000009</v>
      </c>
      <c r="J11" s="244"/>
    </row>
    <row r="12" spans="1:24" s="106" customFormat="1" ht="25.5" x14ac:dyDescent="0.2">
      <c r="A12" s="287" t="s">
        <v>5144</v>
      </c>
      <c r="B12" s="319">
        <v>88316</v>
      </c>
      <c r="C12" s="316" t="str">
        <f>IF(A12="SERVIÇO",VLOOKUP(B12,SERVIÇOS!$A$6:$D$6426,2,0),IF(A12="INSUMO",VLOOKUP(B12,INSUMOS!$A$6:$D$5343,2,0),IF(A12="COTAÇÃO",VLOOKUP(B12,'MAPA DE COTAÇÕES'!$A$9:$H$956,2,0))))</f>
        <v>SERVENTE COM ENCARGOS COMPLEMENTARES</v>
      </c>
      <c r="D12" s="317" t="str">
        <f>IF(A12="SERVIÇO",VLOOKUP(B12,SERVIÇOS!$A$6:$E$6426,5,0),IF(A12="INSUMO",VLOOKUP(B12,INSUMOS!$A$6:$E$5343,5,0),IF(A12="COTAÇÃO",VLOOKUP(B12,'MAPA DE COTAÇÕES'!$A$9:$I$956,8,0))))</f>
        <v>SER.CG</v>
      </c>
      <c r="E12" s="317" t="str">
        <f>IF(A12="SERVIÇO",VLOOKUP(B12,SERVIÇOS!$A$6:$D$6426,3,0),IF(A12="INSUMO",VLOOKUP(B12,INSUMOS!$A$6:$D$5343,3,0),IF(A12="COTAÇÃO",VLOOKUP(B12,'MAPA DE COTAÇÕES'!$A$9:$H$956,4,0))))</f>
        <v>H</v>
      </c>
      <c r="F12" s="320">
        <v>0.04</v>
      </c>
      <c r="G12" s="318">
        <f>IF(A12="SERVIÇO",VLOOKUP(B12,SERVIÇOS!$A$6:$D$6426,4,0),IF(A12="INSUMO",VLOOKUP(B12,INSUMOS!$A$6:$D$5343,4,0),IF(A12="COTAÇÃO",VLOOKUP(B12,'MAPA DE COTAÇÕES'!$A$9:$H$956,3,0))))</f>
        <v>15.79</v>
      </c>
      <c r="H12" s="321">
        <f t="shared" si="0"/>
        <v>0.63159999999999994</v>
      </c>
      <c r="J12" s="244"/>
    </row>
    <row r="13" spans="1:24" s="106" customFormat="1" ht="38.25" x14ac:dyDescent="0.2">
      <c r="A13" s="287" t="s">
        <v>5144</v>
      </c>
      <c r="B13" s="319">
        <v>98746</v>
      </c>
      <c r="C13" s="316" t="str">
        <f>IF(A13="SERVIÇO",VLOOKUP(B13,SERVIÇOS!$A$6:$D$6426,2,0),IF(A13="INSUMO",VLOOKUP(B13,INSUMOS!$A$6:$D$5343,2,0),IF(A13="COTAÇÃO",VLOOKUP(B13,'MAPA DE COTAÇÕES'!$A$9:$H$956,2,0))))</f>
        <v>SOLDA DE TOPO EM CHAPA/PERFIL/TUBO DE AÇO CHANFRADO, ESPESSURA=1/4''. AF_06/2018</v>
      </c>
      <c r="D13" s="317" t="str">
        <f>IF(A13="SERVIÇO",VLOOKUP(B13,SERVIÇOS!$A$6:$E$6426,5,0),IF(A13="INSUMO",VLOOKUP(B13,INSUMOS!$A$6:$E$5343,5,0),IF(A13="COTAÇÃO",VLOOKUP(B13,'MAPA DE COTAÇÕES'!$A$9:$I$956,8,0))))</f>
        <v>SER.CG</v>
      </c>
      <c r="E13" s="317" t="str">
        <f>IF(A13="SERVIÇO",VLOOKUP(B13,SERVIÇOS!$A$6:$D$6426,3,0),IF(A13="INSUMO",VLOOKUP(B13,INSUMOS!$A$6:$D$5343,3,0),IF(A13="COTAÇÃO",VLOOKUP(B13,'MAPA DE COTAÇÕES'!$A$9:$H$956,4,0))))</f>
        <v>M</v>
      </c>
      <c r="F13" s="320">
        <v>6.0000000000000001E-3</v>
      </c>
      <c r="G13" s="318">
        <f>IF(A13="SERVIÇO",VLOOKUP(B13,SERVIÇOS!$A$6:$D$6426,4,0),IF(A13="INSUMO",VLOOKUP(B13,INSUMOS!$A$6:$D$5343,4,0),IF(A13="COTAÇÃO",VLOOKUP(B13,'MAPA DE COTAÇÕES'!$A$9:$H$956,3,0))))</f>
        <v>45.55</v>
      </c>
      <c r="H13" s="321">
        <f t="shared" si="0"/>
        <v>0.27329999999999999</v>
      </c>
      <c r="J13" s="244"/>
    </row>
    <row r="14" spans="1:24" s="106" customFormat="1" ht="25.5" x14ac:dyDescent="0.2">
      <c r="A14" s="287" t="s">
        <v>16</v>
      </c>
      <c r="B14" s="319" t="s">
        <v>5825</v>
      </c>
      <c r="C14" s="316" t="str">
        <f>IF(A14="SERVIÇO",VLOOKUP(B14,SERVIÇOS!$A$6:$D$6426,2,0),IF(A14="INSUMO",VLOOKUP(B14,INSUMOS!$A$6:$D$5343,2,0),IF(A14="COTAÇÃO",VLOOKUP(B14,'MAPA DE COTAÇÕES'!$A$9:$H$956,2,0))))</f>
        <v>TUBO QUADRADO 100x100x3,80mm</v>
      </c>
      <c r="D14" s="317" t="str">
        <f>IF(A14="SERVIÇO",VLOOKUP(B14,SERVIÇOS!$A$6:$E$6426,5,0),IF(A14="INSUMO",VLOOKUP(B14,INSUMOS!$A$6:$E$5343,5,0),IF(A14="COTAÇÃO",VLOOKUP(B14,'MAPA DE COTAÇÕES'!$A$9:$I$956,9,0))))</f>
        <v>MAT.</v>
      </c>
      <c r="E14" s="317" t="str">
        <f>IF(A14="SERVIÇO",VLOOKUP(B14,SERVIÇOS!$A$6:$D$6426,3,0),IF(A14="INSUMO",VLOOKUP(B14,INSUMOS!$A$6:$D$5343,3,0),IF(A14="COTAÇÃO",VLOOKUP(B14,'MAPA DE COTAÇÕES'!$A$9:$H$956,4,0))))</f>
        <v>KG</v>
      </c>
      <c r="F14" s="320">
        <v>1.05</v>
      </c>
      <c r="G14" s="318">
        <f>IF(A14="SERVIÇO",VLOOKUP(B14,SERVIÇOS!$A$6:$D$6426,4,0),IF(A14="INSUMO",VLOOKUP(B14,INSUMOS!$A$6:$D$5343,4,0),IF(A14="COTAÇÃO",VLOOKUP(B14,'MAPA DE COTAÇÕES'!$A$9:$H$956,3,0))))</f>
        <v>6</v>
      </c>
      <c r="H14" s="321">
        <f t="shared" si="0"/>
        <v>6.3000000000000007</v>
      </c>
      <c r="J14" s="244"/>
    </row>
    <row r="15" spans="1:24" s="94" customFormat="1" ht="12.75" x14ac:dyDescent="0.2">
      <c r="A15" s="228"/>
      <c r="B15" s="97" t="s">
        <v>168</v>
      </c>
      <c r="C15" s="547" t="s">
        <v>13486</v>
      </c>
      <c r="D15" s="548"/>
      <c r="E15" s="548"/>
      <c r="F15" s="548"/>
      <c r="G15" s="548"/>
      <c r="H15" s="549"/>
      <c r="J15" s="95"/>
    </row>
    <row r="16" spans="1:24" s="94" customFormat="1" ht="12.75" x14ac:dyDescent="0.2">
      <c r="A16" s="228"/>
      <c r="B16" s="331"/>
      <c r="C16" s="332"/>
      <c r="D16" s="332"/>
      <c r="E16" s="332"/>
      <c r="F16" s="332"/>
      <c r="G16" s="332"/>
      <c r="H16" s="333"/>
      <c r="J16" s="95"/>
    </row>
    <row r="17" spans="1:12" s="94" customFormat="1" ht="25.5" x14ac:dyDescent="0.2">
      <c r="A17" s="228"/>
      <c r="B17" s="99" t="s">
        <v>6437</v>
      </c>
      <c r="C17" s="100" t="s">
        <v>6451</v>
      </c>
      <c r="D17" s="101" t="s">
        <v>107</v>
      </c>
      <c r="E17" s="101" t="s">
        <v>5126</v>
      </c>
      <c r="F17" s="102"/>
      <c r="G17" s="103"/>
      <c r="H17" s="104">
        <f>SUM(H18:H21)</f>
        <v>7.3239000000000001</v>
      </c>
      <c r="J17" s="96"/>
      <c r="L17" s="98"/>
    </row>
    <row r="18" spans="1:12" s="106" customFormat="1" ht="25.5" x14ac:dyDescent="0.2">
      <c r="A18" s="287" t="s">
        <v>5144</v>
      </c>
      <c r="B18" s="319">
        <v>88315</v>
      </c>
      <c r="C18" s="316" t="str">
        <f>IF(A18="SERVIÇO",VLOOKUP(B18,SERVIÇOS!$A$6:$D$6426,2,0),IF(A18="INSUMO",VLOOKUP(B18,INSUMOS!$A$6:$D$5343,2,0),IF(A18="COTAÇÃO",VLOOKUP(B18,'MAPA DE COTAÇÕES'!$A$9:$H$956,2,0))))</f>
        <v>SERRALHEIRO COM ENCARGOS COMPLEMENTARES</v>
      </c>
      <c r="D18" s="317" t="str">
        <f>IF(A18="SERVIÇO",VLOOKUP(B18,SERVIÇOS!$A$6:$E$6426,5,0),IF(A18="INSUMO",VLOOKUP(B18,INSUMOS!$A$6:$E$5343,5,0),IF(A18="COTAÇÃO",VLOOKUP(B18,'MAPA DE COTAÇÕES'!$A$9:$I$956,8,0))))</f>
        <v>SER.CG</v>
      </c>
      <c r="E18" s="317" t="str">
        <f>IF(A18="SERVIÇO",VLOOKUP(B18,SERVIÇOS!$A$6:$D$6426,3,0),IF(A18="INSUMO",VLOOKUP(B18,INSUMOS!$A$6:$D$5343,3,0),IF(A18="COTAÇÃO",VLOOKUP(B18,'MAPA DE COTAÇÕES'!$A$9:$H$956,4,0))))</f>
        <v>H</v>
      </c>
      <c r="F18" s="320">
        <v>0.04</v>
      </c>
      <c r="G18" s="318">
        <f>IF(A18="SERVIÇO",VLOOKUP(B18,SERVIÇOS!$A$6:$D$6426,4,0),IF(A18="INSUMO",VLOOKUP(B18,INSUMOS!$A$6:$D$5343,4,0),IF(A18="COTAÇÃO",VLOOKUP(B18,'MAPA DE COTAÇÕES'!$A$9:$H$956,3,0))))</f>
        <v>21.35</v>
      </c>
      <c r="H18" s="321">
        <f t="shared" ref="H18:H21" si="1">F18*G18</f>
        <v>0.85400000000000009</v>
      </c>
      <c r="J18" s="244"/>
    </row>
    <row r="19" spans="1:12" s="106" customFormat="1" ht="25.5" x14ac:dyDescent="0.2">
      <c r="A19" s="287" t="s">
        <v>5144</v>
      </c>
      <c r="B19" s="319">
        <v>88316</v>
      </c>
      <c r="C19" s="316" t="str">
        <f>IF(A19="SERVIÇO",VLOOKUP(B19,SERVIÇOS!$A$6:$D$6426,2,0),IF(A19="INSUMO",VLOOKUP(B19,INSUMOS!$A$6:$D$5343,2,0),IF(A19="COTAÇÃO",VLOOKUP(B19,'MAPA DE COTAÇÕES'!$A$9:$H$956,2,0))))</f>
        <v>SERVENTE COM ENCARGOS COMPLEMENTARES</v>
      </c>
      <c r="D19" s="317" t="str">
        <f>IF(A19="SERVIÇO",VLOOKUP(B19,SERVIÇOS!$A$6:$E$6426,5,0),IF(A19="INSUMO",VLOOKUP(B19,INSUMOS!$A$6:$E$5343,5,0),IF(A19="COTAÇÃO",VLOOKUP(B19,'MAPA DE COTAÇÕES'!$A$9:$I$956,8,0))))</f>
        <v>SER.CG</v>
      </c>
      <c r="E19" s="317" t="str">
        <f>IF(A19="SERVIÇO",VLOOKUP(B19,SERVIÇOS!$A$6:$D$6426,3,0),IF(A19="INSUMO",VLOOKUP(B19,INSUMOS!$A$6:$D$5343,3,0),IF(A19="COTAÇÃO",VLOOKUP(B19,'MAPA DE COTAÇÕES'!$A$9:$H$956,4,0))))</f>
        <v>H</v>
      </c>
      <c r="F19" s="320">
        <v>0.04</v>
      </c>
      <c r="G19" s="318">
        <f>IF(A19="SERVIÇO",VLOOKUP(B19,SERVIÇOS!$A$6:$D$6426,4,0),IF(A19="INSUMO",VLOOKUP(B19,INSUMOS!$A$6:$D$5343,4,0),IF(A19="COTAÇÃO",VLOOKUP(B19,'MAPA DE COTAÇÕES'!$A$9:$H$956,3,0))))</f>
        <v>15.79</v>
      </c>
      <c r="H19" s="321">
        <f t="shared" si="1"/>
        <v>0.63159999999999994</v>
      </c>
      <c r="J19" s="244"/>
    </row>
    <row r="20" spans="1:12" s="106" customFormat="1" ht="38.25" x14ac:dyDescent="0.2">
      <c r="A20" s="287" t="s">
        <v>5144</v>
      </c>
      <c r="B20" s="319">
        <v>98746</v>
      </c>
      <c r="C20" s="316" t="str">
        <f>IF(A20="SERVIÇO",VLOOKUP(B20,SERVIÇOS!$A$6:$D$6426,2,0),IF(A20="INSUMO",VLOOKUP(B20,INSUMOS!$A$6:$D$5343,2,0),IF(A20="COTAÇÃO",VLOOKUP(B20,'MAPA DE COTAÇÕES'!$A$9:$H$956,2,0))))</f>
        <v>SOLDA DE TOPO EM CHAPA/PERFIL/TUBO DE AÇO CHANFRADO, ESPESSURA=1/4''. AF_06/2018</v>
      </c>
      <c r="D20" s="317" t="str">
        <f>IF(A20="SERVIÇO",VLOOKUP(B20,SERVIÇOS!$A$6:$E$6426,5,0),IF(A20="INSUMO",VLOOKUP(B20,INSUMOS!$A$6:$E$5343,5,0),IF(A20="COTAÇÃO",VLOOKUP(B20,'MAPA DE COTAÇÕES'!$A$9:$I$956,8,0))))</f>
        <v>SER.CG</v>
      </c>
      <c r="E20" s="317" t="str">
        <f>IF(A20="SERVIÇO",VLOOKUP(B20,SERVIÇOS!$A$6:$D$6426,3,0),IF(A20="INSUMO",VLOOKUP(B20,INSUMOS!$A$6:$D$5343,3,0),IF(A20="COTAÇÃO",VLOOKUP(B20,'MAPA DE COTAÇÕES'!$A$9:$H$956,4,0))))</f>
        <v>M</v>
      </c>
      <c r="F20" s="320">
        <v>6.0000000000000001E-3</v>
      </c>
      <c r="G20" s="318">
        <f>IF(A20="SERVIÇO",VLOOKUP(B20,SERVIÇOS!$A$6:$D$6426,4,0),IF(A20="INSUMO",VLOOKUP(B20,INSUMOS!$A$6:$D$5343,4,0),IF(A20="COTAÇÃO",VLOOKUP(B20,'MAPA DE COTAÇÕES'!$A$9:$H$956,3,0))))</f>
        <v>45.55</v>
      </c>
      <c r="H20" s="321">
        <f t="shared" si="1"/>
        <v>0.27329999999999999</v>
      </c>
      <c r="J20" s="244"/>
    </row>
    <row r="21" spans="1:12" s="106" customFormat="1" ht="25.5" x14ac:dyDescent="0.2">
      <c r="A21" s="287" t="s">
        <v>16</v>
      </c>
      <c r="B21" s="319" t="s">
        <v>5826</v>
      </c>
      <c r="C21" s="316" t="str">
        <f>IF(A21="SERVIÇO",VLOOKUP(B21,SERVIÇOS!$A$6:$D$6426,2,0),IF(A21="INSUMO",VLOOKUP(B21,INSUMOS!$A$6:$D$5343,2,0),IF(A21="COTAÇÃO",VLOOKUP(B21,'MAPA DE COTAÇÕES'!$A$9:$H$956,2,0))))</f>
        <v>PERFIL C  150x50x3,80mm</v>
      </c>
      <c r="D21" s="317" t="str">
        <f>IF(A21="SERVIÇO",VLOOKUP(B21,SERVIÇOS!$A$6:$E$6426,5,0),IF(A21="INSUMO",VLOOKUP(B21,INSUMOS!$A$6:$E$5343,5,0),IF(A21="COTAÇÃO",VLOOKUP(B21,'MAPA DE COTAÇÕES'!$A$9:$I$956,9,0))))</f>
        <v>MAT.</v>
      </c>
      <c r="E21" s="317" t="str">
        <f>IF(A21="SERVIÇO",VLOOKUP(B21,SERVIÇOS!$A$6:$D$6426,3,0),IF(A21="INSUMO",VLOOKUP(B21,INSUMOS!$A$6:$D$5343,3,0),IF(A21="COTAÇÃO",VLOOKUP(B21,'MAPA DE COTAÇÕES'!$A$9:$H$956,4,0))))</f>
        <v>KG</v>
      </c>
      <c r="F21" s="320">
        <v>1.05</v>
      </c>
      <c r="G21" s="318">
        <f>IF(A21="SERVIÇO",VLOOKUP(B21,SERVIÇOS!$A$6:$D$6426,4,0),IF(A21="INSUMO",VLOOKUP(B21,INSUMOS!$A$6:$D$5343,4,0),IF(A21="COTAÇÃO",VLOOKUP(B21,'MAPA DE COTAÇÕES'!$A$9:$H$956,3,0))))</f>
        <v>5.3</v>
      </c>
      <c r="H21" s="321">
        <f t="shared" si="1"/>
        <v>5.5650000000000004</v>
      </c>
      <c r="J21" s="244"/>
    </row>
    <row r="22" spans="1:12" s="94" customFormat="1" ht="12.75" x14ac:dyDescent="0.2">
      <c r="A22" s="228"/>
      <c r="B22" s="97" t="s">
        <v>168</v>
      </c>
      <c r="C22" s="547" t="s">
        <v>13486</v>
      </c>
      <c r="D22" s="548"/>
      <c r="E22" s="548"/>
      <c r="F22" s="548"/>
      <c r="G22" s="548"/>
      <c r="H22" s="549"/>
      <c r="J22" s="95"/>
    </row>
    <row r="23" spans="1:12" s="94" customFormat="1" ht="12.75" x14ac:dyDescent="0.2">
      <c r="A23" s="228"/>
      <c r="B23" s="331"/>
      <c r="C23" s="332"/>
      <c r="D23" s="332"/>
      <c r="E23" s="332"/>
      <c r="F23" s="332"/>
      <c r="G23" s="332"/>
      <c r="H23" s="333"/>
      <c r="J23" s="95"/>
    </row>
    <row r="24" spans="1:12" s="94" customFormat="1" ht="25.5" x14ac:dyDescent="0.2">
      <c r="A24" s="228"/>
      <c r="B24" s="99" t="s">
        <v>6438</v>
      </c>
      <c r="C24" s="100" t="s">
        <v>6452</v>
      </c>
      <c r="D24" s="101" t="s">
        <v>107</v>
      </c>
      <c r="E24" s="101" t="s">
        <v>5126</v>
      </c>
      <c r="F24" s="102"/>
      <c r="G24" s="103"/>
      <c r="H24" s="104">
        <f>SUM(H25:H28)</f>
        <v>7.2189000000000014</v>
      </c>
      <c r="J24" s="96"/>
      <c r="L24" s="98"/>
    </row>
    <row r="25" spans="1:12" s="106" customFormat="1" ht="25.5" x14ac:dyDescent="0.2">
      <c r="A25" s="287" t="s">
        <v>5144</v>
      </c>
      <c r="B25" s="319">
        <v>88315</v>
      </c>
      <c r="C25" s="316" t="str">
        <f>IF(A25="SERVIÇO",VLOOKUP(B25,SERVIÇOS!$A$6:$D$6426,2,0),IF(A25="INSUMO",VLOOKUP(B25,INSUMOS!$A$6:$D$5343,2,0),IF(A25="COTAÇÃO",VLOOKUP(B25,'MAPA DE COTAÇÕES'!$A$9:$H$956,2,0))))</f>
        <v>SERRALHEIRO COM ENCARGOS COMPLEMENTARES</v>
      </c>
      <c r="D25" s="317" t="str">
        <f>IF(A25="SERVIÇO",VLOOKUP(B25,SERVIÇOS!$A$6:$E$6426,5,0),IF(A25="INSUMO",VLOOKUP(B25,INSUMOS!$A$6:$E$5343,5,0),IF(A25="COTAÇÃO",VLOOKUP(B25,'MAPA DE COTAÇÕES'!$A$9:$I$956,8,0))))</f>
        <v>SER.CG</v>
      </c>
      <c r="E25" s="317" t="str">
        <f>IF(A25="SERVIÇO",VLOOKUP(B25,SERVIÇOS!$A$6:$D$6426,3,0),IF(A25="INSUMO",VLOOKUP(B25,INSUMOS!$A$6:$D$5343,3,0),IF(A25="COTAÇÃO",VLOOKUP(B25,'MAPA DE COTAÇÕES'!$A$9:$H$956,4,0))))</f>
        <v>H</v>
      </c>
      <c r="F25" s="320">
        <v>0.04</v>
      </c>
      <c r="G25" s="318">
        <f>IF(A25="SERVIÇO",VLOOKUP(B25,SERVIÇOS!$A$6:$D$6426,4,0),IF(A25="INSUMO",VLOOKUP(B25,INSUMOS!$A$6:$D$5343,4,0),IF(A25="COTAÇÃO",VLOOKUP(B25,'MAPA DE COTAÇÕES'!$A$9:$H$956,3,0))))</f>
        <v>21.35</v>
      </c>
      <c r="H25" s="321">
        <f t="shared" ref="H25:H28" si="2">F25*G25</f>
        <v>0.85400000000000009</v>
      </c>
      <c r="J25" s="244"/>
    </row>
    <row r="26" spans="1:12" s="106" customFormat="1" ht="25.5" x14ac:dyDescent="0.2">
      <c r="A26" s="287" t="s">
        <v>5144</v>
      </c>
      <c r="B26" s="319">
        <v>88316</v>
      </c>
      <c r="C26" s="316" t="str">
        <f>IF(A26="SERVIÇO",VLOOKUP(B26,SERVIÇOS!$A$6:$D$6426,2,0),IF(A26="INSUMO",VLOOKUP(B26,INSUMOS!$A$6:$D$5343,2,0),IF(A26="COTAÇÃO",VLOOKUP(B26,'MAPA DE COTAÇÕES'!$A$9:$H$956,2,0))))</f>
        <v>SERVENTE COM ENCARGOS COMPLEMENTARES</v>
      </c>
      <c r="D26" s="317" t="str">
        <f>IF(A26="SERVIÇO",VLOOKUP(B26,SERVIÇOS!$A$6:$E$6426,5,0),IF(A26="INSUMO",VLOOKUP(B26,INSUMOS!$A$6:$E$5343,5,0),IF(A26="COTAÇÃO",VLOOKUP(B26,'MAPA DE COTAÇÕES'!$A$9:$I$956,8,0))))</f>
        <v>SER.CG</v>
      </c>
      <c r="E26" s="317" t="str">
        <f>IF(A26="SERVIÇO",VLOOKUP(B26,SERVIÇOS!$A$6:$D$6426,3,0),IF(A26="INSUMO",VLOOKUP(B26,INSUMOS!$A$6:$D$5343,3,0),IF(A26="COTAÇÃO",VLOOKUP(B26,'MAPA DE COTAÇÕES'!$A$9:$H$956,4,0))))</f>
        <v>H</v>
      </c>
      <c r="F26" s="320">
        <v>0.04</v>
      </c>
      <c r="G26" s="318">
        <f>IF(A26="SERVIÇO",VLOOKUP(B26,SERVIÇOS!$A$6:$D$6426,4,0),IF(A26="INSUMO",VLOOKUP(B26,INSUMOS!$A$6:$D$5343,4,0),IF(A26="COTAÇÃO",VLOOKUP(B26,'MAPA DE COTAÇÕES'!$A$9:$H$956,3,0))))</f>
        <v>15.79</v>
      </c>
      <c r="H26" s="321">
        <f t="shared" si="2"/>
        <v>0.63159999999999994</v>
      </c>
      <c r="J26" s="244"/>
    </row>
    <row r="27" spans="1:12" s="106" customFormat="1" ht="38.25" x14ac:dyDescent="0.2">
      <c r="A27" s="287" t="s">
        <v>5144</v>
      </c>
      <c r="B27" s="319">
        <v>98746</v>
      </c>
      <c r="C27" s="316" t="str">
        <f>IF(A27="SERVIÇO",VLOOKUP(B27,SERVIÇOS!$A$6:$D$6426,2,0),IF(A27="INSUMO",VLOOKUP(B27,INSUMOS!$A$6:$D$5343,2,0),IF(A27="COTAÇÃO",VLOOKUP(B27,'MAPA DE COTAÇÕES'!$A$9:$H$956,2,0))))</f>
        <v>SOLDA DE TOPO EM CHAPA/PERFIL/TUBO DE AÇO CHANFRADO, ESPESSURA=1/4''. AF_06/2018</v>
      </c>
      <c r="D27" s="317" t="str">
        <f>IF(A27="SERVIÇO",VLOOKUP(B27,SERVIÇOS!$A$6:$E$6426,5,0),IF(A27="INSUMO",VLOOKUP(B27,INSUMOS!$A$6:$E$5343,5,0),IF(A27="COTAÇÃO",VLOOKUP(B27,'MAPA DE COTAÇÕES'!$A$9:$I$956,8,0))))</f>
        <v>SER.CG</v>
      </c>
      <c r="E27" s="317" t="str">
        <f>IF(A27="SERVIÇO",VLOOKUP(B27,SERVIÇOS!$A$6:$D$6426,3,0),IF(A27="INSUMO",VLOOKUP(B27,INSUMOS!$A$6:$D$5343,3,0),IF(A27="COTAÇÃO",VLOOKUP(B27,'MAPA DE COTAÇÕES'!$A$9:$H$956,4,0))))</f>
        <v>M</v>
      </c>
      <c r="F27" s="320">
        <v>6.0000000000000001E-3</v>
      </c>
      <c r="G27" s="318">
        <f>IF(A27="SERVIÇO",VLOOKUP(B27,SERVIÇOS!$A$6:$D$6426,4,0),IF(A27="INSUMO",VLOOKUP(B27,INSUMOS!$A$6:$D$5343,4,0),IF(A27="COTAÇÃO",VLOOKUP(B27,'MAPA DE COTAÇÕES'!$A$9:$H$956,3,0))))</f>
        <v>45.55</v>
      </c>
      <c r="H27" s="321">
        <f t="shared" si="2"/>
        <v>0.27329999999999999</v>
      </c>
      <c r="J27" s="244"/>
    </row>
    <row r="28" spans="1:12" s="106" customFormat="1" ht="25.5" x14ac:dyDescent="0.2">
      <c r="A28" s="287" t="s">
        <v>16</v>
      </c>
      <c r="B28" s="319" t="s">
        <v>5827</v>
      </c>
      <c r="C28" s="316" t="str">
        <f>IF(A28="SERVIÇO",VLOOKUP(B28,SERVIÇOS!$A$6:$D$6426,2,0),IF(A28="INSUMO",VLOOKUP(B28,INSUMOS!$A$6:$D$5343,2,0),IF(A28="COTAÇÃO",VLOOKUP(B28,'MAPA DE COTAÇÕES'!$A$9:$H$956,2,0))))</f>
        <v>PERFIL C  100x40x3,04mm</v>
      </c>
      <c r="D28" s="317" t="str">
        <f>IF(A28="SERVIÇO",VLOOKUP(B28,SERVIÇOS!$A$6:$E$6426,5,0),IF(A28="INSUMO",VLOOKUP(B28,INSUMOS!$A$6:$E$5343,5,0),IF(A28="COTAÇÃO",VLOOKUP(B28,'MAPA DE COTAÇÕES'!$A$9:$I$956,9,0))))</f>
        <v>MAT.</v>
      </c>
      <c r="E28" s="317" t="str">
        <f>IF(A28="SERVIÇO",VLOOKUP(B28,SERVIÇOS!$A$6:$D$6426,3,0),IF(A28="INSUMO",VLOOKUP(B28,INSUMOS!$A$6:$D$5343,3,0),IF(A28="COTAÇÃO",VLOOKUP(B28,'MAPA DE COTAÇÕES'!$A$9:$H$956,4,0))))</f>
        <v>KG</v>
      </c>
      <c r="F28" s="320">
        <v>1.05</v>
      </c>
      <c r="G28" s="318">
        <f>IF(A28="SERVIÇO",VLOOKUP(B28,SERVIÇOS!$A$6:$D$6426,4,0),IF(A28="INSUMO",VLOOKUP(B28,INSUMOS!$A$6:$D$5343,4,0),IF(A28="COTAÇÃO",VLOOKUP(B28,'MAPA DE COTAÇÕES'!$A$9:$H$956,3,0))))</f>
        <v>5.2</v>
      </c>
      <c r="H28" s="321">
        <f t="shared" si="2"/>
        <v>5.4600000000000009</v>
      </c>
      <c r="J28" s="244"/>
    </row>
    <row r="29" spans="1:12" s="94" customFormat="1" ht="12.75" x14ac:dyDescent="0.2">
      <c r="A29" s="228"/>
      <c r="B29" s="97" t="s">
        <v>168</v>
      </c>
      <c r="C29" s="547" t="s">
        <v>13486</v>
      </c>
      <c r="D29" s="548"/>
      <c r="E29" s="548"/>
      <c r="F29" s="548"/>
      <c r="G29" s="548"/>
      <c r="H29" s="549"/>
      <c r="J29" s="95"/>
    </row>
    <row r="30" spans="1:12" s="94" customFormat="1" ht="12.75" x14ac:dyDescent="0.2">
      <c r="A30" s="228"/>
      <c r="B30" s="331"/>
      <c r="C30" s="332"/>
      <c r="D30" s="332"/>
      <c r="E30" s="332"/>
      <c r="F30" s="332"/>
      <c r="G30" s="332"/>
      <c r="H30" s="333"/>
      <c r="J30" s="95"/>
    </row>
    <row r="31" spans="1:12" s="94" customFormat="1" ht="25.5" x14ac:dyDescent="0.2">
      <c r="A31" s="228"/>
      <c r="B31" s="99" t="s">
        <v>6439</v>
      </c>
      <c r="C31" s="100" t="s">
        <v>6453</v>
      </c>
      <c r="D31" s="101" t="s">
        <v>107</v>
      </c>
      <c r="E31" s="101" t="s">
        <v>5126</v>
      </c>
      <c r="F31" s="102"/>
      <c r="G31" s="103"/>
      <c r="H31" s="104">
        <f>SUM(H32:H35)</f>
        <v>7.5234000000000005</v>
      </c>
      <c r="J31" s="96"/>
      <c r="L31" s="98"/>
    </row>
    <row r="32" spans="1:12" s="106" customFormat="1" ht="25.5" x14ac:dyDescent="0.2">
      <c r="A32" s="287" t="s">
        <v>5144</v>
      </c>
      <c r="B32" s="319">
        <v>88315</v>
      </c>
      <c r="C32" s="316" t="str">
        <f>IF(A32="SERVIÇO",VLOOKUP(B32,SERVIÇOS!$A$6:$D$6426,2,0),IF(A32="INSUMO",VLOOKUP(B32,INSUMOS!$A$6:$D$5343,2,0),IF(A32="COTAÇÃO",VLOOKUP(B32,'MAPA DE COTAÇÕES'!$A$9:$H$956,2,0))))</f>
        <v>SERRALHEIRO COM ENCARGOS COMPLEMENTARES</v>
      </c>
      <c r="D32" s="317" t="str">
        <f>IF(A32="SERVIÇO",VLOOKUP(B32,SERVIÇOS!$A$6:$E$6426,5,0),IF(A32="INSUMO",VLOOKUP(B32,INSUMOS!$A$6:$E$5343,5,0),IF(A32="COTAÇÃO",VLOOKUP(B32,'MAPA DE COTAÇÕES'!$A$9:$I$956,8,0))))</f>
        <v>SER.CG</v>
      </c>
      <c r="E32" s="317" t="str">
        <f>IF(A32="SERVIÇO",VLOOKUP(B32,SERVIÇOS!$A$6:$D$6426,3,0),IF(A32="INSUMO",VLOOKUP(B32,INSUMOS!$A$6:$D$5343,3,0),IF(A32="COTAÇÃO",VLOOKUP(B32,'MAPA DE COTAÇÕES'!$A$9:$H$956,4,0))))</f>
        <v>H</v>
      </c>
      <c r="F32" s="320">
        <v>0.04</v>
      </c>
      <c r="G32" s="318">
        <f>IF(A32="SERVIÇO",VLOOKUP(B32,SERVIÇOS!$A$6:$D$6426,4,0),IF(A32="INSUMO",VLOOKUP(B32,INSUMOS!$A$6:$D$5343,4,0),IF(A32="COTAÇÃO",VLOOKUP(B32,'MAPA DE COTAÇÕES'!$A$9:$H$956,3,0))))</f>
        <v>21.35</v>
      </c>
      <c r="H32" s="321">
        <f t="shared" ref="H32:H35" si="3">F32*G32</f>
        <v>0.85400000000000009</v>
      </c>
      <c r="J32" s="244"/>
    </row>
    <row r="33" spans="1:12" s="106" customFormat="1" ht="25.5" x14ac:dyDescent="0.2">
      <c r="A33" s="287" t="s">
        <v>5144</v>
      </c>
      <c r="B33" s="319">
        <v>88316</v>
      </c>
      <c r="C33" s="316" t="str">
        <f>IF(A33="SERVIÇO",VLOOKUP(B33,SERVIÇOS!$A$6:$D$6426,2,0),IF(A33="INSUMO",VLOOKUP(B33,INSUMOS!$A$6:$D$5343,2,0),IF(A33="COTAÇÃO",VLOOKUP(B33,'MAPA DE COTAÇÕES'!$A$9:$H$956,2,0))))</f>
        <v>SERVENTE COM ENCARGOS COMPLEMENTARES</v>
      </c>
      <c r="D33" s="317" t="str">
        <f>IF(A33="SERVIÇO",VLOOKUP(B33,SERVIÇOS!$A$6:$E$6426,5,0),IF(A33="INSUMO",VLOOKUP(B33,INSUMOS!$A$6:$E$5343,5,0),IF(A33="COTAÇÃO",VLOOKUP(B33,'MAPA DE COTAÇÕES'!$A$9:$I$956,8,0))))</f>
        <v>SER.CG</v>
      </c>
      <c r="E33" s="317" t="str">
        <f>IF(A33="SERVIÇO",VLOOKUP(B33,SERVIÇOS!$A$6:$D$6426,3,0),IF(A33="INSUMO",VLOOKUP(B33,INSUMOS!$A$6:$D$5343,3,0),IF(A33="COTAÇÃO",VLOOKUP(B33,'MAPA DE COTAÇÕES'!$A$9:$H$956,4,0))))</f>
        <v>H</v>
      </c>
      <c r="F33" s="320">
        <v>0.04</v>
      </c>
      <c r="G33" s="318">
        <f>IF(A33="SERVIÇO",VLOOKUP(B33,SERVIÇOS!$A$6:$D$6426,4,0),IF(A33="INSUMO",VLOOKUP(B33,INSUMOS!$A$6:$D$5343,4,0),IF(A33="COTAÇÃO",VLOOKUP(B33,'MAPA DE COTAÇÕES'!$A$9:$H$956,3,0))))</f>
        <v>15.79</v>
      </c>
      <c r="H33" s="321">
        <f t="shared" si="3"/>
        <v>0.63159999999999994</v>
      </c>
      <c r="J33" s="244"/>
    </row>
    <row r="34" spans="1:12" s="106" customFormat="1" ht="38.25" x14ac:dyDescent="0.2">
      <c r="A34" s="287" t="s">
        <v>5144</v>
      </c>
      <c r="B34" s="319">
        <v>98746</v>
      </c>
      <c r="C34" s="316" t="str">
        <f>IF(A34="SERVIÇO",VLOOKUP(B34,SERVIÇOS!$A$6:$D$6426,2,0),IF(A34="INSUMO",VLOOKUP(B34,INSUMOS!$A$6:$D$5343,2,0),IF(A34="COTAÇÃO",VLOOKUP(B34,'MAPA DE COTAÇÕES'!$A$9:$H$956,2,0))))</f>
        <v>SOLDA DE TOPO EM CHAPA/PERFIL/TUBO DE AÇO CHANFRADO, ESPESSURA=1/4''. AF_06/2018</v>
      </c>
      <c r="D34" s="317" t="str">
        <f>IF(A34="SERVIÇO",VLOOKUP(B34,SERVIÇOS!$A$6:$E$6426,5,0),IF(A34="INSUMO",VLOOKUP(B34,INSUMOS!$A$6:$E$5343,5,0),IF(A34="COTAÇÃO",VLOOKUP(B34,'MAPA DE COTAÇÕES'!$A$9:$I$956,8,0))))</f>
        <v>SER.CG</v>
      </c>
      <c r="E34" s="317" t="str">
        <f>IF(A34="SERVIÇO",VLOOKUP(B34,SERVIÇOS!$A$6:$D$6426,3,0),IF(A34="INSUMO",VLOOKUP(B34,INSUMOS!$A$6:$D$5343,3,0),IF(A34="COTAÇÃO",VLOOKUP(B34,'MAPA DE COTAÇÕES'!$A$9:$H$956,4,0))))</f>
        <v>M</v>
      </c>
      <c r="F34" s="320">
        <v>6.0000000000000001E-3</v>
      </c>
      <c r="G34" s="318">
        <f>IF(A34="SERVIÇO",VLOOKUP(B34,SERVIÇOS!$A$6:$D$6426,4,0),IF(A34="INSUMO",VLOOKUP(B34,INSUMOS!$A$6:$D$5343,4,0),IF(A34="COTAÇÃO",VLOOKUP(B34,'MAPA DE COTAÇÕES'!$A$9:$H$956,3,0))))</f>
        <v>45.55</v>
      </c>
      <c r="H34" s="321">
        <f t="shared" si="3"/>
        <v>0.27329999999999999</v>
      </c>
      <c r="J34" s="244"/>
    </row>
    <row r="35" spans="1:12" s="106" customFormat="1" ht="25.5" x14ac:dyDescent="0.2">
      <c r="A35" s="287" t="s">
        <v>5146</v>
      </c>
      <c r="B35" s="319">
        <v>1332</v>
      </c>
      <c r="C35" s="316" t="str">
        <f>IF(A35="SERVIÇO",VLOOKUP(B35,SERVIÇOS!$A$6:$D$6426,2,0),IF(A35="INSUMO",VLOOKUP(B35,INSUMOS!$A$6:$D$5343,2,0),IF(A35="COTAÇÃO",VLOOKUP(B35,'MAPA DE COTAÇÕES'!$A$9:$H$956,2,0))))</f>
        <v>CHAPA DE ACO GROSSA, ASTM A36, E = 3/8 " (9,53 MM) 74,69 KG/M2</v>
      </c>
      <c r="D35" s="317" t="str">
        <f>IF(A35="SERVIÇO",VLOOKUP(B35,SERVIÇOS!$A$6:$E$6426,5,0),IF(A35="INSUMO",VLOOKUP(B35,INSUMOS!$A$6:$E$5343,5,0),IF(A35="COTAÇÃO",VLOOKUP(B35,'MAPA DE COTAÇÕES'!$A$9:$I$956,8,0))))</f>
        <v>MAT.</v>
      </c>
      <c r="E35" s="317" t="str">
        <f>IF(A35="SERVIÇO",VLOOKUP(B35,SERVIÇOS!$A$6:$D$6426,3,0),IF(A35="INSUMO",VLOOKUP(B35,INSUMOS!$A$6:$D$5343,3,0),IF(A35="COTAÇÃO",VLOOKUP(B35,'MAPA DE COTAÇÕES'!$A$9:$H$956,4,0))))</f>
        <v xml:space="preserve">KG    </v>
      </c>
      <c r="F35" s="320">
        <v>1.05</v>
      </c>
      <c r="G35" s="318">
        <f>IF(A35="SERVIÇO",VLOOKUP(B35,SERVIÇOS!$A$6:$D$6426,4,0),IF(A35="INSUMO",VLOOKUP(B35,INSUMOS!$A$6:$D$5343,4,0),IF(A35="COTAÇÃO",VLOOKUP(B35,'MAPA DE COTAÇÕES'!$A$9:$H$956,3,0))))</f>
        <v>5.49</v>
      </c>
      <c r="H35" s="321">
        <f t="shared" si="3"/>
        <v>5.7645000000000008</v>
      </c>
      <c r="J35" s="244"/>
    </row>
    <row r="36" spans="1:12" s="94" customFormat="1" ht="12.75" x14ac:dyDescent="0.2">
      <c r="A36" s="228"/>
      <c r="B36" s="97" t="s">
        <v>168</v>
      </c>
      <c r="C36" s="547" t="s">
        <v>13486</v>
      </c>
      <c r="D36" s="548"/>
      <c r="E36" s="548"/>
      <c r="F36" s="548"/>
      <c r="G36" s="548"/>
      <c r="H36" s="549"/>
      <c r="J36" s="95"/>
    </row>
    <row r="37" spans="1:12" s="94" customFormat="1" ht="12.75" x14ac:dyDescent="0.2">
      <c r="A37" s="228"/>
      <c r="B37" s="331"/>
      <c r="C37" s="332"/>
      <c r="D37" s="332"/>
      <c r="E37" s="332"/>
      <c r="F37" s="332"/>
      <c r="G37" s="332"/>
      <c r="H37" s="333"/>
      <c r="J37" s="95"/>
    </row>
    <row r="38" spans="1:12" s="94" customFormat="1" ht="12.75" x14ac:dyDescent="0.2">
      <c r="A38" s="228"/>
      <c r="B38" s="99" t="s">
        <v>6440</v>
      </c>
      <c r="C38" s="100" t="s">
        <v>6449</v>
      </c>
      <c r="D38" s="101" t="s">
        <v>107</v>
      </c>
      <c r="E38" s="101" t="s">
        <v>6454</v>
      </c>
      <c r="F38" s="102"/>
      <c r="G38" s="103"/>
      <c r="H38" s="104">
        <f>SUM(H39:H41)</f>
        <v>8.5089999999999986</v>
      </c>
      <c r="J38" s="96"/>
      <c r="L38" s="98"/>
    </row>
    <row r="39" spans="1:12" s="106" customFormat="1" ht="25.5" x14ac:dyDescent="0.2">
      <c r="A39" s="287" t="s">
        <v>16</v>
      </c>
      <c r="B39" s="319" t="s">
        <v>5829</v>
      </c>
      <c r="C39" s="316" t="str">
        <f>IF(A39="SERVIÇO",VLOOKUP(B39,SERVIÇOS!$A$6:$D$6426,2,0),IF(A39="INSUMO",VLOOKUP(B39,INSUMOS!$A$6:$D$5343,2,0),IF(A39="COTAÇÃO",VLOOKUP(B39,'MAPA DE COTAÇÕES'!$A$9:$H$956,2,0))))</f>
        <v xml:space="preserve">CHUMBADOR DE ACO PARABOLT 16MM </v>
      </c>
      <c r="D39" s="317" t="str">
        <f>IF(A39="SERVIÇO",VLOOKUP(B39,SERVIÇOS!$A$6:$E$6426,5,0),IF(A39="INSUMO",VLOOKUP(B39,INSUMOS!$A$6:$E$5343,5,0),IF(A39="COTAÇÃO",VLOOKUP(B39,'MAPA DE COTAÇÕES'!$A$9:$I$956,9,0))))</f>
        <v>MAT.</v>
      </c>
      <c r="E39" s="317" t="str">
        <f>IF(A39="SERVIÇO",VLOOKUP(B39,SERVIÇOS!$A$6:$D$6426,3,0),IF(A39="INSUMO",VLOOKUP(B39,INSUMOS!$A$6:$D$5343,3,0),IF(A39="COTAÇÃO",VLOOKUP(B39,'MAPA DE COTAÇÕES'!$A$9:$H$956,4,0))))</f>
        <v>UN</v>
      </c>
      <c r="F39" s="320">
        <v>1</v>
      </c>
      <c r="G39" s="318">
        <f>IF(A39="SERVIÇO",VLOOKUP(B39,SERVIÇOS!$A$6:$D$6426,4,0),IF(A39="INSUMO",VLOOKUP(B39,INSUMOS!$A$6:$D$5343,4,0),IF(A39="COTAÇÃO",VLOOKUP(B39,'MAPA DE COTAÇÕES'!$A$9:$H$956,3,0))))</f>
        <v>2.92</v>
      </c>
      <c r="H39" s="321">
        <f t="shared" ref="H39:H41" si="4">F39*G39</f>
        <v>2.92</v>
      </c>
      <c r="J39" s="244"/>
    </row>
    <row r="40" spans="1:12" s="106" customFormat="1" ht="25.5" x14ac:dyDescent="0.2">
      <c r="A40" s="287" t="s">
        <v>5144</v>
      </c>
      <c r="B40" s="319">
        <v>88316</v>
      </c>
      <c r="C40" s="316" t="str">
        <f>IF(A40="SERVIÇO",VLOOKUP(B40,SERVIÇOS!$A$6:$D$6426,2,0),IF(A40="INSUMO",VLOOKUP(B40,INSUMOS!$A$6:$D$5343,2,0),IF(A40="COTAÇÃO",VLOOKUP(B40,'MAPA DE COTAÇÕES'!$A$9:$H$956,2,0))))</f>
        <v>SERVENTE COM ENCARGOS COMPLEMENTARES</v>
      </c>
      <c r="D40" s="317" t="str">
        <f>IF(A40="SERVIÇO",VLOOKUP(B40,SERVIÇOS!$A$6:$E$6426,5,0),IF(A40="INSUMO",VLOOKUP(B40,INSUMOS!$A$6:$E$5343,5,0),IF(A40="COTAÇÃO",VLOOKUP(B40,'MAPA DE COTAÇÕES'!$A$9:$I$956,8,0))))</f>
        <v>SER.CG</v>
      </c>
      <c r="E40" s="317" t="str">
        <f>IF(A40="SERVIÇO",VLOOKUP(B40,SERVIÇOS!$A$6:$D$6426,3,0),IF(A40="INSUMO",VLOOKUP(B40,INSUMOS!$A$6:$D$5343,3,0),IF(A40="COTAÇÃO",VLOOKUP(B40,'MAPA DE COTAÇÕES'!$A$9:$H$956,4,0))))</f>
        <v>H</v>
      </c>
      <c r="F40" s="320">
        <v>0.15</v>
      </c>
      <c r="G40" s="318">
        <f>IF(A40="SERVIÇO",VLOOKUP(B40,SERVIÇOS!$A$6:$D$6426,4,0),IF(A40="INSUMO",VLOOKUP(B40,INSUMOS!$A$6:$D$5343,4,0),IF(A40="COTAÇÃO",VLOOKUP(B40,'MAPA DE COTAÇÕES'!$A$9:$H$956,3,0))))</f>
        <v>15.79</v>
      </c>
      <c r="H40" s="321">
        <f t="shared" si="4"/>
        <v>2.3684999999999996</v>
      </c>
      <c r="J40" s="244"/>
    </row>
    <row r="41" spans="1:12" s="106" customFormat="1" ht="25.5" x14ac:dyDescent="0.2">
      <c r="A41" s="287" t="s">
        <v>5144</v>
      </c>
      <c r="B41" s="319">
        <v>88309</v>
      </c>
      <c r="C41" s="316" t="str">
        <f>IF(A41="SERVIÇO",VLOOKUP(B41,SERVIÇOS!$A$6:$D$6426,2,0),IF(A41="INSUMO",VLOOKUP(B41,INSUMOS!$A$6:$D$5343,2,0),IF(A41="COTAÇÃO",VLOOKUP(B41,'MAPA DE COTAÇÕES'!$A$9:$H$956,2,0))))</f>
        <v>PEDREIRO COM ENCARGOS COMPLEMENTARES</v>
      </c>
      <c r="D41" s="317" t="str">
        <f>IF(A41="SERVIÇO",VLOOKUP(B41,SERVIÇOS!$A$6:$E$6426,5,0),IF(A41="INSUMO",VLOOKUP(B41,INSUMOS!$A$6:$E$5343,5,0),IF(A41="COTAÇÃO",VLOOKUP(B41,'MAPA DE COTAÇÕES'!$A$9:$I$956,8,0))))</f>
        <v>SER.CG</v>
      </c>
      <c r="E41" s="317" t="str">
        <f>IF(A41="SERVIÇO",VLOOKUP(B41,SERVIÇOS!$A$6:$D$6426,3,0),IF(A41="INSUMO",VLOOKUP(B41,INSUMOS!$A$6:$D$5343,3,0),IF(A41="COTAÇÃO",VLOOKUP(B41,'MAPA DE COTAÇÕES'!$A$9:$H$956,4,0))))</f>
        <v>H</v>
      </c>
      <c r="F41" s="320">
        <v>0.15</v>
      </c>
      <c r="G41" s="318">
        <f>IF(A41="SERVIÇO",VLOOKUP(B41,SERVIÇOS!$A$6:$D$6426,4,0),IF(A41="INSUMO",VLOOKUP(B41,INSUMOS!$A$6:$D$5343,4,0),IF(A41="COTAÇÃO",VLOOKUP(B41,'MAPA DE COTAÇÕES'!$A$9:$H$956,3,0))))</f>
        <v>21.47</v>
      </c>
      <c r="H41" s="321">
        <f t="shared" si="4"/>
        <v>3.2204999999999999</v>
      </c>
      <c r="J41" s="244"/>
    </row>
    <row r="42" spans="1:12" s="94" customFormat="1" ht="12.75" x14ac:dyDescent="0.2">
      <c r="A42" s="228"/>
      <c r="B42" s="97" t="s">
        <v>168</v>
      </c>
      <c r="C42" s="547" t="s">
        <v>6509</v>
      </c>
      <c r="D42" s="548"/>
      <c r="E42" s="548"/>
      <c r="F42" s="548"/>
      <c r="G42" s="548"/>
      <c r="H42" s="549"/>
      <c r="J42" s="95"/>
    </row>
    <row r="43" spans="1:12" s="94" customFormat="1" ht="12.75" x14ac:dyDescent="0.2">
      <c r="A43" s="228"/>
      <c r="B43" s="331"/>
      <c r="C43" s="332"/>
      <c r="D43" s="332"/>
      <c r="E43" s="332"/>
      <c r="F43" s="332"/>
      <c r="G43" s="332"/>
      <c r="H43" s="333"/>
      <c r="J43" s="95"/>
    </row>
    <row r="44" spans="1:12" s="94" customFormat="1" ht="25.5" x14ac:dyDescent="0.2">
      <c r="A44" s="228"/>
      <c r="B44" s="99" t="s">
        <v>6441</v>
      </c>
      <c r="C44" s="100" t="s">
        <v>6456</v>
      </c>
      <c r="D44" s="101" t="s">
        <v>107</v>
      </c>
      <c r="E44" s="101" t="s">
        <v>220</v>
      </c>
      <c r="F44" s="102"/>
      <c r="G44" s="103"/>
      <c r="H44" s="104">
        <f>SUM(H45:H48)</f>
        <v>443.07939999999996</v>
      </c>
      <c r="J44" s="96"/>
      <c r="L44" s="98"/>
    </row>
    <row r="45" spans="1:12" s="106" customFormat="1" ht="25.5" x14ac:dyDescent="0.2">
      <c r="A45" s="287" t="s">
        <v>5144</v>
      </c>
      <c r="B45" s="319">
        <v>88315</v>
      </c>
      <c r="C45" s="316" t="str">
        <f>IF(A45="SERVIÇO",VLOOKUP(B45,SERVIÇOS!$A$6:$D$6426,2,0),IF(A45="INSUMO",VLOOKUP(B45,INSUMOS!$A$6:$D$5343,2,0),IF(A45="COTAÇÃO",VLOOKUP(B45,'MAPA DE COTAÇÕES'!$A$9:$H$956,2,0))))</f>
        <v>SERRALHEIRO COM ENCARGOS COMPLEMENTARES</v>
      </c>
      <c r="D45" s="317" t="str">
        <f>IF(A45="SERVIÇO",VLOOKUP(B45,SERVIÇOS!$A$6:$E$6426,5,0),IF(A45="INSUMO",VLOOKUP(B45,INSUMOS!$A$6:$E$5343,5,0),IF(A45="COTAÇÃO",VLOOKUP(B45,'MAPA DE COTAÇÕES'!$A$9:$I$956,8,0))))</f>
        <v>SER.CG</v>
      </c>
      <c r="E45" s="317" t="str">
        <f>IF(A45="SERVIÇO",VLOOKUP(B45,SERVIÇOS!$A$6:$D$6426,3,0),IF(A45="INSUMO",VLOOKUP(B45,INSUMOS!$A$6:$D$5343,3,0),IF(A45="COTAÇÃO",VLOOKUP(B45,'MAPA DE COTAÇÕES'!$A$9:$H$956,4,0))))</f>
        <v>H</v>
      </c>
      <c r="F45" s="320">
        <v>1</v>
      </c>
      <c r="G45" s="318">
        <f>IF(A45="SERVIÇO",VLOOKUP(B45,SERVIÇOS!$A$6:$D$6426,4,0),IF(A45="INSUMO",VLOOKUP(B45,INSUMOS!$A$6:$D$5343,4,0),IF(A45="COTAÇÃO",VLOOKUP(B45,'MAPA DE COTAÇÕES'!$A$9:$H$956,3,0))))</f>
        <v>21.35</v>
      </c>
      <c r="H45" s="321">
        <f t="shared" ref="H45:H48" si="5">F45*G45</f>
        <v>21.35</v>
      </c>
      <c r="J45" s="244"/>
    </row>
    <row r="46" spans="1:12" s="106" customFormat="1" ht="25.5" x14ac:dyDescent="0.2">
      <c r="A46" s="287" t="s">
        <v>5144</v>
      </c>
      <c r="B46" s="319">
        <v>88316</v>
      </c>
      <c r="C46" s="316" t="str">
        <f>IF(A46="SERVIÇO",VLOOKUP(B46,SERVIÇOS!$A$6:$D$6426,2,0),IF(A46="INSUMO",VLOOKUP(B46,INSUMOS!$A$6:$D$5343,2,0),IF(A46="COTAÇÃO",VLOOKUP(B46,'MAPA DE COTAÇÕES'!$A$9:$H$956,2,0))))</f>
        <v>SERVENTE COM ENCARGOS COMPLEMENTARES</v>
      </c>
      <c r="D46" s="317" t="str">
        <f>IF(A46="SERVIÇO",VLOOKUP(B46,SERVIÇOS!$A$6:$E$6426,5,0),IF(A46="INSUMO",VLOOKUP(B46,INSUMOS!$A$6:$E$5343,5,0),IF(A46="COTAÇÃO",VLOOKUP(B46,'MAPA DE COTAÇÕES'!$A$9:$I$956,8,0))))</f>
        <v>SER.CG</v>
      </c>
      <c r="E46" s="317" t="str">
        <f>IF(A46="SERVIÇO",VLOOKUP(B46,SERVIÇOS!$A$6:$D$6426,3,0),IF(A46="INSUMO",VLOOKUP(B46,INSUMOS!$A$6:$D$5343,3,0),IF(A46="COTAÇÃO",VLOOKUP(B46,'MAPA DE COTAÇÕES'!$A$9:$H$956,4,0))))</f>
        <v>H</v>
      </c>
      <c r="F46" s="320">
        <v>1</v>
      </c>
      <c r="G46" s="318">
        <f>IF(A46="SERVIÇO",VLOOKUP(B46,SERVIÇOS!$A$6:$D$6426,4,0),IF(A46="INSUMO",VLOOKUP(B46,INSUMOS!$A$6:$D$5343,4,0),IF(A46="COTAÇÃO",VLOOKUP(B46,'MAPA DE COTAÇÕES'!$A$9:$H$956,3,0))))</f>
        <v>15.79</v>
      </c>
      <c r="H46" s="321">
        <f t="shared" si="5"/>
        <v>15.79</v>
      </c>
      <c r="J46" s="244"/>
    </row>
    <row r="47" spans="1:12" s="106" customFormat="1" ht="25.5" x14ac:dyDescent="0.2">
      <c r="A47" s="287" t="s">
        <v>5146</v>
      </c>
      <c r="B47" s="319">
        <v>10997</v>
      </c>
      <c r="C47" s="316" t="str">
        <f>IF(A47="SERVIÇO",VLOOKUP(B47,SERVIÇOS!$A$6:$D$6426,2,0),IF(A47="INSUMO",VLOOKUP(B47,INSUMOS!$A$6:$D$5343,2,0),IF(A47="COTAÇÃO",VLOOKUP(B47,'MAPA DE COTAÇÕES'!$A$9:$H$956,2,0))))</f>
        <v>ELETRODO REVESTIDO AWS - E7018, DIAMETRO IGUAL A 4,00 MM</v>
      </c>
      <c r="D47" s="317" t="str">
        <f>IF(A47="SERVIÇO",VLOOKUP(B47,SERVIÇOS!$A$6:$E$6426,5,0),IF(A47="INSUMO",VLOOKUP(B47,INSUMOS!$A$6:$E$5343,5,0),IF(A47="COTAÇÃO",VLOOKUP(B47,'MAPA DE COTAÇÕES'!$A$9:$I$956,8,0))))</f>
        <v>MAT.</v>
      </c>
      <c r="E47" s="317" t="str">
        <f>IF(A47="SERVIÇO",VLOOKUP(B47,SERVIÇOS!$A$6:$D$6426,3,0),IF(A47="INSUMO",VLOOKUP(B47,INSUMOS!$A$6:$D$5343,3,0),IF(A47="COTAÇÃO",VLOOKUP(B47,'MAPA DE COTAÇÕES'!$A$9:$H$956,4,0))))</f>
        <v xml:space="preserve">KG    </v>
      </c>
      <c r="F47" s="320">
        <v>2.88</v>
      </c>
      <c r="G47" s="318">
        <f>IF(A47="SERVIÇO",VLOOKUP(B47,SERVIÇOS!$A$6:$D$6426,4,0),IF(A47="INSUMO",VLOOKUP(B47,INSUMOS!$A$6:$D$5343,4,0),IF(A47="COTAÇÃO",VLOOKUP(B47,'MAPA DE COTAÇÕES'!$A$9:$H$956,3,0))))</f>
        <v>17.88</v>
      </c>
      <c r="H47" s="321">
        <f t="shared" si="5"/>
        <v>51.494399999999992</v>
      </c>
      <c r="J47" s="244"/>
    </row>
    <row r="48" spans="1:12" s="106" customFormat="1" ht="25.5" x14ac:dyDescent="0.2">
      <c r="A48" s="287" t="s">
        <v>5146</v>
      </c>
      <c r="B48" s="319">
        <v>1337</v>
      </c>
      <c r="C48" s="316" t="str">
        <f>IF(A48="SERVIÇO",VLOOKUP(B48,SERVIÇOS!$A$6:$D$6426,2,0),IF(A48="INSUMO",VLOOKUP(B48,INSUMOS!$A$6:$D$5343,2,0),IF(A48="COTAÇÃO",VLOOKUP(B48,'MAPA DE COTAÇÕES'!$A$9:$H$956,2,0))))</f>
        <v>CHAPA DE ACO XADREZ PARA PISOS, E = 1/4 " (6,30 MM) 54,53 KG/M2</v>
      </c>
      <c r="D48" s="317" t="str">
        <f>IF(A48="SERVIÇO",VLOOKUP(B48,SERVIÇOS!$A$6:$E$6426,5,0),IF(A48="INSUMO",VLOOKUP(B48,INSUMOS!$A$6:$E$5343,5,0),IF(A48="COTAÇÃO",VLOOKUP(B48,'MAPA DE COTAÇÕES'!$A$9:$I$956,8,0))))</f>
        <v>MAT.</v>
      </c>
      <c r="E48" s="317" t="str">
        <f>IF(A48="SERVIÇO",VLOOKUP(B48,SERVIÇOS!$A$6:$D$6426,3,0),IF(A48="INSUMO",VLOOKUP(B48,INSUMOS!$A$6:$D$5343,3,0),IF(A48="COTAÇÃO",VLOOKUP(B48,'MAPA DE COTAÇÕES'!$A$9:$H$956,4,0))))</f>
        <v xml:space="preserve">KG    </v>
      </c>
      <c r="F48" s="320">
        <v>54.53</v>
      </c>
      <c r="G48" s="318">
        <f>IF(A48="SERVIÇO",VLOOKUP(B48,SERVIÇOS!$A$6:$D$6426,4,0),IF(A48="INSUMO",VLOOKUP(B48,INSUMOS!$A$6:$D$5343,4,0),IF(A48="COTAÇÃO",VLOOKUP(B48,'MAPA DE COTAÇÕES'!$A$9:$H$956,3,0))))</f>
        <v>6.5</v>
      </c>
      <c r="H48" s="321">
        <f t="shared" si="5"/>
        <v>354.44499999999999</v>
      </c>
      <c r="J48" s="244"/>
    </row>
    <row r="49" spans="1:12" s="94" customFormat="1" ht="12.75" x14ac:dyDescent="0.2">
      <c r="A49" s="228"/>
      <c r="B49" s="97" t="s">
        <v>168</v>
      </c>
      <c r="C49" s="547" t="s">
        <v>6510</v>
      </c>
      <c r="D49" s="548"/>
      <c r="E49" s="548"/>
      <c r="F49" s="548"/>
      <c r="G49" s="548"/>
      <c r="H49" s="549"/>
      <c r="J49" s="95"/>
    </row>
    <row r="50" spans="1:12" s="94" customFormat="1" ht="12.75" x14ac:dyDescent="0.2">
      <c r="A50" s="228"/>
      <c r="B50" s="331"/>
      <c r="C50" s="332"/>
      <c r="D50" s="332"/>
      <c r="E50" s="332"/>
      <c r="F50" s="332"/>
      <c r="G50" s="332"/>
      <c r="H50" s="333"/>
      <c r="J50" s="95"/>
    </row>
    <row r="51" spans="1:12" s="94" customFormat="1" ht="25.5" x14ac:dyDescent="0.2">
      <c r="A51" s="228"/>
      <c r="B51" s="99" t="s">
        <v>6457</v>
      </c>
      <c r="C51" s="100" t="s">
        <v>6458</v>
      </c>
      <c r="D51" s="101" t="s">
        <v>107</v>
      </c>
      <c r="E51" s="101" t="s">
        <v>5126</v>
      </c>
      <c r="F51" s="102"/>
      <c r="G51" s="103"/>
      <c r="H51" s="104">
        <f>SUM(H52:H55)</f>
        <v>8.5838999999999999</v>
      </c>
      <c r="J51" s="96"/>
      <c r="L51" s="98"/>
    </row>
    <row r="52" spans="1:12" s="106" customFormat="1" ht="25.5" x14ac:dyDescent="0.2">
      <c r="A52" s="287" t="s">
        <v>5144</v>
      </c>
      <c r="B52" s="319">
        <v>88315</v>
      </c>
      <c r="C52" s="316" t="str">
        <f>IF(A52="SERVIÇO",VLOOKUP(B52,SERVIÇOS!$A$6:$D$6426,2,0),IF(A52="INSUMO",VLOOKUP(B52,INSUMOS!$A$6:$D$5343,2,0),IF(A52="COTAÇÃO",VLOOKUP(B52,'MAPA DE COTAÇÕES'!$A$9:$H$956,2,0))))</f>
        <v>SERRALHEIRO COM ENCARGOS COMPLEMENTARES</v>
      </c>
      <c r="D52" s="317" t="str">
        <f>IF(A52="SERVIÇO",VLOOKUP(B52,SERVIÇOS!$A$6:$E$6426,5,0),IF(A52="INSUMO",VLOOKUP(B52,INSUMOS!$A$6:$E$5343,5,0),IF(A52="COTAÇÃO",VLOOKUP(B52,'MAPA DE COTAÇÕES'!$A$9:$I$956,8,0))))</f>
        <v>SER.CG</v>
      </c>
      <c r="E52" s="317" t="str">
        <f>IF(A52="SERVIÇO",VLOOKUP(B52,SERVIÇOS!$A$6:$D$6426,3,0),IF(A52="INSUMO",VLOOKUP(B52,INSUMOS!$A$6:$D$5343,3,0),IF(A52="COTAÇÃO",VLOOKUP(B52,'MAPA DE COTAÇÕES'!$A$9:$H$956,4,0))))</f>
        <v>H</v>
      </c>
      <c r="F52" s="320">
        <v>0.04</v>
      </c>
      <c r="G52" s="318">
        <f>IF(A52="SERVIÇO",VLOOKUP(B52,SERVIÇOS!$A$6:$D$6426,4,0),IF(A52="INSUMO",VLOOKUP(B52,INSUMOS!$A$6:$D$5343,4,0),IF(A52="COTAÇÃO",VLOOKUP(B52,'MAPA DE COTAÇÕES'!$A$9:$H$956,3,0))))</f>
        <v>21.35</v>
      </c>
      <c r="H52" s="321">
        <f t="shared" ref="H52:H55" si="6">F52*G52</f>
        <v>0.85400000000000009</v>
      </c>
      <c r="J52" s="244"/>
    </row>
    <row r="53" spans="1:12" s="106" customFormat="1" ht="25.5" x14ac:dyDescent="0.2">
      <c r="A53" s="287" t="s">
        <v>5144</v>
      </c>
      <c r="B53" s="319">
        <v>88316</v>
      </c>
      <c r="C53" s="316" t="str">
        <f>IF(A53="SERVIÇO",VLOOKUP(B53,SERVIÇOS!$A$6:$D$6426,2,0),IF(A53="INSUMO",VLOOKUP(B53,INSUMOS!$A$6:$D$5343,2,0),IF(A53="COTAÇÃO",VLOOKUP(B53,'MAPA DE COTAÇÕES'!$A$9:$H$956,2,0))))</f>
        <v>SERVENTE COM ENCARGOS COMPLEMENTARES</v>
      </c>
      <c r="D53" s="317" t="str">
        <f>IF(A53="SERVIÇO",VLOOKUP(B53,SERVIÇOS!$A$6:$E$6426,5,0),IF(A53="INSUMO",VLOOKUP(B53,INSUMOS!$A$6:$E$5343,5,0),IF(A53="COTAÇÃO",VLOOKUP(B53,'MAPA DE COTAÇÕES'!$A$9:$I$956,8,0))))</f>
        <v>SER.CG</v>
      </c>
      <c r="E53" s="317" t="str">
        <f>IF(A53="SERVIÇO",VLOOKUP(B53,SERVIÇOS!$A$6:$D$6426,3,0),IF(A53="INSUMO",VLOOKUP(B53,INSUMOS!$A$6:$D$5343,3,0),IF(A53="COTAÇÃO",VLOOKUP(B53,'MAPA DE COTAÇÕES'!$A$9:$H$956,4,0))))</f>
        <v>H</v>
      </c>
      <c r="F53" s="320">
        <v>0.04</v>
      </c>
      <c r="G53" s="318">
        <f>IF(A53="SERVIÇO",VLOOKUP(B53,SERVIÇOS!$A$6:$D$6426,4,0),IF(A53="INSUMO",VLOOKUP(B53,INSUMOS!$A$6:$D$5343,4,0),IF(A53="COTAÇÃO",VLOOKUP(B53,'MAPA DE COTAÇÕES'!$A$9:$H$956,3,0))))</f>
        <v>15.79</v>
      </c>
      <c r="H53" s="321">
        <f t="shared" si="6"/>
        <v>0.63159999999999994</v>
      </c>
      <c r="J53" s="244"/>
    </row>
    <row r="54" spans="1:12" s="106" customFormat="1" ht="38.25" x14ac:dyDescent="0.2">
      <c r="A54" s="287" t="s">
        <v>5144</v>
      </c>
      <c r="B54" s="319">
        <v>98746</v>
      </c>
      <c r="C54" s="316" t="str">
        <f>IF(A54="SERVIÇO",VLOOKUP(B54,SERVIÇOS!$A$6:$D$6426,2,0),IF(A54="INSUMO",VLOOKUP(B54,INSUMOS!$A$6:$D$5343,2,0),IF(A54="COTAÇÃO",VLOOKUP(B54,'MAPA DE COTAÇÕES'!$A$9:$H$956,2,0))))</f>
        <v>SOLDA DE TOPO EM CHAPA/PERFIL/TUBO DE AÇO CHANFRADO, ESPESSURA=1/4''. AF_06/2018</v>
      </c>
      <c r="D54" s="317" t="str">
        <f>IF(A54="SERVIÇO",VLOOKUP(B54,SERVIÇOS!$A$6:$E$6426,5,0),IF(A54="INSUMO",VLOOKUP(B54,INSUMOS!$A$6:$E$5343,5,0),IF(A54="COTAÇÃO",VLOOKUP(B54,'MAPA DE COTAÇÕES'!$A$9:$I$956,8,0))))</f>
        <v>SER.CG</v>
      </c>
      <c r="E54" s="317" t="str">
        <f>IF(A54="SERVIÇO",VLOOKUP(B54,SERVIÇOS!$A$6:$D$6426,3,0),IF(A54="INSUMO",VLOOKUP(B54,INSUMOS!$A$6:$D$5343,3,0),IF(A54="COTAÇÃO",VLOOKUP(B54,'MAPA DE COTAÇÕES'!$A$9:$H$956,4,0))))</f>
        <v>M</v>
      </c>
      <c r="F54" s="320">
        <v>6.0000000000000001E-3</v>
      </c>
      <c r="G54" s="318">
        <f>IF(A54="SERVIÇO",VLOOKUP(B54,SERVIÇOS!$A$6:$D$6426,4,0),IF(A54="INSUMO",VLOOKUP(B54,INSUMOS!$A$6:$D$5343,4,0),IF(A54="COTAÇÃO",VLOOKUP(B54,'MAPA DE COTAÇÕES'!$A$9:$H$956,3,0))))</f>
        <v>45.55</v>
      </c>
      <c r="H54" s="321">
        <f t="shared" si="6"/>
        <v>0.27329999999999999</v>
      </c>
      <c r="J54" s="244"/>
    </row>
    <row r="55" spans="1:12" s="106" customFormat="1" ht="25.5" x14ac:dyDescent="0.2">
      <c r="A55" s="287" t="s">
        <v>16</v>
      </c>
      <c r="B55" s="319" t="s">
        <v>5830</v>
      </c>
      <c r="C55" s="316" t="str">
        <f>IF(A55="SERVIÇO",VLOOKUP(B55,SERVIÇOS!$A$6:$D$6426,2,0),IF(A55="INSUMO",VLOOKUP(B55,INSUMOS!$A$6:$D$5343,2,0),IF(A55="COTAÇÃO",VLOOKUP(B55,'MAPA DE COTAÇÕES'!$A$9:$H$956,2,0))))</f>
        <v>TUBO QUADRADO 200x200x3,04mm</v>
      </c>
      <c r="D55" s="317" t="str">
        <f>IF(A55="SERVIÇO",VLOOKUP(B55,SERVIÇOS!$A$6:$E$6426,5,0),IF(A55="INSUMO",VLOOKUP(B55,INSUMOS!$A$6:$E$5343,5,0),IF(A55="COTAÇÃO",VLOOKUP(B55,'MAPA DE COTAÇÕES'!$A$9:$I$956,9,0))))</f>
        <v>MAT.</v>
      </c>
      <c r="E55" s="317" t="str">
        <f>IF(A55="SERVIÇO",VLOOKUP(B55,SERVIÇOS!$A$6:$D$6426,3,0),IF(A55="INSUMO",VLOOKUP(B55,INSUMOS!$A$6:$D$5343,3,0),IF(A55="COTAÇÃO",VLOOKUP(B55,'MAPA DE COTAÇÕES'!$A$9:$H$956,4,0))))</f>
        <v>KG</v>
      </c>
      <c r="F55" s="320">
        <v>1.05</v>
      </c>
      <c r="G55" s="318">
        <f>IF(A55="SERVIÇO",VLOOKUP(B55,SERVIÇOS!$A$6:$D$6426,4,0),IF(A55="INSUMO",VLOOKUP(B55,INSUMOS!$A$6:$D$5343,4,0),IF(A55="COTAÇÃO",VLOOKUP(B55,'MAPA DE COTAÇÕES'!$A$9:$H$956,3,0))))</f>
        <v>6.5</v>
      </c>
      <c r="H55" s="321">
        <f t="shared" si="6"/>
        <v>6.8250000000000002</v>
      </c>
      <c r="J55" s="244"/>
    </row>
    <row r="56" spans="1:12" s="94" customFormat="1" ht="12.75" x14ac:dyDescent="0.2">
      <c r="A56" s="228"/>
      <c r="B56" s="97" t="s">
        <v>168</v>
      </c>
      <c r="C56" s="547" t="s">
        <v>13486</v>
      </c>
      <c r="D56" s="548"/>
      <c r="E56" s="548"/>
      <c r="F56" s="548"/>
      <c r="G56" s="548"/>
      <c r="H56" s="549"/>
      <c r="J56" s="95"/>
    </row>
    <row r="57" spans="1:12" s="94" customFormat="1" ht="12.75" x14ac:dyDescent="0.2">
      <c r="A57" s="228"/>
      <c r="B57" s="331"/>
      <c r="C57" s="332"/>
      <c r="D57" s="332"/>
      <c r="E57" s="332"/>
      <c r="F57" s="332"/>
      <c r="G57" s="332"/>
      <c r="H57" s="333"/>
      <c r="J57" s="95"/>
    </row>
    <row r="58" spans="1:12" s="94" customFormat="1" ht="38.25" x14ac:dyDescent="0.2">
      <c r="A58" s="228"/>
      <c r="B58" s="99" t="s">
        <v>6487</v>
      </c>
      <c r="C58" s="100" t="s">
        <v>6508</v>
      </c>
      <c r="D58" s="101" t="s">
        <v>107</v>
      </c>
      <c r="E58" s="101" t="s">
        <v>6454</v>
      </c>
      <c r="F58" s="102"/>
      <c r="G58" s="103"/>
      <c r="H58" s="104">
        <f>SUM(H59:H64)</f>
        <v>3929.9399999999996</v>
      </c>
      <c r="J58" s="96"/>
      <c r="L58" s="98"/>
    </row>
    <row r="59" spans="1:12" s="106" customFormat="1" ht="25.5" x14ac:dyDescent="0.2">
      <c r="A59" s="287" t="s">
        <v>5144</v>
      </c>
      <c r="B59" s="319">
        <v>88325</v>
      </c>
      <c r="C59" s="316" t="str">
        <f>IF(A59="SERVIÇO",VLOOKUP(B59,SERVIÇOS!$A$6:$D$6426,2,0),IF(A59="INSUMO",VLOOKUP(B59,INSUMOS!$A$6:$D$5343,2,0),IF(A59="COTAÇÃO",VLOOKUP(B59,'MAPA DE COTAÇÕES'!$A$9:$H$956,2,0))))</f>
        <v>VIDRACEIRO COM ENCARGOS COMPLEMENTARES</v>
      </c>
      <c r="D59" s="317" t="str">
        <f>IF(A59="SERVIÇO",VLOOKUP(B59,SERVIÇOS!$A$6:$E$6426,5,0),IF(A59="INSUMO",VLOOKUP(B59,INSUMOS!$A$6:$E$5343,5,0),IF(A59="COTAÇÃO",VLOOKUP(B59,'MAPA DE COTAÇÕES'!$A$9:$I$956,8,0))))</f>
        <v>SER.CG</v>
      </c>
      <c r="E59" s="317" t="str">
        <f>IF(A59="SERVIÇO",VLOOKUP(B59,SERVIÇOS!$A$6:$D$6426,3,0),IF(A59="INSUMO",VLOOKUP(B59,INSUMOS!$A$6:$D$5343,3,0),IF(A59="COTAÇÃO",VLOOKUP(B59,'MAPA DE COTAÇÕES'!$A$9:$H$956,4,0))))</f>
        <v>H</v>
      </c>
      <c r="F59" s="320">
        <v>8</v>
      </c>
      <c r="G59" s="318">
        <f>IF(A59="SERVIÇO",VLOOKUP(B59,SERVIÇOS!$A$6:$D$6426,4,0),IF(A59="INSUMO",VLOOKUP(B59,INSUMOS!$A$6:$D$5343,4,0),IF(A59="COTAÇÃO",VLOOKUP(B59,'MAPA DE COTAÇÕES'!$A$9:$H$956,3,0))))</f>
        <v>19.93</v>
      </c>
      <c r="H59" s="321">
        <f t="shared" ref="H59:H64" si="7">F59*G59</f>
        <v>159.44</v>
      </c>
      <c r="J59" s="244"/>
    </row>
    <row r="60" spans="1:12" s="106" customFormat="1" ht="25.5" x14ac:dyDescent="0.2">
      <c r="A60" s="287" t="s">
        <v>5144</v>
      </c>
      <c r="B60" s="319">
        <v>88316</v>
      </c>
      <c r="C60" s="316" t="str">
        <f>IF(A60="SERVIÇO",VLOOKUP(B60,SERVIÇOS!$A$6:$D$6426,2,0),IF(A60="INSUMO",VLOOKUP(B60,INSUMOS!$A$6:$D$5343,2,0),IF(A60="COTAÇÃO",VLOOKUP(B60,'MAPA DE COTAÇÕES'!$A$9:$H$956,2,0))))</f>
        <v>SERVENTE COM ENCARGOS COMPLEMENTARES</v>
      </c>
      <c r="D60" s="317" t="str">
        <f>IF(A60="SERVIÇO",VLOOKUP(B60,SERVIÇOS!$A$6:$E$6426,5,0),IF(A60="INSUMO",VLOOKUP(B60,INSUMOS!$A$6:$E$5343,5,0),IF(A60="COTAÇÃO",VLOOKUP(B60,'MAPA DE COTAÇÕES'!$A$9:$I$956,8,0))))</f>
        <v>SER.CG</v>
      </c>
      <c r="E60" s="317" t="str">
        <f>IF(A60="SERVIÇO",VLOOKUP(B60,SERVIÇOS!$A$6:$D$6426,3,0),IF(A60="INSUMO",VLOOKUP(B60,INSUMOS!$A$6:$D$5343,3,0),IF(A60="COTAÇÃO",VLOOKUP(B60,'MAPA DE COTAÇÕES'!$A$9:$H$956,4,0))))</f>
        <v>H</v>
      </c>
      <c r="F60" s="320">
        <v>8</v>
      </c>
      <c r="G60" s="318">
        <f>IF(A60="SERVIÇO",VLOOKUP(B60,SERVIÇOS!$A$6:$D$6426,4,0),IF(A60="INSUMO",VLOOKUP(B60,INSUMOS!$A$6:$D$5343,4,0),IF(A60="COTAÇÃO",VLOOKUP(B60,'MAPA DE COTAÇÕES'!$A$9:$H$956,3,0))))</f>
        <v>15.79</v>
      </c>
      <c r="H60" s="321">
        <f t="shared" si="7"/>
        <v>126.32</v>
      </c>
      <c r="J60" s="244"/>
    </row>
    <row r="61" spans="1:12" s="106" customFormat="1" ht="76.5" x14ac:dyDescent="0.2">
      <c r="A61" s="287" t="s">
        <v>5146</v>
      </c>
      <c r="B61" s="319">
        <v>3104</v>
      </c>
      <c r="C61" s="316" t="str">
        <f>IF(A61="SERVIÇO",VLOOKUP(B61,SERVIÇOS!$A$6:$D$6426,2,0),IF(A61="INSUMO",VLOOKUP(B61,INSUMOS!$A$6:$D$5343,2,0),IF(A61="COTAÇÃO",VLOOKUP(B61,'MAPA DE COTAÇÕES'!$A$9:$H$956,2,0))))</f>
        <v>JOGO DE FERRAGENS CROMADAS P/ PORTA DE VIDRO TEMPERADO, UMA FOLHA COMPOSTA: DOBRADICA SUPERIOR (101) E INFERIOR (103),TRINCO (502), FECHADURA (520),CONTRA FECHADURA (531),COM CAPUCHINHO</v>
      </c>
      <c r="D61" s="317" t="str">
        <f>IF(A61="SERVIÇO",VLOOKUP(B61,SERVIÇOS!$A$6:$E$6426,5,0),IF(A61="INSUMO",VLOOKUP(B61,INSUMOS!$A$6:$E$5343,5,0),IF(A61="COTAÇÃO",VLOOKUP(B61,'MAPA DE COTAÇÕES'!$A$9:$I$956,8,0))))</f>
        <v>MAT.</v>
      </c>
      <c r="E61" s="317" t="str">
        <f>IF(A61="SERVIÇO",VLOOKUP(B61,SERVIÇOS!$A$6:$D$6426,3,0),IF(A61="INSUMO",VLOOKUP(B61,INSUMOS!$A$6:$D$5343,3,0),IF(A61="COTAÇÃO",VLOOKUP(B61,'MAPA DE COTAÇÕES'!$A$9:$H$956,4,0))))</f>
        <v xml:space="preserve">CJ    </v>
      </c>
      <c r="F61" s="320">
        <v>1</v>
      </c>
      <c r="G61" s="318">
        <f>IF(A61="SERVIÇO",VLOOKUP(B61,SERVIÇOS!$A$6:$D$6426,4,0),IF(A61="INSUMO",VLOOKUP(B61,INSUMOS!$A$6:$D$5343,4,0),IF(A61="COTAÇÃO",VLOOKUP(B61,'MAPA DE COTAÇÕES'!$A$9:$H$956,3,0))))</f>
        <v>391.02</v>
      </c>
      <c r="H61" s="321">
        <f t="shared" si="7"/>
        <v>391.02</v>
      </c>
      <c r="J61" s="244"/>
    </row>
    <row r="62" spans="1:12" s="106" customFormat="1" ht="25.5" x14ac:dyDescent="0.2">
      <c r="A62" s="287" t="s">
        <v>5146</v>
      </c>
      <c r="B62" s="319">
        <v>11189</v>
      </c>
      <c r="C62" s="316" t="str">
        <f>IF(A62="SERVIÇO",VLOOKUP(B62,SERVIÇOS!$A$6:$D$6426,2,0),IF(A62="INSUMO",VLOOKUP(B62,INSUMOS!$A$6:$D$5343,2,0),IF(A62="COTAÇÃO",VLOOKUP(B62,'MAPA DE COTAÇÕES'!$A$9:$H$956,2,0))))</f>
        <v>VIDRO LISO FUME E = 6MM - SEM COLOCACAO</v>
      </c>
      <c r="D62" s="317" t="str">
        <f>IF(A62="SERVIÇO",VLOOKUP(B62,SERVIÇOS!$A$6:$E$6426,5,0),IF(A62="INSUMO",VLOOKUP(B62,INSUMOS!$A$6:$E$5343,5,0),IF(A62="COTAÇÃO",VLOOKUP(B62,'MAPA DE COTAÇÕES'!$A$9:$I$956,8,0))))</f>
        <v>MAT.</v>
      </c>
      <c r="E62" s="317" t="str">
        <f>IF(A62="SERVIÇO",VLOOKUP(B62,SERVIÇOS!$A$6:$D$6426,3,0),IF(A62="INSUMO",VLOOKUP(B62,INSUMOS!$A$6:$D$5343,3,0),IF(A62="COTAÇÃO",VLOOKUP(B62,'MAPA DE COTAÇÕES'!$A$9:$H$956,4,0))))</f>
        <v xml:space="preserve">M2    </v>
      </c>
      <c r="F62" s="320">
        <v>5.04</v>
      </c>
      <c r="G62" s="318">
        <f>IF(A62="SERVIÇO",VLOOKUP(B62,SERVIÇOS!$A$6:$D$6426,4,0),IF(A62="INSUMO",VLOOKUP(B62,INSUMOS!$A$6:$D$5343,4,0),IF(A62="COTAÇÃO",VLOOKUP(B62,'MAPA DE COTAÇÕES'!$A$9:$H$956,3,0))))</f>
        <v>136</v>
      </c>
      <c r="H62" s="321">
        <f t="shared" ref="H62:H63" si="8">F62*G62</f>
        <v>685.44</v>
      </c>
      <c r="J62" s="244"/>
    </row>
    <row r="63" spans="1:12" s="106" customFormat="1" ht="25.5" x14ac:dyDescent="0.2">
      <c r="A63" s="287" t="s">
        <v>5146</v>
      </c>
      <c r="B63" s="319">
        <v>11499</v>
      </c>
      <c r="C63" s="316" t="str">
        <f>IF(A63="SERVIÇO",VLOOKUP(B63,SERVIÇOS!$A$6:$D$6426,2,0),IF(A63="INSUMO",VLOOKUP(B63,INSUMOS!$A$6:$D$5343,2,0),IF(A63="COTAÇÃO",VLOOKUP(B63,'MAPA DE COTAÇÕES'!$A$9:$H$956,2,0))))</f>
        <v>MOLA HIDRAULICA DE PISO P/ VIDRO TEMPERADO 10MM</v>
      </c>
      <c r="D63" s="317" t="str">
        <f>IF(A63="SERVIÇO",VLOOKUP(B63,SERVIÇOS!$A$6:$E$6426,5,0),IF(A63="INSUMO",VLOOKUP(B63,INSUMOS!$A$6:$E$5343,5,0),IF(A63="COTAÇÃO",VLOOKUP(B63,'MAPA DE COTAÇÕES'!$A$9:$I$956,8,0))))</f>
        <v>MAT.</v>
      </c>
      <c r="E63" s="317" t="str">
        <f>IF(A63="SERVIÇO",VLOOKUP(B63,SERVIÇOS!$A$6:$D$6426,3,0),IF(A63="INSUMO",VLOOKUP(B63,INSUMOS!$A$6:$D$5343,3,0),IF(A63="COTAÇÃO",VLOOKUP(B63,'MAPA DE COTAÇÕES'!$A$9:$H$956,4,0))))</f>
        <v xml:space="preserve">UN    </v>
      </c>
      <c r="F63" s="320">
        <v>2</v>
      </c>
      <c r="G63" s="318">
        <f>IF(A63="SERVIÇO",VLOOKUP(B63,SERVIÇOS!$A$6:$D$6426,4,0),IF(A63="INSUMO",VLOOKUP(B63,INSUMOS!$A$6:$D$5343,4,0),IF(A63="COTAÇÃO",VLOOKUP(B63,'MAPA DE COTAÇÕES'!$A$9:$H$956,3,0))))</f>
        <v>1166.8599999999999</v>
      </c>
      <c r="H63" s="321">
        <f t="shared" si="8"/>
        <v>2333.7199999999998</v>
      </c>
      <c r="J63" s="244"/>
    </row>
    <row r="64" spans="1:12" s="106" customFormat="1" ht="25.5" x14ac:dyDescent="0.2">
      <c r="A64" s="287" t="s">
        <v>16</v>
      </c>
      <c r="B64" s="319" t="s">
        <v>5833</v>
      </c>
      <c r="C64" s="316" t="str">
        <f>IF(A64="SERVIÇO",VLOOKUP(B64,SERVIÇOS!$A$6:$D$6426,2,0),IF(A64="INSUMO",VLOOKUP(B64,INSUMOS!$A$6:$D$5343,2,0),IF(A64="COTAÇÃO",VLOOKUP(B64,'MAPA DE COTAÇÕES'!$A$9:$H$956,2,0))))</f>
        <v>PUXADOR TUBULAR EM AÇO INOX DUPLO PARA PORTA DE VIDRO L=80CM</v>
      </c>
      <c r="D64" s="317" t="str">
        <f>IF(A64="SERVIÇO",VLOOKUP(B64,SERVIÇOS!$A$6:$E$6426,5,0),IF(A64="INSUMO",VLOOKUP(B64,INSUMOS!$A$6:$E$5343,5,0),IF(A64="COTAÇÃO",VLOOKUP(B64,'MAPA DE COTAÇÕES'!$A$9:$I$956,9,0))))</f>
        <v>MAT.</v>
      </c>
      <c r="E64" s="317" t="str">
        <f>IF(A64="SERVIÇO",VLOOKUP(B64,SERVIÇOS!$A$6:$D$6426,3,0),IF(A64="INSUMO",VLOOKUP(B64,INSUMOS!$A$6:$D$5343,3,0),IF(A64="COTAÇÃO",VLOOKUP(B64,'MAPA DE COTAÇÕES'!$A$9:$H$956,4,0))))</f>
        <v xml:space="preserve">UN </v>
      </c>
      <c r="F64" s="320">
        <v>2</v>
      </c>
      <c r="G64" s="318">
        <f>IF(A64="SERVIÇO",VLOOKUP(B64,SERVIÇOS!$A$6:$D$6426,4,0),IF(A64="INSUMO",VLOOKUP(B64,INSUMOS!$A$6:$D$5343,4,0),IF(A64="COTAÇÃO",VLOOKUP(B64,'MAPA DE COTAÇÕES'!$A$9:$H$956,3,0))))</f>
        <v>117</v>
      </c>
      <c r="H64" s="321">
        <f t="shared" si="7"/>
        <v>234</v>
      </c>
      <c r="J64" s="244"/>
    </row>
    <row r="65" spans="1:12" s="94" customFormat="1" ht="12.75" x14ac:dyDescent="0.2">
      <c r="A65" s="228"/>
      <c r="B65" s="97" t="s">
        <v>168</v>
      </c>
      <c r="C65" s="547" t="s">
        <v>6512</v>
      </c>
      <c r="D65" s="548"/>
      <c r="E65" s="548"/>
      <c r="F65" s="548"/>
      <c r="G65" s="548"/>
      <c r="H65" s="549"/>
      <c r="J65" s="95"/>
    </row>
    <row r="66" spans="1:12" s="94" customFormat="1" ht="12.75" x14ac:dyDescent="0.2">
      <c r="A66" s="228"/>
      <c r="B66" s="331"/>
      <c r="C66" s="332"/>
      <c r="D66" s="332"/>
      <c r="E66" s="332"/>
      <c r="F66" s="332"/>
      <c r="G66" s="332"/>
      <c r="H66" s="333"/>
      <c r="J66" s="95"/>
    </row>
    <row r="67" spans="1:12" s="94" customFormat="1" ht="38.25" x14ac:dyDescent="0.2">
      <c r="A67" s="228"/>
      <c r="B67" s="99" t="s">
        <v>6489</v>
      </c>
      <c r="C67" s="100" t="s">
        <v>6513</v>
      </c>
      <c r="D67" s="101" t="s">
        <v>107</v>
      </c>
      <c r="E67" s="101" t="s">
        <v>6454</v>
      </c>
      <c r="F67" s="102"/>
      <c r="G67" s="103"/>
      <c r="H67" s="104">
        <f>SUM(H68:H69)</f>
        <v>936.90358500000002</v>
      </c>
      <c r="J67" s="96"/>
      <c r="L67" s="98"/>
    </row>
    <row r="68" spans="1:12" s="106" customFormat="1" ht="12.75" x14ac:dyDescent="0.2">
      <c r="A68" s="287" t="s">
        <v>5144</v>
      </c>
      <c r="B68" s="319">
        <v>85010</v>
      </c>
      <c r="C68" s="316" t="str">
        <f>IF(A68="SERVIÇO",VLOOKUP(B68,SERVIÇOS!$A$6:$D$6426,2,0),IF(A68="INSUMO",VLOOKUP(B68,INSUMOS!$A$6:$D$5343,2,0),IF(A68="COTAÇÃO",VLOOKUP(B68,'MAPA DE COTAÇÕES'!$A$9:$H$956,2,0))))</f>
        <v>CAIXILHO FIXO, DE ALUMINIO, PARA VIDRO</v>
      </c>
      <c r="D68" s="317" t="str">
        <f>IF(A68="SERVIÇO",VLOOKUP(B68,SERVIÇOS!$A$6:$E$6426,5,0),IF(A68="INSUMO",VLOOKUP(B68,INSUMOS!$A$6:$E$5343,5,0),IF(A68="COTAÇÃO",VLOOKUP(B68,'MAPA DE COTAÇÕES'!$A$9:$I$956,8,0))))</f>
        <v>SER.CG</v>
      </c>
      <c r="E68" s="317" t="str">
        <f>IF(A68="SERVIÇO",VLOOKUP(B68,SERVIÇOS!$A$6:$D$6426,3,0),IF(A68="INSUMO",VLOOKUP(B68,INSUMOS!$A$6:$D$5343,3,0),IF(A68="COTAÇÃO",VLOOKUP(B68,'MAPA DE COTAÇÕES'!$A$9:$H$956,4,0))))</f>
        <v>M2</v>
      </c>
      <c r="F68" s="356">
        <f>2.49*0.95</f>
        <v>2.3654999999999999</v>
      </c>
      <c r="G68" s="318">
        <f>IF(A68="SERVIÇO",VLOOKUP(B68,SERVIÇOS!$A$6:$D$6426,4,0),IF(A68="INSUMO",VLOOKUP(B68,INSUMOS!$A$6:$D$5343,4,0),IF(A68="COTAÇÃO",VLOOKUP(B68,'MAPA DE COTAÇÕES'!$A$9:$H$956,3,0))))</f>
        <v>305.11</v>
      </c>
      <c r="H68" s="321">
        <f t="shared" ref="H68:H69" si="9">F68*G68</f>
        <v>721.73770500000001</v>
      </c>
      <c r="J68" s="244"/>
    </row>
    <row r="69" spans="1:12" s="106" customFormat="1" ht="25.5" x14ac:dyDescent="0.2">
      <c r="A69" s="287" t="s">
        <v>5144</v>
      </c>
      <c r="B69" s="319">
        <v>72117</v>
      </c>
      <c r="C69" s="316" t="str">
        <f>IF(A69="SERVIÇO",VLOOKUP(B69,SERVIÇOS!$A$6:$D$6426,2,0),IF(A69="INSUMO",VLOOKUP(B69,INSUMOS!$A$6:$D$5343,2,0),IF(A69="COTAÇÃO",VLOOKUP(B69,'MAPA DE COTAÇÕES'!$A$9:$H$956,2,0))))</f>
        <v>VIDRO LISO COMUM TRANSPARENTE, ESPESSURA 4MM</v>
      </c>
      <c r="D69" s="317" t="str">
        <f>IF(A69="SERVIÇO",VLOOKUP(B69,SERVIÇOS!$A$6:$E$6426,5,0),IF(A69="INSUMO",VLOOKUP(B69,INSUMOS!$A$6:$E$5343,5,0),IF(A69="COTAÇÃO",VLOOKUP(B69,'MAPA DE COTAÇÕES'!$A$9:$I$956,8,0))))</f>
        <v>SER.CG</v>
      </c>
      <c r="E69" s="317" t="str">
        <f>IF(A69="SERVIÇO",VLOOKUP(B69,SERVIÇOS!$A$6:$D$6426,3,0),IF(A69="INSUMO",VLOOKUP(B69,INSUMOS!$A$6:$D$5343,3,0),IF(A69="COTAÇÃO",VLOOKUP(B69,'MAPA DE COTAÇÕES'!$A$9:$H$956,4,0))))</f>
        <v>M2</v>
      </c>
      <c r="F69" s="357">
        <f>F68</f>
        <v>2.3654999999999999</v>
      </c>
      <c r="G69" s="318">
        <f>IF(A69="SERVIÇO",VLOOKUP(B69,SERVIÇOS!$A$6:$D$6426,4,0),IF(A69="INSUMO",VLOOKUP(B69,INSUMOS!$A$6:$D$5343,4,0),IF(A69="COTAÇÃO",VLOOKUP(B69,'MAPA DE COTAÇÕES'!$A$9:$H$956,3,0))))</f>
        <v>90.96</v>
      </c>
      <c r="H69" s="321">
        <f t="shared" si="9"/>
        <v>215.16587999999999</v>
      </c>
      <c r="J69" s="244"/>
    </row>
    <row r="70" spans="1:12" s="94" customFormat="1" ht="12.75" x14ac:dyDescent="0.2">
      <c r="A70" s="228"/>
      <c r="B70" s="331"/>
      <c r="C70" s="332"/>
      <c r="D70" s="332"/>
      <c r="E70" s="332"/>
      <c r="F70" s="332"/>
      <c r="G70" s="332"/>
      <c r="H70" s="333"/>
      <c r="J70" s="95"/>
    </row>
    <row r="71" spans="1:12" s="94" customFormat="1" ht="51" x14ac:dyDescent="0.2">
      <c r="A71" s="228"/>
      <c r="B71" s="99" t="s">
        <v>6491</v>
      </c>
      <c r="C71" s="100" t="s">
        <v>6514</v>
      </c>
      <c r="D71" s="101" t="s">
        <v>107</v>
      </c>
      <c r="E71" s="101" t="s">
        <v>6454</v>
      </c>
      <c r="F71" s="102"/>
      <c r="G71" s="103"/>
      <c r="H71" s="104">
        <f>SUM(H72:H73)</f>
        <v>910.56493</v>
      </c>
      <c r="J71" s="96"/>
      <c r="L71" s="98"/>
    </row>
    <row r="72" spans="1:12" s="106" customFormat="1" ht="12.75" x14ac:dyDescent="0.2">
      <c r="A72" s="287" t="s">
        <v>5144</v>
      </c>
      <c r="B72" s="319">
        <v>85010</v>
      </c>
      <c r="C72" s="316" t="str">
        <f>IF(A72="SERVIÇO",VLOOKUP(B72,SERVIÇOS!$A$6:$D$6426,2,0),IF(A72="INSUMO",VLOOKUP(B72,INSUMOS!$A$6:$D$5343,2,0),IF(A72="COTAÇÃO",VLOOKUP(B72,'MAPA DE COTAÇÕES'!$A$9:$H$956,2,0))))</f>
        <v>CAIXILHO FIXO, DE ALUMINIO, PARA VIDRO</v>
      </c>
      <c r="D72" s="317" t="str">
        <f>IF(A72="SERVIÇO",VLOOKUP(B72,SERVIÇOS!$A$6:$E$6426,5,0),IF(A72="INSUMO",VLOOKUP(B72,INSUMOS!$A$6:$E$5343,5,0),IF(A72="COTAÇÃO",VLOOKUP(B72,'MAPA DE COTAÇÕES'!$A$9:$I$956,8,0))))</f>
        <v>SER.CG</v>
      </c>
      <c r="E72" s="317" t="str">
        <f>IF(A72="SERVIÇO",VLOOKUP(B72,SERVIÇOS!$A$6:$D$6426,3,0),IF(A72="INSUMO",VLOOKUP(B72,INSUMOS!$A$6:$D$5343,3,0),IF(A72="COTAÇÃO",VLOOKUP(B72,'MAPA DE COTAÇÕES'!$A$9:$H$956,4,0))))</f>
        <v>M2</v>
      </c>
      <c r="F72" s="356">
        <f>2.42*0.95</f>
        <v>2.2989999999999999</v>
      </c>
      <c r="G72" s="318">
        <f>IF(A72="SERVIÇO",VLOOKUP(B72,SERVIÇOS!$A$6:$D$6426,4,0),IF(A72="INSUMO",VLOOKUP(B72,INSUMOS!$A$6:$D$5343,4,0),IF(A72="COTAÇÃO",VLOOKUP(B72,'MAPA DE COTAÇÕES'!$A$9:$H$956,3,0))))</f>
        <v>305.11</v>
      </c>
      <c r="H72" s="321">
        <f t="shared" ref="H72:H73" si="10">F72*G72</f>
        <v>701.44789000000003</v>
      </c>
      <c r="J72" s="244"/>
    </row>
    <row r="73" spans="1:12" s="106" customFormat="1" ht="25.5" x14ac:dyDescent="0.2">
      <c r="A73" s="287" t="s">
        <v>5144</v>
      </c>
      <c r="B73" s="319">
        <v>72117</v>
      </c>
      <c r="C73" s="316" t="str">
        <f>IF(A73="SERVIÇO",VLOOKUP(B73,SERVIÇOS!$A$6:$D$6426,2,0),IF(A73="INSUMO",VLOOKUP(B73,INSUMOS!$A$6:$D$5343,2,0),IF(A73="COTAÇÃO",VLOOKUP(B73,'MAPA DE COTAÇÕES'!$A$9:$H$956,2,0))))</f>
        <v>VIDRO LISO COMUM TRANSPARENTE, ESPESSURA 4MM</v>
      </c>
      <c r="D73" s="317" t="str">
        <f>IF(A73="SERVIÇO",VLOOKUP(B73,SERVIÇOS!$A$6:$E$6426,5,0),IF(A73="INSUMO",VLOOKUP(B73,INSUMOS!$A$6:$E$5343,5,0),IF(A73="COTAÇÃO",VLOOKUP(B73,'MAPA DE COTAÇÕES'!$A$9:$I$956,8,0))))</f>
        <v>SER.CG</v>
      </c>
      <c r="E73" s="317" t="str">
        <f>IF(A73="SERVIÇO",VLOOKUP(B73,SERVIÇOS!$A$6:$D$6426,3,0),IF(A73="INSUMO",VLOOKUP(B73,INSUMOS!$A$6:$D$5343,3,0),IF(A73="COTAÇÃO",VLOOKUP(B73,'MAPA DE COTAÇÕES'!$A$9:$H$956,4,0))))</f>
        <v>M2</v>
      </c>
      <c r="F73" s="357">
        <f>F72</f>
        <v>2.2989999999999999</v>
      </c>
      <c r="G73" s="318">
        <f>IF(A73="SERVIÇO",VLOOKUP(B73,SERVIÇOS!$A$6:$D$6426,4,0),IF(A73="INSUMO",VLOOKUP(B73,INSUMOS!$A$6:$D$5343,4,0),IF(A73="COTAÇÃO",VLOOKUP(B73,'MAPA DE COTAÇÕES'!$A$9:$H$956,3,0))))</f>
        <v>90.96</v>
      </c>
      <c r="H73" s="321">
        <f t="shared" si="10"/>
        <v>209.11703999999997</v>
      </c>
      <c r="J73" s="244"/>
    </row>
    <row r="74" spans="1:12" s="94" customFormat="1" ht="12.75" x14ac:dyDescent="0.2">
      <c r="A74" s="228"/>
      <c r="B74" s="331"/>
      <c r="C74" s="332"/>
      <c r="D74" s="332"/>
      <c r="E74" s="332"/>
      <c r="F74" s="332"/>
      <c r="G74" s="332"/>
      <c r="H74" s="333"/>
      <c r="J74" s="95"/>
    </row>
    <row r="75" spans="1:12" s="94" customFormat="1" ht="51" x14ac:dyDescent="0.2">
      <c r="A75" s="228"/>
      <c r="B75" s="99" t="s">
        <v>6493</v>
      </c>
      <c r="C75" s="100" t="s">
        <v>6515</v>
      </c>
      <c r="D75" s="101" t="s">
        <v>107</v>
      </c>
      <c r="E75" s="101" t="s">
        <v>6454</v>
      </c>
      <c r="F75" s="102"/>
      <c r="G75" s="103"/>
      <c r="H75" s="104">
        <f>SUM(H76:H77)</f>
        <v>225.75989999999999</v>
      </c>
      <c r="J75" s="96"/>
      <c r="L75" s="98"/>
    </row>
    <row r="76" spans="1:12" s="106" customFormat="1" ht="12.75" x14ac:dyDescent="0.2">
      <c r="A76" s="287" t="s">
        <v>5144</v>
      </c>
      <c r="B76" s="319">
        <v>85010</v>
      </c>
      <c r="C76" s="316" t="str">
        <f>IF(A76="SERVIÇO",VLOOKUP(B76,SERVIÇOS!$A$6:$D$6426,2,0),IF(A76="INSUMO",VLOOKUP(B76,INSUMOS!$A$6:$D$5343,2,0),IF(A76="COTAÇÃO",VLOOKUP(B76,'MAPA DE COTAÇÕES'!$A$9:$H$956,2,0))))</f>
        <v>CAIXILHO FIXO, DE ALUMINIO, PARA VIDRO</v>
      </c>
      <c r="D76" s="317" t="str">
        <f>IF(A76="SERVIÇO",VLOOKUP(B76,SERVIÇOS!$A$6:$E$6426,5,0),IF(A76="INSUMO",VLOOKUP(B76,INSUMOS!$A$6:$E$5343,5,0),IF(A76="COTAÇÃO",VLOOKUP(B76,'MAPA DE COTAÇÕES'!$A$9:$I$956,8,0))))</f>
        <v>SER.CG</v>
      </c>
      <c r="E76" s="317" t="str">
        <f>IF(A76="SERVIÇO",VLOOKUP(B76,SERVIÇOS!$A$6:$D$6426,3,0),IF(A76="INSUMO",VLOOKUP(B76,INSUMOS!$A$6:$D$5343,3,0),IF(A76="COTAÇÃO",VLOOKUP(B76,'MAPA DE COTAÇÕES'!$A$9:$H$956,4,0))))</f>
        <v>M2</v>
      </c>
      <c r="F76" s="356">
        <f>0.6*0.95</f>
        <v>0.56999999999999995</v>
      </c>
      <c r="G76" s="318">
        <f>IF(A76="SERVIÇO",VLOOKUP(B76,SERVIÇOS!$A$6:$D$6426,4,0),IF(A76="INSUMO",VLOOKUP(B76,INSUMOS!$A$6:$D$5343,4,0),IF(A76="COTAÇÃO",VLOOKUP(B76,'MAPA DE COTAÇÕES'!$A$9:$H$956,3,0))))</f>
        <v>305.11</v>
      </c>
      <c r="H76" s="321">
        <f t="shared" ref="H76:H77" si="11">F76*G76</f>
        <v>173.9127</v>
      </c>
      <c r="J76" s="244"/>
    </row>
    <row r="77" spans="1:12" s="106" customFormat="1" ht="25.5" x14ac:dyDescent="0.2">
      <c r="A77" s="287" t="s">
        <v>5144</v>
      </c>
      <c r="B77" s="319">
        <v>72117</v>
      </c>
      <c r="C77" s="316" t="str">
        <f>IF(A77="SERVIÇO",VLOOKUP(B77,SERVIÇOS!$A$6:$D$6426,2,0),IF(A77="INSUMO",VLOOKUP(B77,INSUMOS!$A$6:$D$5343,2,0),IF(A77="COTAÇÃO",VLOOKUP(B77,'MAPA DE COTAÇÕES'!$A$9:$H$956,2,0))))</f>
        <v>VIDRO LISO COMUM TRANSPARENTE, ESPESSURA 4MM</v>
      </c>
      <c r="D77" s="317" t="str">
        <f>IF(A77="SERVIÇO",VLOOKUP(B77,SERVIÇOS!$A$6:$E$6426,5,0),IF(A77="INSUMO",VLOOKUP(B77,INSUMOS!$A$6:$E$5343,5,0),IF(A77="COTAÇÃO",VLOOKUP(B77,'MAPA DE COTAÇÕES'!$A$9:$I$956,8,0))))</f>
        <v>SER.CG</v>
      </c>
      <c r="E77" s="317" t="str">
        <f>IF(A77="SERVIÇO",VLOOKUP(B77,SERVIÇOS!$A$6:$D$6426,3,0),IF(A77="INSUMO",VLOOKUP(B77,INSUMOS!$A$6:$D$5343,3,0),IF(A77="COTAÇÃO",VLOOKUP(B77,'MAPA DE COTAÇÕES'!$A$9:$H$956,4,0))))</f>
        <v>M2</v>
      </c>
      <c r="F77" s="357">
        <f>F76</f>
        <v>0.56999999999999995</v>
      </c>
      <c r="G77" s="318">
        <f>IF(A77="SERVIÇO",VLOOKUP(B77,SERVIÇOS!$A$6:$D$6426,4,0),IF(A77="INSUMO",VLOOKUP(B77,INSUMOS!$A$6:$D$5343,4,0),IF(A77="COTAÇÃO",VLOOKUP(B77,'MAPA DE COTAÇÕES'!$A$9:$H$956,3,0))))</f>
        <v>90.96</v>
      </c>
      <c r="H77" s="321">
        <f t="shared" si="11"/>
        <v>51.847199999999994</v>
      </c>
      <c r="J77" s="244"/>
    </row>
    <row r="78" spans="1:12" s="94" customFormat="1" ht="12.75" x14ac:dyDescent="0.2">
      <c r="A78" s="228"/>
      <c r="B78" s="331"/>
      <c r="C78" s="332"/>
      <c r="D78" s="332"/>
      <c r="E78" s="332"/>
      <c r="F78" s="332"/>
      <c r="G78" s="332"/>
      <c r="H78" s="333"/>
      <c r="J78" s="95"/>
    </row>
    <row r="79" spans="1:12" s="94" customFormat="1" ht="38.25" x14ac:dyDescent="0.2">
      <c r="A79" s="228"/>
      <c r="B79" s="99" t="s">
        <v>6495</v>
      </c>
      <c r="C79" s="100" t="s">
        <v>6516</v>
      </c>
      <c r="D79" s="101" t="s">
        <v>107</v>
      </c>
      <c r="E79" s="101" t="s">
        <v>6454</v>
      </c>
      <c r="F79" s="102"/>
      <c r="G79" s="103"/>
      <c r="H79" s="104">
        <f>SUM(H80:H81)</f>
        <v>21772.920679999999</v>
      </c>
      <c r="J79" s="96"/>
      <c r="L79" s="98"/>
    </row>
    <row r="80" spans="1:12" s="106" customFormat="1" ht="12.75" x14ac:dyDescent="0.2">
      <c r="A80" s="287" t="s">
        <v>5144</v>
      </c>
      <c r="B80" s="319">
        <v>85010</v>
      </c>
      <c r="C80" s="316" t="str">
        <f>IF(A80="SERVIÇO",VLOOKUP(B80,SERVIÇOS!$A$6:$D$6426,2,0),IF(A80="INSUMO",VLOOKUP(B80,INSUMOS!$A$6:$D$5343,2,0),IF(A80="COTAÇÃO",VLOOKUP(B80,'MAPA DE COTAÇÕES'!$A$9:$H$956,2,0))))</f>
        <v>CAIXILHO FIXO, DE ALUMINIO, PARA VIDRO</v>
      </c>
      <c r="D80" s="317" t="str">
        <f>IF(A80="SERVIÇO",VLOOKUP(B80,SERVIÇOS!$A$6:$E$6426,5,0),IF(A80="INSUMO",VLOOKUP(B80,INSUMOS!$A$6:$E$5343,5,0),IF(A80="COTAÇÃO",VLOOKUP(B80,'MAPA DE COTAÇÕES'!$A$9:$I$956,8,0))))</f>
        <v>SER.CG</v>
      </c>
      <c r="E80" s="317" t="str">
        <f>IF(A80="SERVIÇO",VLOOKUP(B80,SERVIÇOS!$A$6:$D$6426,3,0),IF(A80="INSUMO",VLOOKUP(B80,INSUMOS!$A$6:$D$5343,3,0),IF(A80="COTAÇÃO",VLOOKUP(B80,'MAPA DE COTAÇÕES'!$A$9:$H$956,4,0))))</f>
        <v>M2</v>
      </c>
      <c r="F80" s="356">
        <f>14.98*3.4</f>
        <v>50.932000000000002</v>
      </c>
      <c r="G80" s="318">
        <f>IF(A80="SERVIÇO",VLOOKUP(B80,SERVIÇOS!$A$6:$D$6426,4,0),IF(A80="INSUMO",VLOOKUP(B80,INSUMOS!$A$6:$D$5343,4,0),IF(A80="COTAÇÃO",VLOOKUP(B80,'MAPA DE COTAÇÕES'!$A$9:$H$956,3,0))))</f>
        <v>305.11</v>
      </c>
      <c r="H80" s="321">
        <f t="shared" ref="H80:H81" si="12">F80*G80</f>
        <v>15539.862520000001</v>
      </c>
      <c r="J80" s="244"/>
    </row>
    <row r="81" spans="1:12" s="106" customFormat="1" ht="12.75" x14ac:dyDescent="0.2">
      <c r="A81" s="287" t="s">
        <v>5144</v>
      </c>
      <c r="B81" s="319">
        <v>85001</v>
      </c>
      <c r="C81" s="316" t="str">
        <f>IF(A81="SERVIÇO",VLOOKUP(B81,SERVIÇOS!$A$6:$D$6426,2,0),IF(A81="INSUMO",VLOOKUP(B81,INSUMOS!$A$6:$D$5343,2,0),IF(A81="COTAÇÃO",VLOOKUP(B81,'MAPA DE COTAÇÕES'!$A$9:$H$956,2,0))))</f>
        <v>VIDRO LISO FUME, ESPESSURA 4MM</v>
      </c>
      <c r="D81" s="317" t="str">
        <f>IF(A81="SERVIÇO",VLOOKUP(B81,SERVIÇOS!$A$6:$E$6426,5,0),IF(A81="INSUMO",VLOOKUP(B81,INSUMOS!$A$6:$E$5343,5,0),IF(A81="COTAÇÃO",VLOOKUP(B81,'MAPA DE COTAÇÕES'!$A$9:$I$956,8,0))))</f>
        <v>SER.CG</v>
      </c>
      <c r="E81" s="317" t="str">
        <f>IF(A81="SERVIÇO",VLOOKUP(B81,SERVIÇOS!$A$6:$D$6426,3,0),IF(A81="INSUMO",VLOOKUP(B81,INSUMOS!$A$6:$D$5343,3,0),IF(A81="COTAÇÃO",VLOOKUP(B81,'MAPA DE COTAÇÕES'!$A$9:$H$956,4,0))))</f>
        <v>M2</v>
      </c>
      <c r="F81" s="357">
        <f>F80</f>
        <v>50.932000000000002</v>
      </c>
      <c r="G81" s="318">
        <f>IF(A81="SERVIÇO",VLOOKUP(B81,SERVIÇOS!$A$6:$D$6426,4,0),IF(A81="INSUMO",VLOOKUP(B81,INSUMOS!$A$6:$D$5343,4,0),IF(A81="COTAÇÃO",VLOOKUP(B81,'MAPA DE COTAÇÕES'!$A$9:$H$956,3,0))))</f>
        <v>122.38</v>
      </c>
      <c r="H81" s="321">
        <f t="shared" si="12"/>
        <v>6233.0581599999996</v>
      </c>
      <c r="J81" s="244"/>
    </row>
    <row r="82" spans="1:12" s="94" customFormat="1" ht="12.75" x14ac:dyDescent="0.2">
      <c r="A82" s="228"/>
      <c r="B82" s="331"/>
      <c r="C82" s="332"/>
      <c r="D82" s="332"/>
      <c r="E82" s="332"/>
      <c r="F82" s="332"/>
      <c r="G82" s="332"/>
      <c r="H82" s="333"/>
      <c r="J82" s="95"/>
    </row>
    <row r="83" spans="1:12" s="94" customFormat="1" ht="38.25" x14ac:dyDescent="0.2">
      <c r="A83" s="228"/>
      <c r="B83" s="99" t="s">
        <v>6497</v>
      </c>
      <c r="C83" s="100" t="s">
        <v>7339</v>
      </c>
      <c r="D83" s="101" t="s">
        <v>107</v>
      </c>
      <c r="E83" s="101" t="s">
        <v>220</v>
      </c>
      <c r="F83" s="102"/>
      <c r="G83" s="103"/>
      <c r="H83" s="104">
        <f>SUM(H84:H87)</f>
        <v>276.49799999999999</v>
      </c>
      <c r="J83" s="96"/>
      <c r="L83" s="98"/>
    </row>
    <row r="84" spans="1:12" s="106" customFormat="1" ht="25.5" x14ac:dyDescent="0.2">
      <c r="A84" s="287" t="s">
        <v>5144</v>
      </c>
      <c r="B84" s="319">
        <v>88309</v>
      </c>
      <c r="C84" s="316" t="str">
        <f>IF(A84="SERVIÇO",VLOOKUP(B84,SERVIÇOS!$A$6:$D$6426,2,0),IF(A84="INSUMO",VLOOKUP(B84,INSUMOS!$A$6:$D$5343,2,0),IF(A84="COTAÇÃO",VLOOKUP(B84,'MAPA DE COTAÇÕES'!$A$9:$H$956,2,0))))</f>
        <v>PEDREIRO COM ENCARGOS COMPLEMENTARES</v>
      </c>
      <c r="D84" s="317" t="str">
        <f>IF(A84="SERVIÇO",VLOOKUP(B84,SERVIÇOS!$A$6:$E$6426,5,0),IF(A84="INSUMO",VLOOKUP(B84,INSUMOS!$A$6:$E$5343,5,0),IF(A84="COTAÇÃO",VLOOKUP(B84,'MAPA DE COTAÇÕES'!$A$9:$I$956,8,0))))</f>
        <v>SER.CG</v>
      </c>
      <c r="E84" s="317" t="str">
        <f>IF(A84="SERVIÇO",VLOOKUP(B84,SERVIÇOS!$A$6:$D$6426,3,0),IF(A84="INSUMO",VLOOKUP(B84,INSUMOS!$A$6:$D$5343,3,0),IF(A84="COTAÇÃO",VLOOKUP(B84,'MAPA DE COTAÇÕES'!$A$9:$H$956,4,0))))</f>
        <v>H</v>
      </c>
      <c r="F84" s="358">
        <v>0.4</v>
      </c>
      <c r="G84" s="318">
        <f>IF(A84="SERVIÇO",VLOOKUP(B84,SERVIÇOS!$A$6:$D$6426,4,0),IF(A84="INSUMO",VLOOKUP(B84,INSUMOS!$A$6:$D$5343,4,0),IF(A84="COTAÇÃO",VLOOKUP(B84,'MAPA DE COTAÇÕES'!$A$9:$H$956,3,0))))</f>
        <v>21.47</v>
      </c>
      <c r="H84" s="321">
        <f t="shared" ref="H84:H87" si="13">F84*G84</f>
        <v>8.5879999999999992</v>
      </c>
      <c r="J84" s="244"/>
    </row>
    <row r="85" spans="1:12" s="106" customFormat="1" ht="25.5" x14ac:dyDescent="0.2">
      <c r="A85" s="287" t="s">
        <v>5144</v>
      </c>
      <c r="B85" s="319">
        <v>88315</v>
      </c>
      <c r="C85" s="316" t="str">
        <f>IF(A85="SERVIÇO",VLOOKUP(B85,SERVIÇOS!$A$6:$D$6426,2,0),IF(A85="INSUMO",VLOOKUP(B85,INSUMOS!$A$6:$D$5343,2,0),IF(A85="COTAÇÃO",VLOOKUP(B85,'MAPA DE COTAÇÕES'!$A$9:$H$956,2,0))))</f>
        <v>SERRALHEIRO COM ENCARGOS COMPLEMENTARES</v>
      </c>
      <c r="D85" s="317" t="str">
        <f>IF(A85="SERVIÇO",VLOOKUP(B85,SERVIÇOS!$A$6:$E$6426,5,0),IF(A85="INSUMO",VLOOKUP(B85,INSUMOS!$A$6:$E$5343,5,0),IF(A85="COTAÇÃO",VLOOKUP(B85,'MAPA DE COTAÇÕES'!$A$9:$I$956,8,0))))</f>
        <v>SER.CG</v>
      </c>
      <c r="E85" s="317" t="str">
        <f>IF(A85="SERVIÇO",VLOOKUP(B85,SERVIÇOS!$A$6:$D$6426,3,0),IF(A85="INSUMO",VLOOKUP(B85,INSUMOS!$A$6:$D$5343,3,0),IF(A85="COTAÇÃO",VLOOKUP(B85,'MAPA DE COTAÇÕES'!$A$9:$H$956,4,0))))</f>
        <v>H</v>
      </c>
      <c r="F85" s="359">
        <v>0.75</v>
      </c>
      <c r="G85" s="318">
        <f>IF(A85="SERVIÇO",VLOOKUP(B85,SERVIÇOS!$A$6:$D$6426,4,0),IF(A85="INSUMO",VLOOKUP(B85,INSUMOS!$A$6:$D$5343,4,0),IF(A85="COTAÇÃO",VLOOKUP(B85,'MAPA DE COTAÇÕES'!$A$9:$H$956,3,0))))</f>
        <v>21.35</v>
      </c>
      <c r="H85" s="321">
        <f t="shared" si="13"/>
        <v>16.012500000000003</v>
      </c>
      <c r="J85" s="244"/>
    </row>
    <row r="86" spans="1:12" s="106" customFormat="1" ht="25.5" x14ac:dyDescent="0.2">
      <c r="A86" s="287" t="s">
        <v>5144</v>
      </c>
      <c r="B86" s="319">
        <v>88316</v>
      </c>
      <c r="C86" s="316" t="str">
        <f>IF(A86="SERVIÇO",VLOOKUP(B86,SERVIÇOS!$A$6:$D$6426,2,0),IF(A86="INSUMO",VLOOKUP(B86,INSUMOS!$A$6:$D$5343,2,0),IF(A86="COTAÇÃO",VLOOKUP(B86,'MAPA DE COTAÇÕES'!$A$9:$H$956,2,0))))</f>
        <v>SERVENTE COM ENCARGOS COMPLEMENTARES</v>
      </c>
      <c r="D86" s="317" t="str">
        <f>IF(A86="SERVIÇO",VLOOKUP(B86,SERVIÇOS!$A$6:$E$6426,5,0),IF(A86="INSUMO",VLOOKUP(B86,INSUMOS!$A$6:$E$5343,5,0),IF(A86="COTAÇÃO",VLOOKUP(B86,'MAPA DE COTAÇÕES'!$A$9:$I$956,8,0))))</f>
        <v>SER.CG</v>
      </c>
      <c r="E86" s="317" t="str">
        <f>IF(A86="SERVIÇO",VLOOKUP(B86,SERVIÇOS!$A$6:$D$6426,3,0),IF(A86="INSUMO",VLOOKUP(B86,INSUMOS!$A$6:$D$5343,3,0),IF(A86="COTAÇÃO",VLOOKUP(B86,'MAPA DE COTAÇÕES'!$A$9:$H$956,4,0))))</f>
        <v>H</v>
      </c>
      <c r="F86" s="360">
        <v>1.1499999999999999</v>
      </c>
      <c r="G86" s="318">
        <f>IF(A86="SERVIÇO",VLOOKUP(B86,SERVIÇOS!$A$6:$D$6426,4,0),IF(A86="INSUMO",VLOOKUP(B86,INSUMOS!$A$6:$D$5343,4,0),IF(A86="COTAÇÃO",VLOOKUP(B86,'MAPA DE COTAÇÕES'!$A$9:$H$956,3,0))))</f>
        <v>15.79</v>
      </c>
      <c r="H86" s="321">
        <f t="shared" si="13"/>
        <v>18.158499999999997</v>
      </c>
      <c r="J86" s="244"/>
    </row>
    <row r="87" spans="1:12" s="106" customFormat="1" ht="25.5" x14ac:dyDescent="0.2">
      <c r="A87" s="287" t="s">
        <v>16</v>
      </c>
      <c r="B87" s="319" t="s">
        <v>5834</v>
      </c>
      <c r="C87" s="316" t="str">
        <f>IF(A87="SERVIÇO",VLOOKUP(B87,SERVIÇOS!$A$6:$D$6426,2,0),IF(A87="INSUMO",VLOOKUP(B87,INSUMOS!$A$6:$D$5343,2,0),IF(A87="COTAÇÃO",VLOOKUP(B87,'MAPA DE COTAÇÕES'!$A$9:$H$956,2,0))))</f>
        <v>PERFIL EM ALUMÍNIO 50X25MM PRETO COM 6M (0,585 kg/m)</v>
      </c>
      <c r="D87" s="317" t="str">
        <f>IF(A87="SERVIÇO",VLOOKUP(B87,SERVIÇOS!$A$6:$E$6426,5,0),IF(A87="INSUMO",VLOOKUP(B87,INSUMOS!$A$6:$E$5343,5,0),IF(A87="COTAÇÃO",VLOOKUP(B87,'MAPA DE COTAÇÕES'!$A$9:$I$956,9,0))))</f>
        <v>MAT.</v>
      </c>
      <c r="E87" s="317" t="str">
        <f>IF(A87="SERVIÇO",VLOOKUP(B87,SERVIÇOS!$A$6:$D$6426,3,0),IF(A87="INSUMO",VLOOKUP(B87,INSUMOS!$A$6:$D$5343,3,0),IF(A87="COTAÇÃO",VLOOKUP(B87,'MAPA DE COTAÇÕES'!$A$9:$H$956,4,0))))</f>
        <v>kg</v>
      </c>
      <c r="F87" s="357">
        <v>9.9</v>
      </c>
      <c r="G87" s="318">
        <f>IF(A87="SERVIÇO",VLOOKUP(B87,SERVIÇOS!$A$6:$D$6426,4,0),IF(A87="INSUMO",VLOOKUP(B87,INSUMOS!$A$6:$D$5343,4,0),IF(A87="COTAÇÃO",VLOOKUP(B87,'MAPA DE COTAÇÕES'!$A$9:$H$956,3,0))))</f>
        <v>23.61</v>
      </c>
      <c r="H87" s="321">
        <f t="shared" si="13"/>
        <v>233.739</v>
      </c>
      <c r="J87" s="244"/>
    </row>
    <row r="88" spans="1:12" s="94" customFormat="1" ht="12.75" x14ac:dyDescent="0.2">
      <c r="A88" s="228"/>
      <c r="B88" s="97" t="s">
        <v>168</v>
      </c>
      <c r="C88" s="547" t="s">
        <v>6522</v>
      </c>
      <c r="D88" s="548"/>
      <c r="E88" s="548"/>
      <c r="F88" s="548"/>
      <c r="G88" s="548"/>
      <c r="H88" s="549"/>
      <c r="J88" s="95"/>
    </row>
    <row r="89" spans="1:12" s="94" customFormat="1" ht="12.75" x14ac:dyDescent="0.2">
      <c r="A89" s="228"/>
      <c r="B89" s="331"/>
      <c r="C89" s="332"/>
      <c r="D89" s="332"/>
      <c r="E89" s="332"/>
      <c r="F89" s="332"/>
      <c r="G89" s="332"/>
      <c r="H89" s="333"/>
      <c r="J89" s="95"/>
    </row>
    <row r="90" spans="1:12" s="94" customFormat="1" ht="102" x14ac:dyDescent="0.2">
      <c r="A90" s="228"/>
      <c r="B90" s="99" t="s">
        <v>6500</v>
      </c>
      <c r="C90" s="100" t="s">
        <v>6527</v>
      </c>
      <c r="D90" s="101" t="s">
        <v>107</v>
      </c>
      <c r="E90" s="101" t="s">
        <v>6454</v>
      </c>
      <c r="F90" s="102"/>
      <c r="G90" s="103"/>
      <c r="H90" s="104">
        <f>SUM(H91:H96)</f>
        <v>1392.2165905280001</v>
      </c>
      <c r="J90" s="96"/>
      <c r="L90" s="98"/>
    </row>
    <row r="91" spans="1:12" s="106" customFormat="1" ht="38.25" x14ac:dyDescent="0.2">
      <c r="A91" s="287" t="s">
        <v>5144</v>
      </c>
      <c r="B91" s="319">
        <v>90817</v>
      </c>
      <c r="C91" s="316" t="str">
        <f>IF(A91="SERVIÇO",VLOOKUP(B91,SERVIÇOS!$A$6:$D$6426,2,0),IF(A91="INSUMO",VLOOKUP(B91,INSUMOS!$A$6:$D$5343,2,0),IF(A91="COTAÇÃO",VLOOKUP(B91,'MAPA DE COTAÇÕES'!$A$9:$H$956,2,0))))</f>
        <v>ADUELA / MARCO / BATENTE PARA PORTA DE 80X210CM, FIXAÇÃO COM ARGAMASSA - SOMENTE INSTALAÇÃO. AF_08/2015_P</v>
      </c>
      <c r="D91" s="317" t="str">
        <f>IF(A91="SERVIÇO",VLOOKUP(B91,SERVIÇOS!$A$6:$E$6426,5,0),IF(A91="INSUMO",VLOOKUP(B91,INSUMOS!$A$6:$E$5343,5,0),IF(A91="COTAÇÃO",VLOOKUP(B91,'MAPA DE COTAÇÕES'!$A$9:$I$956,8,0))))</f>
        <v>SER.CG</v>
      </c>
      <c r="E91" s="317" t="str">
        <f>IF(A91="SERVIÇO",VLOOKUP(B91,SERVIÇOS!$A$6:$D$6426,3,0),IF(A91="INSUMO",VLOOKUP(B91,INSUMOS!$A$6:$D$5343,3,0),IF(A91="COTAÇÃO",VLOOKUP(B91,'MAPA DE COTAÇÕES'!$A$9:$H$956,4,0))))</f>
        <v>UN</v>
      </c>
      <c r="F91" s="358">
        <v>1</v>
      </c>
      <c r="G91" s="318">
        <f>IF(A91="SERVIÇO",VLOOKUP(B91,SERVIÇOS!$A$6:$D$6426,4,0),IF(A91="INSUMO",VLOOKUP(B91,INSUMOS!$A$6:$D$5343,4,0),IF(A91="COTAÇÃO",VLOOKUP(B91,'MAPA DE COTAÇÕES'!$A$9:$H$956,3,0))))</f>
        <v>74.28</v>
      </c>
      <c r="H91" s="321">
        <f t="shared" ref="H91:H96" si="14">F91*G91</f>
        <v>74.28</v>
      </c>
      <c r="J91" s="244"/>
    </row>
    <row r="92" spans="1:12" s="106" customFormat="1" ht="63.75" x14ac:dyDescent="0.2">
      <c r="A92" s="287" t="s">
        <v>5144</v>
      </c>
      <c r="B92" s="319">
        <v>90822</v>
      </c>
      <c r="C92" s="316" t="str">
        <f>IF(A92="SERVIÇO",VLOOKUP(B92,SERVIÇOS!$A$6:$D$6426,2,0),IF(A92="INSUMO",VLOOKUP(B92,INSUMOS!$A$6:$D$5343,2,0),IF(A92="COTAÇÃO",VLOOKUP(B92,'MAPA DE COTAÇÕES'!$A$9:$H$956,2,0))))</f>
        <v>PORTA DE MADEIRA PARA PINTURA, SEMI-OCA (LEVE OU MÉDIA), 80X210CM, ESPESSURA DE 3,5CM, INCLUSO DOBRADIÇAS - FORNECIMENTO E INSTALAÇÃO. AF_08/2015</v>
      </c>
      <c r="D92" s="317" t="str">
        <f>IF(A92="SERVIÇO",VLOOKUP(B92,SERVIÇOS!$A$6:$E$6426,5,0),IF(A92="INSUMO",VLOOKUP(B92,INSUMOS!$A$6:$E$5343,5,0),IF(A92="COTAÇÃO",VLOOKUP(B92,'MAPA DE COTAÇÕES'!$A$9:$I$956,8,0))))</f>
        <v>SER.CG</v>
      </c>
      <c r="E92" s="317" t="str">
        <f>IF(A92="SERVIÇO",VLOOKUP(B92,SERVIÇOS!$A$6:$D$6426,3,0),IF(A92="INSUMO",VLOOKUP(B92,INSUMOS!$A$6:$D$5343,3,0),IF(A92="COTAÇÃO",VLOOKUP(B92,'MAPA DE COTAÇÕES'!$A$9:$H$956,4,0))))</f>
        <v>UN</v>
      </c>
      <c r="F92" s="359">
        <v>1</v>
      </c>
      <c r="G92" s="318">
        <f>IF(A92="SERVIÇO",VLOOKUP(B92,SERVIÇOS!$A$6:$D$6426,4,0),IF(A92="INSUMO",VLOOKUP(B92,INSUMOS!$A$6:$D$5343,4,0),IF(A92="COTAÇÃO",VLOOKUP(B92,'MAPA DE COTAÇÕES'!$A$9:$H$956,3,0))))</f>
        <v>285.39999999999998</v>
      </c>
      <c r="H92" s="321">
        <f t="shared" si="14"/>
        <v>285.39999999999998</v>
      </c>
      <c r="J92" s="244"/>
    </row>
    <row r="93" spans="1:12" s="106" customFormat="1" ht="38.25" x14ac:dyDescent="0.2">
      <c r="A93" s="287" t="s">
        <v>5144</v>
      </c>
      <c r="B93" s="319">
        <v>72200</v>
      </c>
      <c r="C93" s="316" t="str">
        <f>IF(A93="SERVIÇO",VLOOKUP(B93,SERVIÇOS!$A$6:$D$6426,2,0),IF(A93="INSUMO",VLOOKUP(B93,INSUMOS!$A$6:$D$5343,2,0),IF(A93="COTAÇÃO",VLOOKUP(B93,'MAPA DE COTAÇÕES'!$A$9:$H$956,2,0))))</f>
        <v>REVESTIMENTO EM LAMINADO MELAMINICO TEXTURIZADO, ESPESSURA 0,8 MM, FIXADO COM COLA</v>
      </c>
      <c r="D93" s="317" t="str">
        <f>IF(A93="SERVIÇO",VLOOKUP(B93,SERVIÇOS!$A$6:$E$6426,5,0),IF(A93="INSUMO",VLOOKUP(B93,INSUMOS!$A$6:$E$5343,5,0),IF(A93="COTAÇÃO",VLOOKUP(B93,'MAPA DE COTAÇÕES'!$A$9:$I$956,8,0))))</f>
        <v>SER.CG</v>
      </c>
      <c r="E93" s="317" t="str">
        <f>IF(A93="SERVIÇO",VLOOKUP(B93,SERVIÇOS!$A$6:$D$6426,3,0),IF(A93="INSUMO",VLOOKUP(B93,INSUMOS!$A$6:$D$5343,3,0),IF(A93="COTAÇÃO",VLOOKUP(B93,'MAPA DE COTAÇÕES'!$A$9:$H$956,4,0))))</f>
        <v>M2</v>
      </c>
      <c r="F93" s="358">
        <v>3.36</v>
      </c>
      <c r="G93" s="318">
        <f>IF(A93="SERVIÇO",VLOOKUP(B93,SERVIÇOS!$A$6:$D$6426,4,0),IF(A93="INSUMO",VLOOKUP(B93,INSUMOS!$A$6:$D$5343,4,0),IF(A93="COTAÇÃO",VLOOKUP(B93,'MAPA DE COTAÇÕES'!$A$9:$H$956,3,0))))</f>
        <v>94.42</v>
      </c>
      <c r="H93" s="321">
        <f t="shared" ref="H93:H94" si="15">F93*G93</f>
        <v>317.25119999999998</v>
      </c>
      <c r="J93" s="244"/>
    </row>
    <row r="94" spans="1:12" s="106" customFormat="1" ht="38.25" x14ac:dyDescent="0.2">
      <c r="A94" s="287" t="s">
        <v>5144</v>
      </c>
      <c r="B94" s="319">
        <v>72120</v>
      </c>
      <c r="C94" s="316" t="str">
        <f>IF(A94="SERVIÇO",VLOOKUP(B94,SERVIÇOS!$A$6:$D$6426,2,0),IF(A94="INSUMO",VLOOKUP(B94,INSUMOS!$A$6:$D$5343,2,0),IF(A94="COTAÇÃO",VLOOKUP(B94,'MAPA DE COTAÇÕES'!$A$9:$H$956,2,0))))</f>
        <v>VIDRO TEMPERADO INCOLOR, ESPESSURA 10MM, FORNECIMENTO E INSTALACAO, INCLUSIVE MASSA PARA VEDACAO</v>
      </c>
      <c r="D94" s="317" t="str">
        <f>IF(A94="SERVIÇO",VLOOKUP(B94,SERVIÇOS!$A$6:$E$6426,5,0),IF(A94="INSUMO",VLOOKUP(B94,INSUMOS!$A$6:$E$5343,5,0),IF(A94="COTAÇÃO",VLOOKUP(B94,'MAPA DE COTAÇÕES'!$A$9:$I$956,8,0))))</f>
        <v>SER.CG</v>
      </c>
      <c r="E94" s="317" t="str">
        <f>IF(A94="SERVIÇO",VLOOKUP(B94,SERVIÇOS!$A$6:$D$6426,3,0),IF(A94="INSUMO",VLOOKUP(B94,INSUMOS!$A$6:$D$5343,3,0),IF(A94="COTAÇÃO",VLOOKUP(B94,'MAPA DE COTAÇÕES'!$A$9:$H$956,4,0))))</f>
        <v>M2</v>
      </c>
      <c r="F94" s="359">
        <v>0.2</v>
      </c>
      <c r="G94" s="318">
        <f>IF(A94="SERVIÇO",VLOOKUP(B94,SERVIÇOS!$A$6:$D$6426,4,0),IF(A94="INSUMO",VLOOKUP(B94,INSUMOS!$A$6:$D$5343,4,0),IF(A94="COTAÇÃO",VLOOKUP(B94,'MAPA DE COTAÇÕES'!$A$9:$H$956,3,0))))</f>
        <v>163.01</v>
      </c>
      <c r="H94" s="321">
        <f t="shared" si="15"/>
        <v>32.601999999999997</v>
      </c>
      <c r="J94" s="244"/>
    </row>
    <row r="95" spans="1:12" s="106" customFormat="1" ht="38.25" x14ac:dyDescent="0.2">
      <c r="A95" s="287" t="s">
        <v>5144</v>
      </c>
      <c r="B95" s="319" t="str">
        <f>$B$98</f>
        <v>CPA - 001</v>
      </c>
      <c r="C95" s="316" t="str">
        <f>$C$98</f>
        <v>ADUELA / MARCO / BATENTE EM CHAPA DOBRADA GALVANIZADA A FOGO PERIMETRO = 44CM</v>
      </c>
      <c r="D95" s="317" t="str">
        <f>$D$98</f>
        <v xml:space="preserve">SER.CG </v>
      </c>
      <c r="E95" s="317" t="str">
        <f>$E$98</f>
        <v>M</v>
      </c>
      <c r="F95" s="361">
        <f>0.88+2.1+2.1</f>
        <v>5.08</v>
      </c>
      <c r="G95" s="318">
        <f>$H$98</f>
        <v>61.514481600000011</v>
      </c>
      <c r="H95" s="321">
        <f t="shared" si="14"/>
        <v>312.49356652800003</v>
      </c>
      <c r="J95" s="244"/>
    </row>
    <row r="96" spans="1:12" s="106" customFormat="1" ht="25.5" x14ac:dyDescent="0.2">
      <c r="A96" s="287" t="s">
        <v>5144</v>
      </c>
      <c r="B96" s="319" t="str">
        <f>$B$105</f>
        <v>CPA - 002</v>
      </c>
      <c r="C96" s="316" t="str">
        <f>$C$105</f>
        <v>PROTEÇÃO INFERIOR EM AÇO INOX   - FORNECIMENTO E INSTALAÇÃO</v>
      </c>
      <c r="D96" s="317" t="str">
        <f>$D$105</f>
        <v xml:space="preserve">SER.CG </v>
      </c>
      <c r="E96" s="317" t="str">
        <f>$E$105</f>
        <v>M</v>
      </c>
      <c r="F96" s="361">
        <f>0.8*0.3*2</f>
        <v>0.48</v>
      </c>
      <c r="G96" s="318">
        <f>$H$105</f>
        <v>771.22879999999998</v>
      </c>
      <c r="H96" s="321">
        <f t="shared" si="14"/>
        <v>370.18982399999999</v>
      </c>
      <c r="J96" s="244"/>
    </row>
    <row r="97" spans="1:12" s="94" customFormat="1" ht="12.75" x14ac:dyDescent="0.2">
      <c r="A97" s="228"/>
      <c r="B97" s="331"/>
      <c r="C97" s="332"/>
      <c r="D97" s="332"/>
      <c r="E97" s="332"/>
      <c r="F97" s="332"/>
      <c r="G97" s="332"/>
      <c r="H97" s="333"/>
      <c r="J97" s="95"/>
    </row>
    <row r="98" spans="1:12" s="94" customFormat="1" ht="38.25" x14ac:dyDescent="0.2">
      <c r="A98" s="228"/>
      <c r="B98" s="99" t="s">
        <v>6520</v>
      </c>
      <c r="C98" s="100" t="s">
        <v>6521</v>
      </c>
      <c r="D98" s="101" t="s">
        <v>107</v>
      </c>
      <c r="E98" s="101" t="s">
        <v>8</v>
      </c>
      <c r="F98" s="102"/>
      <c r="G98" s="103"/>
      <c r="H98" s="104">
        <f>SUM(H99:H102)</f>
        <v>61.514481600000011</v>
      </c>
      <c r="J98" s="96"/>
      <c r="L98" s="98"/>
    </row>
    <row r="99" spans="1:12" s="106" customFormat="1" ht="25.5" x14ac:dyDescent="0.2">
      <c r="A99" s="287" t="s">
        <v>5144</v>
      </c>
      <c r="B99" s="319">
        <v>88315</v>
      </c>
      <c r="C99" s="316" t="str">
        <f>IF(A99="SERVIÇO",VLOOKUP(B99,SERVIÇOS!$A$6:$D$6426,2,0),IF(A99="INSUMO",VLOOKUP(B99,INSUMOS!$A$6:$D$5343,2,0),IF(A99="COTAÇÃO",VLOOKUP(B99,'MAPA DE COTAÇÕES'!$A$9:$H$956,2,0))))</f>
        <v>SERRALHEIRO COM ENCARGOS COMPLEMENTARES</v>
      </c>
      <c r="D99" s="317" t="str">
        <f>IF(A99="SERVIÇO",VLOOKUP(B99,SERVIÇOS!$A$6:$E$6426,5,0),IF(A99="INSUMO",VLOOKUP(B99,INSUMOS!$A$6:$E$5343,5,0),IF(A99="COTAÇÃO",VLOOKUP(B99,'MAPA DE COTAÇÕES'!$A$9:$I$956,8,0))))</f>
        <v>SER.CG</v>
      </c>
      <c r="E99" s="317" t="str">
        <f>IF(A99="SERVIÇO",VLOOKUP(B99,SERVIÇOS!$A$6:$D$6426,3,0),IF(A99="INSUMO",VLOOKUP(B99,INSUMOS!$A$6:$D$5343,3,0),IF(A99="COTAÇÃO",VLOOKUP(B99,'MAPA DE COTAÇÕES'!$A$9:$H$956,4,0))))</f>
        <v>H</v>
      </c>
      <c r="F99" s="358">
        <v>0.27456000000000003</v>
      </c>
      <c r="G99" s="318">
        <f>IF(A99="SERVIÇO",VLOOKUP(B99,SERVIÇOS!$A$6:$D$6426,4,0),IF(A99="INSUMO",VLOOKUP(B99,INSUMOS!$A$6:$D$5343,4,0),IF(A99="COTAÇÃO",VLOOKUP(B99,'MAPA DE COTAÇÕES'!$A$9:$H$956,3,0))))</f>
        <v>21.35</v>
      </c>
      <c r="H99" s="321">
        <f t="shared" ref="H99:H102" si="16">F99*G99</f>
        <v>5.8618560000000013</v>
      </c>
      <c r="J99" s="244"/>
    </row>
    <row r="100" spans="1:12" s="106" customFormat="1" ht="25.5" x14ac:dyDescent="0.2">
      <c r="A100" s="287" t="s">
        <v>5144</v>
      </c>
      <c r="B100" s="319">
        <v>88316</v>
      </c>
      <c r="C100" s="316" t="str">
        <f>IF(A100="SERVIÇO",VLOOKUP(B100,SERVIÇOS!$A$6:$D$6426,2,0),IF(A100="INSUMO",VLOOKUP(B100,INSUMOS!$A$6:$D$5343,2,0),IF(A100="COTAÇÃO",VLOOKUP(B100,'MAPA DE COTAÇÕES'!$A$9:$H$956,2,0))))</f>
        <v>SERVENTE COM ENCARGOS COMPLEMENTARES</v>
      </c>
      <c r="D100" s="317" t="str">
        <f>IF(A100="SERVIÇO",VLOOKUP(B100,SERVIÇOS!$A$6:$E$6426,5,0),IF(A100="INSUMO",VLOOKUP(B100,INSUMOS!$A$6:$E$5343,5,0),IF(A100="COTAÇÃO",VLOOKUP(B100,'MAPA DE COTAÇÕES'!$A$9:$I$956,8,0))))</f>
        <v>SER.CG</v>
      </c>
      <c r="E100" s="317" t="str">
        <f>IF(A100="SERVIÇO",VLOOKUP(B100,SERVIÇOS!$A$6:$D$6426,3,0),IF(A100="INSUMO",VLOOKUP(B100,INSUMOS!$A$6:$D$5343,3,0),IF(A100="COTAÇÃO",VLOOKUP(B100,'MAPA DE COTAÇÕES'!$A$9:$H$956,4,0))))</f>
        <v>H</v>
      </c>
      <c r="F100" s="359">
        <v>0.27456000000000003</v>
      </c>
      <c r="G100" s="318">
        <f>IF(A100="SERVIÇO",VLOOKUP(B100,SERVIÇOS!$A$6:$D$6426,4,0),IF(A100="INSUMO",VLOOKUP(B100,INSUMOS!$A$6:$D$5343,4,0),IF(A100="COTAÇÃO",VLOOKUP(B100,'MAPA DE COTAÇÕES'!$A$9:$H$956,3,0))))</f>
        <v>15.79</v>
      </c>
      <c r="H100" s="321">
        <f t="shared" si="16"/>
        <v>4.3353023999999998</v>
      </c>
      <c r="J100" s="244"/>
    </row>
    <row r="101" spans="1:12" s="106" customFormat="1" ht="38.25" x14ac:dyDescent="0.2">
      <c r="A101" s="287" t="s">
        <v>5144</v>
      </c>
      <c r="B101" s="319">
        <v>98746</v>
      </c>
      <c r="C101" s="316" t="str">
        <f>IF(A101="SERVIÇO",VLOOKUP(B101,SERVIÇOS!$A$6:$D$6426,2,0),IF(A101="INSUMO",VLOOKUP(B101,INSUMOS!$A$6:$D$5343,2,0),IF(A101="COTAÇÃO",VLOOKUP(B101,'MAPA DE COTAÇÕES'!$A$9:$H$956,2,0))))</f>
        <v>SOLDA DE TOPO EM CHAPA/PERFIL/TUBO DE AÇO CHANFRADO, ESPESSURA=1/4''. AF_06/2018</v>
      </c>
      <c r="D101" s="317" t="str">
        <f>IF(A101="SERVIÇO",VLOOKUP(B101,SERVIÇOS!$A$6:$E$6426,5,0),IF(A101="INSUMO",VLOOKUP(B101,INSUMOS!$A$6:$E$5343,5,0),IF(A101="COTAÇÃO",VLOOKUP(B101,'MAPA DE COTAÇÕES'!$A$9:$I$956,8,0))))</f>
        <v>SER.CG</v>
      </c>
      <c r="E101" s="317" t="str">
        <f>IF(A101="SERVIÇO",VLOOKUP(B101,SERVIÇOS!$A$6:$D$6426,3,0),IF(A101="INSUMO",VLOOKUP(B101,INSUMOS!$A$6:$D$5343,3,0),IF(A101="COTAÇÃO",VLOOKUP(B101,'MAPA DE COTAÇÕES'!$A$9:$H$956,4,0))))</f>
        <v>M</v>
      </c>
      <c r="F101" s="360">
        <v>4.1183999999999998E-2</v>
      </c>
      <c r="G101" s="318">
        <f>IF(A101="SERVIÇO",VLOOKUP(B101,SERVIÇOS!$A$6:$D$6426,4,0),IF(A101="INSUMO",VLOOKUP(B101,INSUMOS!$A$6:$D$5343,4,0),IF(A101="COTAÇÃO",VLOOKUP(B101,'MAPA DE COTAÇÕES'!$A$9:$H$956,3,0))))</f>
        <v>45.55</v>
      </c>
      <c r="H101" s="321">
        <f t="shared" si="16"/>
        <v>1.8759311999999999</v>
      </c>
      <c r="J101" s="244"/>
    </row>
    <row r="102" spans="1:12" s="106" customFormat="1" ht="25.5" x14ac:dyDescent="0.2">
      <c r="A102" s="287" t="s">
        <v>5146</v>
      </c>
      <c r="B102" s="319">
        <v>11026</v>
      </c>
      <c r="C102" s="316" t="str">
        <f>IF(A102="SERVIÇO",VLOOKUP(B102,SERVIÇOS!$A$6:$D$6426,2,0),IF(A102="INSUMO",VLOOKUP(B102,INSUMOS!$A$6:$D$5343,2,0),IF(A102="COTAÇÃO",VLOOKUP(B102,'MAPA DE COTAÇÕES'!$A$9:$H$956,2,0))))</f>
        <v>CHAPA DE ACO GALVANIZADA BITOLA GSG 14, E = 1,95 MM (15,60 KG/M2)</v>
      </c>
      <c r="D102" s="317" t="str">
        <f>IF(A102="SERVIÇO",VLOOKUP(B102,SERVIÇOS!$A$6:$E$6426,5,0),IF(A102="INSUMO",VLOOKUP(B102,INSUMOS!$A$6:$E$5343,5,0),IF(A102="COTAÇÃO",VLOOKUP(B102,'MAPA DE COTAÇÕES'!$A$9:$I$956,8,0))))</f>
        <v>MAT.</v>
      </c>
      <c r="E102" s="317" t="str">
        <f>IF(A102="SERVIÇO",VLOOKUP(B102,SERVIÇOS!$A$6:$D$6426,3,0),IF(A102="INSUMO",VLOOKUP(B102,INSUMOS!$A$6:$D$5343,3,0),IF(A102="COTAÇÃO",VLOOKUP(B102,'MAPA DE COTAÇÕES'!$A$9:$H$956,4,0))))</f>
        <v xml:space="preserve">KG    </v>
      </c>
      <c r="F102" s="357">
        <v>7.2072000000000003</v>
      </c>
      <c r="G102" s="318">
        <f>IF(A102="SERVIÇO",VLOOKUP(B102,SERVIÇOS!$A$6:$D$6426,4,0),IF(A102="INSUMO",VLOOKUP(B102,INSUMOS!$A$6:$D$5343,4,0),IF(A102="COTAÇÃO",VLOOKUP(B102,'MAPA DE COTAÇÕES'!$A$9:$H$956,3,0))))</f>
        <v>6.86</v>
      </c>
      <c r="H102" s="321">
        <f t="shared" si="16"/>
        <v>49.441392000000008</v>
      </c>
      <c r="J102" s="244"/>
    </row>
    <row r="103" spans="1:12" s="94" customFormat="1" ht="12.75" x14ac:dyDescent="0.2">
      <c r="A103" s="228"/>
      <c r="B103" s="97" t="s">
        <v>168</v>
      </c>
      <c r="C103" s="547" t="s">
        <v>6523</v>
      </c>
      <c r="D103" s="548"/>
      <c r="E103" s="548"/>
      <c r="F103" s="548"/>
      <c r="G103" s="548"/>
      <c r="H103" s="549"/>
      <c r="J103" s="95"/>
    </row>
    <row r="104" spans="1:12" s="94" customFormat="1" ht="12.75" x14ac:dyDescent="0.2">
      <c r="A104" s="228"/>
      <c r="B104" s="331"/>
      <c r="C104" s="332"/>
      <c r="D104" s="332"/>
      <c r="E104" s="332"/>
      <c r="F104" s="332"/>
      <c r="G104" s="332"/>
      <c r="H104" s="333"/>
      <c r="J104" s="95"/>
    </row>
    <row r="105" spans="1:12" s="94" customFormat="1" ht="25.5" x14ac:dyDescent="0.2">
      <c r="A105" s="228"/>
      <c r="B105" s="99" t="s">
        <v>6524</v>
      </c>
      <c r="C105" s="100" t="s">
        <v>6525</v>
      </c>
      <c r="D105" s="101" t="s">
        <v>107</v>
      </c>
      <c r="E105" s="101" t="s">
        <v>8</v>
      </c>
      <c r="F105" s="102"/>
      <c r="G105" s="103"/>
      <c r="H105" s="104">
        <f>SUM(H106:H109)</f>
        <v>771.22879999999998</v>
      </c>
      <c r="J105" s="96"/>
      <c r="L105" s="98"/>
    </row>
    <row r="106" spans="1:12" s="106" customFormat="1" ht="25.5" x14ac:dyDescent="0.2">
      <c r="A106" s="287" t="s">
        <v>5144</v>
      </c>
      <c r="B106" s="319">
        <v>88315</v>
      </c>
      <c r="C106" s="316" t="str">
        <f>IF(A106="SERVIÇO",VLOOKUP(B106,SERVIÇOS!$A$6:$D$6426,2,0),IF(A106="INSUMO",VLOOKUP(B106,INSUMOS!$A$6:$D$5343,2,0),IF(A106="COTAÇÃO",VLOOKUP(B106,'MAPA DE COTAÇÕES'!$A$9:$H$956,2,0))))</f>
        <v>SERRALHEIRO COM ENCARGOS COMPLEMENTARES</v>
      </c>
      <c r="D106" s="317" t="str">
        <f>IF(A106="SERVIÇO",VLOOKUP(B106,SERVIÇOS!$A$6:$E$6426,5,0),IF(A106="INSUMO",VLOOKUP(B106,INSUMOS!$A$6:$E$5343,5,0),IF(A106="COTAÇÃO",VLOOKUP(B106,'MAPA DE COTAÇÕES'!$A$9:$I$956,8,0))))</f>
        <v>SER.CG</v>
      </c>
      <c r="E106" s="317" t="str">
        <f>IF(A106="SERVIÇO",VLOOKUP(B106,SERVIÇOS!$A$6:$D$6426,3,0),IF(A106="INSUMO",VLOOKUP(B106,INSUMOS!$A$6:$D$5343,3,0),IF(A106="COTAÇÃO",VLOOKUP(B106,'MAPA DE COTAÇÕES'!$A$9:$H$956,4,0))))</f>
        <v>H</v>
      </c>
      <c r="F106" s="358">
        <v>2</v>
      </c>
      <c r="G106" s="318">
        <f>IF(A106="SERVIÇO",VLOOKUP(B106,SERVIÇOS!$A$6:$D$6426,4,0),IF(A106="INSUMO",VLOOKUP(B106,INSUMOS!$A$6:$D$5343,4,0),IF(A106="COTAÇÃO",VLOOKUP(B106,'MAPA DE COTAÇÕES'!$A$9:$H$956,3,0))))</f>
        <v>21.35</v>
      </c>
      <c r="H106" s="321">
        <f t="shared" ref="H106:H109" si="17">F106*G106</f>
        <v>42.7</v>
      </c>
      <c r="J106" s="244"/>
    </row>
    <row r="107" spans="1:12" s="106" customFormat="1" ht="25.5" x14ac:dyDescent="0.2">
      <c r="A107" s="287" t="s">
        <v>5144</v>
      </c>
      <c r="B107" s="319">
        <v>88316</v>
      </c>
      <c r="C107" s="316" t="str">
        <f>IF(A107="SERVIÇO",VLOOKUP(B107,SERVIÇOS!$A$6:$D$6426,2,0),IF(A107="INSUMO",VLOOKUP(B107,INSUMOS!$A$6:$D$5343,2,0),IF(A107="COTAÇÃO",VLOOKUP(B107,'MAPA DE COTAÇÕES'!$A$9:$H$956,2,0))))</f>
        <v>SERVENTE COM ENCARGOS COMPLEMENTARES</v>
      </c>
      <c r="D107" s="317" t="str">
        <f>IF(A107="SERVIÇO",VLOOKUP(B107,SERVIÇOS!$A$6:$E$6426,5,0),IF(A107="INSUMO",VLOOKUP(B107,INSUMOS!$A$6:$E$5343,5,0),IF(A107="COTAÇÃO",VLOOKUP(B107,'MAPA DE COTAÇÕES'!$A$9:$I$956,8,0))))</f>
        <v>SER.CG</v>
      </c>
      <c r="E107" s="317" t="str">
        <f>IF(A107="SERVIÇO",VLOOKUP(B107,SERVIÇOS!$A$6:$D$6426,3,0),IF(A107="INSUMO",VLOOKUP(B107,INSUMOS!$A$6:$D$5343,3,0),IF(A107="COTAÇÃO",VLOOKUP(B107,'MAPA DE COTAÇÕES'!$A$9:$H$956,4,0))))</f>
        <v>H</v>
      </c>
      <c r="F107" s="359">
        <v>2</v>
      </c>
      <c r="G107" s="318">
        <f>IF(A107="SERVIÇO",VLOOKUP(B107,SERVIÇOS!$A$6:$D$6426,4,0),IF(A107="INSUMO",VLOOKUP(B107,INSUMOS!$A$6:$D$5343,4,0),IF(A107="COTAÇÃO",VLOOKUP(B107,'MAPA DE COTAÇÕES'!$A$9:$H$956,3,0))))</f>
        <v>15.79</v>
      </c>
      <c r="H107" s="321">
        <f t="shared" si="17"/>
        <v>31.58</v>
      </c>
      <c r="J107" s="244"/>
    </row>
    <row r="108" spans="1:12" s="106" customFormat="1" ht="25.5" x14ac:dyDescent="0.2">
      <c r="A108" s="287" t="s">
        <v>5146</v>
      </c>
      <c r="B108" s="319">
        <v>5104</v>
      </c>
      <c r="C108" s="316" t="str">
        <f>IF(A108="SERVIÇO",VLOOKUP(B108,SERVIÇOS!$A$6:$D$6426,2,0),IF(A108="INSUMO",VLOOKUP(B108,INSUMOS!$A$6:$D$5343,2,0),IF(A108="COTAÇÃO",VLOOKUP(B108,'MAPA DE COTAÇÕES'!$A$9:$H$956,2,0))))</f>
        <v>REBITE DE ALUMINIO VAZADO DE REPUXO, 3,2 X 8 MM (1KG = 1025 UNIDADES)</v>
      </c>
      <c r="D108" s="317" t="str">
        <f>IF(A108="SERVIÇO",VLOOKUP(B108,SERVIÇOS!$A$6:$E$6426,5,0),IF(A108="INSUMO",VLOOKUP(B108,INSUMOS!$A$6:$E$5343,5,0),IF(A108="COTAÇÃO",VLOOKUP(B108,'MAPA DE COTAÇÕES'!$A$9:$I$956,8,0))))</f>
        <v>MAT.</v>
      </c>
      <c r="E108" s="317" t="str">
        <f>IF(A108="SERVIÇO",VLOOKUP(B108,SERVIÇOS!$A$6:$D$6426,3,0),IF(A108="INSUMO",VLOOKUP(B108,INSUMOS!$A$6:$D$5343,3,0),IF(A108="COTAÇÃO",VLOOKUP(B108,'MAPA DE COTAÇÕES'!$A$9:$H$956,4,0))))</f>
        <v xml:space="preserve">KG    </v>
      </c>
      <c r="F108" s="360">
        <v>7.0000000000000007E-2</v>
      </c>
      <c r="G108" s="318">
        <f>IF(A108="SERVIÇO",VLOOKUP(B108,SERVIÇOS!$A$6:$D$6426,4,0),IF(A108="INSUMO",VLOOKUP(B108,INSUMOS!$A$6:$D$5343,4,0),IF(A108="COTAÇÃO",VLOOKUP(B108,'MAPA DE COTAÇÕES'!$A$9:$H$956,3,0))))</f>
        <v>41.84</v>
      </c>
      <c r="H108" s="321">
        <f t="shared" si="17"/>
        <v>2.9288000000000007</v>
      </c>
      <c r="J108" s="244"/>
    </row>
    <row r="109" spans="1:12" s="106" customFormat="1" ht="38.25" x14ac:dyDescent="0.2">
      <c r="A109" s="287" t="s">
        <v>5146</v>
      </c>
      <c r="B109" s="319">
        <v>12759</v>
      </c>
      <c r="C109" s="316" t="str">
        <f>IF(A109="SERVIÇO",VLOOKUP(B109,SERVIÇOS!$A$6:$D$6426,2,0),IF(A109="INSUMO",VLOOKUP(B109,INSUMOS!$A$6:$D$5343,2,0),IF(A109="COTAÇÃO",VLOOKUP(B109,'MAPA DE COTAÇÕES'!$A$9:$H$956,2,0))))</f>
        <v>CHAPA ACO INOX AISI 304 NUMERO 9 (E = 4 MM), ACABAMENTO NUMERO 1 (LAMINADO A QUENTE, FOSCO)</v>
      </c>
      <c r="D109" s="317" t="str">
        <f>IF(A109="SERVIÇO",VLOOKUP(B109,SERVIÇOS!$A$6:$E$6426,5,0),IF(A109="INSUMO",VLOOKUP(B109,INSUMOS!$A$6:$E$5343,5,0),IF(A109="COTAÇÃO",VLOOKUP(B109,'MAPA DE COTAÇÕES'!$A$9:$I$956,8,0))))</f>
        <v>MAT.</v>
      </c>
      <c r="E109" s="317" t="str">
        <f>IF(A109="SERVIÇO",VLOOKUP(B109,SERVIÇOS!$A$6:$D$6426,3,0),IF(A109="INSUMO",VLOOKUP(B109,INSUMOS!$A$6:$D$5343,3,0),IF(A109="COTAÇÃO",VLOOKUP(B109,'MAPA DE COTAÇÕES'!$A$9:$H$956,4,0))))</f>
        <v xml:space="preserve">M2    </v>
      </c>
      <c r="F109" s="357">
        <v>1</v>
      </c>
      <c r="G109" s="318">
        <f>IF(A109="SERVIÇO",VLOOKUP(B109,SERVIÇOS!$A$6:$D$6426,4,0),IF(A109="INSUMO",VLOOKUP(B109,INSUMOS!$A$6:$D$5343,4,0),IF(A109="COTAÇÃO",VLOOKUP(B109,'MAPA DE COTAÇÕES'!$A$9:$H$956,3,0))))</f>
        <v>694.02</v>
      </c>
      <c r="H109" s="321">
        <f t="shared" si="17"/>
        <v>694.02</v>
      </c>
      <c r="J109" s="244"/>
    </row>
    <row r="110" spans="1:12" s="94" customFormat="1" ht="12.75" x14ac:dyDescent="0.2">
      <c r="A110" s="228"/>
      <c r="B110" s="97" t="s">
        <v>168</v>
      </c>
      <c r="C110" s="547" t="s">
        <v>6526</v>
      </c>
      <c r="D110" s="548"/>
      <c r="E110" s="548"/>
      <c r="F110" s="548"/>
      <c r="G110" s="548"/>
      <c r="H110" s="549"/>
      <c r="J110" s="95"/>
    </row>
    <row r="111" spans="1:12" s="94" customFormat="1" ht="12.75" x14ac:dyDescent="0.2">
      <c r="A111" s="228"/>
      <c r="B111" s="331"/>
      <c r="C111" s="332"/>
      <c r="D111" s="332"/>
      <c r="E111" s="332"/>
      <c r="F111" s="332"/>
      <c r="G111" s="332"/>
      <c r="H111" s="333"/>
      <c r="J111" s="95"/>
    </row>
    <row r="112" spans="1:12" s="94" customFormat="1" ht="102" x14ac:dyDescent="0.2">
      <c r="A112" s="228"/>
      <c r="B112" s="99" t="s">
        <v>6502</v>
      </c>
      <c r="C112" s="100" t="s">
        <v>6528</v>
      </c>
      <c r="D112" s="101" t="s">
        <v>107</v>
      </c>
      <c r="E112" s="101" t="s">
        <v>6454</v>
      </c>
      <c r="F112" s="102"/>
      <c r="G112" s="103"/>
      <c r="H112" s="104">
        <f>SUM(H113:H118)</f>
        <v>1950.0533190080002</v>
      </c>
      <c r="J112" s="96"/>
      <c r="L112" s="98"/>
    </row>
    <row r="113" spans="1:12" s="106" customFormat="1" ht="38.25" x14ac:dyDescent="0.2">
      <c r="A113" s="287" t="s">
        <v>5144</v>
      </c>
      <c r="B113" s="319">
        <v>90819</v>
      </c>
      <c r="C113" s="316" t="str">
        <f>IF(A113="SERVIÇO",VLOOKUP(B113,SERVIÇOS!$A$6:$D$6426,2,0),IF(A113="INSUMO",VLOOKUP(B113,INSUMOS!$A$6:$D$5343,2,0),IF(A113="COTAÇÃO",VLOOKUP(B113,'MAPA DE COTAÇÕES'!$A$9:$H$956,2,0))))</f>
        <v>ADUELA / MARCO / BATENTE PARA PORTA DE 90X210CM, FIXAÇÃO COM ARGAMASSA - SOMENTE INSTALAÇÃO. AF_08/2015_P</v>
      </c>
      <c r="D113" s="317" t="str">
        <f>IF(A113="SERVIÇO",VLOOKUP(B113,SERVIÇOS!$A$6:$E$6426,5,0),IF(A113="INSUMO",VLOOKUP(B113,INSUMOS!$A$6:$E$5343,5,0),IF(A113="COTAÇÃO",VLOOKUP(B113,'MAPA DE COTAÇÕES'!$A$9:$I$956,8,0))))</f>
        <v>SER.CG</v>
      </c>
      <c r="E113" s="317" t="str">
        <f>IF(A113="SERVIÇO",VLOOKUP(B113,SERVIÇOS!$A$6:$D$6426,3,0),IF(A113="INSUMO",VLOOKUP(B113,INSUMOS!$A$6:$D$5343,3,0),IF(A113="COTAÇÃO",VLOOKUP(B113,'MAPA DE COTAÇÕES'!$A$9:$H$956,4,0))))</f>
        <v>UN</v>
      </c>
      <c r="F113" s="361">
        <v>1</v>
      </c>
      <c r="G113" s="318">
        <f>IF(A113="SERVIÇO",VLOOKUP(B113,SERVIÇOS!$A$6:$D$6426,4,0),IF(A113="INSUMO",VLOOKUP(B113,INSUMOS!$A$6:$D$5343,4,0),IF(A113="COTAÇÃO",VLOOKUP(B113,'MAPA DE COTAÇÕES'!$A$9:$H$956,3,0))))</f>
        <v>79.709999999999994</v>
      </c>
      <c r="H113" s="321">
        <f t="shared" ref="H113:H118" si="18">F113*G113</f>
        <v>79.709999999999994</v>
      </c>
      <c r="J113" s="244"/>
    </row>
    <row r="114" spans="1:12" s="106" customFormat="1" ht="63.75" x14ac:dyDescent="0.2">
      <c r="A114" s="287" t="s">
        <v>5144</v>
      </c>
      <c r="B114" s="319">
        <v>90820</v>
      </c>
      <c r="C114" s="316" t="str">
        <f>IF(A114="SERVIÇO",VLOOKUP(B114,SERVIÇOS!$A$6:$D$6426,2,0),IF(A114="INSUMO",VLOOKUP(B114,INSUMOS!$A$6:$D$5343,2,0),IF(A114="COTAÇÃO",VLOOKUP(B114,'MAPA DE COTAÇÕES'!$A$9:$H$956,2,0))))</f>
        <v>PORTA DE MADEIRA PARA PINTURA, SEMI-OCA (LEVE OU MÉDIA), 60X210CM, ESPESSURA DE 3,5CM, INCLUSO DOBRADIÇAS - FORNECIMENTO E INSTALAÇÃO. AF_08/2015</v>
      </c>
      <c r="D114" s="317" t="str">
        <f>IF(A114="SERVIÇO",VLOOKUP(B114,SERVIÇOS!$A$6:$E$6426,5,0),IF(A114="INSUMO",VLOOKUP(B114,INSUMOS!$A$6:$E$5343,5,0),IF(A114="COTAÇÃO",VLOOKUP(B114,'MAPA DE COTAÇÕES'!$A$9:$I$956,8,0))))</f>
        <v>SER.CG</v>
      </c>
      <c r="E114" s="317" t="str">
        <f>IF(A114="SERVIÇO",VLOOKUP(B114,SERVIÇOS!$A$6:$D$6426,3,0),IF(A114="INSUMO",VLOOKUP(B114,INSUMOS!$A$6:$D$5343,3,0),IF(A114="COTAÇÃO",VLOOKUP(B114,'MAPA DE COTAÇÕES'!$A$9:$H$956,4,0))))</f>
        <v>UN</v>
      </c>
      <c r="F114" s="362">
        <v>2</v>
      </c>
      <c r="G114" s="318">
        <f>IF(A114="SERVIÇO",VLOOKUP(B114,SERVIÇOS!$A$6:$D$6426,4,0),IF(A114="INSUMO",VLOOKUP(B114,INSUMOS!$A$6:$D$5343,4,0),IF(A114="COTAÇÃO",VLOOKUP(B114,'MAPA DE COTAÇÕES'!$A$9:$H$956,3,0))))</f>
        <v>264.48</v>
      </c>
      <c r="H114" s="321">
        <f t="shared" si="18"/>
        <v>528.96</v>
      </c>
      <c r="J114" s="244"/>
    </row>
    <row r="115" spans="1:12" s="106" customFormat="1" ht="38.25" x14ac:dyDescent="0.2">
      <c r="A115" s="287" t="s">
        <v>5144</v>
      </c>
      <c r="B115" s="319">
        <v>72200</v>
      </c>
      <c r="C115" s="316" t="str">
        <f>IF(A115="SERVIÇO",VLOOKUP(B115,SERVIÇOS!$A$6:$D$6426,2,0),IF(A115="INSUMO",VLOOKUP(B115,INSUMOS!$A$6:$D$5343,2,0),IF(A115="COTAÇÃO",VLOOKUP(B115,'MAPA DE COTAÇÕES'!$A$9:$H$956,2,0))))</f>
        <v>REVESTIMENTO EM LAMINADO MELAMINICO TEXTURIZADO, ESPESSURA 0,8 MM, FIXADO COM COLA</v>
      </c>
      <c r="D115" s="317" t="str">
        <f>IF(A115="SERVIÇO",VLOOKUP(B115,SERVIÇOS!$A$6:$E$6426,5,0),IF(A115="INSUMO",VLOOKUP(B115,INSUMOS!$A$6:$E$5343,5,0),IF(A115="COTAÇÃO",VLOOKUP(B115,'MAPA DE COTAÇÕES'!$A$9:$I$956,8,0))))</f>
        <v>SER.CG</v>
      </c>
      <c r="E115" s="317" t="str">
        <f>IF(A115="SERVIÇO",VLOOKUP(B115,SERVIÇOS!$A$6:$D$6426,3,0),IF(A115="INSUMO",VLOOKUP(B115,INSUMOS!$A$6:$D$5343,3,0),IF(A115="COTAÇÃO",VLOOKUP(B115,'MAPA DE COTAÇÕES'!$A$9:$H$956,4,0))))</f>
        <v>M2</v>
      </c>
      <c r="F115" s="361">
        <f>1.1*2.1*2</f>
        <v>4.620000000000001</v>
      </c>
      <c r="G115" s="318">
        <f>IF(A115="SERVIÇO",VLOOKUP(B115,SERVIÇOS!$A$6:$D$6426,4,0),IF(A115="INSUMO",VLOOKUP(B115,INSUMOS!$A$6:$D$5343,4,0),IF(A115="COTAÇÃO",VLOOKUP(B115,'MAPA DE COTAÇÕES'!$A$9:$H$956,3,0))))</f>
        <v>94.42</v>
      </c>
      <c r="H115" s="321">
        <f t="shared" si="18"/>
        <v>436.2204000000001</v>
      </c>
      <c r="J115" s="244"/>
    </row>
    <row r="116" spans="1:12" s="106" customFormat="1" ht="38.25" x14ac:dyDescent="0.2">
      <c r="A116" s="287" t="s">
        <v>5144</v>
      </c>
      <c r="B116" s="319">
        <v>72120</v>
      </c>
      <c r="C116" s="316" t="str">
        <f>IF(A116="SERVIÇO",VLOOKUP(B116,SERVIÇOS!$A$6:$D$6426,2,0),IF(A116="INSUMO",VLOOKUP(B116,INSUMOS!$A$6:$D$5343,2,0),IF(A116="COTAÇÃO",VLOOKUP(B116,'MAPA DE COTAÇÕES'!$A$9:$H$956,2,0))))</f>
        <v>VIDRO TEMPERADO INCOLOR, ESPESSURA 10MM, FORNECIMENTO E INSTALACAO, INCLUSIVE MASSA PARA VEDACAO</v>
      </c>
      <c r="D116" s="317" t="str">
        <f>IF(A116="SERVIÇO",VLOOKUP(B116,SERVIÇOS!$A$6:$E$6426,5,0),IF(A116="INSUMO",VLOOKUP(B116,INSUMOS!$A$6:$E$5343,5,0),IF(A116="COTAÇÃO",VLOOKUP(B116,'MAPA DE COTAÇÕES'!$A$9:$I$956,8,0))))</f>
        <v>SER.CG</v>
      </c>
      <c r="E116" s="317" t="str">
        <f>IF(A116="SERVIÇO",VLOOKUP(B116,SERVIÇOS!$A$6:$D$6426,3,0),IF(A116="INSUMO",VLOOKUP(B116,INSUMOS!$A$6:$D$5343,3,0),IF(A116="COTAÇÃO",VLOOKUP(B116,'MAPA DE COTAÇÕES'!$A$9:$H$956,4,0))))</f>
        <v>M2</v>
      </c>
      <c r="F116" s="361">
        <f>0.2*2</f>
        <v>0.4</v>
      </c>
      <c r="G116" s="318">
        <f>IF(A116="SERVIÇO",VLOOKUP(B116,SERVIÇOS!$A$6:$D$6426,4,0),IF(A116="INSUMO",VLOOKUP(B116,INSUMOS!$A$6:$D$5343,4,0),IF(A116="COTAÇÃO",VLOOKUP(B116,'MAPA DE COTAÇÕES'!$A$9:$H$956,3,0))))</f>
        <v>163.01</v>
      </c>
      <c r="H116" s="321">
        <f t="shared" si="18"/>
        <v>65.203999999999994</v>
      </c>
      <c r="J116" s="244"/>
    </row>
    <row r="117" spans="1:12" s="106" customFormat="1" ht="38.25" x14ac:dyDescent="0.2">
      <c r="A117" s="287" t="s">
        <v>5144</v>
      </c>
      <c r="B117" s="319" t="str">
        <f>$B$98</f>
        <v>CPA - 001</v>
      </c>
      <c r="C117" s="316" t="str">
        <f>$C$98</f>
        <v>ADUELA / MARCO / BATENTE EM CHAPA DOBRADA GALVANIZADA A FOGO PERIMETRO = 44CM</v>
      </c>
      <c r="D117" s="317" t="str">
        <f>$D$98</f>
        <v xml:space="preserve">SER.CG </v>
      </c>
      <c r="E117" s="317" t="str">
        <f>$E$98</f>
        <v>M</v>
      </c>
      <c r="F117" s="361">
        <f>1.18+2.1+2.1</f>
        <v>5.3800000000000008</v>
      </c>
      <c r="G117" s="318">
        <f>$H$98</f>
        <v>61.514481600000011</v>
      </c>
      <c r="H117" s="321">
        <f t="shared" si="18"/>
        <v>330.94791100800012</v>
      </c>
      <c r="J117" s="244"/>
    </row>
    <row r="118" spans="1:12" s="106" customFormat="1" ht="25.5" x14ac:dyDescent="0.2">
      <c r="A118" s="287" t="s">
        <v>5144</v>
      </c>
      <c r="B118" s="319" t="str">
        <f>$B$105</f>
        <v>CPA - 002</v>
      </c>
      <c r="C118" s="316" t="str">
        <f>$C$105</f>
        <v>PROTEÇÃO INFERIOR EM AÇO INOX   - FORNECIMENTO E INSTALAÇÃO</v>
      </c>
      <c r="D118" s="317" t="str">
        <f>$D$105</f>
        <v xml:space="preserve">SER.CG </v>
      </c>
      <c r="E118" s="317" t="str">
        <f>$E$105</f>
        <v>M</v>
      </c>
      <c r="F118" s="361">
        <f>1.1*0.3*2</f>
        <v>0.66</v>
      </c>
      <c r="G118" s="318">
        <f>$H$105</f>
        <v>771.22879999999998</v>
      </c>
      <c r="H118" s="321">
        <f t="shared" si="18"/>
        <v>509.011008</v>
      </c>
      <c r="J118" s="244"/>
    </row>
    <row r="119" spans="1:12" s="94" customFormat="1" ht="12.75" x14ac:dyDescent="0.2">
      <c r="A119" s="228"/>
      <c r="B119" s="331"/>
      <c r="C119" s="332"/>
      <c r="D119" s="332"/>
      <c r="E119" s="332"/>
      <c r="F119" s="332"/>
      <c r="G119" s="332"/>
      <c r="H119" s="333"/>
      <c r="J119" s="95"/>
    </row>
    <row r="120" spans="1:12" s="94" customFormat="1" ht="63.75" x14ac:dyDescent="0.2">
      <c r="A120" s="228"/>
      <c r="B120" s="99" t="s">
        <v>6531</v>
      </c>
      <c r="C120" s="100" t="s">
        <v>6534</v>
      </c>
      <c r="D120" s="101" t="s">
        <v>107</v>
      </c>
      <c r="E120" s="101" t="s">
        <v>6454</v>
      </c>
      <c r="F120" s="102"/>
      <c r="G120" s="103"/>
      <c r="H120" s="104">
        <f>SUM(H121:H124)</f>
        <v>159.17599999999999</v>
      </c>
      <c r="J120" s="96"/>
      <c r="L120" s="98"/>
    </row>
    <row r="121" spans="1:12" s="106" customFormat="1" ht="25.5" x14ac:dyDescent="0.2">
      <c r="A121" s="287" t="s">
        <v>5144</v>
      </c>
      <c r="B121" s="319">
        <v>88261</v>
      </c>
      <c r="C121" s="316" t="str">
        <f>IF(A121="SERVIÇO",VLOOKUP(B121,SERVIÇOS!$A$6:$D$6426,2,0),IF(A121="INSUMO",VLOOKUP(B121,INSUMOS!$A$6:$D$5343,2,0),IF(A121="COTAÇÃO",VLOOKUP(B121,'MAPA DE COTAÇÕES'!$A$9:$H$956,2,0))))</f>
        <v>CARPINTEIRO DE ESQUADRIA COM ENCARGOS COMPLEMENTARES</v>
      </c>
      <c r="D121" s="317" t="str">
        <f>IF(A121="SERVIÇO",VLOOKUP(B121,SERVIÇOS!$A$6:$E$6426,5,0),IF(A121="INSUMO",VLOOKUP(B121,INSUMOS!$A$6:$E$5343,5,0),IF(A121="COTAÇÃO",VLOOKUP(B121,'MAPA DE COTAÇÕES'!$A$9:$I$956,8,0))))</f>
        <v>SER.CG</v>
      </c>
      <c r="E121" s="317" t="str">
        <f>IF(A121="SERVIÇO",VLOOKUP(B121,SERVIÇOS!$A$6:$D$6426,3,0),IF(A121="INSUMO",VLOOKUP(B121,INSUMOS!$A$6:$D$5343,3,0),IF(A121="COTAÇÃO",VLOOKUP(B121,'MAPA DE COTAÇÕES'!$A$9:$H$956,4,0))))</f>
        <v>H</v>
      </c>
      <c r="F121" s="361">
        <v>1.8</v>
      </c>
      <c r="G121" s="318">
        <f>IF(A121="SERVIÇO",VLOOKUP(B121,SERVIÇOS!$A$6:$D$6426,4,0),IF(A121="INSUMO",VLOOKUP(B121,INSUMOS!$A$6:$D$5343,4,0),IF(A121="COTAÇÃO",VLOOKUP(B121,'MAPA DE COTAÇÕES'!$A$9:$H$956,3,0))))</f>
        <v>21.35</v>
      </c>
      <c r="H121" s="321">
        <f t="shared" ref="H121:H124" si="19">F121*G121</f>
        <v>38.430000000000007</v>
      </c>
      <c r="J121" s="244"/>
    </row>
    <row r="122" spans="1:12" s="106" customFormat="1" ht="25.5" x14ac:dyDescent="0.2">
      <c r="A122" s="287" t="s">
        <v>5144</v>
      </c>
      <c r="B122" s="319">
        <v>88239</v>
      </c>
      <c r="C122" s="316" t="str">
        <f>IF(A122="SERVIÇO",VLOOKUP(B122,SERVIÇOS!$A$6:$D$6426,2,0),IF(A122="INSUMO",VLOOKUP(B122,INSUMOS!$A$6:$D$5343,2,0),IF(A122="COTAÇÃO",VLOOKUP(B122,'MAPA DE COTAÇÕES'!$A$9:$H$956,2,0))))</f>
        <v>AJUDANTE DE CARPINTEIRO COM ENCARGOS COMPLEMENTARES</v>
      </c>
      <c r="D122" s="317" t="str">
        <f>IF(A122="SERVIÇO",VLOOKUP(B122,SERVIÇOS!$A$6:$E$6426,5,0),IF(A122="INSUMO",VLOOKUP(B122,INSUMOS!$A$6:$E$5343,5,0),IF(A122="COTAÇÃO",VLOOKUP(B122,'MAPA DE COTAÇÕES'!$A$9:$I$956,8,0))))</f>
        <v>SER.CG</v>
      </c>
      <c r="E122" s="317" t="str">
        <f>IF(A122="SERVIÇO",VLOOKUP(B122,SERVIÇOS!$A$6:$D$6426,3,0),IF(A122="INSUMO",VLOOKUP(B122,INSUMOS!$A$6:$D$5343,3,0),IF(A122="COTAÇÃO",VLOOKUP(B122,'MAPA DE COTAÇÕES'!$A$9:$H$956,4,0))))</f>
        <v>H</v>
      </c>
      <c r="F122" s="362">
        <v>1.8</v>
      </c>
      <c r="G122" s="318">
        <f>IF(A122="SERVIÇO",VLOOKUP(B122,SERVIÇOS!$A$6:$D$6426,4,0),IF(A122="INSUMO",VLOOKUP(B122,INSUMOS!$A$6:$D$5343,4,0),IF(A122="COTAÇÃO",VLOOKUP(B122,'MAPA DE COTAÇÕES'!$A$9:$H$956,3,0))))</f>
        <v>17.97</v>
      </c>
      <c r="H122" s="321">
        <f t="shared" si="19"/>
        <v>32.345999999999997</v>
      </c>
      <c r="J122" s="244"/>
    </row>
    <row r="123" spans="1:12" s="106" customFormat="1" ht="63.75" x14ac:dyDescent="0.2">
      <c r="A123" s="287" t="s">
        <v>5146</v>
      </c>
      <c r="B123" s="319">
        <v>3080</v>
      </c>
      <c r="C123" s="316" t="str">
        <f>IF(A123="SERVIÇO",VLOOKUP(B123,SERVIÇOS!$A$6:$D$6426,2,0),IF(A123="INSUMO",VLOOKUP(B123,INSUMOS!$A$6:$D$5343,2,0),IF(A123="COTAÇÃO",VLOOKUP(B123,'MAPA DE COTAÇÕES'!$A$9:$H$956,2,0))))</f>
        <v>FECHADURA DE EMBUTIR PARA PORTA EXTERNA / ENTRADA, MAQUINA 40 MM, COM CILINDRO, MACANETA ALAVANCA E ESPELHO EM METAL CROMADO - NIVEL SEGURANCA MEDIO - COMPLETA</v>
      </c>
      <c r="D123" s="317" t="str">
        <f>IF(A123="SERVIÇO",VLOOKUP(B123,SERVIÇOS!$A$6:$E$6426,5,0),IF(A123="INSUMO",VLOOKUP(B123,INSUMOS!$A$6:$E$5343,5,0),IF(A123="COTAÇÃO",VLOOKUP(B123,'MAPA DE COTAÇÕES'!$A$9:$I$956,8,0))))</f>
        <v>MAT.</v>
      </c>
      <c r="E123" s="317" t="str">
        <f>IF(A123="SERVIÇO",VLOOKUP(B123,SERVIÇOS!$A$6:$D$6426,3,0),IF(A123="INSUMO",VLOOKUP(B123,INSUMOS!$A$6:$D$5343,3,0),IF(A123="COTAÇÃO",VLOOKUP(B123,'MAPA DE COTAÇÕES'!$A$9:$H$956,4,0))))</f>
        <v xml:space="preserve">CJ    </v>
      </c>
      <c r="F123" s="361">
        <v>1</v>
      </c>
      <c r="G123" s="318">
        <f>IF(A123="SERVIÇO",VLOOKUP(B123,SERVIÇOS!$A$6:$D$6426,4,0),IF(A123="INSUMO",VLOOKUP(B123,INSUMOS!$A$6:$D$5343,4,0),IF(A123="COTAÇÃO",VLOOKUP(B123,'MAPA DE COTAÇÕES'!$A$9:$H$956,3,0))))</f>
        <v>46.26</v>
      </c>
      <c r="H123" s="321">
        <f t="shared" si="19"/>
        <v>46.26</v>
      </c>
      <c r="J123" s="244"/>
    </row>
    <row r="124" spans="1:12" s="106" customFormat="1" ht="51" x14ac:dyDescent="0.2">
      <c r="A124" s="287" t="s">
        <v>5146</v>
      </c>
      <c r="B124" s="319">
        <v>3108</v>
      </c>
      <c r="C124" s="316" t="str">
        <f>IF(A124="SERVIÇO",VLOOKUP(B124,SERVIÇOS!$A$6:$D$6426,2,0),IF(A124="INSUMO",VLOOKUP(B124,INSUMOS!$A$6:$D$5343,2,0),IF(A124="COTAÇÃO",VLOOKUP(B124,'MAPA DE COTAÇÕES'!$A$9:$H$956,2,0))))</f>
        <v>FECHO DE EMBUTIR, TIPO UNHA, COMANDO COM ALAVANCA, EM LATAO CROMADO, 22 CM, PARA PORTAS E JANELAS - INCLUI PARAFUSOS</v>
      </c>
      <c r="D124" s="317" t="str">
        <f>IF(A124="SERVIÇO",VLOOKUP(B124,SERVIÇOS!$A$6:$E$6426,5,0),IF(A124="INSUMO",VLOOKUP(B124,INSUMOS!$A$6:$E$5343,5,0),IF(A124="COTAÇÃO",VLOOKUP(B124,'MAPA DE COTAÇÕES'!$A$9:$I$956,8,0))))</f>
        <v>MAT.</v>
      </c>
      <c r="E124" s="317" t="str">
        <f>IF(A124="SERVIÇO",VLOOKUP(B124,SERVIÇOS!$A$6:$D$6426,3,0),IF(A124="INSUMO",VLOOKUP(B124,INSUMOS!$A$6:$D$5343,3,0),IF(A124="COTAÇÃO",VLOOKUP(B124,'MAPA DE COTAÇÕES'!$A$9:$H$956,4,0))))</f>
        <v xml:space="preserve">UN    </v>
      </c>
      <c r="F124" s="361">
        <v>2</v>
      </c>
      <c r="G124" s="318">
        <f>IF(A124="SERVIÇO",VLOOKUP(B124,SERVIÇOS!$A$6:$D$6426,4,0),IF(A124="INSUMO",VLOOKUP(B124,INSUMOS!$A$6:$D$5343,4,0),IF(A124="COTAÇÃO",VLOOKUP(B124,'MAPA DE COTAÇÕES'!$A$9:$H$956,3,0))))</f>
        <v>21.07</v>
      </c>
      <c r="H124" s="321">
        <f t="shared" si="19"/>
        <v>42.14</v>
      </c>
      <c r="J124" s="244"/>
    </row>
    <row r="125" spans="1:12" s="94" customFormat="1" ht="12.75" x14ac:dyDescent="0.2">
      <c r="A125" s="228"/>
      <c r="B125" s="97" t="s">
        <v>168</v>
      </c>
      <c r="C125" s="547" t="s">
        <v>6535</v>
      </c>
      <c r="D125" s="548"/>
      <c r="E125" s="548"/>
      <c r="F125" s="548"/>
      <c r="G125" s="548"/>
      <c r="H125" s="549"/>
      <c r="J125" s="95"/>
    </row>
    <row r="126" spans="1:12" s="94" customFormat="1" ht="12.75" x14ac:dyDescent="0.2">
      <c r="A126" s="228"/>
      <c r="B126" s="331"/>
      <c r="C126" s="332"/>
      <c r="D126" s="332"/>
      <c r="E126" s="332"/>
      <c r="F126" s="332"/>
      <c r="G126" s="332"/>
      <c r="H126" s="333"/>
      <c r="J126" s="95"/>
    </row>
    <row r="127" spans="1:12" s="94" customFormat="1" ht="51" x14ac:dyDescent="0.2">
      <c r="A127" s="228"/>
      <c r="B127" s="99" t="s">
        <v>6552</v>
      </c>
      <c r="C127" s="100" t="s">
        <v>6557</v>
      </c>
      <c r="D127" s="101" t="s">
        <v>107</v>
      </c>
      <c r="E127" s="101" t="s">
        <v>220</v>
      </c>
      <c r="F127" s="102"/>
      <c r="G127" s="103"/>
      <c r="H127" s="104">
        <f>SUM(H128:H132)</f>
        <v>175.7022</v>
      </c>
      <c r="J127" s="96"/>
      <c r="L127" s="98"/>
    </row>
    <row r="128" spans="1:12" s="106" customFormat="1" ht="25.5" x14ac:dyDescent="0.2">
      <c r="A128" s="287" t="s">
        <v>5144</v>
      </c>
      <c r="B128" s="319">
        <v>88256</v>
      </c>
      <c r="C128" s="316" t="str">
        <f>IF(A128="SERVIÇO",VLOOKUP(B128,SERVIÇOS!$A$6:$D$6426,2,0),IF(A128="INSUMO",VLOOKUP(B128,INSUMOS!$A$6:$D$5343,2,0),IF(A128="COTAÇÃO",VLOOKUP(B128,'MAPA DE COTAÇÕES'!$A$9:$H$956,2,0))))</f>
        <v>AZULEJISTA OU LADRILHISTA COM ENCARGOS COMPLEMENTARES</v>
      </c>
      <c r="D128" s="317" t="str">
        <f>IF(A128="SERVIÇO",VLOOKUP(B128,SERVIÇOS!$A$6:$E$6426,5,0),IF(A128="INSUMO",VLOOKUP(B128,INSUMOS!$A$6:$E$5343,5,0),IF(A128="COTAÇÃO",VLOOKUP(B128,'MAPA DE COTAÇÕES'!$A$9:$I$956,8,0))))</f>
        <v>SER.CG</v>
      </c>
      <c r="E128" s="317" t="str">
        <f>IF(A128="SERVIÇO",VLOOKUP(B128,SERVIÇOS!$A$6:$D$6426,3,0),IF(A128="INSUMO",VLOOKUP(B128,INSUMOS!$A$6:$D$5343,3,0),IF(A128="COTAÇÃO",VLOOKUP(B128,'MAPA DE COTAÇÕES'!$A$9:$H$956,4,0))))</f>
        <v>H</v>
      </c>
      <c r="F128" s="361">
        <v>0.44</v>
      </c>
      <c r="G128" s="318">
        <f>IF(A128="SERVIÇO",VLOOKUP(B128,SERVIÇOS!$A$6:$D$6426,4,0),IF(A128="INSUMO",VLOOKUP(B128,INSUMOS!$A$6:$D$5343,4,0),IF(A128="COTAÇÃO",VLOOKUP(B128,'MAPA DE COTAÇÕES'!$A$9:$H$956,3,0))))</f>
        <v>21.39</v>
      </c>
      <c r="H128" s="321">
        <f t="shared" ref="H128:H132" si="20">F128*G128</f>
        <v>9.4116</v>
      </c>
      <c r="J128" s="244"/>
    </row>
    <row r="129" spans="1:12" s="106" customFormat="1" ht="25.5" x14ac:dyDescent="0.2">
      <c r="A129" s="287" t="s">
        <v>5144</v>
      </c>
      <c r="B129" s="319">
        <v>88316</v>
      </c>
      <c r="C129" s="316" t="str">
        <f>IF(A129="SERVIÇO",VLOOKUP(B129,SERVIÇOS!$A$6:$D$6426,2,0),IF(A129="INSUMO",VLOOKUP(B129,INSUMOS!$A$6:$D$5343,2,0),IF(A129="COTAÇÃO",VLOOKUP(B129,'MAPA DE COTAÇÕES'!$A$9:$H$956,2,0))))</f>
        <v>SERVENTE COM ENCARGOS COMPLEMENTARES</v>
      </c>
      <c r="D129" s="317" t="str">
        <f>IF(A129="SERVIÇO",VLOOKUP(B129,SERVIÇOS!$A$6:$E$6426,5,0),IF(A129="INSUMO",VLOOKUP(B129,INSUMOS!$A$6:$E$5343,5,0),IF(A129="COTAÇÃO",VLOOKUP(B129,'MAPA DE COTAÇÕES'!$A$9:$I$956,8,0))))</f>
        <v>SER.CG</v>
      </c>
      <c r="E129" s="317" t="str">
        <f>IF(A129="SERVIÇO",VLOOKUP(B129,SERVIÇOS!$A$6:$D$6426,3,0),IF(A129="INSUMO",VLOOKUP(B129,INSUMOS!$A$6:$D$5343,3,0),IF(A129="COTAÇÃO",VLOOKUP(B129,'MAPA DE COTAÇÕES'!$A$9:$H$956,4,0))))</f>
        <v>H</v>
      </c>
      <c r="F129" s="362">
        <v>0.2</v>
      </c>
      <c r="G129" s="318">
        <f>IF(A129="SERVIÇO",VLOOKUP(B129,SERVIÇOS!$A$6:$D$6426,4,0),IF(A129="INSUMO",VLOOKUP(B129,INSUMOS!$A$6:$D$5343,4,0),IF(A129="COTAÇÃO",VLOOKUP(B129,'MAPA DE COTAÇÕES'!$A$9:$H$956,3,0))))</f>
        <v>15.79</v>
      </c>
      <c r="H129" s="321">
        <f t="shared" si="20"/>
        <v>3.1579999999999999</v>
      </c>
      <c r="J129" s="244"/>
    </row>
    <row r="130" spans="1:12" s="106" customFormat="1" ht="12.75" x14ac:dyDescent="0.2">
      <c r="A130" s="287" t="s">
        <v>5146</v>
      </c>
      <c r="B130" s="319">
        <v>34357</v>
      </c>
      <c r="C130" s="316" t="str">
        <f>IF(A130="SERVIÇO",VLOOKUP(B130,SERVIÇOS!$A$6:$D$6426,2,0),IF(A130="INSUMO",VLOOKUP(B130,INSUMOS!$A$6:$D$5343,2,0),IF(A130="COTAÇÃO",VLOOKUP(B130,'MAPA DE COTAÇÕES'!$A$9:$H$956,2,0))))</f>
        <v>REJUNTE COLORIDO, CIMENTICIO</v>
      </c>
      <c r="D130" s="317" t="str">
        <f>IF(A130="SERVIÇO",VLOOKUP(B130,SERVIÇOS!$A$6:$E$6426,5,0),IF(A130="INSUMO",VLOOKUP(B130,INSUMOS!$A$6:$E$5343,5,0),IF(A130="COTAÇÃO",VLOOKUP(B130,'MAPA DE COTAÇÕES'!$A$9:$I$956,8,0))))</f>
        <v>MAT.</v>
      </c>
      <c r="E130" s="317" t="str">
        <f>IF(A130="SERVIÇO",VLOOKUP(B130,SERVIÇOS!$A$6:$D$6426,3,0),IF(A130="INSUMO",VLOOKUP(B130,INSUMOS!$A$6:$D$5343,3,0),IF(A130="COTAÇÃO",VLOOKUP(B130,'MAPA DE COTAÇÕES'!$A$9:$H$956,4,0))))</f>
        <v xml:space="preserve">KG    </v>
      </c>
      <c r="F130" s="361">
        <v>0.14000000000000001</v>
      </c>
      <c r="G130" s="318">
        <f>IF(A130="SERVIÇO",VLOOKUP(B130,SERVIÇOS!$A$6:$D$6426,4,0),IF(A130="INSUMO",VLOOKUP(B130,INSUMOS!$A$6:$D$5343,4,0),IF(A130="COTAÇÃO",VLOOKUP(B130,'MAPA DE COTAÇÕES'!$A$9:$H$956,3,0))))</f>
        <v>2.41</v>
      </c>
      <c r="H130" s="321">
        <f t="shared" si="20"/>
        <v>0.33740000000000003</v>
      </c>
      <c r="J130" s="244"/>
    </row>
    <row r="131" spans="1:12" s="106" customFormat="1" ht="12.75" x14ac:dyDescent="0.2">
      <c r="A131" s="287" t="s">
        <v>5146</v>
      </c>
      <c r="B131" s="319">
        <v>37595</v>
      </c>
      <c r="C131" s="316" t="str">
        <f>IF(A131="SERVIÇO",VLOOKUP(B131,SERVIÇOS!$A$6:$D$6426,2,0),IF(A131="INSUMO",VLOOKUP(B131,INSUMOS!$A$6:$D$5343,2,0),IF(A131="COTAÇÃO",VLOOKUP(B131,'MAPA DE COTAÇÕES'!$A$9:$H$956,2,0))))</f>
        <v>ARGAMASSA COLANTE TIPO ACIII</v>
      </c>
      <c r="D131" s="317" t="str">
        <f>IF(A131="SERVIÇO",VLOOKUP(B131,SERVIÇOS!$A$6:$E$6426,5,0),IF(A131="INSUMO",VLOOKUP(B131,INSUMOS!$A$6:$E$5343,5,0),IF(A131="COTAÇÃO",VLOOKUP(B131,'MAPA DE COTAÇÕES'!$A$9:$I$956,8,0))))</f>
        <v>MAT.</v>
      </c>
      <c r="E131" s="317" t="str">
        <f>IF(A131="SERVIÇO",VLOOKUP(B131,SERVIÇOS!$A$6:$D$6426,3,0),IF(A131="INSUMO",VLOOKUP(B131,INSUMOS!$A$6:$D$5343,3,0),IF(A131="COTAÇÃO",VLOOKUP(B131,'MAPA DE COTAÇÕES'!$A$9:$H$956,4,0))))</f>
        <v xml:space="preserve">KG    </v>
      </c>
      <c r="F131" s="361">
        <v>8.6199999999999992</v>
      </c>
      <c r="G131" s="318">
        <f>IF(A131="SERVIÇO",VLOOKUP(B131,SERVIÇOS!$A$6:$D$6426,4,0),IF(A131="INSUMO",VLOOKUP(B131,INSUMOS!$A$6:$D$5343,4,0),IF(A131="COTAÇÃO",VLOOKUP(B131,'MAPA DE COTAÇÕES'!$A$9:$H$956,3,0))))</f>
        <v>1.1599999999999999</v>
      </c>
      <c r="H131" s="321">
        <f t="shared" si="20"/>
        <v>9.9991999999999983</v>
      </c>
      <c r="J131" s="244"/>
    </row>
    <row r="132" spans="1:12" s="106" customFormat="1" ht="38.25" x14ac:dyDescent="0.2">
      <c r="A132" s="287" t="s">
        <v>16</v>
      </c>
      <c r="B132" s="319" t="s">
        <v>5836</v>
      </c>
      <c r="C132" s="316" t="str">
        <f>IF(A132="SERVIÇO",VLOOKUP(B132,SERVIÇOS!$A$6:$D$6426,2,0),IF(A132="INSUMO",VLOOKUP(B132,INSUMOS!$A$6:$D$5343,2,0),IF(A132="COTAÇÃO",VLOOKUP(B132,'MAPA DE COTAÇÕES'!$A$9:$H$956,2,0))))</f>
        <v>PISO CIMENTÍCIO DE ALTA RESISTÊNCIA 100 X 100CM - LINHA BASIC COR ASH - SOLARIUM OU EQUIVALENTE</v>
      </c>
      <c r="D132" s="317" t="str">
        <f>IF(A132="SERVIÇO",VLOOKUP(B132,SERVIÇOS!$A$6:$E$6426,5,0),IF(A132="INSUMO",VLOOKUP(B132,INSUMOS!$A$6:$E$5343,5,0),IF(A132="COTAÇÃO",VLOOKUP(B132,'MAPA DE COTAÇÕES'!$A$9:$I$956,9,0))))</f>
        <v>MAT.</v>
      </c>
      <c r="E132" s="317" t="str">
        <f>IF(A132="SERVIÇO",VLOOKUP(B132,SERVIÇOS!$A$6:$D$6426,3,0),IF(A132="INSUMO",VLOOKUP(B132,INSUMOS!$A$6:$D$5343,3,0),IF(A132="COTAÇÃO",VLOOKUP(B132,'MAPA DE COTAÇÕES'!$A$9:$H$956,4,0))))</f>
        <v>M²</v>
      </c>
      <c r="F132" s="320">
        <v>1.07</v>
      </c>
      <c r="G132" s="318">
        <f>IF(A132="SERVIÇO",VLOOKUP(B132,SERVIÇOS!$A$6:$D$6426,4,0),IF(A132="INSUMO",VLOOKUP(B132,INSUMOS!$A$6:$D$5343,4,0),IF(A132="COTAÇÃO",VLOOKUP(B132,'MAPA DE COTAÇÕES'!$A$9:$H$956,3,0))))</f>
        <v>142.80000000000001</v>
      </c>
      <c r="H132" s="321">
        <f t="shared" si="20"/>
        <v>152.79600000000002</v>
      </c>
      <c r="J132" s="244"/>
    </row>
    <row r="133" spans="1:12" s="94" customFormat="1" ht="12.75" x14ac:dyDescent="0.2">
      <c r="A133" s="228"/>
      <c r="B133" s="97" t="s">
        <v>168</v>
      </c>
      <c r="C133" s="547" t="s">
        <v>6558</v>
      </c>
      <c r="D133" s="548"/>
      <c r="E133" s="548"/>
      <c r="F133" s="548"/>
      <c r="G133" s="548"/>
      <c r="H133" s="549"/>
      <c r="J133" s="95"/>
    </row>
    <row r="134" spans="1:12" s="94" customFormat="1" ht="12.75" x14ac:dyDescent="0.2">
      <c r="A134" s="228"/>
      <c r="B134" s="331"/>
      <c r="C134" s="332"/>
      <c r="D134" s="332"/>
      <c r="E134" s="332"/>
      <c r="F134" s="332"/>
      <c r="G134" s="332"/>
      <c r="H134" s="333"/>
      <c r="J134" s="95"/>
    </row>
    <row r="135" spans="1:12" s="94" customFormat="1" ht="51" x14ac:dyDescent="0.2">
      <c r="A135" s="228"/>
      <c r="B135" s="99" t="s">
        <v>6554</v>
      </c>
      <c r="C135" s="100" t="s">
        <v>6563</v>
      </c>
      <c r="D135" s="101" t="s">
        <v>107</v>
      </c>
      <c r="E135" s="101" t="s">
        <v>220</v>
      </c>
      <c r="F135" s="102"/>
      <c r="G135" s="103"/>
      <c r="H135" s="104">
        <f>SUM(H136:H140)</f>
        <v>105.77700000000002</v>
      </c>
      <c r="J135" s="96"/>
      <c r="L135" s="98"/>
    </row>
    <row r="136" spans="1:12" s="106" customFormat="1" ht="25.5" x14ac:dyDescent="0.2">
      <c r="A136" s="287" t="s">
        <v>5144</v>
      </c>
      <c r="B136" s="319">
        <v>88256</v>
      </c>
      <c r="C136" s="316" t="str">
        <f>IF(A136="SERVIÇO",VLOOKUP(B136,SERVIÇOS!$A$6:$D$6426,2,0),IF(A136="INSUMO",VLOOKUP(B136,INSUMOS!$A$6:$D$5343,2,0),IF(A136="COTAÇÃO",VLOOKUP(B136,'MAPA DE COTAÇÕES'!$A$9:$H$956,2,0))))</f>
        <v>AZULEJISTA OU LADRILHISTA COM ENCARGOS COMPLEMENTARES</v>
      </c>
      <c r="D136" s="317" t="str">
        <f>IF(A136="SERVIÇO",VLOOKUP(B136,SERVIÇOS!$A$6:$E$6426,5,0),IF(A136="INSUMO",VLOOKUP(B136,INSUMOS!$A$6:$E$5343,5,0),IF(A136="COTAÇÃO",VLOOKUP(B136,'MAPA DE COTAÇÕES'!$A$9:$I$956,8,0))))</f>
        <v>SER.CG</v>
      </c>
      <c r="E136" s="317" t="str">
        <f>IF(A136="SERVIÇO",VLOOKUP(B136,SERVIÇOS!$A$6:$D$6426,3,0),IF(A136="INSUMO",VLOOKUP(B136,INSUMOS!$A$6:$D$5343,3,0),IF(A136="COTAÇÃO",VLOOKUP(B136,'MAPA DE COTAÇÕES'!$A$9:$H$956,4,0))))</f>
        <v>H</v>
      </c>
      <c r="F136" s="361">
        <v>0.39</v>
      </c>
      <c r="G136" s="318">
        <f>IF(A136="SERVIÇO",VLOOKUP(B136,SERVIÇOS!$A$6:$D$6426,4,0),IF(A136="INSUMO",VLOOKUP(B136,INSUMOS!$A$6:$D$5343,4,0),IF(A136="COTAÇÃO",VLOOKUP(B136,'MAPA DE COTAÇÕES'!$A$9:$H$956,3,0))))</f>
        <v>21.39</v>
      </c>
      <c r="H136" s="321">
        <f t="shared" ref="H136:H140" si="21">F136*G136</f>
        <v>8.3421000000000003</v>
      </c>
      <c r="J136" s="244"/>
    </row>
    <row r="137" spans="1:12" s="106" customFormat="1" ht="25.5" x14ac:dyDescent="0.2">
      <c r="A137" s="287" t="s">
        <v>5144</v>
      </c>
      <c r="B137" s="319">
        <v>88316</v>
      </c>
      <c r="C137" s="316" t="str">
        <f>IF(A137="SERVIÇO",VLOOKUP(B137,SERVIÇOS!$A$6:$D$6426,2,0),IF(A137="INSUMO",VLOOKUP(B137,INSUMOS!$A$6:$D$5343,2,0),IF(A137="COTAÇÃO",VLOOKUP(B137,'MAPA DE COTAÇÕES'!$A$9:$H$956,2,0))))</f>
        <v>SERVENTE COM ENCARGOS COMPLEMENTARES</v>
      </c>
      <c r="D137" s="317" t="str">
        <f>IF(A137="SERVIÇO",VLOOKUP(B137,SERVIÇOS!$A$6:$E$6426,5,0),IF(A137="INSUMO",VLOOKUP(B137,INSUMOS!$A$6:$E$5343,5,0),IF(A137="COTAÇÃO",VLOOKUP(B137,'MAPA DE COTAÇÕES'!$A$9:$I$956,8,0))))</f>
        <v>SER.CG</v>
      </c>
      <c r="E137" s="317" t="str">
        <f>IF(A137="SERVIÇO",VLOOKUP(B137,SERVIÇOS!$A$6:$D$6426,3,0),IF(A137="INSUMO",VLOOKUP(B137,INSUMOS!$A$6:$D$5343,3,0),IF(A137="COTAÇÃO",VLOOKUP(B137,'MAPA DE COTAÇÕES'!$A$9:$H$956,4,0))))</f>
        <v>H</v>
      </c>
      <c r="F137" s="362">
        <v>0.19</v>
      </c>
      <c r="G137" s="318">
        <f>IF(A137="SERVIÇO",VLOOKUP(B137,SERVIÇOS!$A$6:$D$6426,4,0),IF(A137="INSUMO",VLOOKUP(B137,INSUMOS!$A$6:$D$5343,4,0),IF(A137="COTAÇÃO",VLOOKUP(B137,'MAPA DE COTAÇÕES'!$A$9:$H$956,3,0))))</f>
        <v>15.79</v>
      </c>
      <c r="H137" s="321">
        <f t="shared" si="21"/>
        <v>3.0000999999999998</v>
      </c>
      <c r="J137" s="244"/>
    </row>
    <row r="138" spans="1:12" s="106" customFormat="1" ht="51" x14ac:dyDescent="0.2">
      <c r="A138" s="287" t="s">
        <v>16</v>
      </c>
      <c r="B138" s="319" t="s">
        <v>5837</v>
      </c>
      <c r="C138" s="316" t="str">
        <f>IF(A138="SERVIÇO",VLOOKUP(B138,SERVIÇOS!$A$6:$D$6426,2,0),IF(A138="INSUMO",VLOOKUP(B138,INSUMOS!$A$6:$D$5343,2,0),IF(A138="COTAÇÃO",VLOOKUP(B138,'MAPA DE COTAÇÕES'!$A$9:$H$956,2,0))))</f>
        <v>PLACA CERÂMICA . GAIL . IND 8032_COD 8032 . LINHA KERAFLOOR - 300 X 300 X 12MM . COR CINZA CLARO CÓD. 1015 OU EQUIVALENTE TÉCNICO</v>
      </c>
      <c r="D138" s="317" t="str">
        <f>IF(A138="SERVIÇO",VLOOKUP(B138,SERVIÇOS!$A$6:$E$6426,5,0),IF(A138="INSUMO",VLOOKUP(B138,INSUMOS!$A$6:$E$5343,5,0),IF(A138="COTAÇÃO",VLOOKUP(B138,'MAPA DE COTAÇÕES'!$A$9:$I$956,9,0))))</f>
        <v>MAT.</v>
      </c>
      <c r="E138" s="317" t="str">
        <f>IF(A138="SERVIÇO",VLOOKUP(B138,SERVIÇOS!$A$6:$D$6426,3,0),IF(A138="INSUMO",VLOOKUP(B138,INSUMOS!$A$6:$D$5343,3,0),IF(A138="COTAÇÃO",VLOOKUP(B138,'MAPA DE COTAÇÕES'!$A$9:$H$956,4,0))))</f>
        <v>M²</v>
      </c>
      <c r="F138" s="320">
        <v>1.06</v>
      </c>
      <c r="G138" s="318">
        <f>IF(A138="SERVIÇO",VLOOKUP(B138,SERVIÇOS!$A$6:$D$6426,4,0),IF(A138="INSUMO",VLOOKUP(B138,INSUMOS!$A$6:$D$5343,4,0),IF(A138="COTAÇÃO",VLOOKUP(B138,'MAPA DE COTAÇÕES'!$A$9:$H$956,3,0))))</f>
        <v>69.900000000000006</v>
      </c>
      <c r="H138" s="321">
        <f>F138*G138</f>
        <v>74.094000000000008</v>
      </c>
      <c r="J138" s="244"/>
    </row>
    <row r="139" spans="1:12" s="106" customFormat="1" ht="12.75" x14ac:dyDescent="0.2">
      <c r="A139" s="287" t="s">
        <v>5146</v>
      </c>
      <c r="B139" s="319">
        <v>37398</v>
      </c>
      <c r="C139" s="316" t="str">
        <f>IF(A139="SERVIÇO",VLOOKUP(B139,SERVIÇOS!$A$6:$D$6426,2,0),IF(A139="INSUMO",VLOOKUP(B139,INSUMOS!$A$6:$D$5343,2,0),IF(A139="COTAÇÃO",VLOOKUP(B139,'MAPA DE COTAÇÕES'!$A$9:$H$956,2,0))))</f>
        <v>REJUNTE EPOXI COR</v>
      </c>
      <c r="D139" s="317" t="str">
        <f>IF(A139="SERVIÇO",VLOOKUP(B139,SERVIÇOS!$A$6:$E$6426,5,0),IF(A139="INSUMO",VLOOKUP(B139,INSUMOS!$A$6:$E$5343,5,0),IF(A139="COTAÇÃO",VLOOKUP(B139,'MAPA DE COTAÇÕES'!$A$9:$I$956,8,0))))</f>
        <v>MAT.</v>
      </c>
      <c r="E139" s="317" t="str">
        <f>IF(A139="SERVIÇO",VLOOKUP(B139,SERVIÇOS!$A$6:$D$6426,3,0),IF(A139="INSUMO",VLOOKUP(B139,INSUMOS!$A$6:$D$5343,3,0),IF(A139="COTAÇÃO",VLOOKUP(B139,'MAPA DE COTAÇÕES'!$A$9:$H$956,4,0))))</f>
        <v xml:space="preserve">KG    </v>
      </c>
      <c r="F139" s="361">
        <v>0.24</v>
      </c>
      <c r="G139" s="318">
        <f>IF(A139="SERVIÇO",VLOOKUP(B139,SERVIÇOS!$A$6:$D$6426,4,0),IF(A139="INSUMO",VLOOKUP(B139,INSUMOS!$A$6:$D$5343,4,0),IF(A139="COTAÇÃO",VLOOKUP(B139,'MAPA DE COTAÇÕES'!$A$9:$H$956,3,0))))</f>
        <v>43.09</v>
      </c>
      <c r="H139" s="321">
        <f t="shared" si="21"/>
        <v>10.3416</v>
      </c>
      <c r="J139" s="244"/>
    </row>
    <row r="140" spans="1:12" s="106" customFormat="1" ht="12.75" x14ac:dyDescent="0.2">
      <c r="A140" s="287" t="s">
        <v>5146</v>
      </c>
      <c r="B140" s="319">
        <v>37595</v>
      </c>
      <c r="C140" s="316" t="str">
        <f>IF(A140="SERVIÇO",VLOOKUP(B140,SERVIÇOS!$A$6:$D$6426,2,0),IF(A140="INSUMO",VLOOKUP(B140,INSUMOS!$A$6:$D$5343,2,0),IF(A140="COTAÇÃO",VLOOKUP(B140,'MAPA DE COTAÇÕES'!$A$9:$H$956,2,0))))</f>
        <v>ARGAMASSA COLANTE TIPO ACIII</v>
      </c>
      <c r="D140" s="317" t="str">
        <f>IF(A140="SERVIÇO",VLOOKUP(B140,SERVIÇOS!$A$6:$E$6426,5,0),IF(A140="INSUMO",VLOOKUP(B140,INSUMOS!$A$6:$E$5343,5,0),IF(A140="COTAÇÃO",VLOOKUP(B140,'MAPA DE COTAÇÕES'!$A$9:$I$956,8,0))))</f>
        <v>MAT.</v>
      </c>
      <c r="E140" s="317" t="str">
        <f>IF(A140="SERVIÇO",VLOOKUP(B140,SERVIÇOS!$A$6:$D$6426,3,0),IF(A140="INSUMO",VLOOKUP(B140,INSUMOS!$A$6:$D$5343,3,0),IF(A140="COTAÇÃO",VLOOKUP(B140,'MAPA DE COTAÇÕES'!$A$9:$H$956,4,0))))</f>
        <v xml:space="preserve">KG    </v>
      </c>
      <c r="F140" s="361">
        <v>8.6199999999999992</v>
      </c>
      <c r="G140" s="318">
        <f>IF(A140="SERVIÇO",VLOOKUP(B140,SERVIÇOS!$A$6:$D$6426,4,0),IF(A140="INSUMO",VLOOKUP(B140,INSUMOS!$A$6:$D$5343,4,0),IF(A140="COTAÇÃO",VLOOKUP(B140,'MAPA DE COTAÇÕES'!$A$9:$H$956,3,0))))</f>
        <v>1.1599999999999999</v>
      </c>
      <c r="H140" s="321">
        <f t="shared" si="21"/>
        <v>9.9991999999999983</v>
      </c>
      <c r="J140" s="244"/>
    </row>
    <row r="141" spans="1:12" s="94" customFormat="1" ht="12.75" x14ac:dyDescent="0.2">
      <c r="A141" s="228"/>
      <c r="B141" s="97" t="s">
        <v>168</v>
      </c>
      <c r="C141" s="547" t="s">
        <v>6564</v>
      </c>
      <c r="D141" s="548"/>
      <c r="E141" s="548"/>
      <c r="F141" s="548"/>
      <c r="G141" s="548"/>
      <c r="H141" s="549"/>
      <c r="J141" s="95"/>
    </row>
    <row r="142" spans="1:12" s="94" customFormat="1" ht="12.75" x14ac:dyDescent="0.2">
      <c r="A142" s="228"/>
      <c r="B142" s="331"/>
      <c r="C142" s="332"/>
      <c r="D142" s="332"/>
      <c r="E142" s="332"/>
      <c r="F142" s="332"/>
      <c r="G142" s="332"/>
      <c r="H142" s="333"/>
      <c r="J142" s="95"/>
    </row>
    <row r="143" spans="1:12" s="94" customFormat="1" ht="51" x14ac:dyDescent="0.2">
      <c r="A143" s="228"/>
      <c r="B143" s="99" t="s">
        <v>6556</v>
      </c>
      <c r="C143" s="100" t="s">
        <v>6567</v>
      </c>
      <c r="D143" s="101" t="s">
        <v>107</v>
      </c>
      <c r="E143" s="101" t="s">
        <v>220</v>
      </c>
      <c r="F143" s="102"/>
      <c r="G143" s="103"/>
      <c r="H143" s="104">
        <f>SUM(H144:H148)</f>
        <v>254.0598</v>
      </c>
      <c r="J143" s="96"/>
      <c r="L143" s="98"/>
    </row>
    <row r="144" spans="1:12" s="106" customFormat="1" ht="25.5" x14ac:dyDescent="0.2">
      <c r="A144" s="287" t="s">
        <v>5144</v>
      </c>
      <c r="B144" s="319">
        <v>88256</v>
      </c>
      <c r="C144" s="316" t="str">
        <f>IF(A144="SERVIÇO",VLOOKUP(B144,SERVIÇOS!$A$6:$D$6426,2,0),IF(A144="INSUMO",VLOOKUP(B144,INSUMOS!$A$6:$D$5343,2,0),IF(A144="COTAÇÃO",VLOOKUP(B144,'MAPA DE COTAÇÕES'!$A$9:$H$956,2,0))))</f>
        <v>AZULEJISTA OU LADRILHISTA COM ENCARGOS COMPLEMENTARES</v>
      </c>
      <c r="D144" s="317" t="str">
        <f>IF(A144="SERVIÇO",VLOOKUP(B144,SERVIÇOS!$A$6:$E$6426,5,0),IF(A144="INSUMO",VLOOKUP(B144,INSUMOS!$A$6:$E$5343,5,0),IF(A144="COTAÇÃO",VLOOKUP(B144,'MAPA DE COTAÇÕES'!$A$9:$I$956,8,0))))</f>
        <v>SER.CG</v>
      </c>
      <c r="E144" s="317" t="str">
        <f>IF(A144="SERVIÇO",VLOOKUP(B144,SERVIÇOS!$A$6:$D$6426,3,0),IF(A144="INSUMO",VLOOKUP(B144,INSUMOS!$A$6:$D$5343,3,0),IF(A144="COTAÇÃO",VLOOKUP(B144,'MAPA DE COTAÇÕES'!$A$9:$H$956,4,0))))</f>
        <v>H</v>
      </c>
      <c r="F144" s="361">
        <v>0.39</v>
      </c>
      <c r="G144" s="318">
        <f>IF(A144="SERVIÇO",VLOOKUP(B144,SERVIÇOS!$A$6:$D$6426,4,0),IF(A144="INSUMO",VLOOKUP(B144,INSUMOS!$A$6:$D$5343,4,0),IF(A144="COTAÇÃO",VLOOKUP(B144,'MAPA DE COTAÇÕES'!$A$9:$H$956,3,0))))</f>
        <v>21.39</v>
      </c>
      <c r="H144" s="321">
        <f t="shared" ref="H144:H145" si="22">F144*G144</f>
        <v>8.3421000000000003</v>
      </c>
      <c r="J144" s="244"/>
    </row>
    <row r="145" spans="1:12" s="106" customFormat="1" ht="25.5" x14ac:dyDescent="0.2">
      <c r="A145" s="287" t="s">
        <v>5144</v>
      </c>
      <c r="B145" s="319">
        <v>88316</v>
      </c>
      <c r="C145" s="316" t="str">
        <f>IF(A145="SERVIÇO",VLOOKUP(B145,SERVIÇOS!$A$6:$D$6426,2,0),IF(A145="INSUMO",VLOOKUP(B145,INSUMOS!$A$6:$D$5343,2,0),IF(A145="COTAÇÃO",VLOOKUP(B145,'MAPA DE COTAÇÕES'!$A$9:$H$956,2,0))))</f>
        <v>SERVENTE COM ENCARGOS COMPLEMENTARES</v>
      </c>
      <c r="D145" s="317" t="str">
        <f>IF(A145="SERVIÇO",VLOOKUP(B145,SERVIÇOS!$A$6:$E$6426,5,0),IF(A145="INSUMO",VLOOKUP(B145,INSUMOS!$A$6:$E$5343,5,0),IF(A145="COTAÇÃO",VLOOKUP(B145,'MAPA DE COTAÇÕES'!$A$9:$I$956,8,0))))</f>
        <v>SER.CG</v>
      </c>
      <c r="E145" s="317" t="str">
        <f>IF(A145="SERVIÇO",VLOOKUP(B145,SERVIÇOS!$A$6:$D$6426,3,0),IF(A145="INSUMO",VLOOKUP(B145,INSUMOS!$A$6:$D$5343,3,0),IF(A145="COTAÇÃO",VLOOKUP(B145,'MAPA DE COTAÇÕES'!$A$9:$H$956,4,0))))</f>
        <v>H</v>
      </c>
      <c r="F145" s="362">
        <v>0.19</v>
      </c>
      <c r="G145" s="318">
        <f>IF(A145="SERVIÇO",VLOOKUP(B145,SERVIÇOS!$A$6:$D$6426,4,0),IF(A145="INSUMO",VLOOKUP(B145,INSUMOS!$A$6:$D$5343,4,0),IF(A145="COTAÇÃO",VLOOKUP(B145,'MAPA DE COTAÇÕES'!$A$9:$H$956,3,0))))</f>
        <v>15.79</v>
      </c>
      <c r="H145" s="321">
        <f t="shared" si="22"/>
        <v>3.0000999999999998</v>
      </c>
      <c r="J145" s="244"/>
    </row>
    <row r="146" spans="1:12" s="106" customFormat="1" ht="38.25" x14ac:dyDescent="0.2">
      <c r="A146" s="287" t="s">
        <v>16</v>
      </c>
      <c r="B146" s="319" t="s">
        <v>5838</v>
      </c>
      <c r="C146" s="316" t="str">
        <f>IF(A146="SERVIÇO",VLOOKUP(B146,SERVIÇOS!$A$6:$D$6426,2,0),IF(A146="INSUMO",VLOOKUP(B146,INSUMOS!$A$6:$D$5343,2,0),IF(A146="COTAÇÃO",VLOOKUP(B146,'MAPA DE COTAÇÕES'!$A$9:$H$956,2,0))))</f>
        <v xml:space="preserve">REVESTIMENTO CIMENTÍCIO DE ALTA RESISTÊNCIA - 20 X 90CM . ACABAMENTO AMADEIRADO NATURAL - CIMENTARE </v>
      </c>
      <c r="D146" s="317" t="str">
        <f>IF(A146="SERVIÇO",VLOOKUP(B146,SERVIÇOS!$A$6:$E$6426,5,0),IF(A146="INSUMO",VLOOKUP(B146,INSUMOS!$A$6:$E$5343,5,0),IF(A146="COTAÇÃO",VLOOKUP(B146,'MAPA DE COTAÇÕES'!$A$9:$I$956,9,0))))</f>
        <v>MAT.</v>
      </c>
      <c r="E146" s="317" t="str">
        <f>IF(A146="SERVIÇO",VLOOKUP(B146,SERVIÇOS!$A$6:$D$6426,3,0),IF(A146="INSUMO",VLOOKUP(B146,INSUMOS!$A$6:$D$5343,3,0),IF(A146="COTAÇÃO",VLOOKUP(B146,'MAPA DE COTAÇÕES'!$A$9:$H$956,4,0))))</f>
        <v>M²</v>
      </c>
      <c r="F146" s="320">
        <v>1.06</v>
      </c>
      <c r="G146" s="318">
        <f>IF(A146="SERVIÇO",VLOOKUP(B146,SERVIÇOS!$A$6:$D$6426,4,0),IF(A146="INSUMO",VLOOKUP(B146,INSUMOS!$A$6:$D$5343,4,0),IF(A146="COTAÇÃO",VLOOKUP(B146,'MAPA DE COTAÇÕES'!$A$9:$H$956,3,0))))</f>
        <v>219</v>
      </c>
      <c r="H146" s="321">
        <f>F146*G146</f>
        <v>232.14000000000001</v>
      </c>
      <c r="J146" s="244"/>
    </row>
    <row r="147" spans="1:12" s="106" customFormat="1" ht="12.75" x14ac:dyDescent="0.2">
      <c r="A147" s="287" t="s">
        <v>5146</v>
      </c>
      <c r="B147" s="319">
        <v>34357</v>
      </c>
      <c r="C147" s="316" t="str">
        <f>IF(A147="SERVIÇO",VLOOKUP(B147,SERVIÇOS!$A$6:$D$6426,2,0),IF(A147="INSUMO",VLOOKUP(B147,INSUMOS!$A$6:$D$5343,2,0),IF(A147="COTAÇÃO",VLOOKUP(B147,'MAPA DE COTAÇÕES'!$A$9:$H$956,2,0))))</f>
        <v>REJUNTE COLORIDO, CIMENTICIO</v>
      </c>
      <c r="D147" s="317" t="str">
        <f>IF(A147="SERVIÇO",VLOOKUP(B147,SERVIÇOS!$A$6:$E$6426,5,0),IF(A147="INSUMO",VLOOKUP(B147,INSUMOS!$A$6:$E$5343,5,0),IF(A147="COTAÇÃO",VLOOKUP(B147,'MAPA DE COTAÇÕES'!$A$9:$I$956,8,0))))</f>
        <v>MAT.</v>
      </c>
      <c r="E147" s="317" t="str">
        <f>IF(A147="SERVIÇO",VLOOKUP(B147,SERVIÇOS!$A$6:$D$6426,3,0),IF(A147="INSUMO",VLOOKUP(B147,INSUMOS!$A$6:$D$5343,3,0),IF(A147="COTAÇÃO",VLOOKUP(B147,'MAPA DE COTAÇÕES'!$A$9:$H$956,4,0))))</f>
        <v xml:space="preserve">KG    </v>
      </c>
      <c r="F147" s="361">
        <v>0.24</v>
      </c>
      <c r="G147" s="318">
        <f>IF(A147="SERVIÇO",VLOOKUP(B147,SERVIÇOS!$A$6:$D$6426,4,0),IF(A147="INSUMO",VLOOKUP(B147,INSUMOS!$A$6:$D$5343,4,0),IF(A147="COTAÇÃO",VLOOKUP(B147,'MAPA DE COTAÇÕES'!$A$9:$H$956,3,0))))</f>
        <v>2.41</v>
      </c>
      <c r="H147" s="321">
        <f t="shared" ref="H147:H148" si="23">F147*G147</f>
        <v>0.57840000000000003</v>
      </c>
      <c r="J147" s="244"/>
    </row>
    <row r="148" spans="1:12" s="106" customFormat="1" ht="12.75" x14ac:dyDescent="0.2">
      <c r="A148" s="287" t="s">
        <v>5146</v>
      </c>
      <c r="B148" s="319">
        <v>37595</v>
      </c>
      <c r="C148" s="316" t="str">
        <f>IF(A148="SERVIÇO",VLOOKUP(B148,SERVIÇOS!$A$6:$D$6426,2,0),IF(A148="INSUMO",VLOOKUP(B148,INSUMOS!$A$6:$D$5343,2,0),IF(A148="COTAÇÃO",VLOOKUP(B148,'MAPA DE COTAÇÕES'!$A$9:$H$956,2,0))))</f>
        <v>ARGAMASSA COLANTE TIPO ACIII</v>
      </c>
      <c r="D148" s="317" t="str">
        <f>IF(A148="SERVIÇO",VLOOKUP(B148,SERVIÇOS!$A$6:$E$6426,5,0),IF(A148="INSUMO",VLOOKUP(B148,INSUMOS!$A$6:$E$5343,5,0),IF(A148="COTAÇÃO",VLOOKUP(B148,'MAPA DE COTAÇÕES'!$A$9:$I$956,8,0))))</f>
        <v>MAT.</v>
      </c>
      <c r="E148" s="317" t="str">
        <f>IF(A148="SERVIÇO",VLOOKUP(B148,SERVIÇOS!$A$6:$D$6426,3,0),IF(A148="INSUMO",VLOOKUP(B148,INSUMOS!$A$6:$D$5343,3,0),IF(A148="COTAÇÃO",VLOOKUP(B148,'MAPA DE COTAÇÕES'!$A$9:$H$956,4,0))))</f>
        <v xml:space="preserve">KG    </v>
      </c>
      <c r="F148" s="361">
        <v>8.6199999999999992</v>
      </c>
      <c r="G148" s="318">
        <f>IF(A148="SERVIÇO",VLOOKUP(B148,SERVIÇOS!$A$6:$D$6426,4,0),IF(A148="INSUMO",VLOOKUP(B148,INSUMOS!$A$6:$D$5343,4,0),IF(A148="COTAÇÃO",VLOOKUP(B148,'MAPA DE COTAÇÕES'!$A$9:$H$956,3,0))))</f>
        <v>1.1599999999999999</v>
      </c>
      <c r="H148" s="321">
        <f t="shared" si="23"/>
        <v>9.9991999999999983</v>
      </c>
      <c r="J148" s="244"/>
    </row>
    <row r="149" spans="1:12" s="94" customFormat="1" ht="12.75" x14ac:dyDescent="0.2">
      <c r="A149" s="228"/>
      <c r="B149" s="97" t="s">
        <v>168</v>
      </c>
      <c r="C149" s="547" t="s">
        <v>6564</v>
      </c>
      <c r="D149" s="548"/>
      <c r="E149" s="548"/>
      <c r="F149" s="548"/>
      <c r="G149" s="548"/>
      <c r="H149" s="549"/>
      <c r="J149" s="95"/>
    </row>
    <row r="150" spans="1:12" s="94" customFormat="1" ht="12.75" x14ac:dyDescent="0.2">
      <c r="A150" s="228"/>
      <c r="B150" s="331"/>
      <c r="C150" s="332"/>
      <c r="D150" s="332"/>
      <c r="E150" s="332"/>
      <c r="F150" s="332"/>
      <c r="G150" s="332"/>
      <c r="H150" s="333"/>
      <c r="J150" s="95"/>
    </row>
    <row r="151" spans="1:12" s="94" customFormat="1" ht="63.75" x14ac:dyDescent="0.2">
      <c r="A151" s="228"/>
      <c r="B151" s="99" t="s">
        <v>6576</v>
      </c>
      <c r="C151" s="100" t="s">
        <v>6579</v>
      </c>
      <c r="D151" s="101" t="s">
        <v>107</v>
      </c>
      <c r="E151" s="101" t="s">
        <v>220</v>
      </c>
      <c r="F151" s="102"/>
      <c r="G151" s="103"/>
      <c r="H151" s="104">
        <f>SUM(H152:H156)</f>
        <v>263.9744</v>
      </c>
      <c r="J151" s="96"/>
      <c r="L151" s="98"/>
    </row>
    <row r="152" spans="1:12" s="106" customFormat="1" ht="25.5" x14ac:dyDescent="0.2">
      <c r="A152" s="287" t="s">
        <v>5144</v>
      </c>
      <c r="B152" s="319">
        <v>88256</v>
      </c>
      <c r="C152" s="316" t="str">
        <f>IF(A152="SERVIÇO",VLOOKUP(B152,SERVIÇOS!$A$6:$D$6426,2,0),IF(A152="INSUMO",VLOOKUP(B152,INSUMOS!$A$6:$D$5343,2,0),IF(A152="COTAÇÃO",VLOOKUP(B152,'MAPA DE COTAÇÕES'!$A$9:$H$956,2,0))))</f>
        <v>AZULEJISTA OU LADRILHISTA COM ENCARGOS COMPLEMENTARES</v>
      </c>
      <c r="D152" s="317" t="str">
        <f>IF(A152="SERVIÇO",VLOOKUP(B152,SERVIÇOS!$A$6:$E$6426,5,0),IF(A152="INSUMO",VLOOKUP(B152,INSUMOS!$A$6:$E$5343,5,0),IF(A152="COTAÇÃO",VLOOKUP(B152,'MAPA DE COTAÇÕES'!$A$9:$I$956,8,0))))</f>
        <v>SER.CG</v>
      </c>
      <c r="E152" s="317" t="str">
        <f>IF(A152="SERVIÇO",VLOOKUP(B152,SERVIÇOS!$A$6:$D$6426,3,0),IF(A152="INSUMO",VLOOKUP(B152,INSUMOS!$A$6:$D$5343,3,0),IF(A152="COTAÇÃO",VLOOKUP(B152,'MAPA DE COTAÇÕES'!$A$9:$H$956,4,0))))</f>
        <v>H</v>
      </c>
      <c r="F152" s="361">
        <v>0.66</v>
      </c>
      <c r="G152" s="318">
        <f>IF(A152="SERVIÇO",VLOOKUP(B152,SERVIÇOS!$A$6:$D$6426,4,0),IF(A152="INSUMO",VLOOKUP(B152,INSUMOS!$A$6:$D$5343,4,0),IF(A152="COTAÇÃO",VLOOKUP(B152,'MAPA DE COTAÇÕES'!$A$9:$H$956,3,0))))</f>
        <v>21.39</v>
      </c>
      <c r="H152" s="321">
        <f t="shared" ref="H152:H153" si="24">F152*G152</f>
        <v>14.117400000000002</v>
      </c>
      <c r="J152" s="244"/>
    </row>
    <row r="153" spans="1:12" s="106" customFormat="1" ht="25.5" x14ac:dyDescent="0.2">
      <c r="A153" s="287" t="s">
        <v>5144</v>
      </c>
      <c r="B153" s="319">
        <v>88316</v>
      </c>
      <c r="C153" s="316" t="str">
        <f>IF(A153="SERVIÇO",VLOOKUP(B153,SERVIÇOS!$A$6:$D$6426,2,0),IF(A153="INSUMO",VLOOKUP(B153,INSUMOS!$A$6:$D$5343,2,0),IF(A153="COTAÇÃO",VLOOKUP(B153,'MAPA DE COTAÇÕES'!$A$9:$H$956,2,0))))</f>
        <v>SERVENTE COM ENCARGOS COMPLEMENTARES</v>
      </c>
      <c r="D153" s="317" t="str">
        <f>IF(A153="SERVIÇO",VLOOKUP(B153,SERVIÇOS!$A$6:$E$6426,5,0),IF(A153="INSUMO",VLOOKUP(B153,INSUMOS!$A$6:$E$5343,5,0),IF(A153="COTAÇÃO",VLOOKUP(B153,'MAPA DE COTAÇÕES'!$A$9:$I$956,8,0))))</f>
        <v>SER.CG</v>
      </c>
      <c r="E153" s="317" t="str">
        <f>IF(A153="SERVIÇO",VLOOKUP(B153,SERVIÇOS!$A$6:$D$6426,3,0),IF(A153="INSUMO",VLOOKUP(B153,INSUMOS!$A$6:$D$5343,3,0),IF(A153="COTAÇÃO",VLOOKUP(B153,'MAPA DE COTAÇÕES'!$A$9:$H$956,4,0))))</f>
        <v>H</v>
      </c>
      <c r="F153" s="362">
        <v>0.36</v>
      </c>
      <c r="G153" s="318">
        <f>IF(A153="SERVIÇO",VLOOKUP(B153,SERVIÇOS!$A$6:$D$6426,4,0),IF(A153="INSUMO",VLOOKUP(B153,INSUMOS!$A$6:$D$5343,4,0),IF(A153="COTAÇÃO",VLOOKUP(B153,'MAPA DE COTAÇÕES'!$A$9:$H$956,3,0))))</f>
        <v>15.79</v>
      </c>
      <c r="H153" s="321">
        <f t="shared" si="24"/>
        <v>5.6843999999999992</v>
      </c>
      <c r="J153" s="244"/>
    </row>
    <row r="154" spans="1:12" s="106" customFormat="1" ht="38.25" x14ac:dyDescent="0.2">
      <c r="A154" s="287" t="s">
        <v>16</v>
      </c>
      <c r="B154" s="319" t="s">
        <v>5838</v>
      </c>
      <c r="C154" s="316" t="str">
        <f>IF(A154="SERVIÇO",VLOOKUP(B154,SERVIÇOS!$A$6:$D$6426,2,0),IF(A154="INSUMO",VLOOKUP(B154,INSUMOS!$A$6:$D$5343,2,0),IF(A154="COTAÇÃO",VLOOKUP(B154,'MAPA DE COTAÇÕES'!$A$9:$H$956,2,0))))</f>
        <v xml:space="preserve">REVESTIMENTO CIMENTÍCIO DE ALTA RESISTÊNCIA - 20 X 90CM . ACABAMENTO AMADEIRADO NATURAL - CIMENTARE </v>
      </c>
      <c r="D154" s="317" t="str">
        <f>IF(A154="SERVIÇO",VLOOKUP(B154,SERVIÇOS!$A$6:$E$6426,5,0),IF(A154="INSUMO",VLOOKUP(B154,INSUMOS!$A$6:$E$5343,5,0),IF(A154="COTAÇÃO",VLOOKUP(B154,'MAPA DE COTAÇÕES'!$A$9:$I$956,9,0))))</f>
        <v>MAT.</v>
      </c>
      <c r="E154" s="317" t="str">
        <f>IF(A154="SERVIÇO",VLOOKUP(B154,SERVIÇOS!$A$6:$D$6426,3,0),IF(A154="INSUMO",VLOOKUP(B154,INSUMOS!$A$6:$D$5343,3,0),IF(A154="COTAÇÃO",VLOOKUP(B154,'MAPA DE COTAÇÕES'!$A$9:$H$956,4,0))))</f>
        <v>M²</v>
      </c>
      <c r="F154" s="320">
        <v>1.08</v>
      </c>
      <c r="G154" s="318">
        <f>IF(A154="SERVIÇO",VLOOKUP(B154,SERVIÇOS!$A$6:$D$6426,4,0),IF(A154="INSUMO",VLOOKUP(B154,INSUMOS!$A$6:$D$5343,4,0),IF(A154="COTAÇÃO",VLOOKUP(B154,'MAPA DE COTAÇÕES'!$A$9:$H$956,3,0))))</f>
        <v>219</v>
      </c>
      <c r="H154" s="321">
        <f>F154*G154</f>
        <v>236.52</v>
      </c>
      <c r="J154" s="244"/>
    </row>
    <row r="155" spans="1:12" s="106" customFormat="1" ht="12.75" x14ac:dyDescent="0.2">
      <c r="A155" s="287" t="s">
        <v>5146</v>
      </c>
      <c r="B155" s="319">
        <v>37595</v>
      </c>
      <c r="C155" s="316" t="str">
        <f>IF(A155="SERVIÇO",VLOOKUP(B155,SERVIÇOS!$A$6:$D$6426,2,0),IF(A155="INSUMO",VLOOKUP(B155,INSUMOS!$A$6:$D$5343,2,0),IF(A155="COTAÇÃO",VLOOKUP(B155,'MAPA DE COTAÇÕES'!$A$9:$H$956,2,0))))</f>
        <v>ARGAMASSA COLANTE TIPO ACIII</v>
      </c>
      <c r="D155" s="317" t="str">
        <f>IF(A155="SERVIÇO",VLOOKUP(B155,SERVIÇOS!$A$6:$E$6426,5,0),IF(A155="INSUMO",VLOOKUP(B155,INSUMOS!$A$6:$E$5343,5,0),IF(A155="COTAÇÃO",VLOOKUP(B155,'MAPA DE COTAÇÕES'!$A$9:$I$956,8,0))))</f>
        <v>MAT.</v>
      </c>
      <c r="E155" s="317" t="str">
        <f>IF(A155="SERVIÇO",VLOOKUP(B155,SERVIÇOS!$A$6:$D$6426,3,0),IF(A155="INSUMO",VLOOKUP(B155,INSUMOS!$A$6:$D$5343,3,0),IF(A155="COTAÇÃO",VLOOKUP(B155,'MAPA DE COTAÇÕES'!$A$9:$H$956,4,0))))</f>
        <v xml:space="preserve">KG    </v>
      </c>
      <c r="F155" s="361">
        <v>6.14</v>
      </c>
      <c r="G155" s="318">
        <f>IF(A155="SERVIÇO",VLOOKUP(B155,SERVIÇOS!$A$6:$D$6426,4,0),IF(A155="INSUMO",VLOOKUP(B155,INSUMOS!$A$6:$D$5343,4,0),IF(A155="COTAÇÃO",VLOOKUP(B155,'MAPA DE COTAÇÕES'!$A$9:$H$956,3,0))))</f>
        <v>1.1599999999999999</v>
      </c>
      <c r="H155" s="321">
        <f t="shared" ref="H155:H156" si="25">F155*G155</f>
        <v>7.122399999999999</v>
      </c>
      <c r="J155" s="244"/>
    </row>
    <row r="156" spans="1:12" s="106" customFormat="1" ht="12.75" x14ac:dyDescent="0.2">
      <c r="A156" s="287" t="s">
        <v>5146</v>
      </c>
      <c r="B156" s="319">
        <v>34357</v>
      </c>
      <c r="C156" s="316" t="str">
        <f>IF(A156="SERVIÇO",VLOOKUP(B156,SERVIÇOS!$A$6:$D$6426,2,0),IF(A156="INSUMO",VLOOKUP(B156,INSUMOS!$A$6:$D$5343,2,0),IF(A156="COTAÇÃO",VLOOKUP(B156,'MAPA DE COTAÇÕES'!$A$9:$H$956,2,0))))</f>
        <v>REJUNTE COLORIDO, CIMENTICIO</v>
      </c>
      <c r="D156" s="317" t="str">
        <f>IF(A156="SERVIÇO",VLOOKUP(B156,SERVIÇOS!$A$6:$E$6426,5,0),IF(A156="INSUMO",VLOOKUP(B156,INSUMOS!$A$6:$E$5343,5,0),IF(A156="COTAÇÃO",VLOOKUP(B156,'MAPA DE COTAÇÕES'!$A$9:$I$956,8,0))))</f>
        <v>MAT.</v>
      </c>
      <c r="E156" s="317" t="str">
        <f>IF(A156="SERVIÇO",VLOOKUP(B156,SERVIÇOS!$A$6:$D$6426,3,0),IF(A156="INSUMO",VLOOKUP(B156,INSUMOS!$A$6:$D$5343,3,0),IF(A156="COTAÇÃO",VLOOKUP(B156,'MAPA DE COTAÇÕES'!$A$9:$H$956,4,0))))</f>
        <v xml:space="preserve">KG    </v>
      </c>
      <c r="F156" s="361">
        <v>0.22</v>
      </c>
      <c r="G156" s="318">
        <f>IF(A156="SERVIÇO",VLOOKUP(B156,SERVIÇOS!$A$6:$D$6426,4,0),IF(A156="INSUMO",VLOOKUP(B156,INSUMOS!$A$6:$D$5343,4,0),IF(A156="COTAÇÃO",VLOOKUP(B156,'MAPA DE COTAÇÕES'!$A$9:$H$956,3,0))))</f>
        <v>2.41</v>
      </c>
      <c r="H156" s="321">
        <f t="shared" si="25"/>
        <v>0.5302</v>
      </c>
      <c r="J156" s="244"/>
    </row>
    <row r="157" spans="1:12" s="94" customFormat="1" ht="12.75" x14ac:dyDescent="0.2">
      <c r="A157" s="228"/>
      <c r="B157" s="97" t="s">
        <v>168</v>
      </c>
      <c r="C157" s="547" t="s">
        <v>6580</v>
      </c>
      <c r="D157" s="548"/>
      <c r="E157" s="548"/>
      <c r="F157" s="548"/>
      <c r="G157" s="548"/>
      <c r="H157" s="549"/>
      <c r="J157" s="95"/>
    </row>
    <row r="158" spans="1:12" s="94" customFormat="1" ht="12.75" x14ac:dyDescent="0.2">
      <c r="A158" s="228"/>
      <c r="B158" s="331"/>
      <c r="C158" s="332"/>
      <c r="D158" s="332"/>
      <c r="E158" s="332"/>
      <c r="F158" s="332"/>
      <c r="G158" s="332"/>
      <c r="H158" s="333"/>
      <c r="J158" s="95"/>
    </row>
    <row r="159" spans="1:12" s="94" customFormat="1" ht="51" x14ac:dyDescent="0.2">
      <c r="A159" s="228"/>
      <c r="B159" s="99" t="s">
        <v>6577</v>
      </c>
      <c r="C159" s="100" t="s">
        <v>6563</v>
      </c>
      <c r="D159" s="101" t="s">
        <v>107</v>
      </c>
      <c r="E159" s="101" t="s">
        <v>220</v>
      </c>
      <c r="F159" s="102"/>
      <c r="G159" s="103"/>
      <c r="H159" s="104">
        <f>SUM(H160:H164)</f>
        <v>111.896</v>
      </c>
      <c r="J159" s="96"/>
      <c r="L159" s="98"/>
    </row>
    <row r="160" spans="1:12" s="106" customFormat="1" ht="25.5" x14ac:dyDescent="0.2">
      <c r="A160" s="287" t="s">
        <v>5144</v>
      </c>
      <c r="B160" s="319">
        <v>88256</v>
      </c>
      <c r="C160" s="316" t="str">
        <f>IF(A160="SERVIÇO",VLOOKUP(B160,SERVIÇOS!$A$6:$D$6426,2,0),IF(A160="INSUMO",VLOOKUP(B160,INSUMOS!$A$6:$D$5343,2,0),IF(A160="COTAÇÃO",VLOOKUP(B160,'MAPA DE COTAÇÕES'!$A$9:$H$956,2,0))))</f>
        <v>AZULEJISTA OU LADRILHISTA COM ENCARGOS COMPLEMENTARES</v>
      </c>
      <c r="D160" s="317" t="str">
        <f>IF(A160="SERVIÇO",VLOOKUP(B160,SERVIÇOS!$A$6:$E$6426,5,0),IF(A160="INSUMO",VLOOKUP(B160,INSUMOS!$A$6:$E$5343,5,0),IF(A160="COTAÇÃO",VLOOKUP(B160,'MAPA DE COTAÇÕES'!$A$9:$I$956,8,0))))</f>
        <v>SER.CG</v>
      </c>
      <c r="E160" s="317" t="str">
        <f>IF(A160="SERVIÇO",VLOOKUP(B160,SERVIÇOS!$A$6:$D$6426,3,0),IF(A160="INSUMO",VLOOKUP(B160,INSUMOS!$A$6:$D$5343,3,0),IF(A160="COTAÇÃO",VLOOKUP(B160,'MAPA DE COTAÇÕES'!$A$9:$H$956,4,0))))</f>
        <v>H</v>
      </c>
      <c r="F160" s="361">
        <v>0.66</v>
      </c>
      <c r="G160" s="318">
        <f>IF(A160="SERVIÇO",VLOOKUP(B160,SERVIÇOS!$A$6:$D$6426,4,0),IF(A160="INSUMO",VLOOKUP(B160,INSUMOS!$A$6:$D$5343,4,0),IF(A160="COTAÇÃO",VLOOKUP(B160,'MAPA DE COTAÇÕES'!$A$9:$H$956,3,0))))</f>
        <v>21.39</v>
      </c>
      <c r="H160" s="321">
        <f t="shared" ref="H160:H161" si="26">F160*G160</f>
        <v>14.117400000000002</v>
      </c>
      <c r="J160" s="244"/>
    </row>
    <row r="161" spans="1:12" s="106" customFormat="1" ht="25.5" x14ac:dyDescent="0.2">
      <c r="A161" s="287" t="s">
        <v>5144</v>
      </c>
      <c r="B161" s="319">
        <v>88316</v>
      </c>
      <c r="C161" s="316" t="str">
        <f>IF(A161="SERVIÇO",VLOOKUP(B161,SERVIÇOS!$A$6:$D$6426,2,0),IF(A161="INSUMO",VLOOKUP(B161,INSUMOS!$A$6:$D$5343,2,0),IF(A161="COTAÇÃO",VLOOKUP(B161,'MAPA DE COTAÇÕES'!$A$9:$H$956,2,0))))</f>
        <v>SERVENTE COM ENCARGOS COMPLEMENTARES</v>
      </c>
      <c r="D161" s="317" t="str">
        <f>IF(A161="SERVIÇO",VLOOKUP(B161,SERVIÇOS!$A$6:$E$6426,5,0),IF(A161="INSUMO",VLOOKUP(B161,INSUMOS!$A$6:$E$5343,5,0),IF(A161="COTAÇÃO",VLOOKUP(B161,'MAPA DE COTAÇÕES'!$A$9:$I$956,8,0))))</f>
        <v>SER.CG</v>
      </c>
      <c r="E161" s="317" t="str">
        <f>IF(A161="SERVIÇO",VLOOKUP(B161,SERVIÇOS!$A$6:$D$6426,3,0),IF(A161="INSUMO",VLOOKUP(B161,INSUMOS!$A$6:$D$5343,3,0),IF(A161="COTAÇÃO",VLOOKUP(B161,'MAPA DE COTAÇÕES'!$A$9:$H$956,4,0))))</f>
        <v>H</v>
      </c>
      <c r="F161" s="362">
        <v>0.36</v>
      </c>
      <c r="G161" s="318">
        <f>IF(A161="SERVIÇO",VLOOKUP(B161,SERVIÇOS!$A$6:$D$6426,4,0),IF(A161="INSUMO",VLOOKUP(B161,INSUMOS!$A$6:$D$5343,4,0),IF(A161="COTAÇÃO",VLOOKUP(B161,'MAPA DE COTAÇÕES'!$A$9:$H$956,3,0))))</f>
        <v>15.79</v>
      </c>
      <c r="H161" s="321">
        <f t="shared" si="26"/>
        <v>5.6843999999999992</v>
      </c>
      <c r="J161" s="244"/>
    </row>
    <row r="162" spans="1:12" s="106" customFormat="1" ht="51" x14ac:dyDescent="0.2">
      <c r="A162" s="287" t="s">
        <v>16</v>
      </c>
      <c r="B162" s="319" t="s">
        <v>5837</v>
      </c>
      <c r="C162" s="316" t="str">
        <f>IF(A162="SERVIÇO",VLOOKUP(B162,SERVIÇOS!$A$6:$D$6426,2,0),IF(A162="INSUMO",VLOOKUP(B162,INSUMOS!$A$6:$D$5343,2,0),IF(A162="COTAÇÃO",VLOOKUP(B162,'MAPA DE COTAÇÕES'!$A$9:$H$956,2,0))))</f>
        <v>PLACA CERÂMICA . GAIL . IND 8032_COD 8032 . LINHA KERAFLOOR - 300 X 300 X 12MM . COR CINZA CLARO CÓD. 1015 OU EQUIVALENTE TÉCNICO</v>
      </c>
      <c r="D162" s="317" t="str">
        <f>IF(A162="SERVIÇO",VLOOKUP(B162,SERVIÇOS!$A$6:$E$6426,5,0),IF(A162="INSUMO",VLOOKUP(B162,INSUMOS!$A$6:$E$5343,5,0),IF(A162="COTAÇÃO",VLOOKUP(B162,'MAPA DE COTAÇÕES'!$A$9:$I$956,9,0))))</f>
        <v>MAT.</v>
      </c>
      <c r="E162" s="317" t="str">
        <f>IF(A162="SERVIÇO",VLOOKUP(B162,SERVIÇOS!$A$6:$D$6426,3,0),IF(A162="INSUMO",VLOOKUP(B162,INSUMOS!$A$6:$D$5343,3,0),IF(A162="COTAÇÃO",VLOOKUP(B162,'MAPA DE COTAÇÕES'!$A$9:$H$956,4,0))))</f>
        <v>M²</v>
      </c>
      <c r="F162" s="320">
        <v>1.08</v>
      </c>
      <c r="G162" s="318">
        <f>IF(A162="SERVIÇO",VLOOKUP(B162,SERVIÇOS!$A$6:$D$6426,4,0),IF(A162="INSUMO",VLOOKUP(B162,INSUMOS!$A$6:$D$5343,4,0),IF(A162="COTAÇÃO",VLOOKUP(B162,'MAPA DE COTAÇÕES'!$A$9:$H$956,3,0))))</f>
        <v>69.900000000000006</v>
      </c>
      <c r="H162" s="321">
        <f>F162*G162</f>
        <v>75.492000000000004</v>
      </c>
      <c r="J162" s="244"/>
    </row>
    <row r="163" spans="1:12" s="106" customFormat="1" ht="12.75" x14ac:dyDescent="0.2">
      <c r="A163" s="287" t="s">
        <v>5146</v>
      </c>
      <c r="B163" s="319">
        <v>37595</v>
      </c>
      <c r="C163" s="316" t="str">
        <f>IF(A163="SERVIÇO",VLOOKUP(B163,SERVIÇOS!$A$6:$D$6426,2,0),IF(A163="INSUMO",VLOOKUP(B163,INSUMOS!$A$6:$D$5343,2,0),IF(A163="COTAÇÃO",VLOOKUP(B163,'MAPA DE COTAÇÕES'!$A$9:$H$956,2,0))))</f>
        <v>ARGAMASSA COLANTE TIPO ACIII</v>
      </c>
      <c r="D163" s="317" t="str">
        <f>IF(A163="SERVIÇO",VLOOKUP(B163,SERVIÇOS!$A$6:$E$6426,5,0),IF(A163="INSUMO",VLOOKUP(B163,INSUMOS!$A$6:$E$5343,5,0),IF(A163="COTAÇÃO",VLOOKUP(B163,'MAPA DE COTAÇÕES'!$A$9:$I$956,8,0))))</f>
        <v>MAT.</v>
      </c>
      <c r="E163" s="317" t="str">
        <f>IF(A163="SERVIÇO",VLOOKUP(B163,SERVIÇOS!$A$6:$D$6426,3,0),IF(A163="INSUMO",VLOOKUP(B163,INSUMOS!$A$6:$D$5343,3,0),IF(A163="COTAÇÃO",VLOOKUP(B163,'MAPA DE COTAÇÕES'!$A$9:$H$956,4,0))))</f>
        <v xml:space="preserve">KG    </v>
      </c>
      <c r="F163" s="361">
        <v>6.14</v>
      </c>
      <c r="G163" s="318">
        <f>IF(A163="SERVIÇO",VLOOKUP(B163,SERVIÇOS!$A$6:$D$6426,4,0),IF(A163="INSUMO",VLOOKUP(B163,INSUMOS!$A$6:$D$5343,4,0),IF(A163="COTAÇÃO",VLOOKUP(B163,'MAPA DE COTAÇÕES'!$A$9:$H$956,3,0))))</f>
        <v>1.1599999999999999</v>
      </c>
      <c r="H163" s="321">
        <f t="shared" ref="H163:H164" si="27">F163*G163</f>
        <v>7.122399999999999</v>
      </c>
      <c r="J163" s="244"/>
    </row>
    <row r="164" spans="1:12" s="106" customFormat="1" ht="12.75" x14ac:dyDescent="0.2">
      <c r="A164" s="287" t="s">
        <v>5146</v>
      </c>
      <c r="B164" s="319">
        <v>37398</v>
      </c>
      <c r="C164" s="316" t="str">
        <f>IF(A164="SERVIÇO",VLOOKUP(B164,SERVIÇOS!$A$6:$D$6426,2,0),IF(A164="INSUMO",VLOOKUP(B164,INSUMOS!$A$6:$D$5343,2,0),IF(A164="COTAÇÃO",VLOOKUP(B164,'MAPA DE COTAÇÕES'!$A$9:$H$956,2,0))))</f>
        <v>REJUNTE EPOXI COR</v>
      </c>
      <c r="D164" s="317" t="str">
        <f>IF(A164="SERVIÇO",VLOOKUP(B164,SERVIÇOS!$A$6:$E$6426,5,0),IF(A164="INSUMO",VLOOKUP(B164,INSUMOS!$A$6:$E$5343,5,0),IF(A164="COTAÇÃO",VLOOKUP(B164,'MAPA DE COTAÇÕES'!$A$9:$I$956,8,0))))</f>
        <v>MAT.</v>
      </c>
      <c r="E164" s="317" t="str">
        <f>IF(A164="SERVIÇO",VLOOKUP(B164,SERVIÇOS!$A$6:$D$6426,3,0),IF(A164="INSUMO",VLOOKUP(B164,INSUMOS!$A$6:$D$5343,3,0),IF(A164="COTAÇÃO",VLOOKUP(B164,'MAPA DE COTAÇÕES'!$A$9:$H$956,4,0))))</f>
        <v xml:space="preserve">KG    </v>
      </c>
      <c r="F164" s="361">
        <v>0.22</v>
      </c>
      <c r="G164" s="318">
        <f>IF(A164="SERVIÇO",VLOOKUP(B164,SERVIÇOS!$A$6:$D$6426,4,0),IF(A164="INSUMO",VLOOKUP(B164,INSUMOS!$A$6:$D$5343,4,0),IF(A164="COTAÇÃO",VLOOKUP(B164,'MAPA DE COTAÇÕES'!$A$9:$H$956,3,0))))</f>
        <v>43.09</v>
      </c>
      <c r="H164" s="321">
        <f t="shared" si="27"/>
        <v>9.4798000000000009</v>
      </c>
      <c r="J164" s="244"/>
    </row>
    <row r="165" spans="1:12" s="94" customFormat="1" ht="12.75" x14ac:dyDescent="0.2">
      <c r="A165" s="228"/>
      <c r="B165" s="97" t="s">
        <v>168</v>
      </c>
      <c r="C165" s="547" t="s">
        <v>6580</v>
      </c>
      <c r="D165" s="548"/>
      <c r="E165" s="548"/>
      <c r="F165" s="548"/>
      <c r="G165" s="548"/>
      <c r="H165" s="549"/>
      <c r="J165" s="95"/>
    </row>
    <row r="166" spans="1:12" s="94" customFormat="1" ht="12.75" x14ac:dyDescent="0.2">
      <c r="A166" s="228"/>
      <c r="B166" s="331"/>
      <c r="C166" s="332"/>
      <c r="D166" s="332"/>
      <c r="E166" s="332"/>
      <c r="F166" s="332"/>
      <c r="G166" s="332"/>
      <c r="H166" s="333"/>
      <c r="J166" s="95"/>
    </row>
    <row r="167" spans="1:12" s="94" customFormat="1" ht="25.5" x14ac:dyDescent="0.2">
      <c r="A167" s="228"/>
      <c r="B167" s="99" t="s">
        <v>6578</v>
      </c>
      <c r="C167" s="100" t="s">
        <v>6581</v>
      </c>
      <c r="D167" s="101" t="s">
        <v>107</v>
      </c>
      <c r="E167" s="101" t="s">
        <v>220</v>
      </c>
      <c r="F167" s="102"/>
      <c r="G167" s="103"/>
      <c r="H167" s="104">
        <f>SUM(H168:H171)</f>
        <v>233.52506956521742</v>
      </c>
      <c r="J167" s="96"/>
      <c r="L167" s="98"/>
    </row>
    <row r="168" spans="1:12" s="106" customFormat="1" ht="25.5" x14ac:dyDescent="0.2">
      <c r="A168" s="287" t="s">
        <v>5144</v>
      </c>
      <c r="B168" s="319">
        <v>88256</v>
      </c>
      <c r="C168" s="316" t="str">
        <f>IF(A168="SERVIÇO",VLOOKUP(B168,SERVIÇOS!$A$6:$D$6426,2,0),IF(A168="INSUMO",VLOOKUP(B168,INSUMOS!$A$6:$D$5343,2,0),IF(A168="COTAÇÃO",VLOOKUP(B168,'MAPA DE COTAÇÕES'!$A$9:$H$956,2,0))))</f>
        <v>AZULEJISTA OU LADRILHISTA COM ENCARGOS COMPLEMENTARES</v>
      </c>
      <c r="D168" s="317" t="str">
        <f>IF(A168="SERVIÇO",VLOOKUP(B168,SERVIÇOS!$A$6:$E$6426,5,0),IF(A168="INSUMO",VLOOKUP(B168,INSUMOS!$A$6:$E$5343,5,0),IF(A168="COTAÇÃO",VLOOKUP(B168,'MAPA DE COTAÇÕES'!$A$9:$I$956,8,0))))</f>
        <v>SER.CG</v>
      </c>
      <c r="E168" s="317" t="str">
        <f>IF(A168="SERVIÇO",VLOOKUP(B168,SERVIÇOS!$A$6:$D$6426,3,0),IF(A168="INSUMO",VLOOKUP(B168,INSUMOS!$A$6:$D$5343,3,0),IF(A168="COTAÇÃO",VLOOKUP(B168,'MAPA DE COTAÇÕES'!$A$9:$H$956,4,0))))</f>
        <v>H</v>
      </c>
      <c r="F168" s="361">
        <v>0.66</v>
      </c>
      <c r="G168" s="318">
        <f>IF(A168="SERVIÇO",VLOOKUP(B168,SERVIÇOS!$A$6:$D$6426,4,0),IF(A168="INSUMO",VLOOKUP(B168,INSUMOS!$A$6:$D$5343,4,0),IF(A168="COTAÇÃO",VLOOKUP(B168,'MAPA DE COTAÇÕES'!$A$9:$H$956,3,0))))</f>
        <v>21.39</v>
      </c>
      <c r="H168" s="321">
        <f t="shared" ref="H168:H169" si="28">F168*G168</f>
        <v>14.117400000000002</v>
      </c>
      <c r="J168" s="244"/>
    </row>
    <row r="169" spans="1:12" s="106" customFormat="1" ht="25.5" x14ac:dyDescent="0.2">
      <c r="A169" s="287" t="s">
        <v>5144</v>
      </c>
      <c r="B169" s="319">
        <v>88316</v>
      </c>
      <c r="C169" s="316" t="str">
        <f>IF(A169="SERVIÇO",VLOOKUP(B169,SERVIÇOS!$A$6:$D$6426,2,0),IF(A169="INSUMO",VLOOKUP(B169,INSUMOS!$A$6:$D$5343,2,0),IF(A169="COTAÇÃO",VLOOKUP(B169,'MAPA DE COTAÇÕES'!$A$9:$H$956,2,0))))</f>
        <v>SERVENTE COM ENCARGOS COMPLEMENTARES</v>
      </c>
      <c r="D169" s="317" t="str">
        <f>IF(A169="SERVIÇO",VLOOKUP(B169,SERVIÇOS!$A$6:$E$6426,5,0),IF(A169="INSUMO",VLOOKUP(B169,INSUMOS!$A$6:$E$5343,5,0),IF(A169="COTAÇÃO",VLOOKUP(B169,'MAPA DE COTAÇÕES'!$A$9:$I$956,8,0))))</f>
        <v>SER.CG</v>
      </c>
      <c r="E169" s="317" t="str">
        <f>IF(A169="SERVIÇO",VLOOKUP(B169,SERVIÇOS!$A$6:$D$6426,3,0),IF(A169="INSUMO",VLOOKUP(B169,INSUMOS!$A$6:$D$5343,3,0),IF(A169="COTAÇÃO",VLOOKUP(B169,'MAPA DE COTAÇÕES'!$A$9:$H$956,4,0))))</f>
        <v>H</v>
      </c>
      <c r="F169" s="362">
        <v>0.36</v>
      </c>
      <c r="G169" s="318">
        <f>IF(A169="SERVIÇO",VLOOKUP(B169,SERVIÇOS!$A$6:$D$6426,4,0),IF(A169="INSUMO",VLOOKUP(B169,INSUMOS!$A$6:$D$5343,4,0),IF(A169="COTAÇÃO",VLOOKUP(B169,'MAPA DE COTAÇÕES'!$A$9:$H$956,3,0))))</f>
        <v>15.79</v>
      </c>
      <c r="H169" s="321">
        <f t="shared" si="28"/>
        <v>5.6843999999999992</v>
      </c>
      <c r="J169" s="244"/>
    </row>
    <row r="170" spans="1:12" s="106" customFormat="1" ht="25.5" x14ac:dyDescent="0.2">
      <c r="A170" s="287" t="s">
        <v>16</v>
      </c>
      <c r="B170" s="319" t="s">
        <v>5839</v>
      </c>
      <c r="C170" s="316" t="str">
        <f>IF(A170="SERVIÇO",VLOOKUP(B170,SERVIÇOS!$A$6:$D$6426,2,0),IF(A170="INSUMO",VLOOKUP(B170,INSUMOS!$A$6:$D$5343,2,0),IF(A170="COTAÇÃO",VLOOKUP(B170,'MAPA DE COTAÇÕES'!$A$9:$H$956,2,0))))</f>
        <v>REVESTIMENTO EM TIJOLO . BRICK STUDIO . LINHA MOROCCO - 4,8 X 6,2 X 1,4CM</v>
      </c>
      <c r="D170" s="317" t="str">
        <f>IF(A170="SERVIÇO",VLOOKUP(B170,SERVIÇOS!$A$6:$E$6426,5,0),IF(A170="INSUMO",VLOOKUP(B170,INSUMOS!$A$6:$E$5343,5,0),IF(A170="COTAÇÃO",VLOOKUP(B170,'MAPA DE COTAÇÕES'!$A$9:$I$956,9,0))))</f>
        <v>MAT.</v>
      </c>
      <c r="E170" s="317" t="str">
        <f>IF(A170="SERVIÇO",VLOOKUP(B170,SERVIÇOS!$A$6:$D$6426,3,0),IF(A170="INSUMO",VLOOKUP(B170,INSUMOS!$A$6:$D$5343,3,0),IF(A170="COTAÇÃO",VLOOKUP(B170,'MAPA DE COTAÇÕES'!$A$9:$H$956,4,0))))</f>
        <v>M²</v>
      </c>
      <c r="F170" s="320">
        <v>1.08</v>
      </c>
      <c r="G170" s="318">
        <f>IF(A170="SERVIÇO",VLOOKUP(B170,SERVIÇOS!$A$6:$D$6426,4,0),IF(A170="INSUMO",VLOOKUP(B170,INSUMOS!$A$6:$D$5343,4,0),IF(A170="COTAÇÃO",VLOOKUP(B170,'MAPA DE COTAÇÕES'!$A$9:$H$956,3,0))))</f>
        <v>191.29710144927537</v>
      </c>
      <c r="H170" s="321">
        <f>F170*G170</f>
        <v>206.60086956521741</v>
      </c>
      <c r="J170" s="244"/>
    </row>
    <row r="171" spans="1:12" s="106" customFormat="1" ht="12.75" x14ac:dyDescent="0.2">
      <c r="A171" s="287" t="s">
        <v>5146</v>
      </c>
      <c r="B171" s="319">
        <v>37595</v>
      </c>
      <c r="C171" s="316" t="str">
        <f>IF(A171="SERVIÇO",VLOOKUP(B171,SERVIÇOS!$A$6:$D$6426,2,0),IF(A171="INSUMO",VLOOKUP(B171,INSUMOS!$A$6:$D$5343,2,0),IF(A171="COTAÇÃO",VLOOKUP(B171,'MAPA DE COTAÇÕES'!$A$9:$H$956,2,0))))</f>
        <v>ARGAMASSA COLANTE TIPO ACIII</v>
      </c>
      <c r="D171" s="317" t="str">
        <f>IF(A171="SERVIÇO",VLOOKUP(B171,SERVIÇOS!$A$6:$E$6426,5,0),IF(A171="INSUMO",VLOOKUP(B171,INSUMOS!$A$6:$E$5343,5,0),IF(A171="COTAÇÃO",VLOOKUP(B171,'MAPA DE COTAÇÕES'!$A$9:$I$956,8,0))))</f>
        <v>MAT.</v>
      </c>
      <c r="E171" s="317" t="str">
        <f>IF(A171="SERVIÇO",VLOOKUP(B171,SERVIÇOS!$A$6:$D$6426,3,0),IF(A171="INSUMO",VLOOKUP(B171,INSUMOS!$A$6:$D$5343,3,0),IF(A171="COTAÇÃO",VLOOKUP(B171,'MAPA DE COTAÇÕES'!$A$9:$H$956,4,0))))</f>
        <v xml:space="preserve">KG    </v>
      </c>
      <c r="F171" s="361">
        <v>6.14</v>
      </c>
      <c r="G171" s="318">
        <f>IF(A171="SERVIÇO",VLOOKUP(B171,SERVIÇOS!$A$6:$D$6426,4,0),IF(A171="INSUMO",VLOOKUP(B171,INSUMOS!$A$6:$D$5343,4,0),IF(A171="COTAÇÃO",VLOOKUP(B171,'MAPA DE COTAÇÕES'!$A$9:$H$956,3,0))))</f>
        <v>1.1599999999999999</v>
      </c>
      <c r="H171" s="321">
        <f t="shared" ref="H171" si="29">F171*G171</f>
        <v>7.122399999999999</v>
      </c>
      <c r="J171" s="244"/>
    </row>
    <row r="172" spans="1:12" s="94" customFormat="1" ht="12.75" x14ac:dyDescent="0.2">
      <c r="A172" s="228"/>
      <c r="B172" s="97" t="s">
        <v>168</v>
      </c>
      <c r="C172" s="547" t="s">
        <v>6580</v>
      </c>
      <c r="D172" s="548"/>
      <c r="E172" s="548"/>
      <c r="F172" s="548"/>
      <c r="G172" s="548"/>
      <c r="H172" s="549"/>
      <c r="J172" s="95"/>
    </row>
    <row r="173" spans="1:12" s="94" customFormat="1" ht="12.75" x14ac:dyDescent="0.2">
      <c r="A173" s="228"/>
      <c r="B173" s="331"/>
      <c r="C173" s="338"/>
      <c r="D173" s="338"/>
      <c r="E173" s="338"/>
      <c r="F173" s="338"/>
      <c r="G173" s="338"/>
      <c r="H173" s="339"/>
      <c r="J173" s="95"/>
    </row>
    <row r="174" spans="1:12" s="94" customFormat="1" ht="51" x14ac:dyDescent="0.2">
      <c r="A174" s="228"/>
      <c r="B174" s="99" t="s">
        <v>6629</v>
      </c>
      <c r="C174" s="100" t="s">
        <v>6633</v>
      </c>
      <c r="D174" s="101" t="s">
        <v>107</v>
      </c>
      <c r="E174" s="101" t="s">
        <v>8</v>
      </c>
      <c r="F174" s="102"/>
      <c r="G174" s="103"/>
      <c r="H174" s="104">
        <f>SUM(H175:H179)</f>
        <v>29.585620000000002</v>
      </c>
      <c r="J174" s="96"/>
      <c r="L174" s="98"/>
    </row>
    <row r="175" spans="1:12" s="106" customFormat="1" ht="25.5" x14ac:dyDescent="0.2">
      <c r="A175" s="287" t="s">
        <v>5144</v>
      </c>
      <c r="B175" s="319">
        <v>88256</v>
      </c>
      <c r="C175" s="316" t="str">
        <f>IF(A175="SERVIÇO",VLOOKUP(B175,SERVIÇOS!$A$6:$D$6426,2,0),IF(A175="INSUMO",VLOOKUP(B175,INSUMOS!$A$6:$D$5343,2,0),IF(A175="COTAÇÃO",VLOOKUP(B175,'MAPA DE COTAÇÕES'!$A$9:$H$956,2,0))))</f>
        <v>AZULEJISTA OU LADRILHISTA COM ENCARGOS COMPLEMENTARES</v>
      </c>
      <c r="D175" s="317" t="str">
        <f>IF(A175="SERVIÇO",VLOOKUP(B175,SERVIÇOS!$A$6:$E$6426,5,0),IF(A175="INSUMO",VLOOKUP(B175,INSUMOS!$A$6:$E$5343,5,0),IF(A175="COTAÇÃO",VLOOKUP(B175,'MAPA DE COTAÇÕES'!$A$9:$I$956,8,0))))</f>
        <v>SER.CG</v>
      </c>
      <c r="E175" s="317" t="str">
        <f>IF(A175="SERVIÇO",VLOOKUP(B175,SERVIÇOS!$A$6:$D$6426,3,0),IF(A175="INSUMO",VLOOKUP(B175,INSUMOS!$A$6:$D$5343,3,0),IF(A175="COTAÇÃO",VLOOKUP(B175,'MAPA DE COTAÇÕES'!$A$9:$H$956,4,0))))</f>
        <v>H</v>
      </c>
      <c r="F175" s="361">
        <v>8.5000000000000006E-2</v>
      </c>
      <c r="G175" s="318">
        <f>IF(A175="SERVIÇO",VLOOKUP(B175,SERVIÇOS!$A$6:$D$6426,4,0),IF(A175="INSUMO",VLOOKUP(B175,INSUMOS!$A$6:$D$5343,4,0),IF(A175="COTAÇÃO",VLOOKUP(B175,'MAPA DE COTAÇÕES'!$A$9:$H$956,3,0))))</f>
        <v>21.39</v>
      </c>
      <c r="H175" s="321">
        <f t="shared" ref="H175:H176" si="30">F175*G175</f>
        <v>1.8181500000000002</v>
      </c>
      <c r="J175" s="244"/>
    </row>
    <row r="176" spans="1:12" s="106" customFormat="1" ht="25.5" x14ac:dyDescent="0.2">
      <c r="A176" s="287" t="s">
        <v>5144</v>
      </c>
      <c r="B176" s="319">
        <v>88316</v>
      </c>
      <c r="C176" s="316" t="str">
        <f>IF(A176="SERVIÇO",VLOOKUP(B176,SERVIÇOS!$A$6:$D$6426,2,0),IF(A176="INSUMO",VLOOKUP(B176,INSUMOS!$A$6:$D$5343,2,0),IF(A176="COTAÇÃO",VLOOKUP(B176,'MAPA DE COTAÇÕES'!$A$9:$H$956,2,0))))</f>
        <v>SERVENTE COM ENCARGOS COMPLEMENTARES</v>
      </c>
      <c r="D176" s="317" t="str">
        <f>IF(A176="SERVIÇO",VLOOKUP(B176,SERVIÇOS!$A$6:$E$6426,5,0),IF(A176="INSUMO",VLOOKUP(B176,INSUMOS!$A$6:$E$5343,5,0),IF(A176="COTAÇÃO",VLOOKUP(B176,'MAPA DE COTAÇÕES'!$A$9:$I$956,8,0))))</f>
        <v>SER.CG</v>
      </c>
      <c r="E176" s="317" t="str">
        <f>IF(A176="SERVIÇO",VLOOKUP(B176,SERVIÇOS!$A$6:$D$6426,3,0),IF(A176="INSUMO",VLOOKUP(B176,INSUMOS!$A$6:$D$5343,3,0),IF(A176="COTAÇÃO",VLOOKUP(B176,'MAPA DE COTAÇÕES'!$A$9:$H$956,4,0))))</f>
        <v>H</v>
      </c>
      <c r="F176" s="362">
        <v>3.1E-2</v>
      </c>
      <c r="G176" s="318">
        <f>IF(A176="SERVIÇO",VLOOKUP(B176,SERVIÇOS!$A$6:$D$6426,4,0),IF(A176="INSUMO",VLOOKUP(B176,INSUMOS!$A$6:$D$5343,4,0),IF(A176="COTAÇÃO",VLOOKUP(B176,'MAPA DE COTAÇÕES'!$A$9:$H$956,3,0))))</f>
        <v>15.79</v>
      </c>
      <c r="H176" s="321">
        <f t="shared" si="30"/>
        <v>0.48948999999999998</v>
      </c>
      <c r="J176" s="244"/>
    </row>
    <row r="177" spans="1:12" s="106" customFormat="1" ht="25.5" x14ac:dyDescent="0.2">
      <c r="A177" s="287" t="s">
        <v>5146</v>
      </c>
      <c r="B177" s="319">
        <v>1381</v>
      </c>
      <c r="C177" s="316" t="str">
        <f>IF(A177="SERVIÇO",VLOOKUP(B177,SERVIÇOS!$A$6:$D$6426,2,0),IF(A177="INSUMO",VLOOKUP(B177,INSUMOS!$A$6:$D$5343,2,0),IF(A177="COTAÇÃO",VLOOKUP(B177,'MAPA DE COTAÇÕES'!$A$9:$H$956,2,0))))</f>
        <v>ARGAMASSA COLANTE AC I PARA CERAMICAS</v>
      </c>
      <c r="D177" s="317" t="str">
        <f>IF(A177="SERVIÇO",VLOOKUP(B177,SERVIÇOS!$A$6:$E$6426,5,0),IF(A177="INSUMO",VLOOKUP(B177,INSUMOS!$A$6:$E$5343,5,0),IF(A177="COTAÇÃO",VLOOKUP(B177,'MAPA DE COTAÇÕES'!$A$9:$I$956,8,0))))</f>
        <v>MAT.</v>
      </c>
      <c r="E177" s="317" t="str">
        <f>IF(A177="SERVIÇO",VLOOKUP(B177,SERVIÇOS!$A$6:$D$6426,3,0),IF(A177="INSUMO",VLOOKUP(B177,INSUMOS!$A$6:$D$5343,3,0),IF(A177="COTAÇÃO",VLOOKUP(B177,'MAPA DE COTAÇÕES'!$A$9:$H$956,4,0))))</f>
        <v xml:space="preserve">KG    </v>
      </c>
      <c r="F177" s="361">
        <v>0.60299999999999998</v>
      </c>
      <c r="G177" s="318">
        <f>IF(A177="SERVIÇO",VLOOKUP(B177,SERVIÇOS!$A$6:$D$6426,4,0),IF(A177="INSUMO",VLOOKUP(B177,INSUMOS!$A$6:$D$5343,4,0),IF(A177="COTAÇÃO",VLOOKUP(B177,'MAPA DE COTAÇÕES'!$A$9:$H$956,3,0))))</f>
        <v>0.38</v>
      </c>
      <c r="H177" s="321">
        <f t="shared" ref="H177:H178" si="31">F177*G177</f>
        <v>0.22913999999999998</v>
      </c>
      <c r="J177" s="244"/>
    </row>
    <row r="178" spans="1:12" s="106" customFormat="1" ht="12.75" x14ac:dyDescent="0.2">
      <c r="A178" s="287" t="s">
        <v>5146</v>
      </c>
      <c r="B178" s="319">
        <v>34357</v>
      </c>
      <c r="C178" s="316" t="str">
        <f>IF(A178="SERVIÇO",VLOOKUP(B178,SERVIÇOS!$A$6:$D$6426,2,0),IF(A178="INSUMO",VLOOKUP(B178,INSUMOS!$A$6:$D$5343,2,0),IF(A178="COTAÇÃO",VLOOKUP(B178,'MAPA DE COTAÇÕES'!$A$9:$H$956,2,0))))</f>
        <v>REJUNTE COLORIDO, CIMENTICIO</v>
      </c>
      <c r="D178" s="317" t="str">
        <f>IF(A178="SERVIÇO",VLOOKUP(B178,SERVIÇOS!$A$6:$E$6426,5,0),IF(A178="INSUMO",VLOOKUP(B178,INSUMOS!$A$6:$E$5343,5,0),IF(A178="COTAÇÃO",VLOOKUP(B178,'MAPA DE COTAÇÕES'!$A$9:$I$956,8,0))))</f>
        <v>MAT.</v>
      </c>
      <c r="E178" s="317" t="str">
        <f>IF(A178="SERVIÇO",VLOOKUP(B178,SERVIÇOS!$A$6:$D$6426,3,0),IF(A178="INSUMO",VLOOKUP(B178,INSUMOS!$A$6:$D$5343,3,0),IF(A178="COTAÇÃO",VLOOKUP(B178,'MAPA DE COTAÇÕES'!$A$9:$H$956,4,0))))</f>
        <v xml:space="preserve">KG    </v>
      </c>
      <c r="F178" s="361">
        <v>8.4000000000000005E-2</v>
      </c>
      <c r="G178" s="318">
        <f>IF(A178="SERVIÇO",VLOOKUP(B178,SERVIÇOS!$A$6:$D$6426,4,0),IF(A178="INSUMO",VLOOKUP(B178,INSUMOS!$A$6:$D$5343,4,0),IF(A178="COTAÇÃO",VLOOKUP(B178,'MAPA DE COTAÇÕES'!$A$9:$H$956,3,0))))</f>
        <v>2.41</v>
      </c>
      <c r="H178" s="321">
        <f t="shared" si="31"/>
        <v>0.20244000000000004</v>
      </c>
      <c r="J178" s="244"/>
    </row>
    <row r="179" spans="1:12" s="106" customFormat="1" ht="38.25" x14ac:dyDescent="0.2">
      <c r="A179" s="287" t="s">
        <v>16</v>
      </c>
      <c r="B179" s="319" t="s">
        <v>5836</v>
      </c>
      <c r="C179" s="316" t="str">
        <f>IF(A179="SERVIÇO",VLOOKUP(B179,SERVIÇOS!$A$6:$D$6426,2,0),IF(A179="INSUMO",VLOOKUP(B179,INSUMOS!$A$6:$D$5343,2,0),IF(A179="COTAÇÃO",VLOOKUP(B179,'MAPA DE COTAÇÕES'!$A$9:$H$956,2,0))))</f>
        <v>PISO CIMENTÍCIO DE ALTA RESISTÊNCIA 100 X 100CM - LINHA BASIC COR ASH - SOLARIUM OU EQUIVALENTE</v>
      </c>
      <c r="D179" s="317" t="str">
        <f>IF(A179="SERVIÇO",VLOOKUP(B179,SERVIÇOS!$A$6:$E$6426,5,0),IF(A179="INSUMO",VLOOKUP(B179,INSUMOS!$A$6:$E$5343,5,0),IF(A179="COTAÇÃO",VLOOKUP(B179,'MAPA DE COTAÇÕES'!$A$9:$I$956,9,0))))</f>
        <v>MAT.</v>
      </c>
      <c r="E179" s="317" t="str">
        <f>IF(A179="SERVIÇO",VLOOKUP(B179,SERVIÇOS!$A$6:$D$6426,3,0),IF(A179="INSUMO",VLOOKUP(B179,INSUMOS!$A$6:$D$5343,3,0),IF(A179="COTAÇÃO",VLOOKUP(B179,'MAPA DE COTAÇÕES'!$A$9:$H$956,4,0))))</f>
        <v>M²</v>
      </c>
      <c r="F179" s="320">
        <v>0.188</v>
      </c>
      <c r="G179" s="318">
        <f>IF(A179="SERVIÇO",VLOOKUP(B179,SERVIÇOS!$A$6:$D$6426,4,0),IF(A179="INSUMO",VLOOKUP(B179,INSUMOS!$A$6:$D$5343,4,0),IF(A179="COTAÇÃO",VLOOKUP(B179,'MAPA DE COTAÇÕES'!$A$9:$H$956,3,0))))</f>
        <v>142.80000000000001</v>
      </c>
      <c r="H179" s="321">
        <f>F179*G179</f>
        <v>26.846400000000003</v>
      </c>
      <c r="J179" s="244"/>
    </row>
    <row r="180" spans="1:12" s="94" customFormat="1" ht="12.75" x14ac:dyDescent="0.2">
      <c r="A180" s="228"/>
      <c r="B180" s="97" t="s">
        <v>168</v>
      </c>
      <c r="C180" s="547" t="s">
        <v>6635</v>
      </c>
      <c r="D180" s="548"/>
      <c r="E180" s="548"/>
      <c r="F180" s="548"/>
      <c r="G180" s="548"/>
      <c r="H180" s="549"/>
      <c r="J180" s="95"/>
    </row>
    <row r="181" spans="1:12" s="94" customFormat="1" ht="12.75" x14ac:dyDescent="0.2">
      <c r="A181" s="228"/>
      <c r="B181" s="331"/>
      <c r="C181" s="338"/>
      <c r="D181" s="338"/>
      <c r="E181" s="338"/>
      <c r="F181" s="338"/>
      <c r="G181" s="338"/>
      <c r="H181" s="339"/>
      <c r="J181" s="95"/>
    </row>
    <row r="182" spans="1:12" s="94" customFormat="1" ht="51" x14ac:dyDescent="0.2">
      <c r="A182" s="228"/>
      <c r="B182" s="99" t="s">
        <v>6631</v>
      </c>
      <c r="C182" s="100" t="s">
        <v>6634</v>
      </c>
      <c r="D182" s="101" t="s">
        <v>107</v>
      </c>
      <c r="E182" s="101" t="s">
        <v>8</v>
      </c>
      <c r="F182" s="102"/>
      <c r="G182" s="103"/>
      <c r="H182" s="104">
        <f>SUM(H183:H187)</f>
        <v>15.880420000000001</v>
      </c>
      <c r="J182" s="96"/>
      <c r="L182" s="98"/>
    </row>
    <row r="183" spans="1:12" s="106" customFormat="1" ht="25.5" x14ac:dyDescent="0.2">
      <c r="A183" s="287" t="s">
        <v>5144</v>
      </c>
      <c r="B183" s="319">
        <v>88256</v>
      </c>
      <c r="C183" s="316" t="str">
        <f>IF(A183="SERVIÇO",VLOOKUP(B183,SERVIÇOS!$A$6:$D$6426,2,0),IF(A183="INSUMO",VLOOKUP(B183,INSUMOS!$A$6:$D$5343,2,0),IF(A183="COTAÇÃO",VLOOKUP(B183,'MAPA DE COTAÇÕES'!$A$9:$H$956,2,0))))</f>
        <v>AZULEJISTA OU LADRILHISTA COM ENCARGOS COMPLEMENTARES</v>
      </c>
      <c r="D183" s="317" t="str">
        <f>IF(A183="SERVIÇO",VLOOKUP(B183,SERVIÇOS!$A$6:$E$6426,5,0),IF(A183="INSUMO",VLOOKUP(B183,INSUMOS!$A$6:$E$5343,5,0),IF(A183="COTAÇÃO",VLOOKUP(B183,'MAPA DE COTAÇÕES'!$A$9:$I$956,8,0))))</f>
        <v>SER.CG</v>
      </c>
      <c r="E183" s="317" t="str">
        <f>IF(A183="SERVIÇO",VLOOKUP(B183,SERVIÇOS!$A$6:$D$6426,3,0),IF(A183="INSUMO",VLOOKUP(B183,INSUMOS!$A$6:$D$5343,3,0),IF(A183="COTAÇÃO",VLOOKUP(B183,'MAPA DE COTAÇÕES'!$A$9:$H$956,4,0))))</f>
        <v>H</v>
      </c>
      <c r="F183" s="361">
        <v>8.5000000000000006E-2</v>
      </c>
      <c r="G183" s="318">
        <f>IF(A183="SERVIÇO",VLOOKUP(B183,SERVIÇOS!$A$6:$D$6426,4,0),IF(A183="INSUMO",VLOOKUP(B183,INSUMOS!$A$6:$D$5343,4,0),IF(A183="COTAÇÃO",VLOOKUP(B183,'MAPA DE COTAÇÕES'!$A$9:$H$956,3,0))))</f>
        <v>21.39</v>
      </c>
      <c r="H183" s="321">
        <f t="shared" ref="H183:H186" si="32">F183*G183</f>
        <v>1.8181500000000002</v>
      </c>
      <c r="J183" s="244"/>
    </row>
    <row r="184" spans="1:12" s="106" customFormat="1" ht="25.5" x14ac:dyDescent="0.2">
      <c r="A184" s="287" t="s">
        <v>5144</v>
      </c>
      <c r="B184" s="319">
        <v>88316</v>
      </c>
      <c r="C184" s="316" t="str">
        <f>IF(A184="SERVIÇO",VLOOKUP(B184,SERVIÇOS!$A$6:$D$6426,2,0),IF(A184="INSUMO",VLOOKUP(B184,INSUMOS!$A$6:$D$5343,2,0),IF(A184="COTAÇÃO",VLOOKUP(B184,'MAPA DE COTAÇÕES'!$A$9:$H$956,2,0))))</f>
        <v>SERVENTE COM ENCARGOS COMPLEMENTARES</v>
      </c>
      <c r="D184" s="317" t="str">
        <f>IF(A184="SERVIÇO",VLOOKUP(B184,SERVIÇOS!$A$6:$E$6426,5,0),IF(A184="INSUMO",VLOOKUP(B184,INSUMOS!$A$6:$E$5343,5,0),IF(A184="COTAÇÃO",VLOOKUP(B184,'MAPA DE COTAÇÕES'!$A$9:$I$956,8,0))))</f>
        <v>SER.CG</v>
      </c>
      <c r="E184" s="317" t="str">
        <f>IF(A184="SERVIÇO",VLOOKUP(B184,SERVIÇOS!$A$6:$D$6426,3,0),IF(A184="INSUMO",VLOOKUP(B184,INSUMOS!$A$6:$D$5343,3,0),IF(A184="COTAÇÃO",VLOOKUP(B184,'MAPA DE COTAÇÕES'!$A$9:$H$956,4,0))))</f>
        <v>H</v>
      </c>
      <c r="F184" s="362">
        <v>3.1E-2</v>
      </c>
      <c r="G184" s="318">
        <f>IF(A184="SERVIÇO",VLOOKUP(B184,SERVIÇOS!$A$6:$D$6426,4,0),IF(A184="INSUMO",VLOOKUP(B184,INSUMOS!$A$6:$D$5343,4,0),IF(A184="COTAÇÃO",VLOOKUP(B184,'MAPA DE COTAÇÕES'!$A$9:$H$956,3,0))))</f>
        <v>15.79</v>
      </c>
      <c r="H184" s="321">
        <f t="shared" si="32"/>
        <v>0.48948999999999998</v>
      </c>
      <c r="J184" s="244"/>
    </row>
    <row r="185" spans="1:12" s="106" customFormat="1" ht="25.5" x14ac:dyDescent="0.2">
      <c r="A185" s="287" t="s">
        <v>5146</v>
      </c>
      <c r="B185" s="319">
        <v>1381</v>
      </c>
      <c r="C185" s="316" t="str">
        <f>IF(A185="SERVIÇO",VLOOKUP(B185,SERVIÇOS!$A$6:$D$6426,2,0),IF(A185="INSUMO",VLOOKUP(B185,INSUMOS!$A$6:$D$5343,2,0),IF(A185="COTAÇÃO",VLOOKUP(B185,'MAPA DE COTAÇÕES'!$A$9:$H$956,2,0))))</f>
        <v>ARGAMASSA COLANTE AC I PARA CERAMICAS</v>
      </c>
      <c r="D185" s="317" t="str">
        <f>IF(A185="SERVIÇO",VLOOKUP(B185,SERVIÇOS!$A$6:$E$6426,5,0),IF(A185="INSUMO",VLOOKUP(B185,INSUMOS!$A$6:$E$5343,5,0),IF(A185="COTAÇÃO",VLOOKUP(B185,'MAPA DE COTAÇÕES'!$A$9:$I$956,8,0))))</f>
        <v>MAT.</v>
      </c>
      <c r="E185" s="317" t="str">
        <f>IF(A185="SERVIÇO",VLOOKUP(B185,SERVIÇOS!$A$6:$D$6426,3,0),IF(A185="INSUMO",VLOOKUP(B185,INSUMOS!$A$6:$D$5343,3,0),IF(A185="COTAÇÃO",VLOOKUP(B185,'MAPA DE COTAÇÕES'!$A$9:$H$956,4,0))))</f>
        <v xml:space="preserve">KG    </v>
      </c>
      <c r="F185" s="361">
        <v>0.60299999999999998</v>
      </c>
      <c r="G185" s="318">
        <f>IF(A185="SERVIÇO",VLOOKUP(B185,SERVIÇOS!$A$6:$D$6426,4,0),IF(A185="INSUMO",VLOOKUP(B185,INSUMOS!$A$6:$D$5343,4,0),IF(A185="COTAÇÃO",VLOOKUP(B185,'MAPA DE COTAÇÕES'!$A$9:$H$956,3,0))))</f>
        <v>0.38</v>
      </c>
      <c r="H185" s="321">
        <f t="shared" si="32"/>
        <v>0.22913999999999998</v>
      </c>
      <c r="J185" s="244"/>
    </row>
    <row r="186" spans="1:12" s="106" customFormat="1" ht="12.75" x14ac:dyDescent="0.2">
      <c r="A186" s="287" t="s">
        <v>5146</v>
      </c>
      <c r="B186" s="319">
        <v>34357</v>
      </c>
      <c r="C186" s="316" t="str">
        <f>IF(A186="SERVIÇO",VLOOKUP(B186,SERVIÇOS!$A$6:$D$6426,2,0),IF(A186="INSUMO",VLOOKUP(B186,INSUMOS!$A$6:$D$5343,2,0),IF(A186="COTAÇÃO",VLOOKUP(B186,'MAPA DE COTAÇÕES'!$A$9:$H$956,2,0))))</f>
        <v>REJUNTE COLORIDO, CIMENTICIO</v>
      </c>
      <c r="D186" s="317" t="str">
        <f>IF(A186="SERVIÇO",VLOOKUP(B186,SERVIÇOS!$A$6:$E$6426,5,0),IF(A186="INSUMO",VLOOKUP(B186,INSUMOS!$A$6:$E$5343,5,0),IF(A186="COTAÇÃO",VLOOKUP(B186,'MAPA DE COTAÇÕES'!$A$9:$I$956,8,0))))</f>
        <v>MAT.</v>
      </c>
      <c r="E186" s="317" t="str">
        <f>IF(A186="SERVIÇO",VLOOKUP(B186,SERVIÇOS!$A$6:$D$6426,3,0),IF(A186="INSUMO",VLOOKUP(B186,INSUMOS!$A$6:$D$5343,3,0),IF(A186="COTAÇÃO",VLOOKUP(B186,'MAPA DE COTAÇÕES'!$A$9:$H$956,4,0))))</f>
        <v xml:space="preserve">KG    </v>
      </c>
      <c r="F186" s="361">
        <v>8.4000000000000005E-2</v>
      </c>
      <c r="G186" s="318">
        <f>IF(A186="SERVIÇO",VLOOKUP(B186,SERVIÇOS!$A$6:$D$6426,4,0),IF(A186="INSUMO",VLOOKUP(B186,INSUMOS!$A$6:$D$5343,4,0),IF(A186="COTAÇÃO",VLOOKUP(B186,'MAPA DE COTAÇÕES'!$A$9:$H$956,3,0))))</f>
        <v>2.41</v>
      </c>
      <c r="H186" s="321">
        <f t="shared" si="32"/>
        <v>0.20244000000000004</v>
      </c>
      <c r="J186" s="244"/>
    </row>
    <row r="187" spans="1:12" s="106" customFormat="1" ht="51" x14ac:dyDescent="0.2">
      <c r="A187" s="287" t="s">
        <v>16</v>
      </c>
      <c r="B187" s="319" t="s">
        <v>5837</v>
      </c>
      <c r="C187" s="316" t="str">
        <f>IF(A187="SERVIÇO",VLOOKUP(B187,SERVIÇOS!$A$6:$D$6426,2,0),IF(A187="INSUMO",VLOOKUP(B187,INSUMOS!$A$6:$D$5343,2,0),IF(A187="COTAÇÃO",VLOOKUP(B187,'MAPA DE COTAÇÕES'!$A$9:$H$956,2,0))))</f>
        <v>PLACA CERÂMICA . GAIL . IND 8032_COD 8032 . LINHA KERAFLOOR - 300 X 300 X 12MM . COR CINZA CLARO CÓD. 1015 OU EQUIVALENTE TÉCNICO</v>
      </c>
      <c r="D187" s="317" t="str">
        <f>IF(A187="SERVIÇO",VLOOKUP(B187,SERVIÇOS!$A$6:$E$6426,5,0),IF(A187="INSUMO",VLOOKUP(B187,INSUMOS!$A$6:$E$5343,5,0),IF(A187="COTAÇÃO",VLOOKUP(B187,'MAPA DE COTAÇÕES'!$A$9:$I$956,9,0))))</f>
        <v>MAT.</v>
      </c>
      <c r="E187" s="317" t="str">
        <f>IF(A187="SERVIÇO",VLOOKUP(B187,SERVIÇOS!$A$6:$D$6426,3,0),IF(A187="INSUMO",VLOOKUP(B187,INSUMOS!$A$6:$D$5343,3,0),IF(A187="COTAÇÃO",VLOOKUP(B187,'MAPA DE COTAÇÕES'!$A$9:$H$956,4,0))))</f>
        <v>M²</v>
      </c>
      <c r="F187" s="320">
        <v>0.188</v>
      </c>
      <c r="G187" s="318">
        <f>IF(A187="SERVIÇO",VLOOKUP(B187,SERVIÇOS!$A$6:$D$6426,4,0),IF(A187="INSUMO",VLOOKUP(B187,INSUMOS!$A$6:$D$5343,4,0),IF(A187="COTAÇÃO",VLOOKUP(B187,'MAPA DE COTAÇÕES'!$A$9:$H$956,3,0))))</f>
        <v>69.900000000000006</v>
      </c>
      <c r="H187" s="321">
        <f>F187*G187</f>
        <v>13.141200000000001</v>
      </c>
      <c r="J187" s="244"/>
    </row>
    <row r="188" spans="1:12" s="94" customFormat="1" ht="12.75" x14ac:dyDescent="0.2">
      <c r="A188" s="228"/>
      <c r="B188" s="97" t="s">
        <v>168</v>
      </c>
      <c r="C188" s="547" t="s">
        <v>6635</v>
      </c>
      <c r="D188" s="548"/>
      <c r="E188" s="548"/>
      <c r="F188" s="548"/>
      <c r="G188" s="548"/>
      <c r="H188" s="549"/>
      <c r="J188" s="95"/>
    </row>
    <row r="189" spans="1:12" s="94" customFormat="1" ht="12.75" x14ac:dyDescent="0.2">
      <c r="A189" s="228"/>
      <c r="B189" s="331"/>
      <c r="C189" s="338"/>
      <c r="D189" s="338"/>
      <c r="E189" s="338"/>
      <c r="F189" s="338"/>
      <c r="G189" s="338"/>
      <c r="H189" s="339"/>
      <c r="J189" s="95"/>
    </row>
    <row r="190" spans="1:12" s="94" customFormat="1" ht="51" x14ac:dyDescent="0.2">
      <c r="A190" s="228"/>
      <c r="B190" s="99" t="s">
        <v>6636</v>
      </c>
      <c r="C190" s="100" t="s">
        <v>6637</v>
      </c>
      <c r="D190" s="101" t="s">
        <v>107</v>
      </c>
      <c r="E190" s="101" t="s">
        <v>8</v>
      </c>
      <c r="F190" s="102"/>
      <c r="G190" s="103"/>
      <c r="H190" s="104">
        <f>SUM(H191:H193)</f>
        <v>53.150359999999999</v>
      </c>
      <c r="J190" s="96"/>
      <c r="L190" s="98"/>
    </row>
    <row r="191" spans="1:12" s="106" customFormat="1" ht="25.5" x14ac:dyDescent="0.2">
      <c r="A191" s="287" t="s">
        <v>5144</v>
      </c>
      <c r="B191" s="319">
        <v>88309</v>
      </c>
      <c r="C191" s="316" t="str">
        <f>IF(A191="SERVIÇO",VLOOKUP(B191,SERVIÇOS!$A$6:$D$6426,2,0),IF(A191="INSUMO",VLOOKUP(B191,INSUMOS!$A$6:$D$5343,2,0),IF(A191="COTAÇÃO",VLOOKUP(B191,'MAPA DE COTAÇÕES'!$A$9:$H$956,2,0))))</f>
        <v>PEDREIRO COM ENCARGOS COMPLEMENTARES</v>
      </c>
      <c r="D191" s="317" t="str">
        <f>IF(A191="SERVIÇO",VLOOKUP(B191,SERVIÇOS!$A$6:$E$6426,5,0),IF(A191="INSUMO",VLOOKUP(B191,INSUMOS!$A$6:$E$5343,5,0),IF(A191="COTAÇÃO",VLOOKUP(B191,'MAPA DE COTAÇÕES'!$A$9:$I$956,8,0))))</f>
        <v>SER.CG</v>
      </c>
      <c r="E191" s="317" t="str">
        <f>IF(A191="SERVIÇO",VLOOKUP(B191,SERVIÇOS!$A$6:$D$6426,3,0),IF(A191="INSUMO",VLOOKUP(B191,INSUMOS!$A$6:$D$5343,3,0),IF(A191="COTAÇÃO",VLOOKUP(B191,'MAPA DE COTAÇÕES'!$A$9:$H$956,4,0))))</f>
        <v>H</v>
      </c>
      <c r="F191" s="361">
        <v>0.7</v>
      </c>
      <c r="G191" s="318">
        <f>IF(A191="SERVIÇO",VLOOKUP(B191,SERVIÇOS!$A$6:$D$6426,4,0),IF(A191="INSUMO",VLOOKUP(B191,INSUMOS!$A$6:$D$5343,4,0),IF(A191="COTAÇÃO",VLOOKUP(B191,'MAPA DE COTAÇÕES'!$A$9:$H$956,3,0))))</f>
        <v>21.47</v>
      </c>
      <c r="H191" s="321">
        <f t="shared" ref="H191:H192" si="33">F191*G191</f>
        <v>15.028999999999998</v>
      </c>
      <c r="J191" s="244"/>
    </row>
    <row r="192" spans="1:12" s="106" customFormat="1" ht="38.25" x14ac:dyDescent="0.2">
      <c r="A192" s="287" t="s">
        <v>5144</v>
      </c>
      <c r="B192" s="319">
        <v>88630</v>
      </c>
      <c r="C192" s="316" t="str">
        <f>IF(A192="SERVIÇO",VLOOKUP(B192,SERVIÇOS!$A$6:$D$6426,2,0),IF(A192="INSUMO",VLOOKUP(B192,INSUMOS!$A$6:$D$5343,2,0),IF(A192="COTAÇÃO",VLOOKUP(B192,'MAPA DE COTAÇÕES'!$A$9:$H$956,2,0))))</f>
        <v>ARGAMASSA TRAÇO 1:4 (CIMENTO E AREIA MÉDIA), PREPARO MECÂNICO COM BETONEIRA 400 L. AF_08/2014</v>
      </c>
      <c r="D192" s="317" t="str">
        <f>IF(A192="SERVIÇO",VLOOKUP(B192,SERVIÇOS!$A$6:$E$6426,5,0),IF(A192="INSUMO",VLOOKUP(B192,INSUMOS!$A$6:$E$5343,5,0),IF(A192="COTAÇÃO",VLOOKUP(B192,'MAPA DE COTAÇÕES'!$A$9:$I$956,8,0))))</f>
        <v>SER.CG</v>
      </c>
      <c r="E192" s="317" t="str">
        <f>IF(A192="SERVIÇO",VLOOKUP(B192,SERVIÇOS!$A$6:$D$6426,3,0),IF(A192="INSUMO",VLOOKUP(B192,INSUMOS!$A$6:$D$5343,3,0),IF(A192="COTAÇÃO",VLOOKUP(B192,'MAPA DE COTAÇÕES'!$A$9:$H$956,4,0))))</f>
        <v>M3</v>
      </c>
      <c r="F192" s="362">
        <v>2E-3</v>
      </c>
      <c r="G192" s="318">
        <f>IF(A192="SERVIÇO",VLOOKUP(B192,SERVIÇOS!$A$6:$D$6426,4,0),IF(A192="INSUMO",VLOOKUP(B192,INSUMOS!$A$6:$D$5343,4,0),IF(A192="COTAÇÃO",VLOOKUP(B192,'MAPA DE COTAÇÕES'!$A$9:$H$956,3,0))))</f>
        <v>310.68</v>
      </c>
      <c r="H192" s="321">
        <f t="shared" si="33"/>
        <v>0.62136000000000002</v>
      </c>
      <c r="J192" s="244"/>
    </row>
    <row r="193" spans="1:12" s="106" customFormat="1" ht="25.5" x14ac:dyDescent="0.2">
      <c r="A193" s="287" t="s">
        <v>16</v>
      </c>
      <c r="B193" s="319" t="s">
        <v>5842</v>
      </c>
      <c r="C193" s="316" t="str">
        <f>IF(A193="SERVIÇO",VLOOKUP(B193,SERVIÇOS!$A$6:$D$6426,2,0),IF(A193="INSUMO",VLOOKUP(B193,INSUMOS!$A$6:$D$5343,2,0),IF(A193="COTAÇÃO",VLOOKUP(B193,'MAPA DE COTAÇÕES'!$A$9:$H$956,2,0))))</f>
        <v>SOLEIRA EM GRANITO CINZA ANDORINHA L=25CM</v>
      </c>
      <c r="D193" s="317" t="str">
        <f>IF(A193="SERVIÇO",VLOOKUP(B193,SERVIÇOS!$A$6:$E$6426,5,0),IF(A193="INSUMO",VLOOKUP(B193,INSUMOS!$A$6:$E$5343,5,0),IF(A193="COTAÇÃO",VLOOKUP(B193,'MAPA DE COTAÇÕES'!$A$9:$I$956,9,0))))</f>
        <v>MAT.</v>
      </c>
      <c r="E193" s="317" t="str">
        <f>IF(A193="SERVIÇO",VLOOKUP(B193,SERVIÇOS!$A$6:$D$6426,3,0),IF(A193="INSUMO",VLOOKUP(B193,INSUMOS!$A$6:$D$5343,3,0),IF(A193="COTAÇÃO",VLOOKUP(B193,'MAPA DE COTAÇÕES'!$A$9:$H$956,4,0))))</f>
        <v>M2</v>
      </c>
      <c r="F193" s="320">
        <v>0.25</v>
      </c>
      <c r="G193" s="318">
        <f>IF(A193="SERVIÇO",VLOOKUP(B193,SERVIÇOS!$A$6:$D$6426,4,0),IF(A193="INSUMO",VLOOKUP(B193,INSUMOS!$A$6:$D$5343,4,0),IF(A193="COTAÇÃO",VLOOKUP(B193,'MAPA DE COTAÇÕES'!$A$9:$H$956,3,0))))</f>
        <v>150</v>
      </c>
      <c r="H193" s="321">
        <f>F193*G193</f>
        <v>37.5</v>
      </c>
      <c r="J193" s="244"/>
    </row>
    <row r="194" spans="1:12" s="94" customFormat="1" ht="12.75" x14ac:dyDescent="0.2">
      <c r="A194" s="228"/>
      <c r="B194" s="97" t="s">
        <v>168</v>
      </c>
      <c r="C194" s="547" t="s">
        <v>6638</v>
      </c>
      <c r="D194" s="548"/>
      <c r="E194" s="548"/>
      <c r="F194" s="548"/>
      <c r="G194" s="548"/>
      <c r="H194" s="549"/>
      <c r="J194" s="95"/>
    </row>
    <row r="195" spans="1:12" s="94" customFormat="1" ht="12.75" x14ac:dyDescent="0.2">
      <c r="A195" s="228"/>
      <c r="B195" s="331"/>
      <c r="C195" s="338"/>
      <c r="D195" s="338"/>
      <c r="E195" s="338"/>
      <c r="F195" s="338"/>
      <c r="G195" s="338"/>
      <c r="H195" s="339"/>
      <c r="J195" s="95"/>
    </row>
    <row r="196" spans="1:12" s="94" customFormat="1" ht="38.25" x14ac:dyDescent="0.2">
      <c r="A196" s="228"/>
      <c r="B196" s="99" t="s">
        <v>6646</v>
      </c>
      <c r="C196" s="100" t="s">
        <v>6647</v>
      </c>
      <c r="D196" s="101" t="s">
        <v>107</v>
      </c>
      <c r="E196" s="101" t="s">
        <v>6454</v>
      </c>
      <c r="F196" s="102"/>
      <c r="G196" s="103"/>
      <c r="H196" s="104">
        <f>SUM(H197:H204)</f>
        <v>3613.670736</v>
      </c>
      <c r="J196" s="96"/>
      <c r="L196" s="98"/>
    </row>
    <row r="197" spans="1:12" s="106" customFormat="1" ht="25.5" x14ac:dyDescent="0.2">
      <c r="A197" s="287" t="s">
        <v>5144</v>
      </c>
      <c r="B197" s="319">
        <v>88309</v>
      </c>
      <c r="C197" s="316" t="str">
        <f>IF(A197="SERVIÇO",VLOOKUP(B197,SERVIÇOS!$A$6:$D$6426,2,0),IF(A197="INSUMO",VLOOKUP(B197,INSUMOS!$A$6:$D$5343,2,0),IF(A197="COTAÇÃO",VLOOKUP(B197,'MAPA DE COTAÇÕES'!$A$9:$H$956,2,0))))</f>
        <v>PEDREIRO COM ENCARGOS COMPLEMENTARES</v>
      </c>
      <c r="D197" s="317" t="str">
        <f>IF(A197="SERVIÇO",VLOOKUP(B197,SERVIÇOS!$A$6:$E$6426,5,0),IF(A197="INSUMO",VLOOKUP(B197,INSUMOS!$A$6:$E$5343,5,0),IF(A197="COTAÇÃO",VLOOKUP(B197,'MAPA DE COTAÇÕES'!$A$9:$I$956,8,0))))</f>
        <v>SER.CG</v>
      </c>
      <c r="E197" s="317" t="str">
        <f>IF(A197="SERVIÇO",VLOOKUP(B197,SERVIÇOS!$A$6:$D$6426,3,0),IF(A197="INSUMO",VLOOKUP(B197,INSUMOS!$A$6:$D$5343,3,0),IF(A197="COTAÇÃO",VLOOKUP(B197,'MAPA DE COTAÇÕES'!$A$9:$H$956,4,0))))</f>
        <v>H</v>
      </c>
      <c r="F197" s="361">
        <v>4</v>
      </c>
      <c r="G197" s="318">
        <f>IF(A197="SERVIÇO",VLOOKUP(B197,SERVIÇOS!$A$6:$D$6426,4,0),IF(A197="INSUMO",VLOOKUP(B197,INSUMOS!$A$6:$D$5343,4,0),IF(A197="COTAÇÃO",VLOOKUP(B197,'MAPA DE COTAÇÕES'!$A$9:$H$956,3,0))))</f>
        <v>21.47</v>
      </c>
      <c r="H197" s="321">
        <f t="shared" ref="H197:H199" si="34">F197*G197</f>
        <v>85.88</v>
      </c>
      <c r="J197" s="244"/>
    </row>
    <row r="198" spans="1:12" s="106" customFormat="1" ht="25.5" x14ac:dyDescent="0.2">
      <c r="A198" s="287" t="s">
        <v>5144</v>
      </c>
      <c r="B198" s="319">
        <v>88316</v>
      </c>
      <c r="C198" s="316" t="str">
        <f>IF(A198="SERVIÇO",VLOOKUP(B198,SERVIÇOS!$A$6:$D$6426,2,0),IF(A198="INSUMO",VLOOKUP(B198,INSUMOS!$A$6:$D$5343,2,0),IF(A198="COTAÇÃO",VLOOKUP(B198,'MAPA DE COTAÇÕES'!$A$9:$H$956,2,0))))</f>
        <v>SERVENTE COM ENCARGOS COMPLEMENTARES</v>
      </c>
      <c r="D198" s="317" t="str">
        <f>IF(A198="SERVIÇO",VLOOKUP(B198,SERVIÇOS!$A$6:$E$6426,5,0),IF(A198="INSUMO",VLOOKUP(B198,INSUMOS!$A$6:$E$5343,5,0),IF(A198="COTAÇÃO",VLOOKUP(B198,'MAPA DE COTAÇÕES'!$A$9:$I$956,8,0))))</f>
        <v>SER.CG</v>
      </c>
      <c r="E198" s="317" t="str">
        <f>IF(A198="SERVIÇO",VLOOKUP(B198,SERVIÇOS!$A$6:$D$6426,3,0),IF(A198="INSUMO",VLOOKUP(B198,INSUMOS!$A$6:$D$5343,3,0),IF(A198="COTAÇÃO",VLOOKUP(B198,'MAPA DE COTAÇÕES'!$A$9:$H$956,4,0))))</f>
        <v>H</v>
      </c>
      <c r="F198" s="362">
        <v>4</v>
      </c>
      <c r="G198" s="318">
        <f>IF(A198="SERVIÇO",VLOOKUP(B198,SERVIÇOS!$A$6:$D$6426,4,0),IF(A198="INSUMO",VLOOKUP(B198,INSUMOS!$A$6:$D$5343,4,0),IF(A198="COTAÇÃO",VLOOKUP(B198,'MAPA DE COTAÇÕES'!$A$9:$H$956,3,0))))</f>
        <v>15.79</v>
      </c>
      <c r="H198" s="321">
        <f t="shared" si="34"/>
        <v>63.16</v>
      </c>
      <c r="J198" s="244"/>
    </row>
    <row r="199" spans="1:12" s="106" customFormat="1" ht="25.5" x14ac:dyDescent="0.2">
      <c r="A199" s="287" t="s">
        <v>5144</v>
      </c>
      <c r="B199" s="319">
        <v>88267</v>
      </c>
      <c r="C199" s="316" t="str">
        <f>IF(A199="SERVIÇO",VLOOKUP(B199,SERVIÇOS!$A$6:$D$6426,2,0),IF(A199="INSUMO",VLOOKUP(B199,INSUMOS!$A$6:$D$5343,2,0),IF(A199="COTAÇÃO",VLOOKUP(B199,'MAPA DE COTAÇÕES'!$A$9:$H$956,2,0))))</f>
        <v>ENCANADOR OU BOMBEIRO HIDRÁULICO COM ENCARGOS COMPLEMENTARES</v>
      </c>
      <c r="D199" s="317" t="str">
        <f>IF(A199="SERVIÇO",VLOOKUP(B199,SERVIÇOS!$A$6:$E$6426,5,0),IF(A199="INSUMO",VLOOKUP(B199,INSUMOS!$A$6:$E$5343,5,0),IF(A199="COTAÇÃO",VLOOKUP(B199,'MAPA DE COTAÇÕES'!$A$9:$I$956,8,0))))</f>
        <v>SER.CG</v>
      </c>
      <c r="E199" s="317" t="str">
        <f>IF(A199="SERVIÇO",VLOOKUP(B199,SERVIÇOS!$A$6:$D$6426,3,0),IF(A199="INSUMO",VLOOKUP(B199,INSUMOS!$A$6:$D$5343,3,0),IF(A199="COTAÇÃO",VLOOKUP(B199,'MAPA DE COTAÇÕES'!$A$9:$H$956,4,0))))</f>
        <v>H</v>
      </c>
      <c r="F199" s="361">
        <v>2</v>
      </c>
      <c r="G199" s="318">
        <f>IF(A199="SERVIÇO",VLOOKUP(B199,SERVIÇOS!$A$6:$D$6426,4,0),IF(A199="INSUMO",VLOOKUP(B199,INSUMOS!$A$6:$D$5343,4,0),IF(A199="COTAÇÃO",VLOOKUP(B199,'MAPA DE COTAÇÕES'!$A$9:$H$956,3,0))))</f>
        <v>21.06</v>
      </c>
      <c r="H199" s="321">
        <f t="shared" si="34"/>
        <v>42.12</v>
      </c>
      <c r="J199" s="244"/>
    </row>
    <row r="200" spans="1:12" s="106" customFormat="1" ht="25.5" x14ac:dyDescent="0.2">
      <c r="A200" s="287" t="s">
        <v>5146</v>
      </c>
      <c r="B200" s="319">
        <v>6157</v>
      </c>
      <c r="C200" s="316" t="str">
        <f>IF(A200="SERVIÇO",VLOOKUP(B200,SERVIÇOS!$A$6:$D$6426,2,0),IF(A200="INSUMO",VLOOKUP(B200,INSUMOS!$A$6:$D$5343,2,0),IF(A200="COTAÇÃO",VLOOKUP(B200,'MAPA DE COTAÇÕES'!$A$9:$H$956,2,0))))</f>
        <v>VALVULA EM METAL CROMADO PARA PIA AMERICANA 3.1/2 X 1.1/2 "</v>
      </c>
      <c r="D200" s="317" t="str">
        <f>IF(A200="SERVIÇO",VLOOKUP(B200,SERVIÇOS!$A$6:$E$6426,5,0),IF(A200="INSUMO",VLOOKUP(B200,INSUMOS!$A$6:$E$5343,5,0),IF(A200="COTAÇÃO",VLOOKUP(B200,'MAPA DE COTAÇÕES'!$A$9:$I$956,8,0))))</f>
        <v>MAT.</v>
      </c>
      <c r="E200" s="317" t="str">
        <f>IF(A200="SERVIÇO",VLOOKUP(B200,SERVIÇOS!$A$6:$D$6426,3,0),IF(A200="INSUMO",VLOOKUP(B200,INSUMOS!$A$6:$D$5343,3,0),IF(A200="COTAÇÃO",VLOOKUP(B200,'MAPA DE COTAÇÕES'!$A$9:$H$956,4,0))))</f>
        <v xml:space="preserve">UN    </v>
      </c>
      <c r="F200" s="361">
        <v>1</v>
      </c>
      <c r="G200" s="318">
        <f>IF(A200="SERVIÇO",VLOOKUP(B200,SERVIÇOS!$A$6:$D$6426,4,0),IF(A200="INSUMO",VLOOKUP(B200,INSUMOS!$A$6:$D$5343,4,0),IF(A200="COTAÇÃO",VLOOKUP(B200,'MAPA DE COTAÇÕES'!$A$9:$H$956,3,0))))</f>
        <v>33.909999999999997</v>
      </c>
      <c r="H200" s="321">
        <f t="shared" ref="H200:H203" si="35">F200*G200</f>
        <v>33.909999999999997</v>
      </c>
      <c r="J200" s="244"/>
    </row>
    <row r="201" spans="1:12" s="106" customFormat="1" ht="25.5" x14ac:dyDescent="0.2">
      <c r="A201" s="287" t="s">
        <v>5146</v>
      </c>
      <c r="B201" s="319">
        <v>6150</v>
      </c>
      <c r="C201" s="316" t="str">
        <f>IF(A201="SERVIÇO",VLOOKUP(B201,SERVIÇOS!$A$6:$D$6426,2,0),IF(A201="INSUMO",VLOOKUP(B201,INSUMOS!$A$6:$D$5343,2,0),IF(A201="COTAÇÃO",VLOOKUP(B201,'MAPA DE COTAÇÕES'!$A$9:$H$956,2,0))))</f>
        <v>SIFAO EM METAL CROMADO PARA PIA AMERICANA, 1.1/2 X 2 "</v>
      </c>
      <c r="D201" s="317" t="str">
        <f>IF(A201="SERVIÇO",VLOOKUP(B201,SERVIÇOS!$A$6:$E$6426,5,0),IF(A201="INSUMO",VLOOKUP(B201,INSUMOS!$A$6:$E$5343,5,0),IF(A201="COTAÇÃO",VLOOKUP(B201,'MAPA DE COTAÇÕES'!$A$9:$I$956,8,0))))</f>
        <v>MAT.</v>
      </c>
      <c r="E201" s="317" t="str">
        <f>IF(A201="SERVIÇO",VLOOKUP(B201,SERVIÇOS!$A$6:$D$6426,3,0),IF(A201="INSUMO",VLOOKUP(B201,INSUMOS!$A$6:$D$5343,3,0),IF(A201="COTAÇÃO",VLOOKUP(B201,'MAPA DE COTAÇÕES'!$A$9:$H$956,4,0))))</f>
        <v xml:space="preserve">UN    </v>
      </c>
      <c r="F201" s="362">
        <v>1</v>
      </c>
      <c r="G201" s="318">
        <f>IF(A201="SERVIÇO",VLOOKUP(B201,SERVIÇOS!$A$6:$D$6426,4,0),IF(A201="INSUMO",VLOOKUP(B201,INSUMOS!$A$6:$D$5343,4,0),IF(A201="COTAÇÃO",VLOOKUP(B201,'MAPA DE COTAÇÕES'!$A$9:$H$956,3,0))))</f>
        <v>126.32</v>
      </c>
      <c r="H201" s="321">
        <f t="shared" si="35"/>
        <v>126.32</v>
      </c>
      <c r="J201" s="244"/>
    </row>
    <row r="202" spans="1:12" s="106" customFormat="1" ht="38.25" x14ac:dyDescent="0.2">
      <c r="A202" s="287" t="s">
        <v>5144</v>
      </c>
      <c r="B202" s="319">
        <v>94963</v>
      </c>
      <c r="C202" s="316" t="str">
        <f>IF(A202="SERVIÇO",VLOOKUP(B202,SERVIÇOS!$A$6:$D$6426,2,0),IF(A202="INSUMO",VLOOKUP(B202,INSUMOS!$A$6:$D$5343,2,0),IF(A202="COTAÇÃO",VLOOKUP(B202,'MAPA DE COTAÇÕES'!$A$9:$H$956,2,0))))</f>
        <v>CONCRETO FCK = 15MPA, TRAÇO 1:3,4:3,5 (CIMENTO/ AREIA MÉDIA/ BRITA 1)  - PREPARO MECÂNICO COM BETONEIRA 400 L. AF_07/2016</v>
      </c>
      <c r="D202" s="317" t="str">
        <f>IF(A202="SERVIÇO",VLOOKUP(B202,SERVIÇOS!$A$6:$E$6426,5,0),IF(A202="INSUMO",VLOOKUP(B202,INSUMOS!$A$6:$E$5343,5,0),IF(A202="COTAÇÃO",VLOOKUP(B202,'MAPA DE COTAÇÕES'!$A$9:$I$956,8,0))))</f>
        <v>SER.CG</v>
      </c>
      <c r="E202" s="317" t="str">
        <f>IF(A202="SERVIÇO",VLOOKUP(B202,SERVIÇOS!$A$6:$D$6426,3,0),IF(A202="INSUMO",VLOOKUP(B202,INSUMOS!$A$6:$D$5343,3,0),IF(A202="COTAÇÃO",VLOOKUP(B202,'MAPA DE COTAÇÕES'!$A$9:$H$956,4,0))))</f>
        <v>M3</v>
      </c>
      <c r="F202" s="361">
        <v>5.8200000000000002E-2</v>
      </c>
      <c r="G202" s="318">
        <f>IF(A202="SERVIÇO",VLOOKUP(B202,SERVIÇOS!$A$6:$D$6426,4,0),IF(A202="INSUMO",VLOOKUP(B202,INSUMOS!$A$6:$D$5343,4,0),IF(A202="COTAÇÃO",VLOOKUP(B202,'MAPA DE COTAÇÕES'!$A$9:$H$956,3,0))))</f>
        <v>292.48</v>
      </c>
      <c r="H202" s="321">
        <f t="shared" si="35"/>
        <v>17.022336000000003</v>
      </c>
      <c r="J202" s="244"/>
    </row>
    <row r="203" spans="1:12" s="106" customFormat="1" ht="38.25" x14ac:dyDescent="0.2">
      <c r="A203" s="287" t="s">
        <v>5144</v>
      </c>
      <c r="B203" s="319">
        <v>85662</v>
      </c>
      <c r="C203" s="316" t="str">
        <f>IF(A203="SERVIÇO",VLOOKUP(B203,SERVIÇOS!$A$6:$D$6426,2,0),IF(A203="INSUMO",VLOOKUP(B203,INSUMOS!$A$6:$D$5343,2,0),IF(A203="COTAÇÃO",VLOOKUP(B203,'MAPA DE COTAÇÕES'!$A$9:$H$956,2,0))))</f>
        <v>ARMACAO EM TELA DE ACO SOLDADA NERVURADA Q-92, ACO CA-60, 4,2MM, MALHA 15X15CM</v>
      </c>
      <c r="D203" s="317" t="str">
        <f>IF(A203="SERVIÇO",VLOOKUP(B203,SERVIÇOS!$A$6:$E$6426,5,0),IF(A203="INSUMO",VLOOKUP(B203,INSUMOS!$A$6:$E$5343,5,0),IF(A203="COTAÇÃO",VLOOKUP(B203,'MAPA DE COTAÇÕES'!$A$9:$I$956,8,0))))</f>
        <v>SER.CG</v>
      </c>
      <c r="E203" s="317" t="str">
        <f>IF(A203="SERVIÇO",VLOOKUP(B203,SERVIÇOS!$A$6:$D$6426,3,0),IF(A203="INSUMO",VLOOKUP(B203,INSUMOS!$A$6:$D$5343,3,0),IF(A203="COTAÇÃO",VLOOKUP(B203,'MAPA DE COTAÇÕES'!$A$9:$H$956,4,0))))</f>
        <v>M2</v>
      </c>
      <c r="F203" s="361">
        <v>4.07</v>
      </c>
      <c r="G203" s="318">
        <f>IF(A203="SERVIÇO",VLOOKUP(B203,SERVIÇOS!$A$6:$D$6426,4,0),IF(A203="INSUMO",VLOOKUP(B203,INSUMOS!$A$6:$D$5343,4,0),IF(A203="COTAÇÃO",VLOOKUP(B203,'MAPA DE COTAÇÕES'!$A$9:$H$956,3,0))))</f>
        <v>11.12</v>
      </c>
      <c r="H203" s="321">
        <f t="shared" si="35"/>
        <v>45.258400000000002</v>
      </c>
      <c r="J203" s="244"/>
    </row>
    <row r="204" spans="1:12" s="106" customFormat="1" ht="38.25" x14ac:dyDescent="0.2">
      <c r="A204" s="287" t="s">
        <v>16</v>
      </c>
      <c r="B204" s="319" t="s">
        <v>5843</v>
      </c>
      <c r="C204" s="316" t="str">
        <f>IF(A204="SERVIÇO",VLOOKUP(B204,SERVIÇOS!$A$6:$D$6426,2,0),IF(A204="INSUMO",VLOOKUP(B204,INSUMOS!$A$6:$D$5343,2,0),IF(A204="COTAÇÃO",VLOOKUP(B204,'MAPA DE COTAÇÕES'!$A$9:$H$956,2,0))))</f>
        <v>BANCADA "L" EM AÇO INOX COM 1 CUBA C854 . 80X55X40CM . ACABAMENTO ESCOVADO H=90CM. MACOM 2,35X1,77X0,65M</v>
      </c>
      <c r="D204" s="317" t="str">
        <f>IF(A204="SERVIÇO",VLOOKUP(B204,SERVIÇOS!$A$6:$E$6426,5,0),IF(A204="INSUMO",VLOOKUP(B204,INSUMOS!$A$6:$E$5343,5,0),IF(A204="COTAÇÃO",VLOOKUP(B204,'MAPA DE COTAÇÕES'!$A$9:$I$956,9,0))))</f>
        <v>MAT.</v>
      </c>
      <c r="E204" s="317" t="str">
        <f>IF(A204="SERVIÇO",VLOOKUP(B204,SERVIÇOS!$A$6:$D$6426,3,0),IF(A204="INSUMO",VLOOKUP(B204,INSUMOS!$A$6:$D$5343,3,0),IF(A204="COTAÇÃO",VLOOKUP(B204,'MAPA DE COTAÇÕES'!$A$9:$H$956,4,0))))</f>
        <v>UNID</v>
      </c>
      <c r="F204" s="320">
        <v>1</v>
      </c>
      <c r="G204" s="318">
        <f>IF(A204="SERVIÇO",VLOOKUP(B204,SERVIÇOS!$A$6:$D$6426,4,0),IF(A204="INSUMO",VLOOKUP(B204,INSUMOS!$A$6:$D$5343,4,0),IF(A204="COTAÇÃO",VLOOKUP(B204,'MAPA DE COTAÇÕES'!$A$9:$H$956,3,0))))</f>
        <v>3200</v>
      </c>
      <c r="H204" s="321">
        <f>F204*G204</f>
        <v>3200</v>
      </c>
      <c r="J204" s="244"/>
    </row>
    <row r="205" spans="1:12" s="94" customFormat="1" ht="12.75" x14ac:dyDescent="0.2">
      <c r="A205" s="228"/>
      <c r="B205" s="97" t="s">
        <v>168</v>
      </c>
      <c r="C205" s="547" t="s">
        <v>6648</v>
      </c>
      <c r="D205" s="548"/>
      <c r="E205" s="548"/>
      <c r="F205" s="548"/>
      <c r="G205" s="548"/>
      <c r="H205" s="549"/>
      <c r="J205" s="95"/>
    </row>
    <row r="206" spans="1:12" s="94" customFormat="1" ht="12.75" x14ac:dyDescent="0.2">
      <c r="A206" s="228"/>
      <c r="B206" s="331"/>
      <c r="C206" s="338"/>
      <c r="D206" s="338"/>
      <c r="E206" s="338"/>
      <c r="F206" s="338"/>
      <c r="G206" s="338"/>
      <c r="H206" s="339"/>
      <c r="J206" s="95"/>
    </row>
    <row r="207" spans="1:12" s="94" customFormat="1" ht="38.25" x14ac:dyDescent="0.2">
      <c r="A207" s="228"/>
      <c r="B207" s="99" t="s">
        <v>6655</v>
      </c>
      <c r="C207" s="100" t="s">
        <v>6656</v>
      </c>
      <c r="D207" s="101" t="s">
        <v>107</v>
      </c>
      <c r="E207" s="101" t="s">
        <v>6454</v>
      </c>
      <c r="F207" s="102"/>
      <c r="G207" s="103"/>
      <c r="H207" s="104">
        <f>SUM(H208:H215)</f>
        <v>3284.4723840000001</v>
      </c>
      <c r="J207" s="96"/>
      <c r="L207" s="98"/>
    </row>
    <row r="208" spans="1:12" s="106" customFormat="1" ht="25.5" x14ac:dyDescent="0.2">
      <c r="A208" s="287" t="s">
        <v>5144</v>
      </c>
      <c r="B208" s="319">
        <v>88309</v>
      </c>
      <c r="C208" s="316" t="str">
        <f>IF(A208="SERVIÇO",VLOOKUP(B208,SERVIÇOS!$A$6:$D$6426,2,0),IF(A208="INSUMO",VLOOKUP(B208,INSUMOS!$A$6:$D$5343,2,0),IF(A208="COTAÇÃO",VLOOKUP(B208,'MAPA DE COTAÇÕES'!$A$9:$H$956,2,0))))</f>
        <v>PEDREIRO COM ENCARGOS COMPLEMENTARES</v>
      </c>
      <c r="D208" s="317" t="str">
        <f>IF(A208="SERVIÇO",VLOOKUP(B208,SERVIÇOS!$A$6:$E$6426,5,0),IF(A208="INSUMO",VLOOKUP(B208,INSUMOS!$A$6:$E$5343,5,0),IF(A208="COTAÇÃO",VLOOKUP(B208,'MAPA DE COTAÇÕES'!$A$9:$I$956,8,0))))</f>
        <v>SER.CG</v>
      </c>
      <c r="E208" s="317" t="str">
        <f>IF(A208="SERVIÇO",VLOOKUP(B208,SERVIÇOS!$A$6:$D$6426,3,0),IF(A208="INSUMO",VLOOKUP(B208,INSUMOS!$A$6:$D$5343,3,0),IF(A208="COTAÇÃO",VLOOKUP(B208,'MAPA DE COTAÇÕES'!$A$9:$H$956,4,0))))</f>
        <v>H</v>
      </c>
      <c r="F208" s="361">
        <v>3.5</v>
      </c>
      <c r="G208" s="318">
        <f>IF(A208="SERVIÇO",VLOOKUP(B208,SERVIÇOS!$A$6:$D$6426,4,0),IF(A208="INSUMO",VLOOKUP(B208,INSUMOS!$A$6:$D$5343,4,0),IF(A208="COTAÇÃO",VLOOKUP(B208,'MAPA DE COTAÇÕES'!$A$9:$H$956,3,0))))</f>
        <v>21.47</v>
      </c>
      <c r="H208" s="321">
        <f t="shared" ref="H208:H214" si="36">F208*G208</f>
        <v>75.144999999999996</v>
      </c>
      <c r="J208" s="244"/>
    </row>
    <row r="209" spans="1:12" s="106" customFormat="1" ht="25.5" x14ac:dyDescent="0.2">
      <c r="A209" s="287" t="s">
        <v>5144</v>
      </c>
      <c r="B209" s="319">
        <v>88316</v>
      </c>
      <c r="C209" s="316" t="str">
        <f>IF(A209="SERVIÇO",VLOOKUP(B209,SERVIÇOS!$A$6:$D$6426,2,0),IF(A209="INSUMO",VLOOKUP(B209,INSUMOS!$A$6:$D$5343,2,0),IF(A209="COTAÇÃO",VLOOKUP(B209,'MAPA DE COTAÇÕES'!$A$9:$H$956,2,0))))</f>
        <v>SERVENTE COM ENCARGOS COMPLEMENTARES</v>
      </c>
      <c r="D209" s="317" t="str">
        <f>IF(A209="SERVIÇO",VLOOKUP(B209,SERVIÇOS!$A$6:$E$6426,5,0),IF(A209="INSUMO",VLOOKUP(B209,INSUMOS!$A$6:$E$5343,5,0),IF(A209="COTAÇÃO",VLOOKUP(B209,'MAPA DE COTAÇÕES'!$A$9:$I$956,8,0))))</f>
        <v>SER.CG</v>
      </c>
      <c r="E209" s="317" t="str">
        <f>IF(A209="SERVIÇO",VLOOKUP(B209,SERVIÇOS!$A$6:$D$6426,3,0),IF(A209="INSUMO",VLOOKUP(B209,INSUMOS!$A$6:$D$5343,3,0),IF(A209="COTAÇÃO",VLOOKUP(B209,'MAPA DE COTAÇÕES'!$A$9:$H$956,4,0))))</f>
        <v>H</v>
      </c>
      <c r="F209" s="362">
        <v>3.5</v>
      </c>
      <c r="G209" s="318">
        <f>IF(A209="SERVIÇO",VLOOKUP(B209,SERVIÇOS!$A$6:$D$6426,4,0),IF(A209="INSUMO",VLOOKUP(B209,INSUMOS!$A$6:$D$5343,4,0),IF(A209="COTAÇÃO",VLOOKUP(B209,'MAPA DE COTAÇÕES'!$A$9:$H$956,3,0))))</f>
        <v>15.79</v>
      </c>
      <c r="H209" s="321">
        <f t="shared" si="36"/>
        <v>55.265000000000001</v>
      </c>
      <c r="J209" s="244"/>
    </row>
    <row r="210" spans="1:12" s="106" customFormat="1" ht="25.5" x14ac:dyDescent="0.2">
      <c r="A210" s="287" t="s">
        <v>5144</v>
      </c>
      <c r="B210" s="319">
        <v>88267</v>
      </c>
      <c r="C210" s="316" t="str">
        <f>IF(A210="SERVIÇO",VLOOKUP(B210,SERVIÇOS!$A$6:$D$6426,2,0),IF(A210="INSUMO",VLOOKUP(B210,INSUMOS!$A$6:$D$5343,2,0),IF(A210="COTAÇÃO",VLOOKUP(B210,'MAPA DE COTAÇÕES'!$A$9:$H$956,2,0))))</f>
        <v>ENCANADOR OU BOMBEIRO HIDRÁULICO COM ENCARGOS COMPLEMENTARES</v>
      </c>
      <c r="D210" s="317" t="str">
        <f>IF(A210="SERVIÇO",VLOOKUP(B210,SERVIÇOS!$A$6:$E$6426,5,0),IF(A210="INSUMO",VLOOKUP(B210,INSUMOS!$A$6:$E$5343,5,0),IF(A210="COTAÇÃO",VLOOKUP(B210,'MAPA DE COTAÇÕES'!$A$9:$I$956,8,0))))</f>
        <v>SER.CG</v>
      </c>
      <c r="E210" s="317" t="str">
        <f>IF(A210="SERVIÇO",VLOOKUP(B210,SERVIÇOS!$A$6:$D$6426,3,0),IF(A210="INSUMO",VLOOKUP(B210,INSUMOS!$A$6:$D$5343,3,0),IF(A210="COTAÇÃO",VLOOKUP(B210,'MAPA DE COTAÇÕES'!$A$9:$H$956,4,0))))</f>
        <v>H</v>
      </c>
      <c r="F210" s="361">
        <v>2</v>
      </c>
      <c r="G210" s="318">
        <f>IF(A210="SERVIÇO",VLOOKUP(B210,SERVIÇOS!$A$6:$D$6426,4,0),IF(A210="INSUMO",VLOOKUP(B210,INSUMOS!$A$6:$D$5343,4,0),IF(A210="COTAÇÃO",VLOOKUP(B210,'MAPA DE COTAÇÕES'!$A$9:$H$956,3,0))))</f>
        <v>21.06</v>
      </c>
      <c r="H210" s="321">
        <f t="shared" si="36"/>
        <v>42.12</v>
      </c>
      <c r="J210" s="244"/>
    </row>
    <row r="211" spans="1:12" s="106" customFormat="1" ht="25.5" x14ac:dyDescent="0.2">
      <c r="A211" s="287" t="s">
        <v>5146</v>
      </c>
      <c r="B211" s="319">
        <v>6157</v>
      </c>
      <c r="C211" s="316" t="str">
        <f>IF(A211="SERVIÇO",VLOOKUP(B211,SERVIÇOS!$A$6:$D$6426,2,0),IF(A211="INSUMO",VLOOKUP(B211,INSUMOS!$A$6:$D$5343,2,0),IF(A211="COTAÇÃO",VLOOKUP(B211,'MAPA DE COTAÇÕES'!$A$9:$H$956,2,0))))</f>
        <v>VALVULA EM METAL CROMADO PARA PIA AMERICANA 3.1/2 X 1.1/2 "</v>
      </c>
      <c r="D211" s="317" t="str">
        <f>IF(A211="SERVIÇO",VLOOKUP(B211,SERVIÇOS!$A$6:$E$6426,5,0),IF(A211="INSUMO",VLOOKUP(B211,INSUMOS!$A$6:$E$5343,5,0),IF(A211="COTAÇÃO",VLOOKUP(B211,'MAPA DE COTAÇÕES'!$A$9:$I$956,8,0))))</f>
        <v>MAT.</v>
      </c>
      <c r="E211" s="317" t="str">
        <f>IF(A211="SERVIÇO",VLOOKUP(B211,SERVIÇOS!$A$6:$D$6426,3,0),IF(A211="INSUMO",VLOOKUP(B211,INSUMOS!$A$6:$D$5343,3,0),IF(A211="COTAÇÃO",VLOOKUP(B211,'MAPA DE COTAÇÕES'!$A$9:$H$956,4,0))))</f>
        <v xml:space="preserve">UN    </v>
      </c>
      <c r="F211" s="361">
        <v>1</v>
      </c>
      <c r="G211" s="318">
        <f>IF(A211="SERVIÇO",VLOOKUP(B211,SERVIÇOS!$A$6:$D$6426,4,0),IF(A211="INSUMO",VLOOKUP(B211,INSUMOS!$A$6:$D$5343,4,0),IF(A211="COTAÇÃO",VLOOKUP(B211,'MAPA DE COTAÇÕES'!$A$9:$H$956,3,0))))</f>
        <v>33.909999999999997</v>
      </c>
      <c r="H211" s="321">
        <f t="shared" si="36"/>
        <v>33.909999999999997</v>
      </c>
      <c r="J211" s="244"/>
    </row>
    <row r="212" spans="1:12" s="106" customFormat="1" ht="25.5" x14ac:dyDescent="0.2">
      <c r="A212" s="287" t="s">
        <v>5146</v>
      </c>
      <c r="B212" s="319">
        <v>6150</v>
      </c>
      <c r="C212" s="316" t="str">
        <f>IF(A212="SERVIÇO",VLOOKUP(B212,SERVIÇOS!$A$6:$D$6426,2,0),IF(A212="INSUMO",VLOOKUP(B212,INSUMOS!$A$6:$D$5343,2,0),IF(A212="COTAÇÃO",VLOOKUP(B212,'MAPA DE COTAÇÕES'!$A$9:$H$956,2,0))))</f>
        <v>SIFAO EM METAL CROMADO PARA PIA AMERICANA, 1.1/2 X 2 "</v>
      </c>
      <c r="D212" s="317" t="str">
        <f>IF(A212="SERVIÇO",VLOOKUP(B212,SERVIÇOS!$A$6:$E$6426,5,0),IF(A212="INSUMO",VLOOKUP(B212,INSUMOS!$A$6:$E$5343,5,0),IF(A212="COTAÇÃO",VLOOKUP(B212,'MAPA DE COTAÇÕES'!$A$9:$I$956,8,0))))</f>
        <v>MAT.</v>
      </c>
      <c r="E212" s="317" t="str">
        <f>IF(A212="SERVIÇO",VLOOKUP(B212,SERVIÇOS!$A$6:$D$6426,3,0),IF(A212="INSUMO",VLOOKUP(B212,INSUMOS!$A$6:$D$5343,3,0),IF(A212="COTAÇÃO",VLOOKUP(B212,'MAPA DE COTAÇÕES'!$A$9:$H$956,4,0))))</f>
        <v xml:space="preserve">UN    </v>
      </c>
      <c r="F212" s="362">
        <v>1</v>
      </c>
      <c r="G212" s="318">
        <f>IF(A212="SERVIÇO",VLOOKUP(B212,SERVIÇOS!$A$6:$D$6426,4,0),IF(A212="INSUMO",VLOOKUP(B212,INSUMOS!$A$6:$D$5343,4,0),IF(A212="COTAÇÃO",VLOOKUP(B212,'MAPA DE COTAÇÕES'!$A$9:$H$956,3,0))))</f>
        <v>126.32</v>
      </c>
      <c r="H212" s="321">
        <f t="shared" si="36"/>
        <v>126.32</v>
      </c>
      <c r="J212" s="244"/>
    </row>
    <row r="213" spans="1:12" s="106" customFormat="1" ht="38.25" x14ac:dyDescent="0.2">
      <c r="A213" s="287" t="s">
        <v>5144</v>
      </c>
      <c r="B213" s="319">
        <v>94963</v>
      </c>
      <c r="C213" s="316" t="str">
        <f>IF(A213="SERVIÇO",VLOOKUP(B213,SERVIÇOS!$A$6:$D$6426,2,0),IF(A213="INSUMO",VLOOKUP(B213,INSUMOS!$A$6:$D$5343,2,0),IF(A213="COTAÇÃO",VLOOKUP(B213,'MAPA DE COTAÇÕES'!$A$9:$H$956,2,0))))</f>
        <v>CONCRETO FCK = 15MPA, TRAÇO 1:3,4:3,5 (CIMENTO/ AREIA MÉDIA/ BRITA 1)  - PREPARO MECÂNICO COM BETONEIRA 400 L. AF_07/2016</v>
      </c>
      <c r="D213" s="317" t="str">
        <f>IF(A213="SERVIÇO",VLOOKUP(B213,SERVIÇOS!$A$6:$E$6426,5,0),IF(A213="INSUMO",VLOOKUP(B213,INSUMOS!$A$6:$E$5343,5,0),IF(A213="COTAÇÃO",VLOOKUP(B213,'MAPA DE COTAÇÕES'!$A$9:$I$956,8,0))))</f>
        <v>SER.CG</v>
      </c>
      <c r="E213" s="317" t="str">
        <f>IF(A213="SERVIÇO",VLOOKUP(B213,SERVIÇOS!$A$6:$D$6426,3,0),IF(A213="INSUMO",VLOOKUP(B213,INSUMOS!$A$6:$D$5343,3,0),IF(A213="COTAÇÃO",VLOOKUP(B213,'MAPA DE COTAÇÕES'!$A$9:$H$956,4,0))))</f>
        <v>M3</v>
      </c>
      <c r="F213" s="361">
        <v>4.8300000000000003E-2</v>
      </c>
      <c r="G213" s="318">
        <f>IF(A213="SERVIÇO",VLOOKUP(B213,SERVIÇOS!$A$6:$D$6426,4,0),IF(A213="INSUMO",VLOOKUP(B213,INSUMOS!$A$6:$D$5343,4,0),IF(A213="COTAÇÃO",VLOOKUP(B213,'MAPA DE COTAÇÕES'!$A$9:$H$956,3,0))))</f>
        <v>292.48</v>
      </c>
      <c r="H213" s="321">
        <f t="shared" si="36"/>
        <v>14.126784000000002</v>
      </c>
      <c r="J213" s="244"/>
    </row>
    <row r="214" spans="1:12" s="106" customFormat="1" ht="38.25" x14ac:dyDescent="0.2">
      <c r="A214" s="287" t="s">
        <v>5144</v>
      </c>
      <c r="B214" s="319">
        <v>85662</v>
      </c>
      <c r="C214" s="316" t="str">
        <f>IF(A214="SERVIÇO",VLOOKUP(B214,SERVIÇOS!$A$6:$D$6426,2,0),IF(A214="INSUMO",VLOOKUP(B214,INSUMOS!$A$6:$D$5343,2,0),IF(A214="COTAÇÃO",VLOOKUP(B214,'MAPA DE COTAÇÕES'!$A$9:$H$956,2,0))))</f>
        <v>ARMACAO EM TELA DE ACO SOLDADA NERVURADA Q-92, ACO CA-60, 4,2MM, MALHA 15X15CM</v>
      </c>
      <c r="D214" s="317" t="str">
        <f>IF(A214="SERVIÇO",VLOOKUP(B214,SERVIÇOS!$A$6:$E$6426,5,0),IF(A214="INSUMO",VLOOKUP(B214,INSUMOS!$A$6:$E$5343,5,0),IF(A214="COTAÇÃO",VLOOKUP(B214,'MAPA DE COTAÇÕES'!$A$9:$I$956,8,0))))</f>
        <v>SER.CG</v>
      </c>
      <c r="E214" s="317" t="str">
        <f>IF(A214="SERVIÇO",VLOOKUP(B214,SERVIÇOS!$A$6:$D$6426,3,0),IF(A214="INSUMO",VLOOKUP(B214,INSUMOS!$A$6:$D$5343,3,0),IF(A214="COTAÇÃO",VLOOKUP(B214,'MAPA DE COTAÇÕES'!$A$9:$H$956,4,0))))</f>
        <v>M2</v>
      </c>
      <c r="F214" s="361">
        <v>3.38</v>
      </c>
      <c r="G214" s="318">
        <f>IF(A214="SERVIÇO",VLOOKUP(B214,SERVIÇOS!$A$6:$D$6426,4,0),IF(A214="INSUMO",VLOOKUP(B214,INSUMOS!$A$6:$D$5343,4,0),IF(A214="COTAÇÃO",VLOOKUP(B214,'MAPA DE COTAÇÕES'!$A$9:$H$956,3,0))))</f>
        <v>11.12</v>
      </c>
      <c r="H214" s="321">
        <f t="shared" si="36"/>
        <v>37.585599999999999</v>
      </c>
      <c r="J214" s="244"/>
    </row>
    <row r="215" spans="1:12" s="106" customFormat="1" ht="38.25" x14ac:dyDescent="0.2">
      <c r="A215" s="287" t="s">
        <v>16</v>
      </c>
      <c r="B215" s="319" t="s">
        <v>5844</v>
      </c>
      <c r="C215" s="316" t="str">
        <f>IF(A215="SERVIÇO",VLOOKUP(B215,SERVIÇOS!$A$6:$D$6426,2,0),IF(A215="INSUMO",VLOOKUP(B215,INSUMOS!$A$6:$D$5343,2,0),IF(A215="COTAÇÃO",VLOOKUP(B215,'MAPA DE COTAÇÕES'!$A$9:$H$956,2,0))))</f>
        <v>BANCADA EM AÇO INOX COM 1 CUBA . C635 . 63X51X33CM . ACABAMENTO ESCOVADO H=90CM . MACOM 3,15X0,70M</v>
      </c>
      <c r="D215" s="317" t="str">
        <f>IF(A215="SERVIÇO",VLOOKUP(B215,SERVIÇOS!$A$6:$E$6426,5,0),IF(A215="INSUMO",VLOOKUP(B215,INSUMOS!$A$6:$E$5343,5,0),IF(A215="COTAÇÃO",VLOOKUP(B215,'MAPA DE COTAÇÕES'!$A$9:$I$956,9,0))))</f>
        <v>MAT.</v>
      </c>
      <c r="E215" s="317" t="str">
        <f>IF(A215="SERVIÇO",VLOOKUP(B215,SERVIÇOS!$A$6:$D$6426,3,0),IF(A215="INSUMO",VLOOKUP(B215,INSUMOS!$A$6:$D$5343,3,0),IF(A215="COTAÇÃO",VLOOKUP(B215,'MAPA DE COTAÇÕES'!$A$9:$H$956,4,0))))</f>
        <v>UNID</v>
      </c>
      <c r="F215" s="320">
        <v>1</v>
      </c>
      <c r="G215" s="318">
        <f>IF(A215="SERVIÇO",VLOOKUP(B215,SERVIÇOS!$A$6:$D$6426,4,0),IF(A215="INSUMO",VLOOKUP(B215,INSUMOS!$A$6:$D$5343,4,0),IF(A215="COTAÇÃO",VLOOKUP(B215,'MAPA DE COTAÇÕES'!$A$9:$H$956,3,0))))</f>
        <v>2900</v>
      </c>
      <c r="H215" s="321">
        <f>F215*G215</f>
        <v>2900</v>
      </c>
      <c r="J215" s="244"/>
    </row>
    <row r="216" spans="1:12" s="94" customFormat="1" ht="12.75" x14ac:dyDescent="0.2">
      <c r="A216" s="228"/>
      <c r="B216" s="97" t="s">
        <v>168</v>
      </c>
      <c r="C216" s="547" t="s">
        <v>6657</v>
      </c>
      <c r="D216" s="548"/>
      <c r="E216" s="548"/>
      <c r="F216" s="548"/>
      <c r="G216" s="548"/>
      <c r="H216" s="549"/>
      <c r="J216" s="95"/>
    </row>
    <row r="217" spans="1:12" s="94" customFormat="1" ht="12.75" x14ac:dyDescent="0.2">
      <c r="A217" s="228"/>
      <c r="B217" s="331"/>
      <c r="C217" s="338"/>
      <c r="D217" s="338"/>
      <c r="E217" s="338"/>
      <c r="F217" s="338"/>
      <c r="G217" s="338"/>
      <c r="H217" s="339"/>
      <c r="J217" s="95"/>
    </row>
    <row r="218" spans="1:12" s="94" customFormat="1" ht="38.25" x14ac:dyDescent="0.2">
      <c r="A218" s="228"/>
      <c r="B218" s="99" t="s">
        <v>6658</v>
      </c>
      <c r="C218" s="100" t="s">
        <v>6659</v>
      </c>
      <c r="D218" s="101" t="s">
        <v>107</v>
      </c>
      <c r="E218" s="101" t="s">
        <v>6454</v>
      </c>
      <c r="F218" s="102"/>
      <c r="G218" s="103"/>
      <c r="H218" s="104">
        <f>SUM(H219:H226)</f>
        <v>2083.6160639999998</v>
      </c>
      <c r="J218" s="96"/>
      <c r="L218" s="98"/>
    </row>
    <row r="219" spans="1:12" s="106" customFormat="1" ht="25.5" x14ac:dyDescent="0.2">
      <c r="A219" s="287" t="s">
        <v>5144</v>
      </c>
      <c r="B219" s="319">
        <v>88309</v>
      </c>
      <c r="C219" s="316" t="str">
        <f>IF(A219="SERVIÇO",VLOOKUP(B219,SERVIÇOS!$A$6:$D$6426,2,0),IF(A219="INSUMO",VLOOKUP(B219,INSUMOS!$A$6:$D$5343,2,0),IF(A219="COTAÇÃO",VLOOKUP(B219,'MAPA DE COTAÇÕES'!$A$9:$H$956,2,0))))</f>
        <v>PEDREIRO COM ENCARGOS COMPLEMENTARES</v>
      </c>
      <c r="D219" s="317" t="str">
        <f>IF(A219="SERVIÇO",VLOOKUP(B219,SERVIÇOS!$A$6:$E$6426,5,0),IF(A219="INSUMO",VLOOKUP(B219,INSUMOS!$A$6:$E$5343,5,0),IF(A219="COTAÇÃO",VLOOKUP(B219,'MAPA DE COTAÇÕES'!$A$9:$I$956,8,0))))</f>
        <v>SER.CG</v>
      </c>
      <c r="E219" s="317" t="str">
        <f>IF(A219="SERVIÇO",VLOOKUP(B219,SERVIÇOS!$A$6:$D$6426,3,0),IF(A219="INSUMO",VLOOKUP(B219,INSUMOS!$A$6:$D$5343,3,0),IF(A219="COTAÇÃO",VLOOKUP(B219,'MAPA DE COTAÇÕES'!$A$9:$H$956,4,0))))</f>
        <v>H</v>
      </c>
      <c r="F219" s="361">
        <v>1.7</v>
      </c>
      <c r="G219" s="318">
        <f>IF(A219="SERVIÇO",VLOOKUP(B219,SERVIÇOS!$A$6:$D$6426,4,0),IF(A219="INSUMO",VLOOKUP(B219,INSUMOS!$A$6:$D$5343,4,0),IF(A219="COTAÇÃO",VLOOKUP(B219,'MAPA DE COTAÇÕES'!$A$9:$H$956,3,0))))</f>
        <v>21.47</v>
      </c>
      <c r="H219" s="321">
        <f t="shared" ref="H219:H225" si="37">F219*G219</f>
        <v>36.498999999999995</v>
      </c>
      <c r="J219" s="244"/>
    </row>
    <row r="220" spans="1:12" s="106" customFormat="1" ht="25.5" x14ac:dyDescent="0.2">
      <c r="A220" s="287" t="s">
        <v>5144</v>
      </c>
      <c r="B220" s="319">
        <v>88316</v>
      </c>
      <c r="C220" s="316" t="str">
        <f>IF(A220="SERVIÇO",VLOOKUP(B220,SERVIÇOS!$A$6:$D$6426,2,0),IF(A220="INSUMO",VLOOKUP(B220,INSUMOS!$A$6:$D$5343,2,0),IF(A220="COTAÇÃO",VLOOKUP(B220,'MAPA DE COTAÇÕES'!$A$9:$H$956,2,0))))</f>
        <v>SERVENTE COM ENCARGOS COMPLEMENTARES</v>
      </c>
      <c r="D220" s="317" t="str">
        <f>IF(A220="SERVIÇO",VLOOKUP(B220,SERVIÇOS!$A$6:$E$6426,5,0),IF(A220="INSUMO",VLOOKUP(B220,INSUMOS!$A$6:$E$5343,5,0),IF(A220="COTAÇÃO",VLOOKUP(B220,'MAPA DE COTAÇÕES'!$A$9:$I$956,8,0))))</f>
        <v>SER.CG</v>
      </c>
      <c r="E220" s="317" t="str">
        <f>IF(A220="SERVIÇO",VLOOKUP(B220,SERVIÇOS!$A$6:$D$6426,3,0),IF(A220="INSUMO",VLOOKUP(B220,INSUMOS!$A$6:$D$5343,3,0),IF(A220="COTAÇÃO",VLOOKUP(B220,'MAPA DE COTAÇÕES'!$A$9:$H$956,4,0))))</f>
        <v>H</v>
      </c>
      <c r="F220" s="362">
        <v>1.7</v>
      </c>
      <c r="G220" s="318">
        <f>IF(A220="SERVIÇO",VLOOKUP(B220,SERVIÇOS!$A$6:$D$6426,4,0),IF(A220="INSUMO",VLOOKUP(B220,INSUMOS!$A$6:$D$5343,4,0),IF(A220="COTAÇÃO",VLOOKUP(B220,'MAPA DE COTAÇÕES'!$A$9:$H$956,3,0))))</f>
        <v>15.79</v>
      </c>
      <c r="H220" s="321">
        <f t="shared" si="37"/>
        <v>26.842999999999996</v>
      </c>
      <c r="J220" s="244"/>
    </row>
    <row r="221" spans="1:12" s="106" customFormat="1" ht="25.5" x14ac:dyDescent="0.2">
      <c r="A221" s="287" t="s">
        <v>5144</v>
      </c>
      <c r="B221" s="319">
        <v>88267</v>
      </c>
      <c r="C221" s="316" t="str">
        <f>IF(A221="SERVIÇO",VLOOKUP(B221,SERVIÇOS!$A$6:$D$6426,2,0),IF(A221="INSUMO",VLOOKUP(B221,INSUMOS!$A$6:$D$5343,2,0),IF(A221="COTAÇÃO",VLOOKUP(B221,'MAPA DE COTAÇÕES'!$A$9:$H$956,2,0))))</f>
        <v>ENCANADOR OU BOMBEIRO HIDRÁULICO COM ENCARGOS COMPLEMENTARES</v>
      </c>
      <c r="D221" s="317" t="str">
        <f>IF(A221="SERVIÇO",VLOOKUP(B221,SERVIÇOS!$A$6:$E$6426,5,0),IF(A221="INSUMO",VLOOKUP(B221,INSUMOS!$A$6:$E$5343,5,0),IF(A221="COTAÇÃO",VLOOKUP(B221,'MAPA DE COTAÇÕES'!$A$9:$I$956,8,0))))</f>
        <v>SER.CG</v>
      </c>
      <c r="E221" s="317" t="str">
        <f>IF(A221="SERVIÇO",VLOOKUP(B221,SERVIÇOS!$A$6:$D$6426,3,0),IF(A221="INSUMO",VLOOKUP(B221,INSUMOS!$A$6:$D$5343,3,0),IF(A221="COTAÇÃO",VLOOKUP(B221,'MAPA DE COTAÇÕES'!$A$9:$H$956,4,0))))</f>
        <v>H</v>
      </c>
      <c r="F221" s="361">
        <v>2</v>
      </c>
      <c r="G221" s="318">
        <f>IF(A221="SERVIÇO",VLOOKUP(B221,SERVIÇOS!$A$6:$D$6426,4,0),IF(A221="INSUMO",VLOOKUP(B221,INSUMOS!$A$6:$D$5343,4,0),IF(A221="COTAÇÃO",VLOOKUP(B221,'MAPA DE COTAÇÕES'!$A$9:$H$956,3,0))))</f>
        <v>21.06</v>
      </c>
      <c r="H221" s="321">
        <f t="shared" si="37"/>
        <v>42.12</v>
      </c>
      <c r="J221" s="244"/>
    </row>
    <row r="222" spans="1:12" s="106" customFormat="1" ht="25.5" x14ac:dyDescent="0.2">
      <c r="A222" s="287" t="s">
        <v>5146</v>
      </c>
      <c r="B222" s="319">
        <v>6157</v>
      </c>
      <c r="C222" s="316" t="str">
        <f>IF(A222="SERVIÇO",VLOOKUP(B222,SERVIÇOS!$A$6:$D$6426,2,0),IF(A222="INSUMO",VLOOKUP(B222,INSUMOS!$A$6:$D$5343,2,0),IF(A222="COTAÇÃO",VLOOKUP(B222,'MAPA DE COTAÇÕES'!$A$9:$H$956,2,0))))</f>
        <v>VALVULA EM METAL CROMADO PARA PIA AMERICANA 3.1/2 X 1.1/2 "</v>
      </c>
      <c r="D222" s="317" t="str">
        <f>IF(A222="SERVIÇO",VLOOKUP(B222,SERVIÇOS!$A$6:$E$6426,5,0),IF(A222="INSUMO",VLOOKUP(B222,INSUMOS!$A$6:$E$5343,5,0),IF(A222="COTAÇÃO",VLOOKUP(B222,'MAPA DE COTAÇÕES'!$A$9:$I$956,8,0))))</f>
        <v>MAT.</v>
      </c>
      <c r="E222" s="317" t="str">
        <f>IF(A222="SERVIÇO",VLOOKUP(B222,SERVIÇOS!$A$6:$D$6426,3,0),IF(A222="INSUMO",VLOOKUP(B222,INSUMOS!$A$6:$D$5343,3,0),IF(A222="COTAÇÃO",VLOOKUP(B222,'MAPA DE COTAÇÕES'!$A$9:$H$956,4,0))))</f>
        <v xml:space="preserve">UN    </v>
      </c>
      <c r="F222" s="361">
        <v>1</v>
      </c>
      <c r="G222" s="318">
        <f>IF(A222="SERVIÇO",VLOOKUP(B222,SERVIÇOS!$A$6:$D$6426,4,0),IF(A222="INSUMO",VLOOKUP(B222,INSUMOS!$A$6:$D$5343,4,0),IF(A222="COTAÇÃO",VLOOKUP(B222,'MAPA DE COTAÇÕES'!$A$9:$H$956,3,0))))</f>
        <v>33.909999999999997</v>
      </c>
      <c r="H222" s="321">
        <f t="shared" si="37"/>
        <v>33.909999999999997</v>
      </c>
      <c r="J222" s="244"/>
    </row>
    <row r="223" spans="1:12" s="106" customFormat="1" ht="25.5" x14ac:dyDescent="0.2">
      <c r="A223" s="287" t="s">
        <v>5146</v>
      </c>
      <c r="B223" s="319">
        <v>6150</v>
      </c>
      <c r="C223" s="316" t="str">
        <f>IF(A223="SERVIÇO",VLOOKUP(B223,SERVIÇOS!$A$6:$D$6426,2,0),IF(A223="INSUMO",VLOOKUP(B223,INSUMOS!$A$6:$D$5343,2,0),IF(A223="COTAÇÃO",VLOOKUP(B223,'MAPA DE COTAÇÕES'!$A$9:$H$956,2,0))))</f>
        <v>SIFAO EM METAL CROMADO PARA PIA AMERICANA, 1.1/2 X 2 "</v>
      </c>
      <c r="D223" s="317" t="str">
        <f>IF(A223="SERVIÇO",VLOOKUP(B223,SERVIÇOS!$A$6:$E$6426,5,0),IF(A223="INSUMO",VLOOKUP(B223,INSUMOS!$A$6:$E$5343,5,0),IF(A223="COTAÇÃO",VLOOKUP(B223,'MAPA DE COTAÇÕES'!$A$9:$I$956,8,0))))</f>
        <v>MAT.</v>
      </c>
      <c r="E223" s="317" t="str">
        <f>IF(A223="SERVIÇO",VLOOKUP(B223,SERVIÇOS!$A$6:$D$6426,3,0),IF(A223="INSUMO",VLOOKUP(B223,INSUMOS!$A$6:$D$5343,3,0),IF(A223="COTAÇÃO",VLOOKUP(B223,'MAPA DE COTAÇÕES'!$A$9:$H$956,4,0))))</f>
        <v xml:space="preserve">UN    </v>
      </c>
      <c r="F223" s="362">
        <v>1</v>
      </c>
      <c r="G223" s="318">
        <f>IF(A223="SERVIÇO",VLOOKUP(B223,SERVIÇOS!$A$6:$D$6426,4,0),IF(A223="INSUMO",VLOOKUP(B223,INSUMOS!$A$6:$D$5343,4,0),IF(A223="COTAÇÃO",VLOOKUP(B223,'MAPA DE COTAÇÕES'!$A$9:$H$956,3,0))))</f>
        <v>126.32</v>
      </c>
      <c r="H223" s="321">
        <f t="shared" si="37"/>
        <v>126.32</v>
      </c>
      <c r="J223" s="244"/>
    </row>
    <row r="224" spans="1:12" s="106" customFormat="1" ht="38.25" x14ac:dyDescent="0.2">
      <c r="A224" s="287" t="s">
        <v>5144</v>
      </c>
      <c r="B224" s="319">
        <v>94963</v>
      </c>
      <c r="C224" s="316" t="str">
        <f>IF(A224="SERVIÇO",VLOOKUP(B224,SERVIÇOS!$A$6:$D$6426,2,0),IF(A224="INSUMO",VLOOKUP(B224,INSUMOS!$A$6:$D$5343,2,0),IF(A224="COTAÇÃO",VLOOKUP(B224,'MAPA DE COTAÇÕES'!$A$9:$H$956,2,0))))</f>
        <v>CONCRETO FCK = 15MPA, TRAÇO 1:3,4:3,5 (CIMENTO/ AREIA MÉDIA/ BRITA 1)  - PREPARO MECÂNICO COM BETONEIRA 400 L. AF_07/2016</v>
      </c>
      <c r="D224" s="317" t="str">
        <f>IF(A224="SERVIÇO",VLOOKUP(B224,SERVIÇOS!$A$6:$E$6426,5,0),IF(A224="INSUMO",VLOOKUP(B224,INSUMOS!$A$6:$E$5343,5,0),IF(A224="COTAÇÃO",VLOOKUP(B224,'MAPA DE COTAÇÕES'!$A$9:$I$956,8,0))))</f>
        <v>SER.CG</v>
      </c>
      <c r="E224" s="317" t="str">
        <f>IF(A224="SERVIÇO",VLOOKUP(B224,SERVIÇOS!$A$6:$D$6426,3,0),IF(A224="INSUMO",VLOOKUP(B224,INSUMOS!$A$6:$D$5343,3,0),IF(A224="COTAÇÃO",VLOOKUP(B224,'MAPA DE COTAÇÕES'!$A$9:$H$956,4,0))))</f>
        <v>M3</v>
      </c>
      <c r="F224" s="361">
        <v>1.6799999999999999E-2</v>
      </c>
      <c r="G224" s="318">
        <f>IF(A224="SERVIÇO",VLOOKUP(B224,SERVIÇOS!$A$6:$D$6426,4,0),IF(A224="INSUMO",VLOOKUP(B224,INSUMOS!$A$6:$D$5343,4,0),IF(A224="COTAÇÃO",VLOOKUP(B224,'MAPA DE COTAÇÕES'!$A$9:$H$956,3,0))))</f>
        <v>292.48</v>
      </c>
      <c r="H224" s="321">
        <f t="shared" si="37"/>
        <v>4.9136639999999998</v>
      </c>
      <c r="J224" s="244"/>
    </row>
    <row r="225" spans="1:12" s="106" customFormat="1" ht="38.25" x14ac:dyDescent="0.2">
      <c r="A225" s="287" t="s">
        <v>5144</v>
      </c>
      <c r="B225" s="319">
        <v>85662</v>
      </c>
      <c r="C225" s="316" t="str">
        <f>IF(A225="SERVIÇO",VLOOKUP(B225,SERVIÇOS!$A$6:$D$6426,2,0),IF(A225="INSUMO",VLOOKUP(B225,INSUMOS!$A$6:$D$5343,2,0),IF(A225="COTAÇÃO",VLOOKUP(B225,'MAPA DE COTAÇÕES'!$A$9:$H$956,2,0))))</f>
        <v>ARMACAO EM TELA DE ACO SOLDADA NERVURADA Q-92, ACO CA-60, 4,2MM, MALHA 15X15CM</v>
      </c>
      <c r="D225" s="317" t="str">
        <f>IF(A225="SERVIÇO",VLOOKUP(B225,SERVIÇOS!$A$6:$E$6426,5,0),IF(A225="INSUMO",VLOOKUP(B225,INSUMOS!$A$6:$E$5343,5,0),IF(A225="COTAÇÃO",VLOOKUP(B225,'MAPA DE COTAÇÕES'!$A$9:$I$956,8,0))))</f>
        <v>SER.CG</v>
      </c>
      <c r="E225" s="317" t="str">
        <f>IF(A225="SERVIÇO",VLOOKUP(B225,SERVIÇOS!$A$6:$D$6426,3,0),IF(A225="INSUMO",VLOOKUP(B225,INSUMOS!$A$6:$D$5343,3,0),IF(A225="COTAÇÃO",VLOOKUP(B225,'MAPA DE COTAÇÕES'!$A$9:$H$956,4,0))))</f>
        <v>M2</v>
      </c>
      <c r="F225" s="361">
        <v>1.17</v>
      </c>
      <c r="G225" s="318">
        <f>IF(A225="SERVIÇO",VLOOKUP(B225,SERVIÇOS!$A$6:$D$6426,4,0),IF(A225="INSUMO",VLOOKUP(B225,INSUMOS!$A$6:$D$5343,4,0),IF(A225="COTAÇÃO",VLOOKUP(B225,'MAPA DE COTAÇÕES'!$A$9:$H$956,3,0))))</f>
        <v>11.12</v>
      </c>
      <c r="H225" s="321">
        <f t="shared" si="37"/>
        <v>13.010399999999999</v>
      </c>
      <c r="J225" s="244"/>
    </row>
    <row r="226" spans="1:12" s="106" customFormat="1" ht="38.25" x14ac:dyDescent="0.2">
      <c r="A226" s="287" t="s">
        <v>16</v>
      </c>
      <c r="B226" s="319" t="s">
        <v>5845</v>
      </c>
      <c r="C226" s="316" t="str">
        <f>IF(A226="SERVIÇO",VLOOKUP(B226,SERVIÇOS!$A$6:$D$6426,2,0),IF(A226="INSUMO",VLOOKUP(B226,INSUMOS!$A$6:$D$5343,2,0),IF(A226="COTAÇÃO",VLOOKUP(B226,'MAPA DE COTAÇÕES'!$A$9:$H$956,2,0))))</f>
        <v>BANCADA EM AÇO INOX COM 1 CUBA . C635 . 63X51X33CM . ACABAMENTO ESCOVADO H=90CM . MACOM 1,51X0,70M</v>
      </c>
      <c r="D226" s="317" t="str">
        <f>IF(A226="SERVIÇO",VLOOKUP(B226,SERVIÇOS!$A$6:$E$6426,5,0),IF(A226="INSUMO",VLOOKUP(B226,INSUMOS!$A$6:$E$5343,5,0),IF(A226="COTAÇÃO",VLOOKUP(B226,'MAPA DE COTAÇÕES'!$A$9:$I$956,9,0))))</f>
        <v>MAT.</v>
      </c>
      <c r="E226" s="317" t="str">
        <f>IF(A226="SERVIÇO",VLOOKUP(B226,SERVIÇOS!$A$6:$D$6426,3,0),IF(A226="INSUMO",VLOOKUP(B226,INSUMOS!$A$6:$D$5343,3,0),IF(A226="COTAÇÃO",VLOOKUP(B226,'MAPA DE COTAÇÕES'!$A$9:$H$956,4,0))))</f>
        <v>UNID</v>
      </c>
      <c r="F226" s="320">
        <v>1</v>
      </c>
      <c r="G226" s="318">
        <f>IF(A226="SERVIÇO",VLOOKUP(B226,SERVIÇOS!$A$6:$D$6426,4,0),IF(A226="INSUMO",VLOOKUP(B226,INSUMOS!$A$6:$D$5343,4,0),IF(A226="COTAÇÃO",VLOOKUP(B226,'MAPA DE COTAÇÕES'!$A$9:$H$956,3,0))))</f>
        <v>1800</v>
      </c>
      <c r="H226" s="321">
        <f>F226*G226</f>
        <v>1800</v>
      </c>
      <c r="J226" s="244"/>
    </row>
    <row r="227" spans="1:12" s="94" customFormat="1" ht="12.75" x14ac:dyDescent="0.2">
      <c r="A227" s="228"/>
      <c r="B227" s="97" t="s">
        <v>168</v>
      </c>
      <c r="C227" s="547" t="s">
        <v>6657</v>
      </c>
      <c r="D227" s="548"/>
      <c r="E227" s="548"/>
      <c r="F227" s="548"/>
      <c r="G227" s="548"/>
      <c r="H227" s="549"/>
      <c r="J227" s="95"/>
    </row>
    <row r="228" spans="1:12" s="94" customFormat="1" ht="12.75" x14ac:dyDescent="0.2">
      <c r="A228" s="228"/>
      <c r="B228" s="331"/>
      <c r="C228" s="338"/>
      <c r="D228" s="338"/>
      <c r="E228" s="338"/>
      <c r="F228" s="338"/>
      <c r="G228" s="338"/>
      <c r="H228" s="339"/>
      <c r="J228" s="95"/>
    </row>
    <row r="229" spans="1:12" s="94" customFormat="1" ht="38.25" x14ac:dyDescent="0.2">
      <c r="A229" s="228"/>
      <c r="B229" s="99" t="s">
        <v>6666</v>
      </c>
      <c r="C229" s="100" t="s">
        <v>6667</v>
      </c>
      <c r="D229" s="101" t="s">
        <v>107</v>
      </c>
      <c r="E229" s="101" t="s">
        <v>6454</v>
      </c>
      <c r="F229" s="102"/>
      <c r="G229" s="103"/>
      <c r="H229" s="104">
        <f>SUM(H230:H237)</f>
        <v>1980.8226319999999</v>
      </c>
      <c r="J229" s="96"/>
      <c r="L229" s="98"/>
    </row>
    <row r="230" spans="1:12" s="106" customFormat="1" ht="25.5" x14ac:dyDescent="0.2">
      <c r="A230" s="287" t="s">
        <v>5144</v>
      </c>
      <c r="B230" s="319">
        <v>88309</v>
      </c>
      <c r="C230" s="316" t="str">
        <f>IF(A230="SERVIÇO",VLOOKUP(B230,SERVIÇOS!$A$6:$D$6426,2,0),IF(A230="INSUMO",VLOOKUP(B230,INSUMOS!$A$6:$D$5343,2,0),IF(A230="COTAÇÃO",VLOOKUP(B230,'MAPA DE COTAÇÕES'!$A$9:$H$956,2,0))))</f>
        <v>PEDREIRO COM ENCARGOS COMPLEMENTARES</v>
      </c>
      <c r="D230" s="317" t="str">
        <f>IF(A230="SERVIÇO",VLOOKUP(B230,SERVIÇOS!$A$6:$E$6426,5,0),IF(A230="INSUMO",VLOOKUP(B230,INSUMOS!$A$6:$E$5343,5,0),IF(A230="COTAÇÃO",VLOOKUP(B230,'MAPA DE COTAÇÕES'!$A$9:$I$956,8,0))))</f>
        <v>SER.CG</v>
      </c>
      <c r="E230" s="317" t="str">
        <f>IF(A230="SERVIÇO",VLOOKUP(B230,SERVIÇOS!$A$6:$D$6426,3,0),IF(A230="INSUMO",VLOOKUP(B230,INSUMOS!$A$6:$D$5343,3,0),IF(A230="COTAÇÃO",VLOOKUP(B230,'MAPA DE COTAÇÕES'!$A$9:$H$956,4,0))))</f>
        <v>H</v>
      </c>
      <c r="F230" s="361">
        <v>1.65</v>
      </c>
      <c r="G230" s="318">
        <f>IF(A230="SERVIÇO",VLOOKUP(B230,SERVIÇOS!$A$6:$D$6426,4,0),IF(A230="INSUMO",VLOOKUP(B230,INSUMOS!$A$6:$D$5343,4,0),IF(A230="COTAÇÃO",VLOOKUP(B230,'MAPA DE COTAÇÕES'!$A$9:$H$956,3,0))))</f>
        <v>21.47</v>
      </c>
      <c r="H230" s="321">
        <f t="shared" ref="H230:H236" si="38">F230*G230</f>
        <v>35.4255</v>
      </c>
      <c r="J230" s="244"/>
    </row>
    <row r="231" spans="1:12" s="106" customFormat="1" ht="25.5" x14ac:dyDescent="0.2">
      <c r="A231" s="287" t="s">
        <v>5144</v>
      </c>
      <c r="B231" s="319">
        <v>88316</v>
      </c>
      <c r="C231" s="316" t="str">
        <f>IF(A231="SERVIÇO",VLOOKUP(B231,SERVIÇOS!$A$6:$D$6426,2,0),IF(A231="INSUMO",VLOOKUP(B231,INSUMOS!$A$6:$D$5343,2,0),IF(A231="COTAÇÃO",VLOOKUP(B231,'MAPA DE COTAÇÕES'!$A$9:$H$956,2,0))))</f>
        <v>SERVENTE COM ENCARGOS COMPLEMENTARES</v>
      </c>
      <c r="D231" s="317" t="str">
        <f>IF(A231="SERVIÇO",VLOOKUP(B231,SERVIÇOS!$A$6:$E$6426,5,0),IF(A231="INSUMO",VLOOKUP(B231,INSUMOS!$A$6:$E$5343,5,0),IF(A231="COTAÇÃO",VLOOKUP(B231,'MAPA DE COTAÇÕES'!$A$9:$I$956,8,0))))</f>
        <v>SER.CG</v>
      </c>
      <c r="E231" s="317" t="str">
        <f>IF(A231="SERVIÇO",VLOOKUP(B231,SERVIÇOS!$A$6:$D$6426,3,0),IF(A231="INSUMO",VLOOKUP(B231,INSUMOS!$A$6:$D$5343,3,0),IF(A231="COTAÇÃO",VLOOKUP(B231,'MAPA DE COTAÇÕES'!$A$9:$H$956,4,0))))</f>
        <v>H</v>
      </c>
      <c r="F231" s="362">
        <v>1.65</v>
      </c>
      <c r="G231" s="318">
        <f>IF(A231="SERVIÇO",VLOOKUP(B231,SERVIÇOS!$A$6:$D$6426,4,0),IF(A231="INSUMO",VLOOKUP(B231,INSUMOS!$A$6:$D$5343,4,0),IF(A231="COTAÇÃO",VLOOKUP(B231,'MAPA DE COTAÇÕES'!$A$9:$H$956,3,0))))</f>
        <v>15.79</v>
      </c>
      <c r="H231" s="321">
        <f t="shared" si="38"/>
        <v>26.053499999999996</v>
      </c>
      <c r="J231" s="244"/>
    </row>
    <row r="232" spans="1:12" s="106" customFormat="1" ht="25.5" x14ac:dyDescent="0.2">
      <c r="A232" s="287" t="s">
        <v>5144</v>
      </c>
      <c r="B232" s="319">
        <v>88267</v>
      </c>
      <c r="C232" s="316" t="str">
        <f>IF(A232="SERVIÇO",VLOOKUP(B232,SERVIÇOS!$A$6:$D$6426,2,0),IF(A232="INSUMO",VLOOKUP(B232,INSUMOS!$A$6:$D$5343,2,0),IF(A232="COTAÇÃO",VLOOKUP(B232,'MAPA DE COTAÇÕES'!$A$9:$H$956,2,0))))</f>
        <v>ENCANADOR OU BOMBEIRO HIDRÁULICO COM ENCARGOS COMPLEMENTARES</v>
      </c>
      <c r="D232" s="317" t="str">
        <f>IF(A232="SERVIÇO",VLOOKUP(B232,SERVIÇOS!$A$6:$E$6426,5,0),IF(A232="INSUMO",VLOOKUP(B232,INSUMOS!$A$6:$E$5343,5,0),IF(A232="COTAÇÃO",VLOOKUP(B232,'MAPA DE COTAÇÕES'!$A$9:$I$956,8,0))))</f>
        <v>SER.CG</v>
      </c>
      <c r="E232" s="317" t="str">
        <f>IF(A232="SERVIÇO",VLOOKUP(B232,SERVIÇOS!$A$6:$D$6426,3,0),IF(A232="INSUMO",VLOOKUP(B232,INSUMOS!$A$6:$D$5343,3,0),IF(A232="COTAÇÃO",VLOOKUP(B232,'MAPA DE COTAÇÕES'!$A$9:$H$956,4,0))))</f>
        <v>H</v>
      </c>
      <c r="F232" s="361">
        <v>2</v>
      </c>
      <c r="G232" s="318">
        <f>IF(A232="SERVIÇO",VLOOKUP(B232,SERVIÇOS!$A$6:$D$6426,4,0),IF(A232="INSUMO",VLOOKUP(B232,INSUMOS!$A$6:$D$5343,4,0),IF(A232="COTAÇÃO",VLOOKUP(B232,'MAPA DE COTAÇÕES'!$A$9:$H$956,3,0))))</f>
        <v>21.06</v>
      </c>
      <c r="H232" s="321">
        <f t="shared" si="38"/>
        <v>42.12</v>
      </c>
      <c r="J232" s="244"/>
    </row>
    <row r="233" spans="1:12" s="106" customFormat="1" ht="25.5" x14ac:dyDescent="0.2">
      <c r="A233" s="287" t="s">
        <v>5146</v>
      </c>
      <c r="B233" s="319">
        <v>6157</v>
      </c>
      <c r="C233" s="316" t="str">
        <f>IF(A233="SERVIÇO",VLOOKUP(B233,SERVIÇOS!$A$6:$D$6426,2,0),IF(A233="INSUMO",VLOOKUP(B233,INSUMOS!$A$6:$D$5343,2,0),IF(A233="COTAÇÃO",VLOOKUP(B233,'MAPA DE COTAÇÕES'!$A$9:$H$956,2,0))))</f>
        <v>VALVULA EM METAL CROMADO PARA PIA AMERICANA 3.1/2 X 1.1/2 "</v>
      </c>
      <c r="D233" s="317" t="str">
        <f>IF(A233="SERVIÇO",VLOOKUP(B233,SERVIÇOS!$A$6:$E$6426,5,0),IF(A233="INSUMO",VLOOKUP(B233,INSUMOS!$A$6:$E$5343,5,0),IF(A233="COTAÇÃO",VLOOKUP(B233,'MAPA DE COTAÇÕES'!$A$9:$I$956,8,0))))</f>
        <v>MAT.</v>
      </c>
      <c r="E233" s="317" t="str">
        <f>IF(A233="SERVIÇO",VLOOKUP(B233,SERVIÇOS!$A$6:$D$6426,3,0),IF(A233="INSUMO",VLOOKUP(B233,INSUMOS!$A$6:$D$5343,3,0),IF(A233="COTAÇÃO",VLOOKUP(B233,'MAPA DE COTAÇÕES'!$A$9:$H$956,4,0))))</f>
        <v xml:space="preserve">UN    </v>
      </c>
      <c r="F233" s="361">
        <v>1</v>
      </c>
      <c r="G233" s="318">
        <f>IF(A233="SERVIÇO",VLOOKUP(B233,SERVIÇOS!$A$6:$D$6426,4,0),IF(A233="INSUMO",VLOOKUP(B233,INSUMOS!$A$6:$D$5343,4,0),IF(A233="COTAÇÃO",VLOOKUP(B233,'MAPA DE COTAÇÕES'!$A$9:$H$956,3,0))))</f>
        <v>33.909999999999997</v>
      </c>
      <c r="H233" s="321">
        <f t="shared" si="38"/>
        <v>33.909999999999997</v>
      </c>
      <c r="J233" s="244"/>
    </row>
    <row r="234" spans="1:12" s="106" customFormat="1" ht="25.5" x14ac:dyDescent="0.2">
      <c r="A234" s="287" t="s">
        <v>5146</v>
      </c>
      <c r="B234" s="319">
        <v>6150</v>
      </c>
      <c r="C234" s="316" t="str">
        <f>IF(A234="SERVIÇO",VLOOKUP(B234,SERVIÇOS!$A$6:$D$6426,2,0),IF(A234="INSUMO",VLOOKUP(B234,INSUMOS!$A$6:$D$5343,2,0),IF(A234="COTAÇÃO",VLOOKUP(B234,'MAPA DE COTAÇÕES'!$A$9:$H$956,2,0))))</f>
        <v>SIFAO EM METAL CROMADO PARA PIA AMERICANA, 1.1/2 X 2 "</v>
      </c>
      <c r="D234" s="317" t="str">
        <f>IF(A234="SERVIÇO",VLOOKUP(B234,SERVIÇOS!$A$6:$E$6426,5,0),IF(A234="INSUMO",VLOOKUP(B234,INSUMOS!$A$6:$E$5343,5,0),IF(A234="COTAÇÃO",VLOOKUP(B234,'MAPA DE COTAÇÕES'!$A$9:$I$956,8,0))))</f>
        <v>MAT.</v>
      </c>
      <c r="E234" s="317" t="str">
        <f>IF(A234="SERVIÇO",VLOOKUP(B234,SERVIÇOS!$A$6:$D$6426,3,0),IF(A234="INSUMO",VLOOKUP(B234,INSUMOS!$A$6:$D$5343,3,0),IF(A234="COTAÇÃO",VLOOKUP(B234,'MAPA DE COTAÇÕES'!$A$9:$H$956,4,0))))</f>
        <v xml:space="preserve">UN    </v>
      </c>
      <c r="F234" s="362">
        <v>1</v>
      </c>
      <c r="G234" s="318">
        <f>IF(A234="SERVIÇO",VLOOKUP(B234,SERVIÇOS!$A$6:$D$6426,4,0),IF(A234="INSUMO",VLOOKUP(B234,INSUMOS!$A$6:$D$5343,4,0),IF(A234="COTAÇÃO",VLOOKUP(B234,'MAPA DE COTAÇÕES'!$A$9:$H$956,3,0))))</f>
        <v>126.32</v>
      </c>
      <c r="H234" s="321">
        <f t="shared" si="38"/>
        <v>126.32</v>
      </c>
      <c r="J234" s="244"/>
    </row>
    <row r="235" spans="1:12" s="106" customFormat="1" ht="38.25" x14ac:dyDescent="0.2">
      <c r="A235" s="287" t="s">
        <v>5144</v>
      </c>
      <c r="B235" s="319">
        <v>94963</v>
      </c>
      <c r="C235" s="316" t="str">
        <f>IF(A235="SERVIÇO",VLOOKUP(B235,SERVIÇOS!$A$6:$D$6426,2,0),IF(A235="INSUMO",VLOOKUP(B235,INSUMOS!$A$6:$D$5343,2,0),IF(A235="COTAÇÃO",VLOOKUP(B235,'MAPA DE COTAÇÕES'!$A$9:$H$956,2,0))))</f>
        <v>CONCRETO FCK = 15MPA, TRAÇO 1:3,4:3,5 (CIMENTO/ AREIA MÉDIA/ BRITA 1)  - PREPARO MECÂNICO COM BETONEIRA 400 L. AF_07/2016</v>
      </c>
      <c r="D235" s="317" t="str">
        <f>IF(A235="SERVIÇO",VLOOKUP(B235,SERVIÇOS!$A$6:$E$6426,5,0),IF(A235="INSUMO",VLOOKUP(B235,INSUMOS!$A$6:$E$5343,5,0),IF(A235="COTAÇÃO",VLOOKUP(B235,'MAPA DE COTAÇÕES'!$A$9:$I$956,8,0))))</f>
        <v>SER.CG</v>
      </c>
      <c r="E235" s="317" t="str">
        <f>IF(A235="SERVIÇO",VLOOKUP(B235,SERVIÇOS!$A$6:$D$6426,3,0),IF(A235="INSUMO",VLOOKUP(B235,INSUMOS!$A$6:$D$5343,3,0),IF(A235="COTAÇÃO",VLOOKUP(B235,'MAPA DE COTAÇÕES'!$A$9:$H$956,4,0))))</f>
        <v>M3</v>
      </c>
      <c r="F235" s="361">
        <v>1.5900000000000001E-2</v>
      </c>
      <c r="G235" s="318">
        <f>IF(A235="SERVIÇO",VLOOKUP(B235,SERVIÇOS!$A$6:$D$6426,4,0),IF(A235="INSUMO",VLOOKUP(B235,INSUMOS!$A$6:$D$5343,4,0),IF(A235="COTAÇÃO",VLOOKUP(B235,'MAPA DE COTAÇÕES'!$A$9:$H$956,3,0))))</f>
        <v>292.48</v>
      </c>
      <c r="H235" s="321">
        <f t="shared" si="38"/>
        <v>4.6504320000000003</v>
      </c>
      <c r="J235" s="244"/>
    </row>
    <row r="236" spans="1:12" s="106" customFormat="1" ht="38.25" x14ac:dyDescent="0.2">
      <c r="A236" s="287" t="s">
        <v>5144</v>
      </c>
      <c r="B236" s="319">
        <v>85662</v>
      </c>
      <c r="C236" s="316" t="str">
        <f>IF(A236="SERVIÇO",VLOOKUP(B236,SERVIÇOS!$A$6:$D$6426,2,0),IF(A236="INSUMO",VLOOKUP(B236,INSUMOS!$A$6:$D$5343,2,0),IF(A236="COTAÇÃO",VLOOKUP(B236,'MAPA DE COTAÇÕES'!$A$9:$H$956,2,0))))</f>
        <v>ARMACAO EM TELA DE ACO SOLDADA NERVURADA Q-92, ACO CA-60, 4,2MM, MALHA 15X15CM</v>
      </c>
      <c r="D236" s="317" t="str">
        <f>IF(A236="SERVIÇO",VLOOKUP(B236,SERVIÇOS!$A$6:$E$6426,5,0),IF(A236="INSUMO",VLOOKUP(B236,INSUMOS!$A$6:$E$5343,5,0),IF(A236="COTAÇÃO",VLOOKUP(B236,'MAPA DE COTAÇÕES'!$A$9:$I$956,8,0))))</f>
        <v>SER.CG</v>
      </c>
      <c r="E236" s="317" t="str">
        <f>IF(A236="SERVIÇO",VLOOKUP(B236,SERVIÇOS!$A$6:$D$6426,3,0),IF(A236="INSUMO",VLOOKUP(B236,INSUMOS!$A$6:$D$5343,3,0),IF(A236="COTAÇÃO",VLOOKUP(B236,'MAPA DE COTAÇÕES'!$A$9:$H$956,4,0))))</f>
        <v>M2</v>
      </c>
      <c r="F236" s="361">
        <v>1.1100000000000001</v>
      </c>
      <c r="G236" s="318">
        <f>IF(A236="SERVIÇO",VLOOKUP(B236,SERVIÇOS!$A$6:$D$6426,4,0),IF(A236="INSUMO",VLOOKUP(B236,INSUMOS!$A$6:$D$5343,4,0),IF(A236="COTAÇÃO",VLOOKUP(B236,'MAPA DE COTAÇÕES'!$A$9:$H$956,3,0))))</f>
        <v>11.12</v>
      </c>
      <c r="H236" s="321">
        <f t="shared" si="38"/>
        <v>12.3432</v>
      </c>
      <c r="J236" s="244"/>
    </row>
    <row r="237" spans="1:12" s="106" customFormat="1" ht="38.25" x14ac:dyDescent="0.2">
      <c r="A237" s="287" t="s">
        <v>16</v>
      </c>
      <c r="B237" s="319" t="s">
        <v>5846</v>
      </c>
      <c r="C237" s="316" t="str">
        <f>IF(A237="SERVIÇO",VLOOKUP(B237,SERVIÇOS!$A$6:$D$6426,2,0),IF(A237="INSUMO",VLOOKUP(B237,INSUMOS!$A$6:$D$5343,2,0),IF(A237="COTAÇÃO",VLOOKUP(B237,'MAPA DE COTAÇÕES'!$A$9:$H$956,2,0))))</f>
        <v>BANCADA EM AÇO INOX COM 1 CUBA . C635 . 63X51X33CM . ACABAMENTO ESCOVADO H=90CM . MACOM 1,40X0,65M</v>
      </c>
      <c r="D237" s="317" t="str">
        <f>IF(A237="SERVIÇO",VLOOKUP(B237,SERVIÇOS!$A$6:$E$6426,5,0),IF(A237="INSUMO",VLOOKUP(B237,INSUMOS!$A$6:$E$5343,5,0),IF(A237="COTAÇÃO",VLOOKUP(B237,'MAPA DE COTAÇÕES'!$A$9:$I$956,9,0))))</f>
        <v>MAT.</v>
      </c>
      <c r="E237" s="317" t="str">
        <f>IF(A237="SERVIÇO",VLOOKUP(B237,SERVIÇOS!$A$6:$D$6426,3,0),IF(A237="INSUMO",VLOOKUP(B237,INSUMOS!$A$6:$D$5343,3,0),IF(A237="COTAÇÃO",VLOOKUP(B237,'MAPA DE COTAÇÕES'!$A$9:$H$956,4,0))))</f>
        <v>UNID</v>
      </c>
      <c r="F237" s="320">
        <v>1</v>
      </c>
      <c r="G237" s="318">
        <f>IF(A237="SERVIÇO",VLOOKUP(B237,SERVIÇOS!$A$6:$D$6426,4,0),IF(A237="INSUMO",VLOOKUP(B237,INSUMOS!$A$6:$D$5343,4,0),IF(A237="COTAÇÃO",VLOOKUP(B237,'MAPA DE COTAÇÕES'!$A$9:$H$956,3,0))))</f>
        <v>1700</v>
      </c>
      <c r="H237" s="321">
        <f>F237*G237</f>
        <v>1700</v>
      </c>
      <c r="J237" s="244"/>
    </row>
    <row r="238" spans="1:12" s="94" customFormat="1" ht="12.75" x14ac:dyDescent="0.2">
      <c r="A238" s="228"/>
      <c r="B238" s="97" t="s">
        <v>168</v>
      </c>
      <c r="C238" s="547" t="s">
        <v>6668</v>
      </c>
      <c r="D238" s="548"/>
      <c r="E238" s="548"/>
      <c r="F238" s="548"/>
      <c r="G238" s="548"/>
      <c r="H238" s="549"/>
      <c r="J238" s="95"/>
    </row>
    <row r="239" spans="1:12" s="94" customFormat="1" ht="12.75" x14ac:dyDescent="0.2">
      <c r="A239" s="228"/>
      <c r="B239" s="331"/>
      <c r="C239" s="338"/>
      <c r="D239" s="338"/>
      <c r="E239" s="338"/>
      <c r="F239" s="338"/>
      <c r="G239" s="338"/>
      <c r="H239" s="339"/>
      <c r="J239" s="95"/>
    </row>
    <row r="240" spans="1:12" s="94" customFormat="1" ht="38.25" x14ac:dyDescent="0.2">
      <c r="A240" s="228"/>
      <c r="B240" s="99" t="s">
        <v>6670</v>
      </c>
      <c r="C240" s="100" t="s">
        <v>6671</v>
      </c>
      <c r="D240" s="101" t="s">
        <v>107</v>
      </c>
      <c r="E240" s="101" t="s">
        <v>6454</v>
      </c>
      <c r="F240" s="102"/>
      <c r="G240" s="103"/>
      <c r="H240" s="104">
        <f>SUM(H241:H248)</f>
        <v>1966.7442719999999</v>
      </c>
      <c r="J240" s="96"/>
      <c r="L240" s="98"/>
    </row>
    <row r="241" spans="1:12" s="106" customFormat="1" ht="25.5" x14ac:dyDescent="0.2">
      <c r="A241" s="287" t="s">
        <v>5144</v>
      </c>
      <c r="B241" s="319">
        <v>88309</v>
      </c>
      <c r="C241" s="316" t="str">
        <f>IF(A241="SERVIÇO",VLOOKUP(B241,SERVIÇOS!$A$6:$D$6426,2,0),IF(A241="INSUMO",VLOOKUP(B241,INSUMOS!$A$6:$D$5343,2,0),IF(A241="COTAÇÃO",VLOOKUP(B241,'MAPA DE COTAÇÕES'!$A$9:$H$956,2,0))))</f>
        <v>PEDREIRO COM ENCARGOS COMPLEMENTARES</v>
      </c>
      <c r="D241" s="317" t="str">
        <f>IF(A241="SERVIÇO",VLOOKUP(B241,SERVIÇOS!$A$6:$E$6426,5,0),IF(A241="INSUMO",VLOOKUP(B241,INSUMOS!$A$6:$E$5343,5,0),IF(A241="COTAÇÃO",VLOOKUP(B241,'MAPA DE COTAÇÕES'!$A$9:$I$956,8,0))))</f>
        <v>SER.CG</v>
      </c>
      <c r="E241" s="317" t="str">
        <f>IF(A241="SERVIÇO",VLOOKUP(B241,SERVIÇOS!$A$6:$D$6426,3,0),IF(A241="INSUMO",VLOOKUP(B241,INSUMOS!$A$6:$D$5343,3,0),IF(A241="COTAÇÃO",VLOOKUP(B241,'MAPA DE COTAÇÕES'!$A$9:$H$956,4,0))))</f>
        <v>H</v>
      </c>
      <c r="F241" s="361">
        <v>1.4</v>
      </c>
      <c r="G241" s="318">
        <f>IF(A241="SERVIÇO",VLOOKUP(B241,SERVIÇOS!$A$6:$D$6426,4,0),IF(A241="INSUMO",VLOOKUP(B241,INSUMOS!$A$6:$D$5343,4,0),IF(A241="COTAÇÃO",VLOOKUP(B241,'MAPA DE COTAÇÕES'!$A$9:$H$956,3,0))))</f>
        <v>21.47</v>
      </c>
      <c r="H241" s="321">
        <f t="shared" ref="H241:H247" si="39">F241*G241</f>
        <v>30.057999999999996</v>
      </c>
      <c r="J241" s="244"/>
    </row>
    <row r="242" spans="1:12" s="106" customFormat="1" ht="25.5" x14ac:dyDescent="0.2">
      <c r="A242" s="287" t="s">
        <v>5144</v>
      </c>
      <c r="B242" s="319">
        <v>88316</v>
      </c>
      <c r="C242" s="316" t="str">
        <f>IF(A242="SERVIÇO",VLOOKUP(B242,SERVIÇOS!$A$6:$D$6426,2,0),IF(A242="INSUMO",VLOOKUP(B242,INSUMOS!$A$6:$D$5343,2,0),IF(A242="COTAÇÃO",VLOOKUP(B242,'MAPA DE COTAÇÕES'!$A$9:$H$956,2,0))))</f>
        <v>SERVENTE COM ENCARGOS COMPLEMENTARES</v>
      </c>
      <c r="D242" s="317" t="str">
        <f>IF(A242="SERVIÇO",VLOOKUP(B242,SERVIÇOS!$A$6:$E$6426,5,0),IF(A242="INSUMO",VLOOKUP(B242,INSUMOS!$A$6:$E$5343,5,0),IF(A242="COTAÇÃO",VLOOKUP(B242,'MAPA DE COTAÇÕES'!$A$9:$I$956,8,0))))</f>
        <v>SER.CG</v>
      </c>
      <c r="E242" s="317" t="str">
        <f>IF(A242="SERVIÇO",VLOOKUP(B242,SERVIÇOS!$A$6:$D$6426,3,0),IF(A242="INSUMO",VLOOKUP(B242,INSUMOS!$A$6:$D$5343,3,0),IF(A242="COTAÇÃO",VLOOKUP(B242,'MAPA DE COTAÇÕES'!$A$9:$H$956,4,0))))</f>
        <v>H</v>
      </c>
      <c r="F242" s="362">
        <v>1.4</v>
      </c>
      <c r="G242" s="318">
        <f>IF(A242="SERVIÇO",VLOOKUP(B242,SERVIÇOS!$A$6:$D$6426,4,0),IF(A242="INSUMO",VLOOKUP(B242,INSUMOS!$A$6:$D$5343,4,0),IF(A242="COTAÇÃO",VLOOKUP(B242,'MAPA DE COTAÇÕES'!$A$9:$H$956,3,0))))</f>
        <v>15.79</v>
      </c>
      <c r="H242" s="321">
        <f t="shared" si="39"/>
        <v>22.105999999999998</v>
      </c>
      <c r="J242" s="244"/>
    </row>
    <row r="243" spans="1:12" s="106" customFormat="1" ht="25.5" x14ac:dyDescent="0.2">
      <c r="A243" s="287" t="s">
        <v>5144</v>
      </c>
      <c r="B243" s="319">
        <v>88267</v>
      </c>
      <c r="C243" s="316" t="str">
        <f>IF(A243="SERVIÇO",VLOOKUP(B243,SERVIÇOS!$A$6:$D$6426,2,0),IF(A243="INSUMO",VLOOKUP(B243,INSUMOS!$A$6:$D$5343,2,0),IF(A243="COTAÇÃO",VLOOKUP(B243,'MAPA DE COTAÇÕES'!$A$9:$H$956,2,0))))</f>
        <v>ENCANADOR OU BOMBEIRO HIDRÁULICO COM ENCARGOS COMPLEMENTARES</v>
      </c>
      <c r="D243" s="317" t="str">
        <f>IF(A243="SERVIÇO",VLOOKUP(B243,SERVIÇOS!$A$6:$E$6426,5,0),IF(A243="INSUMO",VLOOKUP(B243,INSUMOS!$A$6:$E$5343,5,0),IF(A243="COTAÇÃO",VLOOKUP(B243,'MAPA DE COTAÇÕES'!$A$9:$I$956,8,0))))</f>
        <v>SER.CG</v>
      </c>
      <c r="E243" s="317" t="str">
        <f>IF(A243="SERVIÇO",VLOOKUP(B243,SERVIÇOS!$A$6:$D$6426,3,0),IF(A243="INSUMO",VLOOKUP(B243,INSUMOS!$A$6:$D$5343,3,0),IF(A243="COTAÇÃO",VLOOKUP(B243,'MAPA DE COTAÇÕES'!$A$9:$H$956,4,0))))</f>
        <v>H</v>
      </c>
      <c r="F243" s="361">
        <v>2</v>
      </c>
      <c r="G243" s="318">
        <f>IF(A243="SERVIÇO",VLOOKUP(B243,SERVIÇOS!$A$6:$D$6426,4,0),IF(A243="INSUMO",VLOOKUP(B243,INSUMOS!$A$6:$D$5343,4,0),IF(A243="COTAÇÃO",VLOOKUP(B243,'MAPA DE COTAÇÕES'!$A$9:$H$956,3,0))))</f>
        <v>21.06</v>
      </c>
      <c r="H243" s="321">
        <f t="shared" si="39"/>
        <v>42.12</v>
      </c>
      <c r="J243" s="244"/>
    </row>
    <row r="244" spans="1:12" s="106" customFormat="1" ht="25.5" x14ac:dyDescent="0.2">
      <c r="A244" s="287" t="s">
        <v>5146</v>
      </c>
      <c r="B244" s="319">
        <v>6157</v>
      </c>
      <c r="C244" s="316" t="str">
        <f>IF(A244="SERVIÇO",VLOOKUP(B244,SERVIÇOS!$A$6:$D$6426,2,0),IF(A244="INSUMO",VLOOKUP(B244,INSUMOS!$A$6:$D$5343,2,0),IF(A244="COTAÇÃO",VLOOKUP(B244,'MAPA DE COTAÇÕES'!$A$9:$H$956,2,0))))</f>
        <v>VALVULA EM METAL CROMADO PARA PIA AMERICANA 3.1/2 X 1.1/2 "</v>
      </c>
      <c r="D244" s="317" t="str">
        <f>IF(A244="SERVIÇO",VLOOKUP(B244,SERVIÇOS!$A$6:$E$6426,5,0),IF(A244="INSUMO",VLOOKUP(B244,INSUMOS!$A$6:$E$5343,5,0),IF(A244="COTAÇÃO",VLOOKUP(B244,'MAPA DE COTAÇÕES'!$A$9:$I$956,8,0))))</f>
        <v>MAT.</v>
      </c>
      <c r="E244" s="317" t="str">
        <f>IF(A244="SERVIÇO",VLOOKUP(B244,SERVIÇOS!$A$6:$D$6426,3,0),IF(A244="INSUMO",VLOOKUP(B244,INSUMOS!$A$6:$D$5343,3,0),IF(A244="COTAÇÃO",VLOOKUP(B244,'MAPA DE COTAÇÕES'!$A$9:$H$956,4,0))))</f>
        <v xml:space="preserve">UN    </v>
      </c>
      <c r="F244" s="361">
        <v>1</v>
      </c>
      <c r="G244" s="318">
        <f>IF(A244="SERVIÇO",VLOOKUP(B244,SERVIÇOS!$A$6:$D$6426,4,0),IF(A244="INSUMO",VLOOKUP(B244,INSUMOS!$A$6:$D$5343,4,0),IF(A244="COTAÇÃO",VLOOKUP(B244,'MAPA DE COTAÇÕES'!$A$9:$H$956,3,0))))</f>
        <v>33.909999999999997</v>
      </c>
      <c r="H244" s="321">
        <f t="shared" si="39"/>
        <v>33.909999999999997</v>
      </c>
      <c r="J244" s="244"/>
    </row>
    <row r="245" spans="1:12" s="106" customFormat="1" ht="25.5" x14ac:dyDescent="0.2">
      <c r="A245" s="287" t="s">
        <v>5146</v>
      </c>
      <c r="B245" s="319">
        <v>6150</v>
      </c>
      <c r="C245" s="316" t="str">
        <f>IF(A245="SERVIÇO",VLOOKUP(B245,SERVIÇOS!$A$6:$D$6426,2,0),IF(A245="INSUMO",VLOOKUP(B245,INSUMOS!$A$6:$D$5343,2,0),IF(A245="COTAÇÃO",VLOOKUP(B245,'MAPA DE COTAÇÕES'!$A$9:$H$956,2,0))))</f>
        <v>SIFAO EM METAL CROMADO PARA PIA AMERICANA, 1.1/2 X 2 "</v>
      </c>
      <c r="D245" s="317" t="str">
        <f>IF(A245="SERVIÇO",VLOOKUP(B245,SERVIÇOS!$A$6:$E$6426,5,0),IF(A245="INSUMO",VLOOKUP(B245,INSUMOS!$A$6:$E$5343,5,0),IF(A245="COTAÇÃO",VLOOKUP(B245,'MAPA DE COTAÇÕES'!$A$9:$I$956,8,0))))</f>
        <v>MAT.</v>
      </c>
      <c r="E245" s="317" t="str">
        <f>IF(A245="SERVIÇO",VLOOKUP(B245,SERVIÇOS!$A$6:$D$6426,3,0),IF(A245="INSUMO",VLOOKUP(B245,INSUMOS!$A$6:$D$5343,3,0),IF(A245="COTAÇÃO",VLOOKUP(B245,'MAPA DE COTAÇÕES'!$A$9:$H$956,4,0))))</f>
        <v xml:space="preserve">UN    </v>
      </c>
      <c r="F245" s="362">
        <v>1</v>
      </c>
      <c r="G245" s="318">
        <f>IF(A245="SERVIÇO",VLOOKUP(B245,SERVIÇOS!$A$6:$D$6426,4,0),IF(A245="INSUMO",VLOOKUP(B245,INSUMOS!$A$6:$D$5343,4,0),IF(A245="COTAÇÃO",VLOOKUP(B245,'MAPA DE COTAÇÕES'!$A$9:$H$956,3,0))))</f>
        <v>126.32</v>
      </c>
      <c r="H245" s="321">
        <f t="shared" si="39"/>
        <v>126.32</v>
      </c>
      <c r="J245" s="244"/>
    </row>
    <row r="246" spans="1:12" s="106" customFormat="1" ht="38.25" x14ac:dyDescent="0.2">
      <c r="A246" s="287" t="s">
        <v>5144</v>
      </c>
      <c r="B246" s="319">
        <v>94963</v>
      </c>
      <c r="C246" s="316" t="str">
        <f>IF(A246="SERVIÇO",VLOOKUP(B246,SERVIÇOS!$A$6:$D$6426,2,0),IF(A246="INSUMO",VLOOKUP(B246,INSUMOS!$A$6:$D$5343,2,0),IF(A246="COTAÇÃO",VLOOKUP(B246,'MAPA DE COTAÇÕES'!$A$9:$H$956,2,0))))</f>
        <v>CONCRETO FCK = 15MPA, TRAÇO 1:3,4:3,5 (CIMENTO/ AREIA MÉDIA/ BRITA 1)  - PREPARO MECÂNICO COM BETONEIRA 400 L. AF_07/2016</v>
      </c>
      <c r="D246" s="317" t="str">
        <f>IF(A246="SERVIÇO",VLOOKUP(B246,SERVIÇOS!$A$6:$E$6426,5,0),IF(A246="INSUMO",VLOOKUP(B246,INSUMOS!$A$6:$E$5343,5,0),IF(A246="COTAÇÃO",VLOOKUP(B246,'MAPA DE COTAÇÕES'!$A$9:$I$956,8,0))))</f>
        <v>SER.CG</v>
      </c>
      <c r="E246" s="317" t="str">
        <f>IF(A246="SERVIÇO",VLOOKUP(B246,SERVIÇOS!$A$6:$D$6426,3,0),IF(A246="INSUMO",VLOOKUP(B246,INSUMOS!$A$6:$D$5343,3,0),IF(A246="COTAÇÃO",VLOOKUP(B246,'MAPA DE COTAÇÕES'!$A$9:$H$956,4,0))))</f>
        <v>M3</v>
      </c>
      <c r="F246" s="361">
        <v>1.14E-2</v>
      </c>
      <c r="G246" s="318">
        <f>IF(A246="SERVIÇO",VLOOKUP(B246,SERVIÇOS!$A$6:$D$6426,4,0),IF(A246="INSUMO",VLOOKUP(B246,INSUMOS!$A$6:$D$5343,4,0),IF(A246="COTAÇÃO",VLOOKUP(B246,'MAPA DE COTAÇÕES'!$A$9:$H$956,3,0))))</f>
        <v>292.48</v>
      </c>
      <c r="H246" s="321">
        <f t="shared" si="39"/>
        <v>3.3342720000000003</v>
      </c>
      <c r="J246" s="244"/>
    </row>
    <row r="247" spans="1:12" s="106" customFormat="1" ht="38.25" x14ac:dyDescent="0.2">
      <c r="A247" s="287" t="s">
        <v>5144</v>
      </c>
      <c r="B247" s="319">
        <v>85662</v>
      </c>
      <c r="C247" s="316" t="str">
        <f>IF(A247="SERVIÇO",VLOOKUP(B247,SERVIÇOS!$A$6:$D$6426,2,0),IF(A247="INSUMO",VLOOKUP(B247,INSUMOS!$A$6:$D$5343,2,0),IF(A247="COTAÇÃO",VLOOKUP(B247,'MAPA DE COTAÇÕES'!$A$9:$H$956,2,0))))</f>
        <v>ARMACAO EM TELA DE ACO SOLDADA NERVURADA Q-92, ACO CA-60, 4,2MM, MALHA 15X15CM</v>
      </c>
      <c r="D247" s="317" t="str">
        <f>IF(A247="SERVIÇO",VLOOKUP(B247,SERVIÇOS!$A$6:$E$6426,5,0),IF(A247="INSUMO",VLOOKUP(B247,INSUMOS!$A$6:$E$5343,5,0),IF(A247="COTAÇÃO",VLOOKUP(B247,'MAPA DE COTAÇÕES'!$A$9:$I$956,8,0))))</f>
        <v>SER.CG</v>
      </c>
      <c r="E247" s="317" t="str">
        <f>IF(A247="SERVIÇO",VLOOKUP(B247,SERVIÇOS!$A$6:$D$6426,3,0),IF(A247="INSUMO",VLOOKUP(B247,INSUMOS!$A$6:$D$5343,3,0),IF(A247="COTAÇÃO",VLOOKUP(B247,'MAPA DE COTAÇÕES'!$A$9:$H$956,4,0))))</f>
        <v>M2</v>
      </c>
      <c r="F247" s="361">
        <v>0.8</v>
      </c>
      <c r="G247" s="318">
        <f>IF(A247="SERVIÇO",VLOOKUP(B247,SERVIÇOS!$A$6:$D$6426,4,0),IF(A247="INSUMO",VLOOKUP(B247,INSUMOS!$A$6:$D$5343,4,0),IF(A247="COTAÇÃO",VLOOKUP(B247,'MAPA DE COTAÇÕES'!$A$9:$H$956,3,0))))</f>
        <v>11.12</v>
      </c>
      <c r="H247" s="321">
        <f t="shared" si="39"/>
        <v>8.895999999999999</v>
      </c>
      <c r="J247" s="244"/>
    </row>
    <row r="248" spans="1:12" s="106" customFormat="1" ht="38.25" x14ac:dyDescent="0.2">
      <c r="A248" s="287" t="s">
        <v>16</v>
      </c>
      <c r="B248" s="319" t="s">
        <v>5847</v>
      </c>
      <c r="C248" s="316" t="str">
        <f>IF(A248="SERVIÇO",VLOOKUP(B248,SERVIÇOS!$A$6:$D$6426,2,0),IF(A248="INSUMO",VLOOKUP(B248,INSUMOS!$A$6:$D$5343,2,0),IF(A248="COTAÇÃO",VLOOKUP(B248,'MAPA DE COTAÇÕES'!$A$9:$H$956,2,0))))</f>
        <v>BANCADA EM AÇO INOX COM 1 CUBA . C635 . 63X51X33CM . ACABAMENTO ESCOVADO H=90CM . MACOM 1,20X0,65M</v>
      </c>
      <c r="D248" s="317" t="str">
        <f>IF(A248="SERVIÇO",VLOOKUP(B248,SERVIÇOS!$A$6:$E$6426,5,0),IF(A248="INSUMO",VLOOKUP(B248,INSUMOS!$A$6:$E$5343,5,0),IF(A248="COTAÇÃO",VLOOKUP(B248,'MAPA DE COTAÇÕES'!$A$9:$I$956,9,0))))</f>
        <v>MAT.</v>
      </c>
      <c r="E248" s="317" t="str">
        <f>IF(A248="SERVIÇO",VLOOKUP(B248,SERVIÇOS!$A$6:$D$6426,3,0),IF(A248="INSUMO",VLOOKUP(B248,INSUMOS!$A$6:$D$5343,3,0),IF(A248="COTAÇÃO",VLOOKUP(B248,'MAPA DE COTAÇÕES'!$A$9:$H$956,4,0))))</f>
        <v>UNID</v>
      </c>
      <c r="F248" s="320">
        <v>1</v>
      </c>
      <c r="G248" s="318">
        <f>IF(A248="SERVIÇO",VLOOKUP(B248,SERVIÇOS!$A$6:$D$6426,4,0),IF(A248="INSUMO",VLOOKUP(B248,INSUMOS!$A$6:$D$5343,4,0),IF(A248="COTAÇÃO",VLOOKUP(B248,'MAPA DE COTAÇÕES'!$A$9:$H$956,3,0))))</f>
        <v>1700</v>
      </c>
      <c r="H248" s="321">
        <f>F248*G248</f>
        <v>1700</v>
      </c>
      <c r="J248" s="244"/>
    </row>
    <row r="249" spans="1:12" s="94" customFormat="1" ht="12.75" x14ac:dyDescent="0.2">
      <c r="A249" s="228"/>
      <c r="B249" s="97" t="s">
        <v>168</v>
      </c>
      <c r="C249" s="547" t="s">
        <v>6672</v>
      </c>
      <c r="D249" s="548"/>
      <c r="E249" s="548"/>
      <c r="F249" s="548"/>
      <c r="G249" s="548"/>
      <c r="H249" s="549"/>
      <c r="J249" s="95"/>
    </row>
    <row r="250" spans="1:12" s="94" customFormat="1" ht="12.75" x14ac:dyDescent="0.2">
      <c r="A250" s="228"/>
      <c r="B250" s="331"/>
      <c r="C250" s="338"/>
      <c r="D250" s="338"/>
      <c r="E250" s="338"/>
      <c r="F250" s="338"/>
      <c r="G250" s="338"/>
      <c r="H250" s="339"/>
      <c r="J250" s="95"/>
    </row>
    <row r="251" spans="1:12" s="94" customFormat="1" ht="38.25" x14ac:dyDescent="0.2">
      <c r="A251" s="228"/>
      <c r="B251" s="99" t="s">
        <v>6673</v>
      </c>
      <c r="C251" s="100" t="s">
        <v>6674</v>
      </c>
      <c r="D251" s="101" t="s">
        <v>107</v>
      </c>
      <c r="E251" s="101" t="s">
        <v>6454</v>
      </c>
      <c r="F251" s="102"/>
      <c r="G251" s="103"/>
      <c r="H251" s="104">
        <f>SUM(H252:H259)</f>
        <v>3385.8919519999999</v>
      </c>
      <c r="J251" s="96"/>
      <c r="L251" s="98"/>
    </row>
    <row r="252" spans="1:12" s="106" customFormat="1" ht="25.5" x14ac:dyDescent="0.2">
      <c r="A252" s="287" t="s">
        <v>5144</v>
      </c>
      <c r="B252" s="319">
        <v>88309</v>
      </c>
      <c r="C252" s="316" t="str">
        <f>IF(A252="SERVIÇO",VLOOKUP(B252,SERVIÇOS!$A$6:$D$6426,2,0),IF(A252="INSUMO",VLOOKUP(B252,INSUMOS!$A$6:$D$5343,2,0),IF(A252="COTAÇÃO",VLOOKUP(B252,'MAPA DE COTAÇÕES'!$A$9:$H$956,2,0))))</f>
        <v>PEDREIRO COM ENCARGOS COMPLEMENTARES</v>
      </c>
      <c r="D252" s="317" t="str">
        <f>IF(A252="SERVIÇO",VLOOKUP(B252,SERVIÇOS!$A$6:$E$6426,5,0),IF(A252="INSUMO",VLOOKUP(B252,INSUMOS!$A$6:$E$5343,5,0),IF(A252="COTAÇÃO",VLOOKUP(B252,'MAPA DE COTAÇÕES'!$A$9:$I$956,8,0))))</f>
        <v>SER.CG</v>
      </c>
      <c r="E252" s="317" t="str">
        <f>IF(A252="SERVIÇO",VLOOKUP(B252,SERVIÇOS!$A$6:$D$6426,3,0),IF(A252="INSUMO",VLOOKUP(B252,INSUMOS!$A$6:$D$5343,3,0),IF(A252="COTAÇÃO",VLOOKUP(B252,'MAPA DE COTAÇÕES'!$A$9:$H$956,4,0))))</f>
        <v>H</v>
      </c>
      <c r="F252" s="361">
        <v>3.5</v>
      </c>
      <c r="G252" s="318">
        <f>IF(A252="SERVIÇO",VLOOKUP(B252,SERVIÇOS!$A$6:$D$6426,4,0),IF(A252="INSUMO",VLOOKUP(B252,INSUMOS!$A$6:$D$5343,4,0),IF(A252="COTAÇÃO",VLOOKUP(B252,'MAPA DE COTAÇÕES'!$A$9:$H$956,3,0))))</f>
        <v>21.47</v>
      </c>
      <c r="H252" s="321">
        <f t="shared" ref="H252:H258" si="40">F252*G252</f>
        <v>75.144999999999996</v>
      </c>
      <c r="J252" s="244"/>
    </row>
    <row r="253" spans="1:12" s="106" customFormat="1" ht="25.5" x14ac:dyDescent="0.2">
      <c r="A253" s="287" t="s">
        <v>5144</v>
      </c>
      <c r="B253" s="319">
        <v>88316</v>
      </c>
      <c r="C253" s="316" t="str">
        <f>IF(A253="SERVIÇO",VLOOKUP(B253,SERVIÇOS!$A$6:$D$6426,2,0),IF(A253="INSUMO",VLOOKUP(B253,INSUMOS!$A$6:$D$5343,2,0),IF(A253="COTAÇÃO",VLOOKUP(B253,'MAPA DE COTAÇÕES'!$A$9:$H$956,2,0))))</f>
        <v>SERVENTE COM ENCARGOS COMPLEMENTARES</v>
      </c>
      <c r="D253" s="317" t="str">
        <f>IF(A253="SERVIÇO",VLOOKUP(B253,SERVIÇOS!$A$6:$E$6426,5,0),IF(A253="INSUMO",VLOOKUP(B253,INSUMOS!$A$6:$E$5343,5,0),IF(A253="COTAÇÃO",VLOOKUP(B253,'MAPA DE COTAÇÕES'!$A$9:$I$956,8,0))))</f>
        <v>SER.CG</v>
      </c>
      <c r="E253" s="317" t="str">
        <f>IF(A253="SERVIÇO",VLOOKUP(B253,SERVIÇOS!$A$6:$D$6426,3,0),IF(A253="INSUMO",VLOOKUP(B253,INSUMOS!$A$6:$D$5343,3,0),IF(A253="COTAÇÃO",VLOOKUP(B253,'MAPA DE COTAÇÕES'!$A$9:$H$956,4,0))))</f>
        <v>H</v>
      </c>
      <c r="F253" s="362">
        <v>3.5</v>
      </c>
      <c r="G253" s="318">
        <f>IF(A253="SERVIÇO",VLOOKUP(B253,SERVIÇOS!$A$6:$D$6426,4,0),IF(A253="INSUMO",VLOOKUP(B253,INSUMOS!$A$6:$D$5343,4,0),IF(A253="COTAÇÃO",VLOOKUP(B253,'MAPA DE COTAÇÕES'!$A$9:$H$956,3,0))))</f>
        <v>15.79</v>
      </c>
      <c r="H253" s="321">
        <f t="shared" si="40"/>
        <v>55.265000000000001</v>
      </c>
      <c r="J253" s="244"/>
    </row>
    <row r="254" spans="1:12" s="106" customFormat="1" ht="25.5" x14ac:dyDescent="0.2">
      <c r="A254" s="287" t="s">
        <v>5144</v>
      </c>
      <c r="B254" s="319">
        <v>88267</v>
      </c>
      <c r="C254" s="316" t="str">
        <f>IF(A254="SERVIÇO",VLOOKUP(B254,SERVIÇOS!$A$6:$D$6426,2,0),IF(A254="INSUMO",VLOOKUP(B254,INSUMOS!$A$6:$D$5343,2,0),IF(A254="COTAÇÃO",VLOOKUP(B254,'MAPA DE COTAÇÕES'!$A$9:$H$956,2,0))))</f>
        <v>ENCANADOR OU BOMBEIRO HIDRÁULICO COM ENCARGOS COMPLEMENTARES</v>
      </c>
      <c r="D254" s="317" t="str">
        <f>IF(A254="SERVIÇO",VLOOKUP(B254,SERVIÇOS!$A$6:$E$6426,5,0),IF(A254="INSUMO",VLOOKUP(B254,INSUMOS!$A$6:$E$5343,5,0),IF(A254="COTAÇÃO",VLOOKUP(B254,'MAPA DE COTAÇÕES'!$A$9:$I$956,8,0))))</f>
        <v>SER.CG</v>
      </c>
      <c r="E254" s="317" t="str">
        <f>IF(A254="SERVIÇO",VLOOKUP(B254,SERVIÇOS!$A$6:$D$6426,3,0),IF(A254="INSUMO",VLOOKUP(B254,INSUMOS!$A$6:$D$5343,3,0),IF(A254="COTAÇÃO",VLOOKUP(B254,'MAPA DE COTAÇÕES'!$A$9:$H$956,4,0))))</f>
        <v>H</v>
      </c>
      <c r="F254" s="361">
        <v>4</v>
      </c>
      <c r="G254" s="318">
        <f>IF(A254="SERVIÇO",VLOOKUP(B254,SERVIÇOS!$A$6:$D$6426,4,0),IF(A254="INSUMO",VLOOKUP(B254,INSUMOS!$A$6:$D$5343,4,0),IF(A254="COTAÇÃO",VLOOKUP(B254,'MAPA DE COTAÇÕES'!$A$9:$H$956,3,0))))</f>
        <v>21.06</v>
      </c>
      <c r="H254" s="321">
        <f t="shared" si="40"/>
        <v>84.24</v>
      </c>
      <c r="J254" s="244"/>
    </row>
    <row r="255" spans="1:12" s="106" customFormat="1" ht="25.5" x14ac:dyDescent="0.2">
      <c r="A255" s="287" t="s">
        <v>5146</v>
      </c>
      <c r="B255" s="319">
        <v>6157</v>
      </c>
      <c r="C255" s="316" t="str">
        <f>IF(A255="SERVIÇO",VLOOKUP(B255,SERVIÇOS!$A$6:$D$6426,2,0),IF(A255="INSUMO",VLOOKUP(B255,INSUMOS!$A$6:$D$5343,2,0),IF(A255="COTAÇÃO",VLOOKUP(B255,'MAPA DE COTAÇÕES'!$A$9:$H$956,2,0))))</f>
        <v>VALVULA EM METAL CROMADO PARA PIA AMERICANA 3.1/2 X 1.1/2 "</v>
      </c>
      <c r="D255" s="317" t="str">
        <f>IF(A255="SERVIÇO",VLOOKUP(B255,SERVIÇOS!$A$6:$E$6426,5,0),IF(A255="INSUMO",VLOOKUP(B255,INSUMOS!$A$6:$E$5343,5,0),IF(A255="COTAÇÃO",VLOOKUP(B255,'MAPA DE COTAÇÕES'!$A$9:$I$956,8,0))))</f>
        <v>MAT.</v>
      </c>
      <c r="E255" s="317" t="str">
        <f>IF(A255="SERVIÇO",VLOOKUP(B255,SERVIÇOS!$A$6:$D$6426,3,0),IF(A255="INSUMO",VLOOKUP(B255,INSUMOS!$A$6:$D$5343,3,0),IF(A255="COTAÇÃO",VLOOKUP(B255,'MAPA DE COTAÇÕES'!$A$9:$H$956,4,0))))</f>
        <v xml:space="preserve">UN    </v>
      </c>
      <c r="F255" s="361">
        <v>2</v>
      </c>
      <c r="G255" s="318">
        <f>IF(A255="SERVIÇO",VLOOKUP(B255,SERVIÇOS!$A$6:$D$6426,4,0),IF(A255="INSUMO",VLOOKUP(B255,INSUMOS!$A$6:$D$5343,4,0),IF(A255="COTAÇÃO",VLOOKUP(B255,'MAPA DE COTAÇÕES'!$A$9:$H$956,3,0))))</f>
        <v>33.909999999999997</v>
      </c>
      <c r="H255" s="321">
        <f t="shared" si="40"/>
        <v>67.819999999999993</v>
      </c>
      <c r="J255" s="244"/>
    </row>
    <row r="256" spans="1:12" s="106" customFormat="1" ht="25.5" x14ac:dyDescent="0.2">
      <c r="A256" s="287" t="s">
        <v>5146</v>
      </c>
      <c r="B256" s="319">
        <v>6150</v>
      </c>
      <c r="C256" s="316" t="str">
        <f>IF(A256="SERVIÇO",VLOOKUP(B256,SERVIÇOS!$A$6:$D$6426,2,0),IF(A256="INSUMO",VLOOKUP(B256,INSUMOS!$A$6:$D$5343,2,0),IF(A256="COTAÇÃO",VLOOKUP(B256,'MAPA DE COTAÇÕES'!$A$9:$H$956,2,0))))</f>
        <v>SIFAO EM METAL CROMADO PARA PIA AMERICANA, 1.1/2 X 2 "</v>
      </c>
      <c r="D256" s="317" t="str">
        <f>IF(A256="SERVIÇO",VLOOKUP(B256,SERVIÇOS!$A$6:$E$6426,5,0),IF(A256="INSUMO",VLOOKUP(B256,INSUMOS!$A$6:$E$5343,5,0),IF(A256="COTAÇÃO",VLOOKUP(B256,'MAPA DE COTAÇÕES'!$A$9:$I$956,8,0))))</f>
        <v>MAT.</v>
      </c>
      <c r="E256" s="317" t="str">
        <f>IF(A256="SERVIÇO",VLOOKUP(B256,SERVIÇOS!$A$6:$D$6426,3,0),IF(A256="INSUMO",VLOOKUP(B256,INSUMOS!$A$6:$D$5343,3,0),IF(A256="COTAÇÃO",VLOOKUP(B256,'MAPA DE COTAÇÕES'!$A$9:$H$956,4,0))))</f>
        <v xml:space="preserve">UN    </v>
      </c>
      <c r="F256" s="362">
        <v>2</v>
      </c>
      <c r="G256" s="318">
        <f>IF(A256="SERVIÇO",VLOOKUP(B256,SERVIÇOS!$A$6:$D$6426,4,0),IF(A256="INSUMO",VLOOKUP(B256,INSUMOS!$A$6:$D$5343,4,0),IF(A256="COTAÇÃO",VLOOKUP(B256,'MAPA DE COTAÇÕES'!$A$9:$H$956,3,0))))</f>
        <v>126.32</v>
      </c>
      <c r="H256" s="321">
        <f t="shared" si="40"/>
        <v>252.64</v>
      </c>
      <c r="J256" s="244"/>
    </row>
    <row r="257" spans="1:12" s="106" customFormat="1" ht="38.25" x14ac:dyDescent="0.2">
      <c r="A257" s="287" t="s">
        <v>5144</v>
      </c>
      <c r="B257" s="319">
        <v>94963</v>
      </c>
      <c r="C257" s="316" t="str">
        <f>IF(A257="SERVIÇO",VLOOKUP(B257,SERVIÇOS!$A$6:$D$6426,2,0),IF(A257="INSUMO",VLOOKUP(B257,INSUMOS!$A$6:$D$5343,2,0),IF(A257="COTAÇÃO",VLOOKUP(B257,'MAPA DE COTAÇÕES'!$A$9:$H$956,2,0))))</f>
        <v>CONCRETO FCK = 15MPA, TRAÇO 1:3,4:3,5 (CIMENTO/ AREIA MÉDIA/ BRITA 1)  - PREPARO MECÂNICO COM BETONEIRA 400 L. AF_07/2016</v>
      </c>
      <c r="D257" s="317" t="str">
        <f>IF(A257="SERVIÇO",VLOOKUP(B257,SERVIÇOS!$A$6:$E$6426,5,0),IF(A257="INSUMO",VLOOKUP(B257,INSUMOS!$A$6:$E$5343,5,0),IF(A257="COTAÇÃO",VLOOKUP(B257,'MAPA DE COTAÇÕES'!$A$9:$I$956,8,0))))</f>
        <v>SER.CG</v>
      </c>
      <c r="E257" s="317" t="str">
        <f>IF(A257="SERVIÇO",VLOOKUP(B257,SERVIÇOS!$A$6:$D$6426,3,0),IF(A257="INSUMO",VLOOKUP(B257,INSUMOS!$A$6:$D$5343,3,0),IF(A257="COTAÇÃO",VLOOKUP(B257,'MAPA DE COTAÇÕES'!$A$9:$H$956,4,0))))</f>
        <v>M3</v>
      </c>
      <c r="F257" s="361">
        <v>4.7399999999999998E-2</v>
      </c>
      <c r="G257" s="318">
        <f>IF(A257="SERVIÇO",VLOOKUP(B257,SERVIÇOS!$A$6:$D$6426,4,0),IF(A257="INSUMO",VLOOKUP(B257,INSUMOS!$A$6:$D$5343,4,0),IF(A257="COTAÇÃO",VLOOKUP(B257,'MAPA DE COTAÇÕES'!$A$9:$H$956,3,0))))</f>
        <v>292.48</v>
      </c>
      <c r="H257" s="321">
        <f t="shared" si="40"/>
        <v>13.863552</v>
      </c>
      <c r="J257" s="244"/>
    </row>
    <row r="258" spans="1:12" s="106" customFormat="1" ht="38.25" x14ac:dyDescent="0.2">
      <c r="A258" s="287" t="s">
        <v>5144</v>
      </c>
      <c r="B258" s="319">
        <v>85662</v>
      </c>
      <c r="C258" s="316" t="str">
        <f>IF(A258="SERVIÇO",VLOOKUP(B258,SERVIÇOS!$A$6:$D$6426,2,0),IF(A258="INSUMO",VLOOKUP(B258,INSUMOS!$A$6:$D$5343,2,0),IF(A258="COTAÇÃO",VLOOKUP(B258,'MAPA DE COTAÇÕES'!$A$9:$H$956,2,0))))</f>
        <v>ARMACAO EM TELA DE ACO SOLDADA NERVURADA Q-92, ACO CA-60, 4,2MM, MALHA 15X15CM</v>
      </c>
      <c r="D258" s="317" t="str">
        <f>IF(A258="SERVIÇO",VLOOKUP(B258,SERVIÇOS!$A$6:$E$6426,5,0),IF(A258="INSUMO",VLOOKUP(B258,INSUMOS!$A$6:$E$5343,5,0),IF(A258="COTAÇÃO",VLOOKUP(B258,'MAPA DE COTAÇÕES'!$A$9:$I$956,8,0))))</f>
        <v>SER.CG</v>
      </c>
      <c r="E258" s="317" t="str">
        <f>IF(A258="SERVIÇO",VLOOKUP(B258,SERVIÇOS!$A$6:$D$6426,3,0),IF(A258="INSUMO",VLOOKUP(B258,INSUMOS!$A$6:$D$5343,3,0),IF(A258="COTAÇÃO",VLOOKUP(B258,'MAPA DE COTAÇÕES'!$A$9:$H$956,4,0))))</f>
        <v>M2</v>
      </c>
      <c r="F258" s="361">
        <v>3.32</v>
      </c>
      <c r="G258" s="318">
        <f>IF(A258="SERVIÇO",VLOOKUP(B258,SERVIÇOS!$A$6:$D$6426,4,0),IF(A258="INSUMO",VLOOKUP(B258,INSUMOS!$A$6:$D$5343,4,0),IF(A258="COTAÇÃO",VLOOKUP(B258,'MAPA DE COTAÇÕES'!$A$9:$H$956,3,0))))</f>
        <v>11.12</v>
      </c>
      <c r="H258" s="321">
        <f t="shared" si="40"/>
        <v>36.918399999999998</v>
      </c>
      <c r="J258" s="244"/>
    </row>
    <row r="259" spans="1:12" s="106" customFormat="1" ht="38.25" x14ac:dyDescent="0.2">
      <c r="A259" s="287" t="s">
        <v>16</v>
      </c>
      <c r="B259" s="319" t="s">
        <v>5848</v>
      </c>
      <c r="C259" s="316" t="str">
        <f>IF(A259="SERVIÇO",VLOOKUP(B259,SERVIÇOS!$A$6:$D$6426,2,0),IF(A259="INSUMO",VLOOKUP(B259,INSUMOS!$A$6:$D$5343,2,0),IF(A259="COTAÇÃO",VLOOKUP(B259,'MAPA DE COTAÇÕES'!$A$9:$H$956,2,0))))</f>
        <v>BANCADA "L" EM AÇO INOX COM 2 CUBAS C854 . 80X55X40CM . ACABAMENTO ESCOVADO H=90CM. MACOM 1,55X1,77X0,65M</v>
      </c>
      <c r="D259" s="317" t="str">
        <f>IF(A259="SERVIÇO",VLOOKUP(B259,SERVIÇOS!$A$6:$E$6426,5,0),IF(A259="INSUMO",VLOOKUP(B259,INSUMOS!$A$6:$E$5343,5,0),IF(A259="COTAÇÃO",VLOOKUP(B259,'MAPA DE COTAÇÕES'!$A$9:$I$956,9,0))))</f>
        <v>MAT.</v>
      </c>
      <c r="E259" s="317" t="str">
        <f>IF(A259="SERVIÇO",VLOOKUP(B259,SERVIÇOS!$A$6:$D$6426,3,0),IF(A259="INSUMO",VLOOKUP(B259,INSUMOS!$A$6:$D$5343,3,0),IF(A259="COTAÇÃO",VLOOKUP(B259,'MAPA DE COTAÇÕES'!$A$9:$H$956,4,0))))</f>
        <v>UNID</v>
      </c>
      <c r="F259" s="320">
        <v>1</v>
      </c>
      <c r="G259" s="318">
        <f>IF(A259="SERVIÇO",VLOOKUP(B259,SERVIÇOS!$A$6:$D$6426,4,0),IF(A259="INSUMO",VLOOKUP(B259,INSUMOS!$A$6:$D$5343,4,0),IF(A259="COTAÇÃO",VLOOKUP(B259,'MAPA DE COTAÇÕES'!$A$9:$H$956,3,0))))</f>
        <v>2800</v>
      </c>
      <c r="H259" s="321">
        <f>F259*G259</f>
        <v>2800</v>
      </c>
      <c r="J259" s="244"/>
    </row>
    <row r="260" spans="1:12" s="94" customFormat="1" ht="12.75" x14ac:dyDescent="0.2">
      <c r="A260" s="228"/>
      <c r="B260" s="97" t="s">
        <v>168</v>
      </c>
      <c r="C260" s="547" t="s">
        <v>6675</v>
      </c>
      <c r="D260" s="548"/>
      <c r="E260" s="548"/>
      <c r="F260" s="548"/>
      <c r="G260" s="548"/>
      <c r="H260" s="549"/>
      <c r="J260" s="95"/>
    </row>
    <row r="261" spans="1:12" s="94" customFormat="1" ht="12.75" x14ac:dyDescent="0.2">
      <c r="A261" s="228"/>
      <c r="B261" s="331"/>
      <c r="C261" s="338"/>
      <c r="D261" s="338"/>
      <c r="E261" s="338"/>
      <c r="F261" s="338"/>
      <c r="G261" s="338"/>
      <c r="H261" s="339"/>
      <c r="J261" s="95"/>
    </row>
    <row r="262" spans="1:12" s="94" customFormat="1" ht="38.25" x14ac:dyDescent="0.2">
      <c r="A262" s="228"/>
      <c r="B262" s="99" t="s">
        <v>6676</v>
      </c>
      <c r="C262" s="100" t="s">
        <v>6677</v>
      </c>
      <c r="D262" s="101" t="s">
        <v>107</v>
      </c>
      <c r="E262" s="101" t="s">
        <v>6454</v>
      </c>
      <c r="F262" s="102"/>
      <c r="G262" s="103"/>
      <c r="H262" s="104">
        <f>SUM(H263:H270)</f>
        <v>2922.3084079999999</v>
      </c>
      <c r="J262" s="96"/>
      <c r="L262" s="98"/>
    </row>
    <row r="263" spans="1:12" s="106" customFormat="1" ht="25.5" x14ac:dyDescent="0.2">
      <c r="A263" s="287" t="s">
        <v>5144</v>
      </c>
      <c r="B263" s="319">
        <v>88309</v>
      </c>
      <c r="C263" s="316" t="str">
        <f>IF(A263="SERVIÇO",VLOOKUP(B263,SERVIÇOS!$A$6:$D$6426,2,0),IF(A263="INSUMO",VLOOKUP(B263,INSUMOS!$A$6:$D$5343,2,0),IF(A263="COTAÇÃO",VLOOKUP(B263,'MAPA DE COTAÇÕES'!$A$9:$H$956,2,0))))</f>
        <v>PEDREIRO COM ENCARGOS COMPLEMENTARES</v>
      </c>
      <c r="D263" s="317" t="str">
        <f>IF(A263="SERVIÇO",VLOOKUP(B263,SERVIÇOS!$A$6:$E$6426,5,0),IF(A263="INSUMO",VLOOKUP(B263,INSUMOS!$A$6:$E$5343,5,0),IF(A263="COTAÇÃO",VLOOKUP(B263,'MAPA DE COTAÇÕES'!$A$9:$I$956,8,0))))</f>
        <v>SER.CG</v>
      </c>
      <c r="E263" s="317" t="str">
        <f>IF(A263="SERVIÇO",VLOOKUP(B263,SERVIÇOS!$A$6:$D$6426,3,0),IF(A263="INSUMO",VLOOKUP(B263,INSUMOS!$A$6:$D$5343,3,0),IF(A263="COTAÇÃO",VLOOKUP(B263,'MAPA DE COTAÇÕES'!$A$9:$H$956,4,0))))</f>
        <v>H</v>
      </c>
      <c r="F263" s="361">
        <v>2.4500000000000002</v>
      </c>
      <c r="G263" s="318">
        <f>IF(A263="SERVIÇO",VLOOKUP(B263,SERVIÇOS!$A$6:$D$6426,4,0),IF(A263="INSUMO",VLOOKUP(B263,INSUMOS!$A$6:$D$5343,4,0),IF(A263="COTAÇÃO",VLOOKUP(B263,'MAPA DE COTAÇÕES'!$A$9:$H$956,3,0))))</f>
        <v>21.47</v>
      </c>
      <c r="H263" s="321">
        <f t="shared" ref="H263:H269" si="41">F263*G263</f>
        <v>52.601500000000001</v>
      </c>
      <c r="J263" s="244"/>
    </row>
    <row r="264" spans="1:12" s="106" customFormat="1" ht="25.5" x14ac:dyDescent="0.2">
      <c r="A264" s="287" t="s">
        <v>5144</v>
      </c>
      <c r="B264" s="319">
        <v>88316</v>
      </c>
      <c r="C264" s="316" t="str">
        <f>IF(A264="SERVIÇO",VLOOKUP(B264,SERVIÇOS!$A$6:$D$6426,2,0),IF(A264="INSUMO",VLOOKUP(B264,INSUMOS!$A$6:$D$5343,2,0),IF(A264="COTAÇÃO",VLOOKUP(B264,'MAPA DE COTAÇÕES'!$A$9:$H$956,2,0))))</f>
        <v>SERVENTE COM ENCARGOS COMPLEMENTARES</v>
      </c>
      <c r="D264" s="317" t="str">
        <f>IF(A264="SERVIÇO",VLOOKUP(B264,SERVIÇOS!$A$6:$E$6426,5,0),IF(A264="INSUMO",VLOOKUP(B264,INSUMOS!$A$6:$E$5343,5,0),IF(A264="COTAÇÃO",VLOOKUP(B264,'MAPA DE COTAÇÕES'!$A$9:$I$956,8,0))))</f>
        <v>SER.CG</v>
      </c>
      <c r="E264" s="317" t="str">
        <f>IF(A264="SERVIÇO",VLOOKUP(B264,SERVIÇOS!$A$6:$D$6426,3,0),IF(A264="INSUMO",VLOOKUP(B264,INSUMOS!$A$6:$D$5343,3,0),IF(A264="COTAÇÃO",VLOOKUP(B264,'MAPA DE COTAÇÕES'!$A$9:$H$956,4,0))))</f>
        <v>H</v>
      </c>
      <c r="F264" s="362">
        <v>2.4500000000000002</v>
      </c>
      <c r="G264" s="318">
        <f>IF(A264="SERVIÇO",VLOOKUP(B264,SERVIÇOS!$A$6:$D$6426,4,0),IF(A264="INSUMO",VLOOKUP(B264,INSUMOS!$A$6:$D$5343,4,0),IF(A264="COTAÇÃO",VLOOKUP(B264,'MAPA DE COTAÇÕES'!$A$9:$H$956,3,0))))</f>
        <v>15.79</v>
      </c>
      <c r="H264" s="321">
        <f t="shared" si="41"/>
        <v>38.685499999999998</v>
      </c>
      <c r="J264" s="244"/>
    </row>
    <row r="265" spans="1:12" s="106" customFormat="1" ht="25.5" x14ac:dyDescent="0.2">
      <c r="A265" s="287" t="s">
        <v>5144</v>
      </c>
      <c r="B265" s="319">
        <v>88267</v>
      </c>
      <c r="C265" s="316" t="str">
        <f>IF(A265="SERVIÇO",VLOOKUP(B265,SERVIÇOS!$A$6:$D$6426,2,0),IF(A265="INSUMO",VLOOKUP(B265,INSUMOS!$A$6:$D$5343,2,0),IF(A265="COTAÇÃO",VLOOKUP(B265,'MAPA DE COTAÇÕES'!$A$9:$H$956,2,0))))</f>
        <v>ENCANADOR OU BOMBEIRO HIDRÁULICO COM ENCARGOS COMPLEMENTARES</v>
      </c>
      <c r="D265" s="317" t="str">
        <f>IF(A265="SERVIÇO",VLOOKUP(B265,SERVIÇOS!$A$6:$E$6426,5,0),IF(A265="INSUMO",VLOOKUP(B265,INSUMOS!$A$6:$E$5343,5,0),IF(A265="COTAÇÃO",VLOOKUP(B265,'MAPA DE COTAÇÕES'!$A$9:$I$956,8,0))))</f>
        <v>SER.CG</v>
      </c>
      <c r="E265" s="317" t="str">
        <f>IF(A265="SERVIÇO",VLOOKUP(B265,SERVIÇOS!$A$6:$D$6426,3,0),IF(A265="INSUMO",VLOOKUP(B265,INSUMOS!$A$6:$D$5343,3,0),IF(A265="COTAÇÃO",VLOOKUP(B265,'MAPA DE COTAÇÕES'!$A$9:$H$956,4,0))))</f>
        <v>H</v>
      </c>
      <c r="F265" s="361">
        <v>4</v>
      </c>
      <c r="G265" s="318">
        <f>IF(A265="SERVIÇO",VLOOKUP(B265,SERVIÇOS!$A$6:$D$6426,4,0),IF(A265="INSUMO",VLOOKUP(B265,INSUMOS!$A$6:$D$5343,4,0),IF(A265="COTAÇÃO",VLOOKUP(B265,'MAPA DE COTAÇÕES'!$A$9:$H$956,3,0))))</f>
        <v>21.06</v>
      </c>
      <c r="H265" s="321">
        <f t="shared" si="41"/>
        <v>84.24</v>
      </c>
      <c r="J265" s="244"/>
    </row>
    <row r="266" spans="1:12" s="106" customFormat="1" ht="25.5" x14ac:dyDescent="0.2">
      <c r="A266" s="287" t="s">
        <v>5146</v>
      </c>
      <c r="B266" s="319">
        <v>6157</v>
      </c>
      <c r="C266" s="316" t="str">
        <f>IF(A266="SERVIÇO",VLOOKUP(B266,SERVIÇOS!$A$6:$D$6426,2,0),IF(A266="INSUMO",VLOOKUP(B266,INSUMOS!$A$6:$D$5343,2,0),IF(A266="COTAÇÃO",VLOOKUP(B266,'MAPA DE COTAÇÕES'!$A$9:$H$956,2,0))))</f>
        <v>VALVULA EM METAL CROMADO PARA PIA AMERICANA 3.1/2 X 1.1/2 "</v>
      </c>
      <c r="D266" s="317" t="str">
        <f>IF(A266="SERVIÇO",VLOOKUP(B266,SERVIÇOS!$A$6:$E$6426,5,0),IF(A266="INSUMO",VLOOKUP(B266,INSUMOS!$A$6:$E$5343,5,0),IF(A266="COTAÇÃO",VLOOKUP(B266,'MAPA DE COTAÇÕES'!$A$9:$I$956,8,0))))</f>
        <v>MAT.</v>
      </c>
      <c r="E266" s="317" t="str">
        <f>IF(A266="SERVIÇO",VLOOKUP(B266,SERVIÇOS!$A$6:$D$6426,3,0),IF(A266="INSUMO",VLOOKUP(B266,INSUMOS!$A$6:$D$5343,3,0),IF(A266="COTAÇÃO",VLOOKUP(B266,'MAPA DE COTAÇÕES'!$A$9:$H$956,4,0))))</f>
        <v xml:space="preserve">UN    </v>
      </c>
      <c r="F266" s="361">
        <v>2</v>
      </c>
      <c r="G266" s="318">
        <f>IF(A266="SERVIÇO",VLOOKUP(B266,SERVIÇOS!$A$6:$D$6426,4,0),IF(A266="INSUMO",VLOOKUP(B266,INSUMOS!$A$6:$D$5343,4,0),IF(A266="COTAÇÃO",VLOOKUP(B266,'MAPA DE COTAÇÕES'!$A$9:$H$956,3,0))))</f>
        <v>33.909999999999997</v>
      </c>
      <c r="H266" s="321">
        <f t="shared" si="41"/>
        <v>67.819999999999993</v>
      </c>
      <c r="J266" s="244"/>
    </row>
    <row r="267" spans="1:12" s="106" customFormat="1" ht="25.5" x14ac:dyDescent="0.2">
      <c r="A267" s="287" t="s">
        <v>5146</v>
      </c>
      <c r="B267" s="319">
        <v>6150</v>
      </c>
      <c r="C267" s="316" t="str">
        <f>IF(A267="SERVIÇO",VLOOKUP(B267,SERVIÇOS!$A$6:$D$6426,2,0),IF(A267="INSUMO",VLOOKUP(B267,INSUMOS!$A$6:$D$5343,2,0),IF(A267="COTAÇÃO",VLOOKUP(B267,'MAPA DE COTAÇÕES'!$A$9:$H$956,2,0))))</f>
        <v>SIFAO EM METAL CROMADO PARA PIA AMERICANA, 1.1/2 X 2 "</v>
      </c>
      <c r="D267" s="317" t="str">
        <f>IF(A267="SERVIÇO",VLOOKUP(B267,SERVIÇOS!$A$6:$E$6426,5,0),IF(A267="INSUMO",VLOOKUP(B267,INSUMOS!$A$6:$E$5343,5,0),IF(A267="COTAÇÃO",VLOOKUP(B267,'MAPA DE COTAÇÕES'!$A$9:$I$956,8,0))))</f>
        <v>MAT.</v>
      </c>
      <c r="E267" s="317" t="str">
        <f>IF(A267="SERVIÇO",VLOOKUP(B267,SERVIÇOS!$A$6:$D$6426,3,0),IF(A267="INSUMO",VLOOKUP(B267,INSUMOS!$A$6:$D$5343,3,0),IF(A267="COTAÇÃO",VLOOKUP(B267,'MAPA DE COTAÇÕES'!$A$9:$H$956,4,0))))</f>
        <v xml:space="preserve">UN    </v>
      </c>
      <c r="F267" s="362">
        <v>2</v>
      </c>
      <c r="G267" s="318">
        <f>IF(A267="SERVIÇO",VLOOKUP(B267,SERVIÇOS!$A$6:$D$6426,4,0),IF(A267="INSUMO",VLOOKUP(B267,INSUMOS!$A$6:$D$5343,4,0),IF(A267="COTAÇÃO",VLOOKUP(B267,'MAPA DE COTAÇÕES'!$A$9:$H$956,3,0))))</f>
        <v>126.32</v>
      </c>
      <c r="H267" s="321">
        <f t="shared" si="41"/>
        <v>252.64</v>
      </c>
      <c r="J267" s="244"/>
    </row>
    <row r="268" spans="1:12" s="106" customFormat="1" ht="38.25" x14ac:dyDescent="0.2">
      <c r="A268" s="287" t="s">
        <v>5144</v>
      </c>
      <c r="B268" s="319">
        <v>94963</v>
      </c>
      <c r="C268" s="316" t="str">
        <f>IF(A268="SERVIÇO",VLOOKUP(B268,SERVIÇOS!$A$6:$D$6426,2,0),IF(A268="INSUMO",VLOOKUP(B268,INSUMOS!$A$6:$D$5343,2,0),IF(A268="COTAÇÃO",VLOOKUP(B268,'MAPA DE COTAÇÕES'!$A$9:$H$956,2,0))))</f>
        <v>CONCRETO FCK = 15MPA, TRAÇO 1:3,4:3,5 (CIMENTO/ AREIA MÉDIA/ BRITA 1)  - PREPARO MECÂNICO COM BETONEIRA 400 L. AF_07/2016</v>
      </c>
      <c r="D268" s="317" t="str">
        <f>IF(A268="SERVIÇO",VLOOKUP(B268,SERVIÇOS!$A$6:$E$6426,5,0),IF(A268="INSUMO",VLOOKUP(B268,INSUMOS!$A$6:$E$5343,5,0),IF(A268="COTAÇÃO",VLOOKUP(B268,'MAPA DE COTAÇÕES'!$A$9:$I$956,8,0))))</f>
        <v>SER.CG</v>
      </c>
      <c r="E268" s="317" t="str">
        <f>IF(A268="SERVIÇO",VLOOKUP(B268,SERVIÇOS!$A$6:$D$6426,3,0),IF(A268="INSUMO",VLOOKUP(B268,INSUMOS!$A$6:$D$5343,3,0),IF(A268="COTAÇÃO",VLOOKUP(B268,'MAPA DE COTAÇÕES'!$A$9:$H$956,4,0))))</f>
        <v>M3</v>
      </c>
      <c r="F268" s="361">
        <v>2.46E-2</v>
      </c>
      <c r="G268" s="318">
        <f>IF(A268="SERVIÇO",VLOOKUP(B268,SERVIÇOS!$A$6:$D$6426,4,0),IF(A268="INSUMO",VLOOKUP(B268,INSUMOS!$A$6:$D$5343,4,0),IF(A268="COTAÇÃO",VLOOKUP(B268,'MAPA DE COTAÇÕES'!$A$9:$H$956,3,0))))</f>
        <v>292.48</v>
      </c>
      <c r="H268" s="321">
        <f t="shared" si="41"/>
        <v>7.1950080000000005</v>
      </c>
      <c r="J268" s="244"/>
    </row>
    <row r="269" spans="1:12" s="106" customFormat="1" ht="38.25" x14ac:dyDescent="0.2">
      <c r="A269" s="287" t="s">
        <v>5144</v>
      </c>
      <c r="B269" s="319">
        <v>85662</v>
      </c>
      <c r="C269" s="316" t="str">
        <f>IF(A269="SERVIÇO",VLOOKUP(B269,SERVIÇOS!$A$6:$D$6426,2,0),IF(A269="INSUMO",VLOOKUP(B269,INSUMOS!$A$6:$D$5343,2,0),IF(A269="COTAÇÃO",VLOOKUP(B269,'MAPA DE COTAÇÕES'!$A$9:$H$956,2,0))))</f>
        <v>ARMACAO EM TELA DE ACO SOLDADA NERVURADA Q-92, ACO CA-60, 4,2MM, MALHA 15X15CM</v>
      </c>
      <c r="D269" s="317" t="str">
        <f>IF(A269="SERVIÇO",VLOOKUP(B269,SERVIÇOS!$A$6:$E$6426,5,0),IF(A269="INSUMO",VLOOKUP(B269,INSUMOS!$A$6:$E$5343,5,0),IF(A269="COTAÇÃO",VLOOKUP(B269,'MAPA DE COTAÇÕES'!$A$9:$I$956,8,0))))</f>
        <v>SER.CG</v>
      </c>
      <c r="E269" s="317" t="str">
        <f>IF(A269="SERVIÇO",VLOOKUP(B269,SERVIÇOS!$A$6:$D$6426,3,0),IF(A269="INSUMO",VLOOKUP(B269,INSUMOS!$A$6:$D$5343,3,0),IF(A269="COTAÇÃO",VLOOKUP(B269,'MAPA DE COTAÇÕES'!$A$9:$H$956,4,0))))</f>
        <v>M2</v>
      </c>
      <c r="F269" s="361">
        <v>1.72</v>
      </c>
      <c r="G269" s="318">
        <f>IF(A269="SERVIÇO",VLOOKUP(B269,SERVIÇOS!$A$6:$D$6426,4,0),IF(A269="INSUMO",VLOOKUP(B269,INSUMOS!$A$6:$D$5343,4,0),IF(A269="COTAÇÃO",VLOOKUP(B269,'MAPA DE COTAÇÕES'!$A$9:$H$956,3,0))))</f>
        <v>11.12</v>
      </c>
      <c r="H269" s="321">
        <f t="shared" si="41"/>
        <v>19.126399999999997</v>
      </c>
      <c r="J269" s="244"/>
    </row>
    <row r="270" spans="1:12" s="106" customFormat="1" ht="38.25" x14ac:dyDescent="0.2">
      <c r="A270" s="287" t="s">
        <v>16</v>
      </c>
      <c r="B270" s="319" t="s">
        <v>5849</v>
      </c>
      <c r="C270" s="316" t="str">
        <f>IF(A270="SERVIÇO",VLOOKUP(B270,SERVIÇOS!$A$6:$D$6426,2,0),IF(A270="INSUMO",VLOOKUP(B270,INSUMOS!$A$6:$D$5343,2,0),IF(A270="COTAÇÃO",VLOOKUP(B270,'MAPA DE COTAÇÕES'!$A$9:$H$956,2,0))))</f>
        <v>BANCADA EM AÇO INOX COM 2 CUBA . C635 . 63X51X33CM . ACABAMENTO ESCOVADO H=90CM . MACOM 2,45X0,70M</v>
      </c>
      <c r="D270" s="317" t="str">
        <f>IF(A270="SERVIÇO",VLOOKUP(B270,SERVIÇOS!$A$6:$E$6426,5,0),IF(A270="INSUMO",VLOOKUP(B270,INSUMOS!$A$6:$E$5343,5,0),IF(A270="COTAÇÃO",VLOOKUP(B270,'MAPA DE COTAÇÕES'!$A$9:$I$956,9,0))))</f>
        <v>MAT.</v>
      </c>
      <c r="E270" s="317" t="str">
        <f>IF(A270="SERVIÇO",VLOOKUP(B270,SERVIÇOS!$A$6:$D$6426,3,0),IF(A270="INSUMO",VLOOKUP(B270,INSUMOS!$A$6:$D$5343,3,0),IF(A270="COTAÇÃO",VLOOKUP(B270,'MAPA DE COTAÇÕES'!$A$9:$H$956,4,0))))</f>
        <v>UNID</v>
      </c>
      <c r="F270" s="320">
        <v>1</v>
      </c>
      <c r="G270" s="318">
        <f>IF(A270="SERVIÇO",VLOOKUP(B270,SERVIÇOS!$A$6:$D$6426,4,0),IF(A270="INSUMO",VLOOKUP(B270,INSUMOS!$A$6:$D$5343,4,0),IF(A270="COTAÇÃO",VLOOKUP(B270,'MAPA DE COTAÇÕES'!$A$9:$H$956,3,0))))</f>
        <v>2400</v>
      </c>
      <c r="H270" s="321">
        <f>F270*G270</f>
        <v>2400</v>
      </c>
      <c r="J270" s="244"/>
    </row>
    <row r="271" spans="1:12" s="94" customFormat="1" ht="12.75" x14ac:dyDescent="0.2">
      <c r="A271" s="228"/>
      <c r="B271" s="97" t="s">
        <v>168</v>
      </c>
      <c r="C271" s="547" t="s">
        <v>6675</v>
      </c>
      <c r="D271" s="548"/>
      <c r="E271" s="548"/>
      <c r="F271" s="548"/>
      <c r="G271" s="548"/>
      <c r="H271" s="549"/>
      <c r="J271" s="95"/>
    </row>
    <row r="272" spans="1:12" s="94" customFormat="1" ht="12.75" x14ac:dyDescent="0.2">
      <c r="A272" s="228"/>
      <c r="B272" s="331"/>
      <c r="C272" s="338"/>
      <c r="D272" s="338"/>
      <c r="E272" s="338"/>
      <c r="F272" s="338"/>
      <c r="G272" s="338"/>
      <c r="H272" s="339"/>
      <c r="J272" s="95"/>
    </row>
    <row r="273" spans="1:12" s="94" customFormat="1" ht="38.25" x14ac:dyDescent="0.2">
      <c r="A273" s="228"/>
      <c r="B273" s="99" t="s">
        <v>6678</v>
      </c>
      <c r="C273" s="100" t="s">
        <v>6679</v>
      </c>
      <c r="D273" s="101" t="s">
        <v>107</v>
      </c>
      <c r="E273" s="101" t="s">
        <v>6454</v>
      </c>
      <c r="F273" s="102"/>
      <c r="G273" s="103"/>
      <c r="H273" s="104">
        <f>SUM(H274:H281)</f>
        <v>563.97044800000003</v>
      </c>
      <c r="J273" s="96"/>
      <c r="L273" s="98"/>
    </row>
    <row r="274" spans="1:12" s="106" customFormat="1" ht="25.5" x14ac:dyDescent="0.2">
      <c r="A274" s="287" t="s">
        <v>5144</v>
      </c>
      <c r="B274" s="319">
        <v>88309</v>
      </c>
      <c r="C274" s="316" t="str">
        <f>IF(A274="SERVIÇO",VLOOKUP(B274,SERVIÇOS!$A$6:$D$6426,2,0),IF(A274="INSUMO",VLOOKUP(B274,INSUMOS!$A$6:$D$5343,2,0),IF(A274="COTAÇÃO",VLOOKUP(B274,'MAPA DE COTAÇÕES'!$A$9:$H$956,2,0))))</f>
        <v>PEDREIRO COM ENCARGOS COMPLEMENTARES</v>
      </c>
      <c r="D274" s="317" t="str">
        <f>IF(A274="SERVIÇO",VLOOKUP(B274,SERVIÇOS!$A$6:$E$6426,5,0),IF(A274="INSUMO",VLOOKUP(B274,INSUMOS!$A$6:$E$5343,5,0),IF(A274="COTAÇÃO",VLOOKUP(B274,'MAPA DE COTAÇÕES'!$A$9:$I$956,8,0))))</f>
        <v>SER.CG</v>
      </c>
      <c r="E274" s="317" t="str">
        <f>IF(A274="SERVIÇO",VLOOKUP(B274,SERVIÇOS!$A$6:$D$6426,3,0),IF(A274="INSUMO",VLOOKUP(B274,INSUMOS!$A$6:$D$5343,3,0),IF(A274="COTAÇÃO",VLOOKUP(B274,'MAPA DE COTAÇÕES'!$A$9:$H$956,4,0))))</f>
        <v>H</v>
      </c>
      <c r="F274" s="361">
        <v>2</v>
      </c>
      <c r="G274" s="318">
        <f>IF(A274="SERVIÇO",VLOOKUP(B274,SERVIÇOS!$A$6:$D$6426,4,0),IF(A274="INSUMO",VLOOKUP(B274,INSUMOS!$A$6:$D$5343,4,0),IF(A274="COTAÇÃO",VLOOKUP(B274,'MAPA DE COTAÇÕES'!$A$9:$H$956,3,0))))</f>
        <v>21.47</v>
      </c>
      <c r="H274" s="321">
        <f t="shared" ref="H274:H280" si="42">F274*G274</f>
        <v>42.94</v>
      </c>
      <c r="J274" s="244"/>
    </row>
    <row r="275" spans="1:12" s="106" customFormat="1" ht="25.5" x14ac:dyDescent="0.2">
      <c r="A275" s="287" t="s">
        <v>5144</v>
      </c>
      <c r="B275" s="319">
        <v>88316</v>
      </c>
      <c r="C275" s="316" t="str">
        <f>IF(A275="SERVIÇO",VLOOKUP(B275,SERVIÇOS!$A$6:$D$6426,2,0),IF(A275="INSUMO",VLOOKUP(B275,INSUMOS!$A$6:$D$5343,2,0),IF(A275="COTAÇÃO",VLOOKUP(B275,'MAPA DE COTAÇÕES'!$A$9:$H$956,2,0))))</f>
        <v>SERVENTE COM ENCARGOS COMPLEMENTARES</v>
      </c>
      <c r="D275" s="317" t="str">
        <f>IF(A275="SERVIÇO",VLOOKUP(B275,SERVIÇOS!$A$6:$E$6426,5,0),IF(A275="INSUMO",VLOOKUP(B275,INSUMOS!$A$6:$E$5343,5,0),IF(A275="COTAÇÃO",VLOOKUP(B275,'MAPA DE COTAÇÕES'!$A$9:$I$956,8,0))))</f>
        <v>SER.CG</v>
      </c>
      <c r="E275" s="317" t="str">
        <f>IF(A275="SERVIÇO",VLOOKUP(B275,SERVIÇOS!$A$6:$D$6426,3,0),IF(A275="INSUMO",VLOOKUP(B275,INSUMOS!$A$6:$D$5343,3,0),IF(A275="COTAÇÃO",VLOOKUP(B275,'MAPA DE COTAÇÕES'!$A$9:$H$956,4,0))))</f>
        <v>H</v>
      </c>
      <c r="F275" s="362">
        <v>2</v>
      </c>
      <c r="G275" s="318">
        <f>IF(A275="SERVIÇO",VLOOKUP(B275,SERVIÇOS!$A$6:$D$6426,4,0),IF(A275="INSUMO",VLOOKUP(B275,INSUMOS!$A$6:$D$5343,4,0),IF(A275="COTAÇÃO",VLOOKUP(B275,'MAPA DE COTAÇÕES'!$A$9:$H$956,3,0))))</f>
        <v>15.79</v>
      </c>
      <c r="H275" s="321">
        <f t="shared" si="42"/>
        <v>31.58</v>
      </c>
      <c r="J275" s="244"/>
    </row>
    <row r="276" spans="1:12" s="106" customFormat="1" ht="25.5" x14ac:dyDescent="0.2">
      <c r="A276" s="287" t="s">
        <v>5144</v>
      </c>
      <c r="B276" s="319">
        <v>88267</v>
      </c>
      <c r="C276" s="316" t="str">
        <f>IF(A276="SERVIÇO",VLOOKUP(B276,SERVIÇOS!$A$6:$D$6426,2,0),IF(A276="INSUMO",VLOOKUP(B276,INSUMOS!$A$6:$D$5343,2,0),IF(A276="COTAÇÃO",VLOOKUP(B276,'MAPA DE COTAÇÕES'!$A$9:$H$956,2,0))))</f>
        <v>ENCANADOR OU BOMBEIRO HIDRÁULICO COM ENCARGOS COMPLEMENTARES</v>
      </c>
      <c r="D276" s="317" t="str">
        <f>IF(A276="SERVIÇO",VLOOKUP(B276,SERVIÇOS!$A$6:$E$6426,5,0),IF(A276="INSUMO",VLOOKUP(B276,INSUMOS!$A$6:$E$5343,5,0),IF(A276="COTAÇÃO",VLOOKUP(B276,'MAPA DE COTAÇÕES'!$A$9:$I$956,8,0))))</f>
        <v>SER.CG</v>
      </c>
      <c r="E276" s="317" t="str">
        <f>IF(A276="SERVIÇO",VLOOKUP(B276,SERVIÇOS!$A$6:$D$6426,3,0),IF(A276="INSUMO",VLOOKUP(B276,INSUMOS!$A$6:$D$5343,3,0),IF(A276="COTAÇÃO",VLOOKUP(B276,'MAPA DE COTAÇÕES'!$A$9:$H$956,4,0))))</f>
        <v>H</v>
      </c>
      <c r="F276" s="361">
        <v>2</v>
      </c>
      <c r="G276" s="318">
        <f>IF(A276="SERVIÇO",VLOOKUP(B276,SERVIÇOS!$A$6:$D$6426,4,0),IF(A276="INSUMO",VLOOKUP(B276,INSUMOS!$A$6:$D$5343,4,0),IF(A276="COTAÇÃO",VLOOKUP(B276,'MAPA DE COTAÇÕES'!$A$9:$H$956,3,0))))</f>
        <v>21.06</v>
      </c>
      <c r="H276" s="321">
        <f t="shared" si="42"/>
        <v>42.12</v>
      </c>
      <c r="J276" s="244"/>
    </row>
    <row r="277" spans="1:12" s="106" customFormat="1" ht="25.5" x14ac:dyDescent="0.2">
      <c r="A277" s="287" t="s">
        <v>5146</v>
      </c>
      <c r="B277" s="319">
        <v>6157</v>
      </c>
      <c r="C277" s="316" t="str">
        <f>IF(A277="SERVIÇO",VLOOKUP(B277,SERVIÇOS!$A$6:$D$6426,2,0),IF(A277="INSUMO",VLOOKUP(B277,INSUMOS!$A$6:$D$5343,2,0),IF(A277="COTAÇÃO",VLOOKUP(B277,'MAPA DE COTAÇÕES'!$A$9:$H$956,2,0))))</f>
        <v>VALVULA EM METAL CROMADO PARA PIA AMERICANA 3.1/2 X 1.1/2 "</v>
      </c>
      <c r="D277" s="317" t="str">
        <f>IF(A277="SERVIÇO",VLOOKUP(B277,SERVIÇOS!$A$6:$E$6426,5,0),IF(A277="INSUMO",VLOOKUP(B277,INSUMOS!$A$6:$E$5343,5,0),IF(A277="COTAÇÃO",VLOOKUP(B277,'MAPA DE COTAÇÕES'!$A$9:$I$956,8,0))))</f>
        <v>MAT.</v>
      </c>
      <c r="E277" s="317" t="str">
        <f>IF(A277="SERVIÇO",VLOOKUP(B277,SERVIÇOS!$A$6:$D$6426,3,0),IF(A277="INSUMO",VLOOKUP(B277,INSUMOS!$A$6:$D$5343,3,0),IF(A277="COTAÇÃO",VLOOKUP(B277,'MAPA DE COTAÇÕES'!$A$9:$H$956,4,0))))</f>
        <v xml:space="preserve">UN    </v>
      </c>
      <c r="F277" s="361">
        <v>1</v>
      </c>
      <c r="G277" s="318">
        <f>IF(A277="SERVIÇO",VLOOKUP(B277,SERVIÇOS!$A$6:$D$6426,4,0),IF(A277="INSUMO",VLOOKUP(B277,INSUMOS!$A$6:$D$5343,4,0),IF(A277="COTAÇÃO",VLOOKUP(B277,'MAPA DE COTAÇÕES'!$A$9:$H$956,3,0))))</f>
        <v>33.909999999999997</v>
      </c>
      <c r="H277" s="321">
        <f t="shared" si="42"/>
        <v>33.909999999999997</v>
      </c>
      <c r="J277" s="244"/>
    </row>
    <row r="278" spans="1:12" s="106" customFormat="1" ht="25.5" x14ac:dyDescent="0.2">
      <c r="A278" s="287" t="s">
        <v>5146</v>
      </c>
      <c r="B278" s="319">
        <v>37588</v>
      </c>
      <c r="C278" s="316" t="str">
        <f>IF(A278="SERVIÇO",VLOOKUP(B278,SERVIÇOS!$A$6:$D$6426,2,0),IF(A278="INSUMO",VLOOKUP(B278,INSUMOS!$A$6:$D$5343,2,0),IF(A278="COTAÇÃO",VLOOKUP(B278,'MAPA DE COTAÇÕES'!$A$9:$H$956,2,0))))</f>
        <v>VALVULA EM METAL CROMADO PARA TANQUE, 1.1/2 " SEM LADRAO</v>
      </c>
      <c r="D278" s="317" t="str">
        <f>IF(A278="SERVIÇO",VLOOKUP(B278,SERVIÇOS!$A$6:$E$6426,5,0),IF(A278="INSUMO",VLOOKUP(B278,INSUMOS!$A$6:$E$5343,5,0),IF(A278="COTAÇÃO",VLOOKUP(B278,'MAPA DE COTAÇÕES'!$A$9:$I$956,8,0))))</f>
        <v>MAT.</v>
      </c>
      <c r="E278" s="317" t="str">
        <f>IF(A278="SERVIÇO",VLOOKUP(B278,SERVIÇOS!$A$6:$D$6426,3,0),IF(A278="INSUMO",VLOOKUP(B278,INSUMOS!$A$6:$D$5343,3,0),IF(A278="COTAÇÃO",VLOOKUP(B278,'MAPA DE COTAÇÕES'!$A$9:$H$956,4,0))))</f>
        <v xml:space="preserve">UN    </v>
      </c>
      <c r="F278" s="362">
        <v>1</v>
      </c>
      <c r="G278" s="318">
        <f>IF(A278="SERVIÇO",VLOOKUP(B278,SERVIÇOS!$A$6:$D$6426,4,0),IF(A278="INSUMO",VLOOKUP(B278,INSUMOS!$A$6:$D$5343,4,0),IF(A278="COTAÇÃO",VLOOKUP(B278,'MAPA DE COTAÇÕES'!$A$9:$H$956,3,0))))</f>
        <v>19.239999999999998</v>
      </c>
      <c r="H278" s="321">
        <f t="shared" si="42"/>
        <v>19.239999999999998</v>
      </c>
      <c r="J278" s="244"/>
    </row>
    <row r="279" spans="1:12" s="106" customFormat="1" ht="38.25" x14ac:dyDescent="0.2">
      <c r="A279" s="287" t="s">
        <v>5144</v>
      </c>
      <c r="B279" s="319">
        <v>94963</v>
      </c>
      <c r="C279" s="316" t="str">
        <f>IF(A279="SERVIÇO",VLOOKUP(B279,SERVIÇOS!$A$6:$D$6426,2,0),IF(A279="INSUMO",VLOOKUP(B279,INSUMOS!$A$6:$D$5343,2,0),IF(A279="COTAÇÃO",VLOOKUP(B279,'MAPA DE COTAÇÕES'!$A$9:$H$956,2,0))))</f>
        <v>CONCRETO FCK = 15MPA, TRAÇO 1:3,4:3,5 (CIMENTO/ AREIA MÉDIA/ BRITA 1)  - PREPARO MECÂNICO COM BETONEIRA 400 L. AF_07/2016</v>
      </c>
      <c r="D279" s="317" t="str">
        <f>IF(A279="SERVIÇO",VLOOKUP(B279,SERVIÇOS!$A$6:$E$6426,5,0),IF(A279="INSUMO",VLOOKUP(B279,INSUMOS!$A$6:$E$5343,5,0),IF(A279="COTAÇÃO",VLOOKUP(B279,'MAPA DE COTAÇÕES'!$A$9:$I$956,8,0))))</f>
        <v>SER.CG</v>
      </c>
      <c r="E279" s="317" t="str">
        <f>IF(A279="SERVIÇO",VLOOKUP(B279,SERVIÇOS!$A$6:$D$6426,3,0),IF(A279="INSUMO",VLOOKUP(B279,INSUMOS!$A$6:$D$5343,3,0),IF(A279="COTAÇÃO",VLOOKUP(B279,'MAPA DE COTAÇÕES'!$A$9:$H$956,4,0))))</f>
        <v>M3</v>
      </c>
      <c r="F279" s="361">
        <v>9.5999999999999992E-3</v>
      </c>
      <c r="G279" s="318">
        <f>IF(A279="SERVIÇO",VLOOKUP(B279,SERVIÇOS!$A$6:$D$6426,4,0),IF(A279="INSUMO",VLOOKUP(B279,INSUMOS!$A$6:$D$5343,4,0),IF(A279="COTAÇÃO",VLOOKUP(B279,'MAPA DE COTAÇÕES'!$A$9:$H$956,3,0))))</f>
        <v>292.48</v>
      </c>
      <c r="H279" s="321">
        <f t="shared" si="42"/>
        <v>2.8078080000000001</v>
      </c>
      <c r="J279" s="244"/>
    </row>
    <row r="280" spans="1:12" s="106" customFormat="1" ht="38.25" x14ac:dyDescent="0.2">
      <c r="A280" s="287" t="s">
        <v>5144</v>
      </c>
      <c r="B280" s="319">
        <v>85662</v>
      </c>
      <c r="C280" s="316" t="str">
        <f>IF(A280="SERVIÇO",VLOOKUP(B280,SERVIÇOS!$A$6:$D$6426,2,0),IF(A280="INSUMO",VLOOKUP(B280,INSUMOS!$A$6:$D$5343,2,0),IF(A280="COTAÇÃO",VLOOKUP(B280,'MAPA DE COTAÇÕES'!$A$9:$H$956,2,0))))</f>
        <v>ARMACAO EM TELA DE ACO SOLDADA NERVURADA Q-92, ACO CA-60, 4,2MM, MALHA 15X15CM</v>
      </c>
      <c r="D280" s="317" t="str">
        <f>IF(A280="SERVIÇO",VLOOKUP(B280,SERVIÇOS!$A$6:$E$6426,5,0),IF(A280="INSUMO",VLOOKUP(B280,INSUMOS!$A$6:$E$5343,5,0),IF(A280="COTAÇÃO",VLOOKUP(B280,'MAPA DE COTAÇÕES'!$A$9:$I$956,8,0))))</f>
        <v>SER.CG</v>
      </c>
      <c r="E280" s="317" t="str">
        <f>IF(A280="SERVIÇO",VLOOKUP(B280,SERVIÇOS!$A$6:$D$6426,3,0),IF(A280="INSUMO",VLOOKUP(B280,INSUMOS!$A$6:$D$5343,3,0),IF(A280="COTAÇÃO",VLOOKUP(B280,'MAPA DE COTAÇÕES'!$A$9:$H$956,4,0))))</f>
        <v>M2</v>
      </c>
      <c r="F280" s="361">
        <v>0.67200000000000004</v>
      </c>
      <c r="G280" s="318">
        <f>IF(A280="SERVIÇO",VLOOKUP(B280,SERVIÇOS!$A$6:$D$6426,4,0),IF(A280="INSUMO",VLOOKUP(B280,INSUMOS!$A$6:$D$5343,4,0),IF(A280="COTAÇÃO",VLOOKUP(B280,'MAPA DE COTAÇÕES'!$A$9:$H$956,3,0))))</f>
        <v>11.12</v>
      </c>
      <c r="H280" s="321">
        <f t="shared" si="42"/>
        <v>7.4726400000000002</v>
      </c>
      <c r="J280" s="244"/>
    </row>
    <row r="281" spans="1:12" s="106" customFormat="1" ht="25.5" x14ac:dyDescent="0.2">
      <c r="A281" s="287" t="s">
        <v>16</v>
      </c>
      <c r="B281" s="319" t="s">
        <v>5850</v>
      </c>
      <c r="C281" s="316" t="str">
        <f>IF(A281="SERVIÇO",VLOOKUP(B281,SERVIÇOS!$A$6:$D$6426,2,0),IF(A281="INSUMO",VLOOKUP(B281,INSUMOS!$A$6:$D$5343,2,0),IF(A281="COTAÇÃO",VLOOKUP(B281,'MAPA DE COTAÇÕES'!$A$9:$H$956,2,0))))</f>
        <v>TANQUE EMBUTIDO EM AÇO INOX . CÓD 11468 . DIM 55X45X25CM . FRANKE - 0,90X0,70M</v>
      </c>
      <c r="D281" s="317" t="str">
        <f>IF(A281="SERVIÇO",VLOOKUP(B281,SERVIÇOS!$A$6:$E$6426,5,0),IF(A281="INSUMO",VLOOKUP(B281,INSUMOS!$A$6:$E$5343,5,0),IF(A281="COTAÇÃO",VLOOKUP(B281,'MAPA DE COTAÇÕES'!$A$9:$I$956,9,0))))</f>
        <v>MAT.</v>
      </c>
      <c r="E281" s="317" t="str">
        <f>IF(A281="SERVIÇO",VLOOKUP(B281,SERVIÇOS!$A$6:$D$6426,3,0),IF(A281="INSUMO",VLOOKUP(B281,INSUMOS!$A$6:$D$5343,3,0),IF(A281="COTAÇÃO",VLOOKUP(B281,'MAPA DE COTAÇÕES'!$A$9:$H$956,4,0))))</f>
        <v>UNID</v>
      </c>
      <c r="F281" s="320">
        <v>1</v>
      </c>
      <c r="G281" s="318">
        <f>IF(A281="SERVIÇO",VLOOKUP(B281,SERVIÇOS!$A$6:$D$6426,4,0),IF(A281="INSUMO",VLOOKUP(B281,INSUMOS!$A$6:$D$5343,4,0),IF(A281="COTAÇÃO",VLOOKUP(B281,'MAPA DE COTAÇÕES'!$A$9:$H$956,3,0))))</f>
        <v>383.9</v>
      </c>
      <c r="H281" s="321">
        <f>F281*G281</f>
        <v>383.9</v>
      </c>
      <c r="J281" s="244"/>
    </row>
    <row r="282" spans="1:12" s="94" customFormat="1" ht="12.75" x14ac:dyDescent="0.2">
      <c r="A282" s="228"/>
      <c r="B282" s="97" t="s">
        <v>168</v>
      </c>
      <c r="C282" s="547" t="s">
        <v>6680</v>
      </c>
      <c r="D282" s="548"/>
      <c r="E282" s="548"/>
      <c r="F282" s="548"/>
      <c r="G282" s="548"/>
      <c r="H282" s="549"/>
      <c r="J282" s="95"/>
    </row>
    <row r="283" spans="1:12" s="94" customFormat="1" ht="12.75" x14ac:dyDescent="0.2">
      <c r="A283" s="228"/>
      <c r="B283" s="331"/>
      <c r="C283" s="338"/>
      <c r="D283" s="338"/>
      <c r="E283" s="338"/>
      <c r="F283" s="338"/>
      <c r="G283" s="338"/>
      <c r="H283" s="339"/>
      <c r="J283" s="95"/>
    </row>
    <row r="284" spans="1:12" s="94" customFormat="1" ht="25.5" x14ac:dyDescent="0.2">
      <c r="A284" s="228"/>
      <c r="B284" s="99" t="s">
        <v>6681</v>
      </c>
      <c r="C284" s="100" t="s">
        <v>7350</v>
      </c>
      <c r="D284" s="101" t="s">
        <v>107</v>
      </c>
      <c r="E284" s="101" t="s">
        <v>8</v>
      </c>
      <c r="F284" s="102"/>
      <c r="G284" s="103"/>
      <c r="H284" s="104">
        <f>SUM(H285:H288)</f>
        <v>329.14</v>
      </c>
      <c r="J284" s="96"/>
      <c r="L284" s="98"/>
    </row>
    <row r="285" spans="1:12" s="106" customFormat="1" ht="25.5" x14ac:dyDescent="0.2">
      <c r="A285" s="287" t="s">
        <v>5144</v>
      </c>
      <c r="B285" s="319">
        <v>88262</v>
      </c>
      <c r="C285" s="316" t="str">
        <f>IF(A285="SERVIÇO",VLOOKUP(B285,SERVIÇOS!$A$6:$D$6426,2,0),IF(A285="INSUMO",VLOOKUP(B285,INSUMOS!$A$6:$D$5343,2,0),IF(A285="COTAÇÃO",VLOOKUP(B285,'MAPA DE COTAÇÕES'!$A$9:$H$956,2,0))))</f>
        <v>CARPINTEIRO DE FORMAS COM ENCARGOS COMPLEMENTARES</v>
      </c>
      <c r="D285" s="317" t="str">
        <f>IF(A285="SERVIÇO",VLOOKUP(B285,SERVIÇOS!$A$6:$E$6426,5,0),IF(A285="INSUMO",VLOOKUP(B285,INSUMOS!$A$6:$E$5343,5,0),IF(A285="COTAÇÃO",VLOOKUP(B285,'MAPA DE COTAÇÕES'!$A$9:$I$956,8,0))))</f>
        <v>SER.CG</v>
      </c>
      <c r="E285" s="317" t="str">
        <f>IF(A285="SERVIÇO",VLOOKUP(B285,SERVIÇOS!$A$6:$D$6426,3,0),IF(A285="INSUMO",VLOOKUP(B285,INSUMOS!$A$6:$D$5343,3,0),IF(A285="COTAÇÃO",VLOOKUP(B285,'MAPA DE COTAÇÕES'!$A$9:$H$956,4,0))))</f>
        <v>H</v>
      </c>
      <c r="F285" s="361">
        <v>1</v>
      </c>
      <c r="G285" s="318">
        <f>IF(A285="SERVIÇO",VLOOKUP(B285,SERVIÇOS!$A$6:$D$6426,4,0),IF(A285="INSUMO",VLOOKUP(B285,INSUMOS!$A$6:$D$5343,4,0),IF(A285="COTAÇÃO",VLOOKUP(B285,'MAPA DE COTAÇÕES'!$A$9:$H$956,3,0))))</f>
        <v>21.31</v>
      </c>
      <c r="H285" s="321">
        <f t="shared" ref="H285:H287" si="43">F285*G285</f>
        <v>21.31</v>
      </c>
      <c r="J285" s="244"/>
    </row>
    <row r="286" spans="1:12" s="106" customFormat="1" ht="25.5" x14ac:dyDescent="0.2">
      <c r="A286" s="287" t="s">
        <v>5144</v>
      </c>
      <c r="B286" s="319">
        <v>88316</v>
      </c>
      <c r="C286" s="316" t="str">
        <f>IF(A286="SERVIÇO",VLOOKUP(B286,SERVIÇOS!$A$6:$D$6426,2,0),IF(A286="INSUMO",VLOOKUP(B286,INSUMOS!$A$6:$D$5343,2,0),IF(A286="COTAÇÃO",VLOOKUP(B286,'MAPA DE COTAÇÕES'!$A$9:$H$956,2,0))))</f>
        <v>SERVENTE COM ENCARGOS COMPLEMENTARES</v>
      </c>
      <c r="D286" s="317" t="str">
        <f>IF(A286="SERVIÇO",VLOOKUP(B286,SERVIÇOS!$A$6:$E$6426,5,0),IF(A286="INSUMO",VLOOKUP(B286,INSUMOS!$A$6:$E$5343,5,0),IF(A286="COTAÇÃO",VLOOKUP(B286,'MAPA DE COTAÇÕES'!$A$9:$I$956,8,0))))</f>
        <v>SER.CG</v>
      </c>
      <c r="E286" s="317" t="str">
        <f>IF(A286="SERVIÇO",VLOOKUP(B286,SERVIÇOS!$A$6:$D$6426,3,0),IF(A286="INSUMO",VLOOKUP(B286,INSUMOS!$A$6:$D$5343,3,0),IF(A286="COTAÇÃO",VLOOKUP(B286,'MAPA DE COTAÇÕES'!$A$9:$H$956,4,0))))</f>
        <v>H</v>
      </c>
      <c r="F286" s="362">
        <v>1</v>
      </c>
      <c r="G286" s="318">
        <f>IF(A286="SERVIÇO",VLOOKUP(B286,SERVIÇOS!$A$6:$D$6426,4,0),IF(A286="INSUMO",VLOOKUP(B286,INSUMOS!$A$6:$D$5343,4,0),IF(A286="COTAÇÃO",VLOOKUP(B286,'MAPA DE COTAÇÕES'!$A$9:$H$956,3,0))))</f>
        <v>15.79</v>
      </c>
      <c r="H286" s="321">
        <f t="shared" si="43"/>
        <v>15.79</v>
      </c>
      <c r="J286" s="244"/>
    </row>
    <row r="287" spans="1:12" s="106" customFormat="1" ht="51" x14ac:dyDescent="0.2">
      <c r="A287" s="287" t="s">
        <v>5146</v>
      </c>
      <c r="B287" s="319">
        <v>7583</v>
      </c>
      <c r="C287" s="316" t="str">
        <f>IF(A287="SERVIÇO",VLOOKUP(B287,SERVIÇOS!$A$6:$D$6426,2,0),IF(A287="INSUMO",VLOOKUP(B287,INSUMOS!$A$6:$D$5343,2,0),IF(A287="COTAÇÃO",VLOOKUP(B287,'MAPA DE COTAÇÕES'!$A$9:$H$956,2,0))))</f>
        <v>BUCHA DE NYLON SEM ABA S8, COM PARAFUSO DE 4,80 X 50 MM EM ACO ZINCADO COM ROSCA SOBERBA, CABECA CHATA E FENDA PHILLIPS</v>
      </c>
      <c r="D287" s="317" t="str">
        <f>IF(A287="SERVIÇO",VLOOKUP(B287,SERVIÇOS!$A$6:$E$6426,5,0),IF(A287="INSUMO",VLOOKUP(B287,INSUMOS!$A$6:$E$5343,5,0),IF(A287="COTAÇÃO",VLOOKUP(B287,'MAPA DE COTAÇÕES'!$A$9:$I$956,8,0))))</f>
        <v>MAT.</v>
      </c>
      <c r="E287" s="317" t="str">
        <f>IF(A287="SERVIÇO",VLOOKUP(B287,SERVIÇOS!$A$6:$D$6426,3,0),IF(A287="INSUMO",VLOOKUP(B287,INSUMOS!$A$6:$D$5343,3,0),IF(A287="COTAÇÃO",VLOOKUP(B287,'MAPA DE COTAÇÕES'!$A$9:$H$956,4,0))))</f>
        <v xml:space="preserve">UN    </v>
      </c>
      <c r="F287" s="361">
        <v>4</v>
      </c>
      <c r="G287" s="318">
        <f>IF(A287="SERVIÇO",VLOOKUP(B287,SERVIÇOS!$A$6:$D$6426,4,0),IF(A287="INSUMO",VLOOKUP(B287,INSUMOS!$A$6:$D$5343,4,0),IF(A287="COTAÇÃO",VLOOKUP(B287,'MAPA DE COTAÇÕES'!$A$9:$H$956,3,0))))</f>
        <v>0.41</v>
      </c>
      <c r="H287" s="321">
        <f t="shared" si="43"/>
        <v>1.64</v>
      </c>
      <c r="J287" s="244"/>
    </row>
    <row r="288" spans="1:12" s="106" customFormat="1" ht="25.5" x14ac:dyDescent="0.2">
      <c r="A288" s="287" t="s">
        <v>16</v>
      </c>
      <c r="B288" s="319" t="s">
        <v>5851</v>
      </c>
      <c r="C288" s="316" t="str">
        <f>IF(A288="SERVIÇO",VLOOKUP(B288,SERVIÇOS!$A$6:$D$6426,2,0),IF(A288="INSUMO",VLOOKUP(B288,INSUMOS!$A$6:$D$5343,2,0),IF(A288="COTAÇÃO",VLOOKUP(B288,'MAPA DE COTAÇÕES'!$A$9:$H$956,2,0))))</f>
        <v>PRATELEIRA DE AÇO, SUPERIOR LISA. PROFUNDIDADE 35CM . MACOM</v>
      </c>
      <c r="D288" s="317" t="str">
        <f>IF(A288="SERVIÇO",VLOOKUP(B288,SERVIÇOS!$A$6:$E$6426,5,0),IF(A288="INSUMO",VLOOKUP(B288,INSUMOS!$A$6:$E$5343,5,0),IF(A288="COTAÇÃO",VLOOKUP(B288,'MAPA DE COTAÇÕES'!$A$9:$I$956,9,0))))</f>
        <v>MAT.</v>
      </c>
      <c r="E288" s="317" t="str">
        <f>IF(A288="SERVIÇO",VLOOKUP(B288,SERVIÇOS!$A$6:$D$6426,3,0),IF(A288="INSUMO",VLOOKUP(B288,INSUMOS!$A$6:$D$5343,3,0),IF(A288="COTAÇÃO",VLOOKUP(B288,'MAPA DE COTAÇÕES'!$A$9:$H$956,4,0))))</f>
        <v>M</v>
      </c>
      <c r="F288" s="320">
        <v>1</v>
      </c>
      <c r="G288" s="318">
        <f>IF(A288="SERVIÇO",VLOOKUP(B288,SERVIÇOS!$A$6:$D$6426,4,0),IF(A288="INSUMO",VLOOKUP(B288,INSUMOS!$A$6:$D$5343,4,0),IF(A288="COTAÇÃO",VLOOKUP(B288,'MAPA DE COTAÇÕES'!$A$9:$H$956,3,0))))</f>
        <v>290.39999999999998</v>
      </c>
      <c r="H288" s="321">
        <f>F288*G288</f>
        <v>290.39999999999998</v>
      </c>
      <c r="J288" s="244"/>
    </row>
    <row r="289" spans="1:12" s="94" customFormat="1" ht="12.75" x14ac:dyDescent="0.2">
      <c r="A289" s="228"/>
      <c r="B289" s="97" t="s">
        <v>168</v>
      </c>
      <c r="C289" s="547" t="s">
        <v>6682</v>
      </c>
      <c r="D289" s="548"/>
      <c r="E289" s="548"/>
      <c r="F289" s="548"/>
      <c r="G289" s="548"/>
      <c r="H289" s="549"/>
      <c r="J289" s="95"/>
    </row>
    <row r="290" spans="1:12" s="94" customFormat="1" ht="12.75" x14ac:dyDescent="0.2">
      <c r="A290" s="228"/>
      <c r="B290" s="331"/>
      <c r="C290" s="338"/>
      <c r="D290" s="338"/>
      <c r="E290" s="338"/>
      <c r="F290" s="338"/>
      <c r="G290" s="338"/>
      <c r="H290" s="339"/>
      <c r="J290" s="95"/>
    </row>
    <row r="291" spans="1:12" s="94" customFormat="1" ht="38.25" x14ac:dyDescent="0.2">
      <c r="A291" s="228"/>
      <c r="B291" s="99" t="s">
        <v>6689</v>
      </c>
      <c r="C291" s="100" t="s">
        <v>6690</v>
      </c>
      <c r="D291" s="101" t="s">
        <v>107</v>
      </c>
      <c r="E291" s="101" t="s">
        <v>6454</v>
      </c>
      <c r="F291" s="102"/>
      <c r="G291" s="103"/>
      <c r="H291" s="104">
        <f>SUM(H292:H296)</f>
        <v>362.93028099999998</v>
      </c>
      <c r="J291" s="96"/>
      <c r="L291" s="98"/>
    </row>
    <row r="292" spans="1:12" s="106" customFormat="1" ht="25.5" x14ac:dyDescent="0.2">
      <c r="A292" s="287" t="s">
        <v>5144</v>
      </c>
      <c r="B292" s="319">
        <v>88267</v>
      </c>
      <c r="C292" s="316" t="str">
        <f>IF(A292="SERVIÇO",VLOOKUP(B292,SERVIÇOS!$A$6:$D$6426,2,0),IF(A292="INSUMO",VLOOKUP(B292,INSUMOS!$A$6:$D$5343,2,0),IF(A292="COTAÇÃO",VLOOKUP(B292,'MAPA DE COTAÇÕES'!$A$9:$H$956,2,0))))</f>
        <v>ENCANADOR OU BOMBEIRO HIDRÁULICO COM ENCARGOS COMPLEMENTARES</v>
      </c>
      <c r="D292" s="317" t="str">
        <f>IF(A292="SERVIÇO",VLOOKUP(B292,SERVIÇOS!$A$6:$E$6426,5,0),IF(A292="INSUMO",VLOOKUP(B292,INSUMOS!$A$6:$E$5343,5,0),IF(A292="COTAÇÃO",VLOOKUP(B292,'MAPA DE COTAÇÕES'!$A$9:$I$956,8,0))))</f>
        <v>SER.CG</v>
      </c>
      <c r="E292" s="317" t="str">
        <f>IF(A292="SERVIÇO",VLOOKUP(B292,SERVIÇOS!$A$6:$D$6426,3,0),IF(A292="INSUMO",VLOOKUP(B292,INSUMOS!$A$6:$D$5343,3,0),IF(A292="COTAÇÃO",VLOOKUP(B292,'MAPA DE COTAÇÕES'!$A$9:$H$956,4,0))))</f>
        <v>H</v>
      </c>
      <c r="F292" s="361">
        <v>1.47</v>
      </c>
      <c r="G292" s="318">
        <f>IF(A292="SERVIÇO",VLOOKUP(B292,SERVIÇOS!$A$6:$D$6426,4,0),IF(A292="INSUMO",VLOOKUP(B292,INSUMOS!$A$6:$D$5343,4,0),IF(A292="COTAÇÃO",VLOOKUP(B292,'MAPA DE COTAÇÕES'!$A$9:$H$956,3,0))))</f>
        <v>21.06</v>
      </c>
      <c r="H292" s="321">
        <f t="shared" ref="H292:H294" si="44">F292*G292</f>
        <v>30.958199999999998</v>
      </c>
      <c r="J292" s="244"/>
    </row>
    <row r="293" spans="1:12" s="106" customFormat="1" ht="25.5" x14ac:dyDescent="0.2">
      <c r="A293" s="287" t="s">
        <v>5144</v>
      </c>
      <c r="B293" s="319">
        <v>88316</v>
      </c>
      <c r="C293" s="316" t="str">
        <f>IF(A293="SERVIÇO",VLOOKUP(B293,SERVIÇOS!$A$6:$D$6426,2,0),IF(A293="INSUMO",VLOOKUP(B293,INSUMOS!$A$6:$D$5343,2,0),IF(A293="COTAÇÃO",VLOOKUP(B293,'MAPA DE COTAÇÕES'!$A$9:$H$956,2,0))))</f>
        <v>SERVENTE COM ENCARGOS COMPLEMENTARES</v>
      </c>
      <c r="D293" s="317" t="str">
        <f>IF(A293="SERVIÇO",VLOOKUP(B293,SERVIÇOS!$A$6:$E$6426,5,0),IF(A293="INSUMO",VLOOKUP(B293,INSUMOS!$A$6:$E$5343,5,0),IF(A293="COTAÇÃO",VLOOKUP(B293,'MAPA DE COTAÇÕES'!$A$9:$I$956,8,0))))</f>
        <v>SER.CG</v>
      </c>
      <c r="E293" s="317" t="str">
        <f>IF(A293="SERVIÇO",VLOOKUP(B293,SERVIÇOS!$A$6:$D$6426,3,0),IF(A293="INSUMO",VLOOKUP(B293,INSUMOS!$A$6:$D$5343,3,0),IF(A293="COTAÇÃO",VLOOKUP(B293,'MAPA DE COTAÇÕES'!$A$9:$H$956,4,0))))</f>
        <v>H</v>
      </c>
      <c r="F293" s="362">
        <v>0.65</v>
      </c>
      <c r="G293" s="318">
        <f>IF(A293="SERVIÇO",VLOOKUP(B293,SERVIÇOS!$A$6:$D$6426,4,0),IF(A293="INSUMO",VLOOKUP(B293,INSUMOS!$A$6:$D$5343,4,0),IF(A293="COTAÇÃO",VLOOKUP(B293,'MAPA DE COTAÇÕES'!$A$9:$H$956,3,0))))</f>
        <v>15.79</v>
      </c>
      <c r="H293" s="321">
        <f t="shared" si="44"/>
        <v>10.263500000000001</v>
      </c>
      <c r="J293" s="244"/>
    </row>
    <row r="294" spans="1:12" s="106" customFormat="1" ht="51" x14ac:dyDescent="0.2">
      <c r="A294" s="287" t="s">
        <v>5146</v>
      </c>
      <c r="B294" s="319">
        <v>4351</v>
      </c>
      <c r="C294" s="316" t="str">
        <f>IF(A294="SERVIÇO",VLOOKUP(B294,SERVIÇOS!$A$6:$D$6426,2,0),IF(A294="INSUMO",VLOOKUP(B294,INSUMOS!$A$6:$D$5343,2,0),IF(A294="COTAÇÃO",VLOOKUP(B294,'MAPA DE COTAÇÕES'!$A$9:$H$956,2,0))))</f>
        <v>PARAFUSO NIQUELADO 3 1/2" COM ACABAMENTO CROMADO PARA FIXAR PECA SANITARIA, INCLUI PORCA CEGA, ARRUELA E BUCHA DE NYLON TAMANHO S-8</v>
      </c>
      <c r="D294" s="317" t="str">
        <f>IF(A294="SERVIÇO",VLOOKUP(B294,SERVIÇOS!$A$6:$E$6426,5,0),IF(A294="INSUMO",VLOOKUP(B294,INSUMOS!$A$6:$E$5343,5,0),IF(A294="COTAÇÃO",VLOOKUP(B294,'MAPA DE COTAÇÕES'!$A$9:$I$956,8,0))))</f>
        <v>MAT.</v>
      </c>
      <c r="E294" s="317" t="str">
        <f>IF(A294="SERVIÇO",VLOOKUP(B294,SERVIÇOS!$A$6:$D$6426,3,0),IF(A294="INSUMO",VLOOKUP(B294,INSUMOS!$A$6:$D$5343,3,0),IF(A294="COTAÇÃO",VLOOKUP(B294,'MAPA DE COTAÇÕES'!$A$9:$H$956,4,0))))</f>
        <v xml:space="preserve">UN    </v>
      </c>
      <c r="F294" s="361">
        <v>6</v>
      </c>
      <c r="G294" s="318">
        <f>IF(A294="SERVIÇO",VLOOKUP(B294,SERVIÇOS!$A$6:$D$6426,4,0),IF(A294="INSUMO",VLOOKUP(B294,INSUMOS!$A$6:$D$5343,4,0),IF(A294="COTAÇÃO",VLOOKUP(B294,'MAPA DE COTAÇÕES'!$A$9:$H$956,3,0))))</f>
        <v>12.09</v>
      </c>
      <c r="H294" s="321">
        <f t="shared" si="44"/>
        <v>72.539999999999992</v>
      </c>
      <c r="J294" s="244"/>
    </row>
    <row r="295" spans="1:12" s="106" customFormat="1" ht="25.5" x14ac:dyDescent="0.2">
      <c r="A295" s="287" t="s">
        <v>16</v>
      </c>
      <c r="B295" s="319" t="s">
        <v>5852</v>
      </c>
      <c r="C295" s="316" t="str">
        <f>IF(A295="SERVIÇO",VLOOKUP(B295,SERVIÇOS!$A$6:$D$6426,2,0),IF(A295="INSUMO",VLOOKUP(B295,INSUMOS!$A$6:$D$5343,2,0),IF(A295="COTAÇÃO",VLOOKUP(B295,'MAPA DE COTAÇÕES'!$A$9:$H$956,2,0))))</f>
        <v>LAVATÓRIO VOGUE PLUS . CÓD L.51.17 . COR BRANCA . DECA OU EQUIVALENT</v>
      </c>
      <c r="D295" s="317" t="str">
        <f>IF(A295="SERVIÇO",VLOOKUP(B295,SERVIÇOS!$A$6:$E$6426,5,0),IF(A295="INSUMO",VLOOKUP(B295,INSUMOS!$A$6:$E$5343,5,0),IF(A295="COTAÇÃO",VLOOKUP(B295,'MAPA DE COTAÇÕES'!$A$9:$I$956,9,0))))</f>
        <v>MAT.</v>
      </c>
      <c r="E295" s="317" t="str">
        <f>IF(A295="SERVIÇO",VLOOKUP(B295,SERVIÇOS!$A$6:$D$6426,3,0),IF(A295="INSUMO",VLOOKUP(B295,INSUMOS!$A$6:$D$5343,3,0),IF(A295="COTAÇÃO",VLOOKUP(B295,'MAPA DE COTAÇÕES'!$A$9:$H$956,4,0))))</f>
        <v>UN</v>
      </c>
      <c r="F295" s="320">
        <v>1</v>
      </c>
      <c r="G295" s="318">
        <f>IF(A295="SERVIÇO",VLOOKUP(B295,SERVIÇOS!$A$6:$D$6426,4,0),IF(A295="INSUMO",VLOOKUP(B295,INSUMOS!$A$6:$D$5343,4,0),IF(A295="COTAÇÃO",VLOOKUP(B295,'MAPA DE COTAÇÕES'!$A$9:$H$956,3,0))))</f>
        <v>244.31</v>
      </c>
      <c r="H295" s="321">
        <f>F295*G295</f>
        <v>244.31</v>
      </c>
      <c r="J295" s="244"/>
    </row>
    <row r="296" spans="1:12" s="106" customFormat="1" ht="12.75" x14ac:dyDescent="0.2">
      <c r="A296" s="287" t="s">
        <v>5146</v>
      </c>
      <c r="B296" s="319">
        <v>37329</v>
      </c>
      <c r="C296" s="316" t="str">
        <f>IF(A296="SERVIÇO",VLOOKUP(B296,SERVIÇOS!$A$6:$D$6426,2,0),IF(A296="INSUMO",VLOOKUP(B296,INSUMOS!$A$6:$D$5343,2,0),IF(A296="COTAÇÃO",VLOOKUP(B296,'MAPA DE COTAÇÕES'!$A$9:$H$956,2,0))))</f>
        <v>REJUNTE EPOXI BRANCO</v>
      </c>
      <c r="D296" s="317" t="str">
        <f>IF(A296="SERVIÇO",VLOOKUP(B296,SERVIÇOS!$A$6:$E$6426,5,0),IF(A296="INSUMO",VLOOKUP(B296,INSUMOS!$A$6:$E$5343,5,0),IF(A296="COTAÇÃO",VLOOKUP(B296,'MAPA DE COTAÇÕES'!$A$9:$I$956,8,0))))</f>
        <v>MAT.</v>
      </c>
      <c r="E296" s="317" t="str">
        <f>IF(A296="SERVIÇO",VLOOKUP(B296,SERVIÇOS!$A$6:$D$6426,3,0),IF(A296="INSUMO",VLOOKUP(B296,INSUMOS!$A$6:$D$5343,3,0),IF(A296="COTAÇÃO",VLOOKUP(B296,'MAPA DE COTAÇÕES'!$A$9:$H$956,4,0))))</f>
        <v xml:space="preserve">KG    </v>
      </c>
      <c r="F296" s="361">
        <v>0.14430000000000001</v>
      </c>
      <c r="G296" s="318">
        <f>IF(A296="SERVIÇO",VLOOKUP(B296,SERVIÇOS!$A$6:$D$6426,4,0),IF(A296="INSUMO",VLOOKUP(B296,INSUMOS!$A$6:$D$5343,4,0),IF(A296="COTAÇÃO",VLOOKUP(B296,'MAPA DE COTAÇÕES'!$A$9:$H$956,3,0))))</f>
        <v>33.67</v>
      </c>
      <c r="H296" s="321">
        <f t="shared" ref="H296" si="45">F296*G296</f>
        <v>4.8585810000000009</v>
      </c>
      <c r="J296" s="244"/>
    </row>
    <row r="297" spans="1:12" s="94" customFormat="1" ht="12.75" x14ac:dyDescent="0.2">
      <c r="A297" s="228"/>
      <c r="B297" s="97" t="s">
        <v>168</v>
      </c>
      <c r="C297" s="547" t="s">
        <v>6691</v>
      </c>
      <c r="D297" s="548"/>
      <c r="E297" s="548"/>
      <c r="F297" s="548"/>
      <c r="G297" s="548"/>
      <c r="H297" s="549"/>
      <c r="J297" s="95"/>
    </row>
    <row r="298" spans="1:12" s="94" customFormat="1" ht="12.75" x14ac:dyDescent="0.2">
      <c r="A298" s="228"/>
      <c r="B298" s="331"/>
      <c r="C298" s="338"/>
      <c r="D298" s="338"/>
      <c r="E298" s="338"/>
      <c r="F298" s="338"/>
      <c r="G298" s="338"/>
      <c r="H298" s="339"/>
      <c r="J298" s="95"/>
    </row>
    <row r="299" spans="1:12" s="94" customFormat="1" ht="38.25" x14ac:dyDescent="0.2">
      <c r="A299" s="228"/>
      <c r="B299" s="99" t="s">
        <v>6692</v>
      </c>
      <c r="C299" s="100" t="s">
        <v>6693</v>
      </c>
      <c r="D299" s="101" t="s">
        <v>107</v>
      </c>
      <c r="E299" s="101" t="s">
        <v>6454</v>
      </c>
      <c r="F299" s="102"/>
      <c r="G299" s="103"/>
      <c r="H299" s="104">
        <f>SUM(H300:H304)</f>
        <v>235.100281</v>
      </c>
      <c r="J299" s="96"/>
      <c r="L299" s="98"/>
    </row>
    <row r="300" spans="1:12" s="106" customFormat="1" ht="25.5" x14ac:dyDescent="0.2">
      <c r="A300" s="287" t="s">
        <v>5144</v>
      </c>
      <c r="B300" s="319">
        <v>88267</v>
      </c>
      <c r="C300" s="316" t="str">
        <f>IF(A300="SERVIÇO",VLOOKUP(B300,SERVIÇOS!$A$6:$D$6426,2,0),IF(A300="INSUMO",VLOOKUP(B300,INSUMOS!$A$6:$D$5343,2,0),IF(A300="COTAÇÃO",VLOOKUP(B300,'MAPA DE COTAÇÕES'!$A$9:$H$956,2,0))))</f>
        <v>ENCANADOR OU BOMBEIRO HIDRÁULICO COM ENCARGOS COMPLEMENTARES</v>
      </c>
      <c r="D300" s="317" t="str">
        <f>IF(A300="SERVIÇO",VLOOKUP(B300,SERVIÇOS!$A$6:$E$6426,5,0),IF(A300="INSUMO",VLOOKUP(B300,INSUMOS!$A$6:$E$5343,5,0),IF(A300="COTAÇÃO",VLOOKUP(B300,'MAPA DE COTAÇÕES'!$A$9:$I$956,8,0))))</f>
        <v>SER.CG</v>
      </c>
      <c r="E300" s="317" t="str">
        <f>IF(A300="SERVIÇO",VLOOKUP(B300,SERVIÇOS!$A$6:$D$6426,3,0),IF(A300="INSUMO",VLOOKUP(B300,INSUMOS!$A$6:$D$5343,3,0),IF(A300="COTAÇÃO",VLOOKUP(B300,'MAPA DE COTAÇÕES'!$A$9:$H$956,4,0))))</f>
        <v>H</v>
      </c>
      <c r="F300" s="365">
        <v>1.47</v>
      </c>
      <c r="G300" s="318">
        <f>IF(A300="SERVIÇO",VLOOKUP(B300,SERVIÇOS!$A$6:$D$6426,4,0),IF(A300="INSUMO",VLOOKUP(B300,INSUMOS!$A$6:$D$5343,4,0),IF(A300="COTAÇÃO",VLOOKUP(B300,'MAPA DE COTAÇÕES'!$A$9:$H$956,3,0))))</f>
        <v>21.06</v>
      </c>
      <c r="H300" s="321">
        <f t="shared" ref="H300:H302" si="46">F300*G300</f>
        <v>30.958199999999998</v>
      </c>
      <c r="J300" s="244"/>
    </row>
    <row r="301" spans="1:12" s="106" customFormat="1" ht="25.5" x14ac:dyDescent="0.2">
      <c r="A301" s="287" t="s">
        <v>5144</v>
      </c>
      <c r="B301" s="319">
        <v>88316</v>
      </c>
      <c r="C301" s="316" t="str">
        <f>IF(A301="SERVIÇO",VLOOKUP(B301,SERVIÇOS!$A$6:$D$6426,2,0),IF(A301="INSUMO",VLOOKUP(B301,INSUMOS!$A$6:$D$5343,2,0),IF(A301="COTAÇÃO",VLOOKUP(B301,'MAPA DE COTAÇÕES'!$A$9:$H$956,2,0))))</f>
        <v>SERVENTE COM ENCARGOS COMPLEMENTARES</v>
      </c>
      <c r="D301" s="317" t="str">
        <f>IF(A301="SERVIÇO",VLOOKUP(B301,SERVIÇOS!$A$6:$E$6426,5,0),IF(A301="INSUMO",VLOOKUP(B301,INSUMOS!$A$6:$E$5343,5,0),IF(A301="COTAÇÃO",VLOOKUP(B301,'MAPA DE COTAÇÕES'!$A$9:$I$956,8,0))))</f>
        <v>SER.CG</v>
      </c>
      <c r="E301" s="317" t="str">
        <f>IF(A301="SERVIÇO",VLOOKUP(B301,SERVIÇOS!$A$6:$D$6426,3,0),IF(A301="INSUMO",VLOOKUP(B301,INSUMOS!$A$6:$D$5343,3,0),IF(A301="COTAÇÃO",VLOOKUP(B301,'MAPA DE COTAÇÕES'!$A$9:$H$956,4,0))))</f>
        <v>H</v>
      </c>
      <c r="F301" s="365">
        <v>0.65</v>
      </c>
      <c r="G301" s="318">
        <f>IF(A301="SERVIÇO",VLOOKUP(B301,SERVIÇOS!$A$6:$D$6426,4,0),IF(A301="INSUMO",VLOOKUP(B301,INSUMOS!$A$6:$D$5343,4,0),IF(A301="COTAÇÃO",VLOOKUP(B301,'MAPA DE COTAÇÕES'!$A$9:$H$956,3,0))))</f>
        <v>15.79</v>
      </c>
      <c r="H301" s="321">
        <f t="shared" si="46"/>
        <v>10.263500000000001</v>
      </c>
      <c r="J301" s="244"/>
    </row>
    <row r="302" spans="1:12" s="106" customFormat="1" ht="51" x14ac:dyDescent="0.2">
      <c r="A302" s="287" t="s">
        <v>5146</v>
      </c>
      <c r="B302" s="319">
        <v>4351</v>
      </c>
      <c r="C302" s="316" t="str">
        <f>IF(A302="SERVIÇO",VLOOKUP(B302,SERVIÇOS!$A$6:$D$6426,2,0),IF(A302="INSUMO",VLOOKUP(B302,INSUMOS!$A$6:$D$5343,2,0),IF(A302="COTAÇÃO",VLOOKUP(B302,'MAPA DE COTAÇÕES'!$A$9:$H$956,2,0))))</f>
        <v>PARAFUSO NIQUELADO 3 1/2" COM ACABAMENTO CROMADO PARA FIXAR PECA SANITARIA, INCLUI PORCA CEGA, ARRUELA E BUCHA DE NYLON TAMANHO S-8</v>
      </c>
      <c r="D302" s="317" t="str">
        <f>IF(A302="SERVIÇO",VLOOKUP(B302,SERVIÇOS!$A$6:$E$6426,5,0),IF(A302="INSUMO",VLOOKUP(B302,INSUMOS!$A$6:$E$5343,5,0),IF(A302="COTAÇÃO",VLOOKUP(B302,'MAPA DE COTAÇÕES'!$A$9:$I$956,8,0))))</f>
        <v>MAT.</v>
      </c>
      <c r="E302" s="317" t="str">
        <f>IF(A302="SERVIÇO",VLOOKUP(B302,SERVIÇOS!$A$6:$D$6426,3,0),IF(A302="INSUMO",VLOOKUP(B302,INSUMOS!$A$6:$D$5343,3,0),IF(A302="COTAÇÃO",VLOOKUP(B302,'MAPA DE COTAÇÕES'!$A$9:$H$956,4,0))))</f>
        <v xml:space="preserve">UN    </v>
      </c>
      <c r="F302" s="365">
        <v>6</v>
      </c>
      <c r="G302" s="318">
        <f>IF(A302="SERVIÇO",VLOOKUP(B302,SERVIÇOS!$A$6:$D$6426,4,0),IF(A302="INSUMO",VLOOKUP(B302,INSUMOS!$A$6:$D$5343,4,0),IF(A302="COTAÇÃO",VLOOKUP(B302,'MAPA DE COTAÇÕES'!$A$9:$H$956,3,0))))</f>
        <v>12.09</v>
      </c>
      <c r="H302" s="321">
        <f t="shared" si="46"/>
        <v>72.539999999999992</v>
      </c>
      <c r="J302" s="244"/>
    </row>
    <row r="303" spans="1:12" s="106" customFormat="1" ht="25.5" x14ac:dyDescent="0.2">
      <c r="A303" s="287" t="s">
        <v>5146</v>
      </c>
      <c r="B303" s="319">
        <v>36521</v>
      </c>
      <c r="C303" s="316" t="str">
        <f>IF(A303="SERVIÇO",VLOOKUP(B303,SERVIÇOS!$A$6:$D$6426,2,0),IF(A303="INSUMO",VLOOKUP(B303,INSUMOS!$A$6:$D$5343,2,0),IF(A303="COTAÇÃO",VLOOKUP(B303,'MAPA DE COTAÇÕES'!$A$9:$H$956,2,0))))</f>
        <v>LAVATORIO DE CANTO LOUCA BRANCA SUSPENSO *40 X 30* CM</v>
      </c>
      <c r="D303" s="317" t="str">
        <f>IF(A303="SERVIÇO",VLOOKUP(B303,SERVIÇOS!$A$6:$E$6426,5,0),IF(A303="INSUMO",VLOOKUP(B303,INSUMOS!$A$6:$E$5343,5,0),IF(A303="COTAÇÃO",VLOOKUP(B303,'MAPA DE COTAÇÕES'!$A$9:$I$956,8,0))))</f>
        <v>MAT.</v>
      </c>
      <c r="E303" s="317" t="str">
        <f>IF(A303="SERVIÇO",VLOOKUP(B303,SERVIÇOS!$A$6:$D$6426,3,0),IF(A303="INSUMO",VLOOKUP(B303,INSUMOS!$A$6:$D$5343,3,0),IF(A303="COTAÇÃO",VLOOKUP(B303,'MAPA DE COTAÇÕES'!$A$9:$H$956,4,0))))</f>
        <v xml:space="preserve">UN    </v>
      </c>
      <c r="F303" s="358">
        <v>1</v>
      </c>
      <c r="G303" s="318">
        <f>IF(A303="SERVIÇO",VLOOKUP(B303,SERVIÇOS!$A$6:$D$6426,4,0),IF(A303="INSUMO",VLOOKUP(B303,INSUMOS!$A$6:$D$5343,4,0),IF(A303="COTAÇÃO",VLOOKUP(B303,'MAPA DE COTAÇÕES'!$A$9:$H$956,3,0))))</f>
        <v>116.48</v>
      </c>
      <c r="H303" s="321">
        <f>F303*G303</f>
        <v>116.48</v>
      </c>
      <c r="J303" s="244"/>
    </row>
    <row r="304" spans="1:12" s="106" customFormat="1" ht="12.75" x14ac:dyDescent="0.2">
      <c r="A304" s="287" t="s">
        <v>5146</v>
      </c>
      <c r="B304" s="319">
        <v>37329</v>
      </c>
      <c r="C304" s="316" t="str">
        <f>IF(A304="SERVIÇO",VLOOKUP(B304,SERVIÇOS!$A$6:$D$6426,2,0),IF(A304="INSUMO",VLOOKUP(B304,INSUMOS!$A$6:$D$5343,2,0),IF(A304="COTAÇÃO",VLOOKUP(B304,'MAPA DE COTAÇÕES'!$A$9:$H$956,2,0))))</f>
        <v>REJUNTE EPOXI BRANCO</v>
      </c>
      <c r="D304" s="317" t="str">
        <f>IF(A304="SERVIÇO",VLOOKUP(B304,SERVIÇOS!$A$6:$E$6426,5,0),IF(A304="INSUMO",VLOOKUP(B304,INSUMOS!$A$6:$E$5343,5,0),IF(A304="COTAÇÃO",VLOOKUP(B304,'MAPA DE COTAÇÕES'!$A$9:$I$956,8,0))))</f>
        <v>MAT.</v>
      </c>
      <c r="E304" s="317" t="str">
        <f>IF(A304="SERVIÇO",VLOOKUP(B304,SERVIÇOS!$A$6:$D$6426,3,0),IF(A304="INSUMO",VLOOKUP(B304,INSUMOS!$A$6:$D$5343,3,0),IF(A304="COTAÇÃO",VLOOKUP(B304,'MAPA DE COTAÇÕES'!$A$9:$H$956,4,0))))</f>
        <v xml:space="preserve">KG    </v>
      </c>
      <c r="F304" s="366">
        <v>0.14430000000000001</v>
      </c>
      <c r="G304" s="318">
        <f>IF(A304="SERVIÇO",VLOOKUP(B304,SERVIÇOS!$A$6:$D$6426,4,0),IF(A304="INSUMO",VLOOKUP(B304,INSUMOS!$A$6:$D$5343,4,0),IF(A304="COTAÇÃO",VLOOKUP(B304,'MAPA DE COTAÇÕES'!$A$9:$H$956,3,0))))</f>
        <v>33.67</v>
      </c>
      <c r="H304" s="321">
        <f t="shared" ref="H304" si="47">F304*G304</f>
        <v>4.8585810000000009</v>
      </c>
      <c r="J304" s="244"/>
    </row>
    <row r="305" spans="1:12" s="94" customFormat="1" ht="12.75" x14ac:dyDescent="0.2">
      <c r="A305" s="228"/>
      <c r="B305" s="97" t="s">
        <v>168</v>
      </c>
      <c r="C305" s="547" t="s">
        <v>6691</v>
      </c>
      <c r="D305" s="548"/>
      <c r="E305" s="548"/>
      <c r="F305" s="548"/>
      <c r="G305" s="548"/>
      <c r="H305" s="549"/>
      <c r="J305" s="95"/>
    </row>
    <row r="306" spans="1:12" s="94" customFormat="1" ht="12.75" x14ac:dyDescent="0.2">
      <c r="A306" s="228"/>
      <c r="B306" s="331"/>
      <c r="C306" s="338"/>
      <c r="D306" s="338"/>
      <c r="E306" s="338"/>
      <c r="F306" s="338"/>
      <c r="G306" s="338"/>
      <c r="H306" s="339"/>
      <c r="J306" s="95"/>
    </row>
    <row r="307" spans="1:12" s="94" customFormat="1" ht="25.5" x14ac:dyDescent="0.2">
      <c r="A307" s="228"/>
      <c r="B307" s="99" t="s">
        <v>6694</v>
      </c>
      <c r="C307" s="100" t="s">
        <v>6695</v>
      </c>
      <c r="D307" s="101" t="s">
        <v>107</v>
      </c>
      <c r="E307" s="101" t="s">
        <v>6454</v>
      </c>
      <c r="F307" s="102"/>
      <c r="G307" s="103"/>
      <c r="H307" s="104">
        <f>SUM(H308:H311)</f>
        <v>28.128</v>
      </c>
      <c r="J307" s="96"/>
      <c r="L307" s="98"/>
    </row>
    <row r="308" spans="1:12" s="106" customFormat="1" ht="25.5" x14ac:dyDescent="0.2">
      <c r="A308" s="287" t="s">
        <v>5144</v>
      </c>
      <c r="B308" s="319">
        <v>88267</v>
      </c>
      <c r="C308" s="316" t="str">
        <f>IF(A308="SERVIÇO",VLOOKUP(B308,SERVIÇOS!$A$6:$D$6426,2,0),IF(A308="INSUMO",VLOOKUP(B308,INSUMOS!$A$6:$D$5343,2,0),IF(A308="COTAÇÃO",VLOOKUP(B308,'MAPA DE COTAÇÕES'!$A$9:$H$956,2,0))))</f>
        <v>ENCANADOR OU BOMBEIRO HIDRÁULICO COM ENCARGOS COMPLEMENTARES</v>
      </c>
      <c r="D308" s="317" t="str">
        <f>IF(A308="SERVIÇO",VLOOKUP(B308,SERVIÇOS!$A$6:$E$6426,5,0),IF(A308="INSUMO",VLOOKUP(B308,INSUMOS!$A$6:$E$5343,5,0),IF(A308="COTAÇÃO",VLOOKUP(B308,'MAPA DE COTAÇÕES'!$A$9:$I$956,8,0))))</f>
        <v>SER.CG</v>
      </c>
      <c r="E308" s="317" t="str">
        <f>IF(A308="SERVIÇO",VLOOKUP(B308,SERVIÇOS!$A$6:$D$6426,3,0),IF(A308="INSUMO",VLOOKUP(B308,INSUMOS!$A$6:$D$5343,3,0),IF(A308="COTAÇÃO",VLOOKUP(B308,'MAPA DE COTAÇÕES'!$A$9:$H$956,4,0))))</f>
        <v>H</v>
      </c>
      <c r="F308" s="365">
        <v>0.12</v>
      </c>
      <c r="G308" s="318">
        <f>IF(A308="SERVIÇO",VLOOKUP(B308,SERVIÇOS!$A$6:$D$6426,4,0),IF(A308="INSUMO",VLOOKUP(B308,INSUMOS!$A$6:$D$5343,4,0),IF(A308="COTAÇÃO",VLOOKUP(B308,'MAPA DE COTAÇÕES'!$A$9:$H$956,3,0))))</f>
        <v>21.06</v>
      </c>
      <c r="H308" s="321">
        <f t="shared" ref="H308:H310" si="48">F308*G308</f>
        <v>2.5271999999999997</v>
      </c>
      <c r="J308" s="244"/>
    </row>
    <row r="309" spans="1:12" s="106" customFormat="1" ht="25.5" x14ac:dyDescent="0.2">
      <c r="A309" s="287" t="s">
        <v>5144</v>
      </c>
      <c r="B309" s="319">
        <v>88316</v>
      </c>
      <c r="C309" s="316" t="str">
        <f>IF(A309="SERVIÇO",VLOOKUP(B309,SERVIÇOS!$A$6:$D$6426,2,0),IF(A309="INSUMO",VLOOKUP(B309,INSUMOS!$A$6:$D$5343,2,0),IF(A309="COTAÇÃO",VLOOKUP(B309,'MAPA DE COTAÇÕES'!$A$9:$H$956,2,0))))</f>
        <v>SERVENTE COM ENCARGOS COMPLEMENTARES</v>
      </c>
      <c r="D309" s="317" t="str">
        <f>IF(A309="SERVIÇO",VLOOKUP(B309,SERVIÇOS!$A$6:$E$6426,5,0),IF(A309="INSUMO",VLOOKUP(B309,INSUMOS!$A$6:$E$5343,5,0),IF(A309="COTAÇÃO",VLOOKUP(B309,'MAPA DE COTAÇÕES'!$A$9:$I$956,8,0))))</f>
        <v>SER.CG</v>
      </c>
      <c r="E309" s="317" t="str">
        <f>IF(A309="SERVIÇO",VLOOKUP(B309,SERVIÇOS!$A$6:$D$6426,3,0),IF(A309="INSUMO",VLOOKUP(B309,INSUMOS!$A$6:$D$5343,3,0),IF(A309="COTAÇÃO",VLOOKUP(B309,'MAPA DE COTAÇÕES'!$A$9:$H$956,4,0))))</f>
        <v>H</v>
      </c>
      <c r="F309" s="365">
        <v>0.04</v>
      </c>
      <c r="G309" s="318">
        <f>IF(A309="SERVIÇO",VLOOKUP(B309,SERVIÇOS!$A$6:$D$6426,4,0),IF(A309="INSUMO",VLOOKUP(B309,INSUMOS!$A$6:$D$5343,4,0),IF(A309="COTAÇÃO",VLOOKUP(B309,'MAPA DE COTAÇÕES'!$A$9:$H$956,3,0))))</f>
        <v>15.79</v>
      </c>
      <c r="H309" s="321">
        <f t="shared" si="48"/>
        <v>0.63159999999999994</v>
      </c>
      <c r="J309" s="244"/>
    </row>
    <row r="310" spans="1:12" s="106" customFormat="1" ht="25.5" x14ac:dyDescent="0.2">
      <c r="A310" s="287" t="s">
        <v>5146</v>
      </c>
      <c r="B310" s="319">
        <v>38643</v>
      </c>
      <c r="C310" s="316" t="str">
        <f>IF(A310="SERVIÇO",VLOOKUP(B310,SERVIÇOS!$A$6:$D$6426,2,0),IF(A310="INSUMO",VLOOKUP(B310,INSUMOS!$A$6:$D$5343,2,0),IF(A310="COTAÇÃO",VLOOKUP(B310,'MAPA DE COTAÇÕES'!$A$9:$H$956,2,0))))</f>
        <v>VALVULA EM METAL CROMADO PARA LAVATORIO, 1 " SEM LADRAO</v>
      </c>
      <c r="D310" s="317" t="str">
        <f>IF(A310="SERVIÇO",VLOOKUP(B310,SERVIÇOS!$A$6:$E$6426,5,0),IF(A310="INSUMO",VLOOKUP(B310,INSUMOS!$A$6:$E$5343,5,0),IF(A310="COTAÇÃO",VLOOKUP(B310,'MAPA DE COTAÇÕES'!$A$9:$I$956,8,0))))</f>
        <v>MAT.</v>
      </c>
      <c r="E310" s="317" t="str">
        <f>IF(A310="SERVIÇO",VLOOKUP(B310,SERVIÇOS!$A$6:$D$6426,3,0),IF(A310="INSUMO",VLOOKUP(B310,INSUMOS!$A$6:$D$5343,3,0),IF(A310="COTAÇÃO",VLOOKUP(B310,'MAPA DE COTAÇÕES'!$A$9:$H$956,4,0))))</f>
        <v xml:space="preserve">UN    </v>
      </c>
      <c r="F310" s="365">
        <v>1</v>
      </c>
      <c r="G310" s="318">
        <f>IF(A310="SERVIÇO",VLOOKUP(B310,SERVIÇOS!$A$6:$D$6426,4,0),IF(A310="INSUMO",VLOOKUP(B310,INSUMOS!$A$6:$D$5343,4,0),IF(A310="COTAÇÃO",VLOOKUP(B310,'MAPA DE COTAÇÕES'!$A$9:$H$956,3,0))))</f>
        <v>24.82</v>
      </c>
      <c r="H310" s="321">
        <f t="shared" si="48"/>
        <v>24.82</v>
      </c>
      <c r="J310" s="244"/>
    </row>
    <row r="311" spans="1:12" s="106" customFormat="1" ht="25.5" x14ac:dyDescent="0.2">
      <c r="A311" s="287" t="s">
        <v>5146</v>
      </c>
      <c r="B311" s="319">
        <v>3146</v>
      </c>
      <c r="C311" s="316" t="str">
        <f>IF(A311="SERVIÇO",VLOOKUP(B311,SERVIÇOS!$A$6:$D$6426,2,0),IF(A311="INSUMO",VLOOKUP(B311,INSUMOS!$A$6:$D$5343,2,0),IF(A311="COTAÇÃO",VLOOKUP(B311,'MAPA DE COTAÇÕES'!$A$9:$H$956,2,0))))</f>
        <v>FITA VEDA ROSCA EM ROLOS DE 18 MM X 10 M (L X C)</v>
      </c>
      <c r="D311" s="317" t="str">
        <f>IF(A311="SERVIÇO",VLOOKUP(B311,SERVIÇOS!$A$6:$E$6426,5,0),IF(A311="INSUMO",VLOOKUP(B311,INSUMOS!$A$6:$E$5343,5,0),IF(A311="COTAÇÃO",VLOOKUP(B311,'MAPA DE COTAÇÕES'!$A$9:$I$956,8,0))))</f>
        <v>MAT.</v>
      </c>
      <c r="E311" s="317" t="str">
        <f>IF(A311="SERVIÇO",VLOOKUP(B311,SERVIÇOS!$A$6:$D$6426,3,0),IF(A311="INSUMO",VLOOKUP(B311,INSUMOS!$A$6:$D$5343,3,0),IF(A311="COTAÇÃO",VLOOKUP(B311,'MAPA DE COTAÇÕES'!$A$9:$H$956,4,0))))</f>
        <v xml:space="preserve">UN    </v>
      </c>
      <c r="F311" s="358">
        <v>0.04</v>
      </c>
      <c r="G311" s="318">
        <f>IF(A311="SERVIÇO",VLOOKUP(B311,SERVIÇOS!$A$6:$D$6426,4,0),IF(A311="INSUMO",VLOOKUP(B311,INSUMOS!$A$6:$D$5343,4,0),IF(A311="COTAÇÃO",VLOOKUP(B311,'MAPA DE COTAÇÕES'!$A$9:$H$956,3,0))))</f>
        <v>3.73</v>
      </c>
      <c r="H311" s="321">
        <f>F311*G311</f>
        <v>0.1492</v>
      </c>
      <c r="J311" s="244"/>
    </row>
    <row r="312" spans="1:12" s="94" customFormat="1" ht="12.75" x14ac:dyDescent="0.2">
      <c r="A312" s="228"/>
      <c r="B312" s="97" t="s">
        <v>168</v>
      </c>
      <c r="C312" s="547" t="s">
        <v>6696</v>
      </c>
      <c r="D312" s="548"/>
      <c r="E312" s="548"/>
      <c r="F312" s="548"/>
      <c r="G312" s="548"/>
      <c r="H312" s="549"/>
      <c r="J312" s="95"/>
    </row>
    <row r="313" spans="1:12" s="94" customFormat="1" ht="12.75" x14ac:dyDescent="0.2">
      <c r="A313" s="228"/>
      <c r="B313" s="331"/>
      <c r="C313" s="338"/>
      <c r="D313" s="338"/>
      <c r="E313" s="338"/>
      <c r="F313" s="338"/>
      <c r="G313" s="338"/>
      <c r="H313" s="339"/>
      <c r="J313" s="95"/>
    </row>
    <row r="314" spans="1:12" s="94" customFormat="1" ht="51" x14ac:dyDescent="0.2">
      <c r="A314" s="228"/>
      <c r="B314" s="99" t="s">
        <v>6697</v>
      </c>
      <c r="C314" s="100" t="s">
        <v>6698</v>
      </c>
      <c r="D314" s="101" t="s">
        <v>107</v>
      </c>
      <c r="E314" s="101" t="s">
        <v>6454</v>
      </c>
      <c r="F314" s="102"/>
      <c r="G314" s="103"/>
      <c r="H314" s="104">
        <f>SUM(H315:H318)</f>
        <v>144.86159999999998</v>
      </c>
      <c r="J314" s="96"/>
      <c r="L314" s="98"/>
    </row>
    <row r="315" spans="1:12" s="106" customFormat="1" ht="25.5" x14ac:dyDescent="0.2">
      <c r="A315" s="287" t="s">
        <v>5144</v>
      </c>
      <c r="B315" s="319">
        <v>88267</v>
      </c>
      <c r="C315" s="316" t="str">
        <f>IF(A315="SERVIÇO",VLOOKUP(B315,SERVIÇOS!$A$6:$D$6426,2,0),IF(A315="INSUMO",VLOOKUP(B315,INSUMOS!$A$6:$D$5343,2,0),IF(A315="COTAÇÃO",VLOOKUP(B315,'MAPA DE COTAÇÕES'!$A$9:$H$956,2,0))))</f>
        <v>ENCANADOR OU BOMBEIRO HIDRÁULICO COM ENCARGOS COMPLEMENTARES</v>
      </c>
      <c r="D315" s="317" t="str">
        <f>IF(A315="SERVIÇO",VLOOKUP(B315,SERVIÇOS!$A$6:$E$6426,5,0),IF(A315="INSUMO",VLOOKUP(B315,INSUMOS!$A$6:$E$5343,5,0),IF(A315="COTAÇÃO",VLOOKUP(B315,'MAPA DE COTAÇÕES'!$A$9:$I$956,8,0))))</f>
        <v>SER.CG</v>
      </c>
      <c r="E315" s="317" t="str">
        <f>IF(A315="SERVIÇO",VLOOKUP(B315,SERVIÇOS!$A$6:$D$6426,3,0),IF(A315="INSUMO",VLOOKUP(B315,INSUMOS!$A$6:$D$5343,3,0),IF(A315="COTAÇÃO",VLOOKUP(B315,'MAPA DE COTAÇÕES'!$A$9:$H$956,4,0))))</f>
        <v>H</v>
      </c>
      <c r="F315" s="365">
        <v>0.1</v>
      </c>
      <c r="G315" s="318">
        <f>IF(A315="SERVIÇO",VLOOKUP(B315,SERVIÇOS!$A$6:$D$6426,4,0),IF(A315="INSUMO",VLOOKUP(B315,INSUMOS!$A$6:$D$5343,4,0),IF(A315="COTAÇÃO",VLOOKUP(B315,'MAPA DE COTAÇÕES'!$A$9:$H$956,3,0))))</f>
        <v>21.06</v>
      </c>
      <c r="H315" s="321">
        <f t="shared" ref="H315:H317" si="49">F315*G315</f>
        <v>2.1059999999999999</v>
      </c>
      <c r="J315" s="244"/>
    </row>
    <row r="316" spans="1:12" s="106" customFormat="1" ht="25.5" x14ac:dyDescent="0.2">
      <c r="A316" s="287" t="s">
        <v>5144</v>
      </c>
      <c r="B316" s="319">
        <v>88316</v>
      </c>
      <c r="C316" s="316" t="str">
        <f>IF(A316="SERVIÇO",VLOOKUP(B316,SERVIÇOS!$A$6:$D$6426,2,0),IF(A316="INSUMO",VLOOKUP(B316,INSUMOS!$A$6:$D$5343,2,0),IF(A316="COTAÇÃO",VLOOKUP(B316,'MAPA DE COTAÇÕES'!$A$9:$H$956,2,0))))</f>
        <v>SERVENTE COM ENCARGOS COMPLEMENTARES</v>
      </c>
      <c r="D316" s="317" t="str">
        <f>IF(A316="SERVIÇO",VLOOKUP(B316,SERVIÇOS!$A$6:$E$6426,5,0),IF(A316="INSUMO",VLOOKUP(B316,INSUMOS!$A$6:$E$5343,5,0),IF(A316="COTAÇÃO",VLOOKUP(B316,'MAPA DE COTAÇÕES'!$A$9:$I$956,8,0))))</f>
        <v>SER.CG</v>
      </c>
      <c r="E316" s="317" t="str">
        <f>IF(A316="SERVIÇO",VLOOKUP(B316,SERVIÇOS!$A$6:$D$6426,3,0),IF(A316="INSUMO",VLOOKUP(B316,INSUMOS!$A$6:$D$5343,3,0),IF(A316="COTAÇÃO",VLOOKUP(B316,'MAPA DE COTAÇÕES'!$A$9:$H$956,4,0))))</f>
        <v>H</v>
      </c>
      <c r="F316" s="365">
        <v>0.03</v>
      </c>
      <c r="G316" s="318">
        <f>IF(A316="SERVIÇO",VLOOKUP(B316,SERVIÇOS!$A$6:$D$6426,4,0),IF(A316="INSUMO",VLOOKUP(B316,INSUMOS!$A$6:$D$5343,4,0),IF(A316="COTAÇÃO",VLOOKUP(B316,'MAPA DE COTAÇÕES'!$A$9:$H$956,3,0))))</f>
        <v>15.79</v>
      </c>
      <c r="H316" s="321">
        <f t="shared" si="49"/>
        <v>0.47369999999999995</v>
      </c>
      <c r="J316" s="244"/>
    </row>
    <row r="317" spans="1:12" s="106" customFormat="1" ht="25.5" x14ac:dyDescent="0.2">
      <c r="A317" s="287" t="s">
        <v>5146</v>
      </c>
      <c r="B317" s="319">
        <v>3146</v>
      </c>
      <c r="C317" s="316" t="str">
        <f>IF(A317="SERVIÇO",VLOOKUP(B317,SERVIÇOS!$A$6:$D$6426,2,0),IF(A317="INSUMO",VLOOKUP(B317,INSUMOS!$A$6:$D$5343,2,0),IF(A317="COTAÇÃO",VLOOKUP(B317,'MAPA DE COTAÇÕES'!$A$9:$H$956,2,0))))</f>
        <v>FITA VEDA ROSCA EM ROLOS DE 18 MM X 10 M (L X C)</v>
      </c>
      <c r="D317" s="317" t="str">
        <f>IF(A317="SERVIÇO",VLOOKUP(B317,SERVIÇOS!$A$6:$E$6426,5,0),IF(A317="INSUMO",VLOOKUP(B317,INSUMOS!$A$6:$E$5343,5,0),IF(A317="COTAÇÃO",VLOOKUP(B317,'MAPA DE COTAÇÕES'!$A$9:$I$956,8,0))))</f>
        <v>MAT.</v>
      </c>
      <c r="E317" s="317" t="str">
        <f>IF(A317="SERVIÇO",VLOOKUP(B317,SERVIÇOS!$A$6:$D$6426,3,0),IF(A317="INSUMO",VLOOKUP(B317,INSUMOS!$A$6:$D$5343,3,0),IF(A317="COTAÇÃO",VLOOKUP(B317,'MAPA DE COTAÇÕES'!$A$9:$H$956,4,0))))</f>
        <v xml:space="preserve">UN    </v>
      </c>
      <c r="F317" s="365">
        <v>0.03</v>
      </c>
      <c r="G317" s="318">
        <f>IF(A317="SERVIÇO",VLOOKUP(B317,SERVIÇOS!$A$6:$D$6426,4,0),IF(A317="INSUMO",VLOOKUP(B317,INSUMOS!$A$6:$D$5343,4,0),IF(A317="COTAÇÃO",VLOOKUP(B317,'MAPA DE COTAÇÕES'!$A$9:$H$956,3,0))))</f>
        <v>3.73</v>
      </c>
      <c r="H317" s="321">
        <f t="shared" si="49"/>
        <v>0.1119</v>
      </c>
      <c r="J317" s="244"/>
    </row>
    <row r="318" spans="1:12" s="106" customFormat="1" ht="38.25" x14ac:dyDescent="0.2">
      <c r="A318" s="287" t="s">
        <v>5146</v>
      </c>
      <c r="B318" s="319">
        <v>36796</v>
      </c>
      <c r="C318" s="316" t="str">
        <f>IF(A318="SERVIÇO",VLOOKUP(B318,SERVIÇOS!$A$6:$D$6426,2,0),IF(A318="INSUMO",VLOOKUP(B318,INSUMOS!$A$6:$D$5343,2,0),IF(A318="COTAÇÃO",VLOOKUP(B318,'MAPA DE COTAÇÕES'!$A$9:$H$956,2,0))))</f>
        <v>TORNEIRA CROMADA DE MESA PARA LAVATORIO TEMPORIZADA PRESSAO BICA BAIXA</v>
      </c>
      <c r="D318" s="317" t="str">
        <f>IF(A318="SERVIÇO",VLOOKUP(B318,SERVIÇOS!$A$6:$E$6426,5,0),IF(A318="INSUMO",VLOOKUP(B318,INSUMOS!$A$6:$E$5343,5,0),IF(A318="COTAÇÃO",VLOOKUP(B318,'MAPA DE COTAÇÕES'!$A$9:$I$956,8,0))))</f>
        <v>MAT.</v>
      </c>
      <c r="E318" s="317" t="str">
        <f>IF(A318="SERVIÇO",VLOOKUP(B318,SERVIÇOS!$A$6:$D$6426,3,0),IF(A318="INSUMO",VLOOKUP(B318,INSUMOS!$A$6:$D$5343,3,0),IF(A318="COTAÇÃO",VLOOKUP(B318,'MAPA DE COTAÇÕES'!$A$9:$H$956,4,0))))</f>
        <v xml:space="preserve">UN    </v>
      </c>
      <c r="F318" s="358">
        <v>1</v>
      </c>
      <c r="G318" s="318">
        <f>IF(A318="SERVIÇO",VLOOKUP(B318,SERVIÇOS!$A$6:$D$6426,4,0),IF(A318="INSUMO",VLOOKUP(B318,INSUMOS!$A$6:$D$5343,4,0),IF(A318="COTAÇÃO",VLOOKUP(B318,'MAPA DE COTAÇÕES'!$A$9:$H$956,3,0))))</f>
        <v>142.16999999999999</v>
      </c>
      <c r="H318" s="321">
        <f>F318*G318</f>
        <v>142.16999999999999</v>
      </c>
      <c r="J318" s="244"/>
    </row>
    <row r="319" spans="1:12" s="94" customFormat="1" ht="12.75" x14ac:dyDescent="0.2">
      <c r="A319" s="228"/>
      <c r="B319" s="97" t="s">
        <v>168</v>
      </c>
      <c r="C319" s="547" t="s">
        <v>6699</v>
      </c>
      <c r="D319" s="548"/>
      <c r="E319" s="548"/>
      <c r="F319" s="548"/>
      <c r="G319" s="548"/>
      <c r="H319" s="549"/>
      <c r="J319" s="95"/>
    </row>
    <row r="320" spans="1:12" s="94" customFormat="1" ht="12.75" x14ac:dyDescent="0.2">
      <c r="A320" s="228"/>
      <c r="B320" s="331"/>
      <c r="C320" s="338"/>
      <c r="D320" s="338"/>
      <c r="E320" s="338"/>
      <c r="F320" s="338"/>
      <c r="G320" s="338"/>
      <c r="H320" s="339"/>
      <c r="J320" s="95"/>
    </row>
    <row r="321" spans="1:12" s="94" customFormat="1" ht="38.25" x14ac:dyDescent="0.2">
      <c r="A321" s="228"/>
      <c r="B321" s="99" t="s">
        <v>6700</v>
      </c>
      <c r="C321" s="100" t="s">
        <v>6701</v>
      </c>
      <c r="D321" s="101" t="s">
        <v>107</v>
      </c>
      <c r="E321" s="101" t="s">
        <v>6454</v>
      </c>
      <c r="F321" s="102"/>
      <c r="G321" s="103"/>
      <c r="H321" s="104">
        <f>SUM(H322:H325)</f>
        <v>204.49904000000001</v>
      </c>
      <c r="J321" s="96"/>
      <c r="L321" s="98"/>
    </row>
    <row r="322" spans="1:12" s="106" customFormat="1" ht="25.5" x14ac:dyDescent="0.2">
      <c r="A322" s="287" t="s">
        <v>5144</v>
      </c>
      <c r="B322" s="319">
        <v>88309</v>
      </c>
      <c r="C322" s="316" t="str">
        <f>IF(A322="SERVIÇO",VLOOKUP(B322,SERVIÇOS!$A$6:$D$6426,2,0),IF(A322="INSUMO",VLOOKUP(B322,INSUMOS!$A$6:$D$5343,2,0),IF(A322="COTAÇÃO",VLOOKUP(B322,'MAPA DE COTAÇÕES'!$A$9:$H$956,2,0))))</f>
        <v>PEDREIRO COM ENCARGOS COMPLEMENTARES</v>
      </c>
      <c r="D322" s="317" t="str">
        <f>IF(A322="SERVIÇO",VLOOKUP(B322,SERVIÇOS!$A$6:$E$6426,5,0),IF(A322="INSUMO",VLOOKUP(B322,INSUMOS!$A$6:$E$5343,5,0),IF(A322="COTAÇÃO",VLOOKUP(B322,'MAPA DE COTAÇÕES'!$A$9:$I$956,8,0))))</f>
        <v>SER.CG</v>
      </c>
      <c r="E322" s="317" t="str">
        <f>IF(A322="SERVIÇO",VLOOKUP(B322,SERVIÇOS!$A$6:$D$6426,3,0),IF(A322="INSUMO",VLOOKUP(B322,INSUMOS!$A$6:$D$5343,3,0),IF(A322="COTAÇÃO",VLOOKUP(B322,'MAPA DE COTAÇÕES'!$A$9:$H$956,4,0))))</f>
        <v>H</v>
      </c>
      <c r="F322" s="361">
        <v>2.6</v>
      </c>
      <c r="G322" s="318">
        <f>IF(A322="SERVIÇO",VLOOKUP(B322,SERVIÇOS!$A$6:$D$6426,4,0),IF(A322="INSUMO",VLOOKUP(B322,INSUMOS!$A$6:$D$5343,4,0),IF(A322="COTAÇÃO",VLOOKUP(B322,'MAPA DE COTAÇÕES'!$A$9:$H$956,3,0))))</f>
        <v>21.47</v>
      </c>
      <c r="H322" s="321">
        <f t="shared" ref="H322:H323" si="50">F322*G322</f>
        <v>55.821999999999996</v>
      </c>
      <c r="J322" s="244"/>
    </row>
    <row r="323" spans="1:12" s="106" customFormat="1" ht="25.5" x14ac:dyDescent="0.2">
      <c r="A323" s="287" t="s">
        <v>5144</v>
      </c>
      <c r="B323" s="319">
        <v>88316</v>
      </c>
      <c r="C323" s="316" t="str">
        <f>IF(A323="SERVIÇO",VLOOKUP(B323,SERVIÇOS!$A$6:$D$6426,2,0),IF(A323="INSUMO",VLOOKUP(B323,INSUMOS!$A$6:$D$5343,2,0),IF(A323="COTAÇÃO",VLOOKUP(B323,'MAPA DE COTAÇÕES'!$A$9:$H$956,2,0))))</f>
        <v>SERVENTE COM ENCARGOS COMPLEMENTARES</v>
      </c>
      <c r="D323" s="317" t="str">
        <f>IF(A323="SERVIÇO",VLOOKUP(B323,SERVIÇOS!$A$6:$E$6426,5,0),IF(A323="INSUMO",VLOOKUP(B323,INSUMOS!$A$6:$E$5343,5,0),IF(A323="COTAÇÃO",VLOOKUP(B323,'MAPA DE COTAÇÕES'!$A$9:$I$956,8,0))))</f>
        <v>SER.CG</v>
      </c>
      <c r="E323" s="317" t="str">
        <f>IF(A323="SERVIÇO",VLOOKUP(B323,SERVIÇOS!$A$6:$D$6426,3,0),IF(A323="INSUMO",VLOOKUP(B323,INSUMOS!$A$6:$D$5343,3,0),IF(A323="COTAÇÃO",VLOOKUP(B323,'MAPA DE COTAÇÕES'!$A$9:$H$956,4,0))))</f>
        <v>H</v>
      </c>
      <c r="F323" s="362">
        <v>2.6</v>
      </c>
      <c r="G323" s="318">
        <f>IF(A323="SERVIÇO",VLOOKUP(B323,SERVIÇOS!$A$6:$D$6426,4,0),IF(A323="INSUMO",VLOOKUP(B323,INSUMOS!$A$6:$D$5343,4,0),IF(A323="COTAÇÃO",VLOOKUP(B323,'MAPA DE COTAÇÕES'!$A$9:$H$956,3,0))))</f>
        <v>15.79</v>
      </c>
      <c r="H323" s="321">
        <f t="shared" si="50"/>
        <v>41.054000000000002</v>
      </c>
      <c r="J323" s="244"/>
    </row>
    <row r="324" spans="1:12" s="106" customFormat="1" ht="25.5" x14ac:dyDescent="0.2">
      <c r="A324" s="287" t="s">
        <v>16</v>
      </c>
      <c r="B324" s="319" t="s">
        <v>5853</v>
      </c>
      <c r="C324" s="316" t="str">
        <f>IF(A324="SERVIÇO",VLOOKUP(B324,SERVIÇOS!$A$6:$D$6426,2,0),IF(A324="INSUMO",VLOOKUP(B324,INSUMOS!$A$6:$D$5343,2,0),IF(A324="COTAÇÃO",VLOOKUP(B324,'MAPA DE COTAÇÕES'!$A$9:$H$956,2,0))))</f>
        <v>KIT GRELHA METÁLICA (GRELHA + CESTO PERFURADO) . GAIL . 49,5 X 15,7CM</v>
      </c>
      <c r="D324" s="317" t="str">
        <f>IF(A324="SERVIÇO",VLOOKUP(B324,SERVIÇOS!$A$6:$E$6426,5,0),IF(A324="INSUMO",VLOOKUP(B324,INSUMOS!$A$6:$E$5343,5,0),IF(A324="COTAÇÃO",VLOOKUP(B324,'MAPA DE COTAÇÕES'!$A$9:$I$956,9,0))))</f>
        <v>MAT.</v>
      </c>
      <c r="E324" s="317" t="str">
        <f>IF(A324="SERVIÇO",VLOOKUP(B324,SERVIÇOS!$A$6:$D$6426,3,0),IF(A324="INSUMO",VLOOKUP(B324,INSUMOS!$A$6:$D$5343,3,0),IF(A324="COTAÇÃO",VLOOKUP(B324,'MAPA DE COTAÇÕES'!$A$9:$H$956,4,0))))</f>
        <v>UN</v>
      </c>
      <c r="F324" s="320">
        <v>1</v>
      </c>
      <c r="G324" s="318">
        <f>IF(A324="SERVIÇO",VLOOKUP(B324,SERVIÇOS!$A$6:$D$6426,4,0),IF(A324="INSUMO",VLOOKUP(B324,INSUMOS!$A$6:$D$5343,4,0),IF(A324="COTAÇÃO",VLOOKUP(B324,'MAPA DE COTAÇÕES'!$A$9:$H$956,3,0))))</f>
        <v>104.9</v>
      </c>
      <c r="H324" s="321">
        <f>F324*G324</f>
        <v>104.9</v>
      </c>
      <c r="J324" s="244"/>
    </row>
    <row r="325" spans="1:12" s="106" customFormat="1" ht="51" x14ac:dyDescent="0.2">
      <c r="A325" s="287" t="s">
        <v>5144</v>
      </c>
      <c r="B325" s="319">
        <v>87316</v>
      </c>
      <c r="C325" s="316" t="str">
        <f>IF(A325="SERVIÇO",VLOOKUP(B325,SERVIÇOS!$A$6:$D$6426,2,0),IF(A325="INSUMO",VLOOKUP(B325,INSUMOS!$A$6:$D$5343,2,0),IF(A325="COTAÇÃO",VLOOKUP(B325,'MAPA DE COTAÇÕES'!$A$9:$H$956,2,0))))</f>
        <v>ARGAMASSA TRAÇO 1:4 (CIMENTO E AREIA GROSSA) PARA CHAPISCO CONVENCIONAL, PREPARO MECÂNICO COM BETONEIRA 400 L. AF_06/2014</v>
      </c>
      <c r="D325" s="317" t="str">
        <f>IF(A325="SERVIÇO",VLOOKUP(B325,SERVIÇOS!$A$6:$E$6426,5,0),IF(A325="INSUMO",VLOOKUP(B325,INSUMOS!$A$6:$E$5343,5,0),IF(A325="COTAÇÃO",VLOOKUP(B325,'MAPA DE COTAÇÕES'!$A$9:$I$956,8,0))))</f>
        <v>SER.CG</v>
      </c>
      <c r="E325" s="317" t="str">
        <f>IF(A325="SERVIÇO",VLOOKUP(B325,SERVIÇOS!$A$6:$D$6426,3,0),IF(A325="INSUMO",VLOOKUP(B325,INSUMOS!$A$6:$D$5343,3,0),IF(A325="COTAÇÃO",VLOOKUP(B325,'MAPA DE COTAÇÕES'!$A$9:$H$956,4,0))))</f>
        <v>M3</v>
      </c>
      <c r="F325" s="361">
        <v>8.0000000000000002E-3</v>
      </c>
      <c r="G325" s="318">
        <f>IF(A325="SERVIÇO",VLOOKUP(B325,SERVIÇOS!$A$6:$D$6426,4,0),IF(A325="INSUMO",VLOOKUP(B325,INSUMOS!$A$6:$D$5343,4,0),IF(A325="COTAÇÃO",VLOOKUP(B325,'MAPA DE COTAÇÕES'!$A$9:$H$956,3,0))))</f>
        <v>340.38</v>
      </c>
      <c r="H325" s="321">
        <f t="shared" ref="H325" si="51">F325*G325</f>
        <v>2.7230400000000001</v>
      </c>
      <c r="J325" s="244"/>
    </row>
    <row r="326" spans="1:12" s="94" customFormat="1" ht="12.75" x14ac:dyDescent="0.2">
      <c r="A326" s="228"/>
      <c r="B326" s="97" t="s">
        <v>168</v>
      </c>
      <c r="C326" s="547" t="s">
        <v>6711</v>
      </c>
      <c r="D326" s="548"/>
      <c r="E326" s="548"/>
      <c r="F326" s="548"/>
      <c r="G326" s="548"/>
      <c r="H326" s="549"/>
      <c r="J326" s="95"/>
    </row>
    <row r="327" spans="1:12" s="94" customFormat="1" ht="12.75" x14ac:dyDescent="0.2">
      <c r="A327" s="228"/>
      <c r="B327" s="331"/>
      <c r="C327" s="338"/>
      <c r="D327" s="338"/>
      <c r="E327" s="338"/>
      <c r="F327" s="338"/>
      <c r="G327" s="338"/>
      <c r="H327" s="339"/>
      <c r="J327" s="95"/>
    </row>
    <row r="328" spans="1:12" s="94" customFormat="1" ht="38.25" x14ac:dyDescent="0.2">
      <c r="A328" s="228"/>
      <c r="B328" s="99" t="s">
        <v>6702</v>
      </c>
      <c r="C328" s="100" t="s">
        <v>6703</v>
      </c>
      <c r="D328" s="101" t="s">
        <v>107</v>
      </c>
      <c r="E328" s="101" t="s">
        <v>6454</v>
      </c>
      <c r="F328" s="102"/>
      <c r="G328" s="103"/>
      <c r="H328" s="104">
        <f>SUM(H329:H331)</f>
        <v>64.14</v>
      </c>
      <c r="J328" s="96"/>
      <c r="L328" s="98"/>
    </row>
    <row r="329" spans="1:12" s="106" customFormat="1" ht="25.5" x14ac:dyDescent="0.2">
      <c r="A329" s="287" t="s">
        <v>5144</v>
      </c>
      <c r="B329" s="319">
        <v>88267</v>
      </c>
      <c r="C329" s="316" t="str">
        <f>IF(A329="SERVIÇO",VLOOKUP(B329,SERVIÇOS!$A$6:$D$6426,2,0),IF(A329="INSUMO",VLOOKUP(B329,INSUMOS!$A$6:$D$5343,2,0),IF(A329="COTAÇÃO",VLOOKUP(B329,'MAPA DE COTAÇÕES'!$A$9:$H$956,2,0))))</f>
        <v>ENCANADOR OU BOMBEIRO HIDRÁULICO COM ENCARGOS COMPLEMENTARES</v>
      </c>
      <c r="D329" s="317" t="str">
        <f>IF(A329="SERVIÇO",VLOOKUP(B329,SERVIÇOS!$A$6:$E$6426,5,0),IF(A329="INSUMO",VLOOKUP(B329,INSUMOS!$A$6:$E$5343,5,0),IF(A329="COTAÇÃO",VLOOKUP(B329,'MAPA DE COTAÇÕES'!$A$9:$I$956,8,0))))</f>
        <v>SER.CG</v>
      </c>
      <c r="E329" s="317" t="str">
        <f>IF(A329="SERVIÇO",VLOOKUP(B329,SERVIÇOS!$A$6:$D$6426,3,0),IF(A329="INSUMO",VLOOKUP(B329,INSUMOS!$A$6:$D$5343,3,0),IF(A329="COTAÇÃO",VLOOKUP(B329,'MAPA DE COTAÇÕES'!$A$9:$H$956,4,0))))</f>
        <v>H</v>
      </c>
      <c r="F329" s="361">
        <v>0.5</v>
      </c>
      <c r="G329" s="318">
        <f>IF(A329="SERVIÇO",VLOOKUP(B329,SERVIÇOS!$A$6:$D$6426,4,0),IF(A329="INSUMO",VLOOKUP(B329,INSUMOS!$A$6:$D$5343,4,0),IF(A329="COTAÇÃO",VLOOKUP(B329,'MAPA DE COTAÇÕES'!$A$9:$H$956,3,0))))</f>
        <v>21.06</v>
      </c>
      <c r="H329" s="321">
        <f t="shared" ref="H329:H330" si="52">F329*G329</f>
        <v>10.53</v>
      </c>
      <c r="J329" s="244"/>
    </row>
    <row r="330" spans="1:12" s="106" customFormat="1" ht="38.25" x14ac:dyDescent="0.2">
      <c r="A330" s="287" t="s">
        <v>5144</v>
      </c>
      <c r="B330" s="319">
        <v>88248</v>
      </c>
      <c r="C330" s="316" t="str">
        <f>IF(A330="SERVIÇO",VLOOKUP(B330,SERVIÇOS!$A$6:$D$6426,2,0),IF(A330="INSUMO",VLOOKUP(B330,INSUMOS!$A$6:$D$5343,2,0),IF(A330="COTAÇÃO",VLOOKUP(B330,'MAPA DE COTAÇÕES'!$A$9:$H$956,2,0))))</f>
        <v>AUXILIAR DE ENCANADOR OU BOMBEIRO HIDRÁULICO COM ENCARGOS COMPLEMENTARES</v>
      </c>
      <c r="D330" s="317" t="str">
        <f>IF(A330="SERVIÇO",VLOOKUP(B330,SERVIÇOS!$A$6:$E$6426,5,0),IF(A330="INSUMO",VLOOKUP(B330,INSUMOS!$A$6:$E$5343,5,0),IF(A330="COTAÇÃO",VLOOKUP(B330,'MAPA DE COTAÇÕES'!$A$9:$I$956,8,0))))</f>
        <v>SER.CG</v>
      </c>
      <c r="E330" s="317" t="str">
        <f>IF(A330="SERVIÇO",VLOOKUP(B330,SERVIÇOS!$A$6:$D$6426,3,0),IF(A330="INSUMO",VLOOKUP(B330,INSUMOS!$A$6:$D$5343,3,0),IF(A330="COTAÇÃO",VLOOKUP(B330,'MAPA DE COTAÇÕES'!$A$9:$H$956,4,0))))</f>
        <v>H</v>
      </c>
      <c r="F330" s="362">
        <v>0.5</v>
      </c>
      <c r="G330" s="318">
        <f>IF(A330="SERVIÇO",VLOOKUP(B330,SERVIÇOS!$A$6:$D$6426,4,0),IF(A330="INSUMO",VLOOKUP(B330,INSUMOS!$A$6:$D$5343,4,0),IF(A330="COTAÇÃO",VLOOKUP(B330,'MAPA DE COTAÇÕES'!$A$9:$H$956,3,0))))</f>
        <v>16.420000000000002</v>
      </c>
      <c r="H330" s="321">
        <f t="shared" si="52"/>
        <v>8.2100000000000009</v>
      </c>
      <c r="J330" s="244"/>
    </row>
    <row r="331" spans="1:12" s="106" customFormat="1" ht="38.25" x14ac:dyDescent="0.2">
      <c r="A331" s="287" t="s">
        <v>5146</v>
      </c>
      <c r="B331" s="319">
        <v>11758</v>
      </c>
      <c r="C331" s="316" t="str">
        <f>IF(A331="SERVIÇO",VLOOKUP(B331,SERVIÇOS!$A$6:$D$6426,2,0),IF(A331="INSUMO",VLOOKUP(B331,INSUMOS!$A$6:$D$5343,2,0),IF(A331="COTAÇÃO",VLOOKUP(B331,'MAPA DE COTAÇÕES'!$A$9:$H$956,2,0))))</f>
        <v>SABONETEIRA PLASTICA TIPO DISPENSER PARA SABONETE LIQUIDO COM RESERVATORIO 800 A 1500 ML</v>
      </c>
      <c r="D331" s="317" t="str">
        <f>IF(A331="SERVIÇO",VLOOKUP(B331,SERVIÇOS!$A$6:$E$6426,5,0),IF(A331="INSUMO",VLOOKUP(B331,INSUMOS!$A$6:$E$5343,5,0),IF(A331="COTAÇÃO",VLOOKUP(B331,'MAPA DE COTAÇÕES'!$A$9:$I$956,8,0))))</f>
        <v>MAT.</v>
      </c>
      <c r="E331" s="317" t="str">
        <f>IF(A331="SERVIÇO",VLOOKUP(B331,SERVIÇOS!$A$6:$D$6426,3,0),IF(A331="INSUMO",VLOOKUP(B331,INSUMOS!$A$6:$D$5343,3,0),IF(A331="COTAÇÃO",VLOOKUP(B331,'MAPA DE COTAÇÕES'!$A$9:$H$956,4,0))))</f>
        <v xml:space="preserve">UN    </v>
      </c>
      <c r="F331" s="361">
        <v>1</v>
      </c>
      <c r="G331" s="318">
        <f>IF(A331="SERVIÇO",VLOOKUP(B331,SERVIÇOS!$A$6:$D$6426,4,0),IF(A331="INSUMO",VLOOKUP(B331,INSUMOS!$A$6:$D$5343,4,0),IF(A331="COTAÇÃO",VLOOKUP(B331,'MAPA DE COTAÇÕES'!$A$9:$H$956,3,0))))</f>
        <v>45.4</v>
      </c>
      <c r="H331" s="321">
        <f t="shared" ref="H331" si="53">F331*G331</f>
        <v>45.4</v>
      </c>
      <c r="J331" s="244"/>
    </row>
    <row r="332" spans="1:12" s="94" customFormat="1" ht="12.75" x14ac:dyDescent="0.2">
      <c r="A332" s="228"/>
      <c r="B332" s="97" t="s">
        <v>168</v>
      </c>
      <c r="C332" s="547" t="s">
        <v>6710</v>
      </c>
      <c r="D332" s="548"/>
      <c r="E332" s="548"/>
      <c r="F332" s="548"/>
      <c r="G332" s="548"/>
      <c r="H332" s="549"/>
      <c r="J332" s="95"/>
    </row>
    <row r="333" spans="1:12" s="94" customFormat="1" ht="12.75" x14ac:dyDescent="0.2">
      <c r="A333" s="228"/>
      <c r="B333" s="331"/>
      <c r="C333" s="338"/>
      <c r="D333" s="338"/>
      <c r="E333" s="338"/>
      <c r="F333" s="338"/>
      <c r="G333" s="338"/>
      <c r="H333" s="339"/>
      <c r="J333" s="95"/>
    </row>
    <row r="334" spans="1:12" s="94" customFormat="1" ht="38.25" x14ac:dyDescent="0.2">
      <c r="A334" s="228"/>
      <c r="B334" s="99" t="s">
        <v>6704</v>
      </c>
      <c r="C334" s="100" t="s">
        <v>6705</v>
      </c>
      <c r="D334" s="101" t="s">
        <v>107</v>
      </c>
      <c r="E334" s="101" t="s">
        <v>6454</v>
      </c>
      <c r="F334" s="102"/>
      <c r="G334" s="103"/>
      <c r="H334" s="104">
        <f>SUM(H335:H337)</f>
        <v>66</v>
      </c>
      <c r="J334" s="96"/>
      <c r="L334" s="98"/>
    </row>
    <row r="335" spans="1:12" s="106" customFormat="1" ht="25.5" x14ac:dyDescent="0.2">
      <c r="A335" s="287" t="s">
        <v>5144</v>
      </c>
      <c r="B335" s="319">
        <v>88267</v>
      </c>
      <c r="C335" s="316" t="str">
        <f>IF(A335="SERVIÇO",VLOOKUP(B335,SERVIÇOS!$A$6:$D$6426,2,0),IF(A335="INSUMO",VLOOKUP(B335,INSUMOS!$A$6:$D$5343,2,0),IF(A335="COTAÇÃO",VLOOKUP(B335,'MAPA DE COTAÇÕES'!$A$9:$H$956,2,0))))</f>
        <v>ENCANADOR OU BOMBEIRO HIDRÁULICO COM ENCARGOS COMPLEMENTARES</v>
      </c>
      <c r="D335" s="317" t="str">
        <f>IF(A335="SERVIÇO",VLOOKUP(B335,SERVIÇOS!$A$6:$E$6426,5,0),IF(A335="INSUMO",VLOOKUP(B335,INSUMOS!$A$6:$E$5343,5,0),IF(A335="COTAÇÃO",VLOOKUP(B335,'MAPA DE COTAÇÕES'!$A$9:$I$956,8,0))))</f>
        <v>SER.CG</v>
      </c>
      <c r="E335" s="317" t="str">
        <f>IF(A335="SERVIÇO",VLOOKUP(B335,SERVIÇOS!$A$6:$D$6426,3,0),IF(A335="INSUMO",VLOOKUP(B335,INSUMOS!$A$6:$D$5343,3,0),IF(A335="COTAÇÃO",VLOOKUP(B335,'MAPA DE COTAÇÕES'!$A$9:$H$956,4,0))))</f>
        <v>H</v>
      </c>
      <c r="F335" s="361">
        <v>0.5</v>
      </c>
      <c r="G335" s="318">
        <f>IF(A335="SERVIÇO",VLOOKUP(B335,SERVIÇOS!$A$6:$D$6426,4,0),IF(A335="INSUMO",VLOOKUP(B335,INSUMOS!$A$6:$D$5343,4,0),IF(A335="COTAÇÃO",VLOOKUP(B335,'MAPA DE COTAÇÕES'!$A$9:$H$956,3,0))))</f>
        <v>21.06</v>
      </c>
      <c r="H335" s="321">
        <f t="shared" ref="H335:H337" si="54">F335*G335</f>
        <v>10.53</v>
      </c>
      <c r="J335" s="244"/>
    </row>
    <row r="336" spans="1:12" s="106" customFormat="1" ht="38.25" x14ac:dyDescent="0.2">
      <c r="A336" s="287" t="s">
        <v>5144</v>
      </c>
      <c r="B336" s="319">
        <v>88248</v>
      </c>
      <c r="C336" s="316" t="str">
        <f>IF(A336="SERVIÇO",VLOOKUP(B336,SERVIÇOS!$A$6:$D$6426,2,0),IF(A336="INSUMO",VLOOKUP(B336,INSUMOS!$A$6:$D$5343,2,0),IF(A336="COTAÇÃO",VLOOKUP(B336,'MAPA DE COTAÇÕES'!$A$9:$H$956,2,0))))</f>
        <v>AUXILIAR DE ENCANADOR OU BOMBEIRO HIDRÁULICO COM ENCARGOS COMPLEMENTARES</v>
      </c>
      <c r="D336" s="317" t="str">
        <f>IF(A336="SERVIÇO",VLOOKUP(B336,SERVIÇOS!$A$6:$E$6426,5,0),IF(A336="INSUMO",VLOOKUP(B336,INSUMOS!$A$6:$E$5343,5,0),IF(A336="COTAÇÃO",VLOOKUP(B336,'MAPA DE COTAÇÕES'!$A$9:$I$956,8,0))))</f>
        <v>SER.CG</v>
      </c>
      <c r="E336" s="317" t="str">
        <f>IF(A336="SERVIÇO",VLOOKUP(B336,SERVIÇOS!$A$6:$D$6426,3,0),IF(A336="INSUMO",VLOOKUP(B336,INSUMOS!$A$6:$D$5343,3,0),IF(A336="COTAÇÃO",VLOOKUP(B336,'MAPA DE COTAÇÕES'!$A$9:$H$956,4,0))))</f>
        <v>H</v>
      </c>
      <c r="F336" s="362">
        <v>0.5</v>
      </c>
      <c r="G336" s="318">
        <f>IF(A336="SERVIÇO",VLOOKUP(B336,SERVIÇOS!$A$6:$D$6426,4,0),IF(A336="INSUMO",VLOOKUP(B336,INSUMOS!$A$6:$D$5343,4,0),IF(A336="COTAÇÃO",VLOOKUP(B336,'MAPA DE COTAÇÕES'!$A$9:$H$956,3,0))))</f>
        <v>16.420000000000002</v>
      </c>
      <c r="H336" s="321">
        <f t="shared" si="54"/>
        <v>8.2100000000000009</v>
      </c>
      <c r="J336" s="244"/>
    </row>
    <row r="337" spans="1:12" s="106" customFormat="1" ht="25.5" x14ac:dyDescent="0.2">
      <c r="A337" s="287" t="s">
        <v>5146</v>
      </c>
      <c r="B337" s="319">
        <v>37401</v>
      </c>
      <c r="C337" s="316" t="str">
        <f>IF(A337="SERVIÇO",VLOOKUP(B337,SERVIÇOS!$A$6:$D$6426,2,0),IF(A337="INSUMO",VLOOKUP(B337,INSUMOS!$A$6:$D$5343,2,0),IF(A337="COTAÇÃO",VLOOKUP(B337,'MAPA DE COTAÇÕES'!$A$9:$H$956,2,0))))</f>
        <v>TOALHEIRO PLASTICO TIPO DISPENSER PARA PAPEL TOALHA INTERFOLHADO</v>
      </c>
      <c r="D337" s="317" t="str">
        <f>IF(A337="SERVIÇO",VLOOKUP(B337,SERVIÇOS!$A$6:$E$6426,5,0),IF(A337="INSUMO",VLOOKUP(B337,INSUMOS!$A$6:$E$5343,5,0),IF(A337="COTAÇÃO",VLOOKUP(B337,'MAPA DE COTAÇÕES'!$A$9:$I$956,8,0))))</f>
        <v>MAT.</v>
      </c>
      <c r="E337" s="317" t="str">
        <f>IF(A337="SERVIÇO",VLOOKUP(B337,SERVIÇOS!$A$6:$D$6426,3,0),IF(A337="INSUMO",VLOOKUP(B337,INSUMOS!$A$6:$D$5343,3,0),IF(A337="COTAÇÃO",VLOOKUP(B337,'MAPA DE COTAÇÕES'!$A$9:$H$956,4,0))))</f>
        <v xml:space="preserve">UN    </v>
      </c>
      <c r="F337" s="361">
        <v>1</v>
      </c>
      <c r="G337" s="318">
        <f>IF(A337="SERVIÇO",VLOOKUP(B337,SERVIÇOS!$A$6:$D$6426,4,0),IF(A337="INSUMO",VLOOKUP(B337,INSUMOS!$A$6:$D$5343,4,0),IF(A337="COTAÇÃO",VLOOKUP(B337,'MAPA DE COTAÇÕES'!$A$9:$H$956,3,0))))</f>
        <v>47.26</v>
      </c>
      <c r="H337" s="321">
        <f t="shared" si="54"/>
        <v>47.26</v>
      </c>
      <c r="J337" s="244"/>
    </row>
    <row r="338" spans="1:12" s="94" customFormat="1" ht="12.75" x14ac:dyDescent="0.2">
      <c r="A338" s="228"/>
      <c r="B338" s="97" t="s">
        <v>168</v>
      </c>
      <c r="C338" s="547" t="s">
        <v>6710</v>
      </c>
      <c r="D338" s="548"/>
      <c r="E338" s="548"/>
      <c r="F338" s="548"/>
      <c r="G338" s="548"/>
      <c r="H338" s="549"/>
      <c r="J338" s="95"/>
    </row>
    <row r="339" spans="1:12" s="94" customFormat="1" ht="12.75" x14ac:dyDescent="0.2">
      <c r="A339" s="228"/>
      <c r="B339" s="331"/>
      <c r="C339" s="338"/>
      <c r="D339" s="338"/>
      <c r="E339" s="338"/>
      <c r="F339" s="338"/>
      <c r="G339" s="338"/>
      <c r="H339" s="339"/>
      <c r="J339" s="95"/>
    </row>
    <row r="340" spans="1:12" s="94" customFormat="1" ht="38.25" x14ac:dyDescent="0.2">
      <c r="A340" s="228"/>
      <c r="B340" s="99" t="s">
        <v>6707</v>
      </c>
      <c r="C340" s="100" t="s">
        <v>6708</v>
      </c>
      <c r="D340" s="101" t="s">
        <v>107</v>
      </c>
      <c r="E340" s="101" t="s">
        <v>8</v>
      </c>
      <c r="F340" s="102"/>
      <c r="G340" s="103"/>
      <c r="H340" s="104">
        <f>SUM(H341:H345)</f>
        <v>165.48434</v>
      </c>
      <c r="J340" s="96"/>
      <c r="L340" s="98"/>
    </row>
    <row r="341" spans="1:12" s="106" customFormat="1" ht="25.5" x14ac:dyDescent="0.2">
      <c r="A341" s="287" t="s">
        <v>5144</v>
      </c>
      <c r="B341" s="319">
        <v>88267</v>
      </c>
      <c r="C341" s="316" t="str">
        <f>IF(A341="SERVIÇO",VLOOKUP(B341,SERVIÇOS!$A$6:$D$6426,2,0),IF(A341="INSUMO",VLOOKUP(B341,INSUMOS!$A$6:$D$5343,2,0),IF(A341="COTAÇÃO",VLOOKUP(B341,'MAPA DE COTAÇÕES'!$A$9:$H$956,2,0))))</f>
        <v>ENCANADOR OU BOMBEIRO HIDRÁULICO COM ENCARGOS COMPLEMENTARES</v>
      </c>
      <c r="D341" s="317" t="str">
        <f>IF(A341="SERVIÇO",VLOOKUP(B341,SERVIÇOS!$A$6:$E$6426,5,0),IF(A341="INSUMO",VLOOKUP(B341,INSUMOS!$A$6:$E$5343,5,0),IF(A341="COTAÇÃO",VLOOKUP(B341,'MAPA DE COTAÇÕES'!$A$9:$I$956,8,0))))</f>
        <v>SER.CG</v>
      </c>
      <c r="E341" s="317" t="str">
        <f>IF(A341="SERVIÇO",VLOOKUP(B341,SERVIÇOS!$A$6:$D$6426,3,0),IF(A341="INSUMO",VLOOKUP(B341,INSUMOS!$A$6:$D$5343,3,0),IF(A341="COTAÇÃO",VLOOKUP(B341,'MAPA DE COTAÇÕES'!$A$9:$H$956,4,0))))</f>
        <v>H</v>
      </c>
      <c r="F341" s="361">
        <v>0.15</v>
      </c>
      <c r="G341" s="318">
        <f>IF(A341="SERVIÇO",VLOOKUP(B341,SERVIÇOS!$A$6:$D$6426,4,0),IF(A341="INSUMO",VLOOKUP(B341,INSUMOS!$A$6:$D$5343,4,0),IF(A341="COTAÇÃO",VLOOKUP(B341,'MAPA DE COTAÇÕES'!$A$9:$H$956,3,0))))</f>
        <v>21.06</v>
      </c>
      <c r="H341" s="321">
        <f t="shared" ref="H341:H345" si="55">F341*G341</f>
        <v>3.1589999999999998</v>
      </c>
      <c r="J341" s="244"/>
    </row>
    <row r="342" spans="1:12" s="106" customFormat="1" ht="38.25" x14ac:dyDescent="0.2">
      <c r="A342" s="287" t="s">
        <v>5144</v>
      </c>
      <c r="B342" s="319">
        <v>88248</v>
      </c>
      <c r="C342" s="316" t="str">
        <f>IF(A342="SERVIÇO",VLOOKUP(B342,SERVIÇOS!$A$6:$D$6426,2,0),IF(A342="INSUMO",VLOOKUP(B342,INSUMOS!$A$6:$D$5343,2,0),IF(A342="COTAÇÃO",VLOOKUP(B342,'MAPA DE COTAÇÕES'!$A$9:$H$956,2,0))))</f>
        <v>AUXILIAR DE ENCANADOR OU BOMBEIRO HIDRÁULICO COM ENCARGOS COMPLEMENTARES</v>
      </c>
      <c r="D342" s="317" t="str">
        <f>IF(A342="SERVIÇO",VLOOKUP(B342,SERVIÇOS!$A$6:$E$6426,5,0),IF(A342="INSUMO",VLOOKUP(B342,INSUMOS!$A$6:$E$5343,5,0),IF(A342="COTAÇÃO",VLOOKUP(B342,'MAPA DE COTAÇÕES'!$A$9:$I$956,8,0))))</f>
        <v>SER.CG</v>
      </c>
      <c r="E342" s="317" t="str">
        <f>IF(A342="SERVIÇO",VLOOKUP(B342,SERVIÇOS!$A$6:$D$6426,3,0),IF(A342="INSUMO",VLOOKUP(B342,INSUMOS!$A$6:$D$5343,3,0),IF(A342="COTAÇÃO",VLOOKUP(B342,'MAPA DE COTAÇÕES'!$A$9:$H$956,4,0))))</f>
        <v>H</v>
      </c>
      <c r="F342" s="362">
        <v>0.15</v>
      </c>
      <c r="G342" s="318">
        <f>IF(A342="SERVIÇO",VLOOKUP(B342,SERVIÇOS!$A$6:$D$6426,4,0),IF(A342="INSUMO",VLOOKUP(B342,INSUMOS!$A$6:$D$5343,4,0),IF(A342="COTAÇÃO",VLOOKUP(B342,'MAPA DE COTAÇÕES'!$A$9:$H$956,3,0))))</f>
        <v>16.420000000000002</v>
      </c>
      <c r="H342" s="321">
        <f t="shared" si="55"/>
        <v>2.4630000000000001</v>
      </c>
      <c r="J342" s="244"/>
    </row>
    <row r="343" spans="1:12" s="106" customFormat="1" ht="51" x14ac:dyDescent="0.2">
      <c r="A343" s="287" t="s">
        <v>5146</v>
      </c>
      <c r="B343" s="319">
        <v>20078</v>
      </c>
      <c r="C343" s="316" t="str">
        <f>IF(A343="SERVIÇO",VLOOKUP(B343,SERVIÇOS!$A$6:$D$6426,2,0),IF(A343="INSUMO",VLOOKUP(B343,INSUMOS!$A$6:$D$5343,2,0),IF(A343="COTAÇÃO",VLOOKUP(B343,'MAPA DE COTAÇÕES'!$A$9:$H$956,2,0))))</f>
        <v>PASTA LUBRIFICANTE PARA TUBOS E CONEXOES COM JUNTA ELASTICA (USO EM PVC, ACO, POLIETILENO E OUTROS) ( DE *400* G)</v>
      </c>
      <c r="D343" s="317" t="str">
        <f>IF(A343="SERVIÇO",VLOOKUP(B343,SERVIÇOS!$A$6:$E$6426,5,0),IF(A343="INSUMO",VLOOKUP(B343,INSUMOS!$A$6:$E$5343,5,0),IF(A343="COTAÇÃO",VLOOKUP(B343,'MAPA DE COTAÇÕES'!$A$9:$I$956,8,0))))</f>
        <v>MAT.</v>
      </c>
      <c r="E343" s="317" t="str">
        <f>IF(A343="SERVIÇO",VLOOKUP(B343,SERVIÇOS!$A$6:$D$6426,3,0),IF(A343="INSUMO",VLOOKUP(B343,INSUMOS!$A$6:$D$5343,3,0),IF(A343="COTAÇÃO",VLOOKUP(B343,'MAPA DE COTAÇÕES'!$A$9:$H$956,4,0))))</f>
        <v xml:space="preserve">UN    </v>
      </c>
      <c r="F343" s="361">
        <v>3.5000000000000001E-3</v>
      </c>
      <c r="G343" s="318">
        <f>IF(A343="SERVIÇO",VLOOKUP(B343,SERVIÇOS!$A$6:$D$6426,4,0),IF(A343="INSUMO",VLOOKUP(B343,INSUMOS!$A$6:$D$5343,4,0),IF(A343="COTAÇÃO",VLOOKUP(B343,'MAPA DE COTAÇÕES'!$A$9:$H$956,3,0))))</f>
        <v>20.440000000000001</v>
      </c>
      <c r="H343" s="321">
        <f t="shared" si="55"/>
        <v>7.1540000000000006E-2</v>
      </c>
      <c r="J343" s="244"/>
    </row>
    <row r="344" spans="1:12" s="106" customFormat="1" ht="25.5" x14ac:dyDescent="0.2">
      <c r="A344" s="287" t="s">
        <v>5146</v>
      </c>
      <c r="B344" s="319">
        <v>311</v>
      </c>
      <c r="C344" s="316" t="str">
        <f>IF(A344="SERVIÇO",VLOOKUP(B344,SERVIÇOS!$A$6:$D$6426,2,0),IF(A344="INSUMO",VLOOKUP(B344,INSUMOS!$A$6:$D$5343,2,0),IF(A344="COTAÇÃO",VLOOKUP(B344,'MAPA DE COTAÇÕES'!$A$9:$H$956,2,0))))</f>
        <v>ANEL BORRACHA, PARA TUBO PVC DEFOFO, DN 100 MM (NBR 7665)</v>
      </c>
      <c r="D344" s="317" t="str">
        <f>IF(A344="SERVIÇO",VLOOKUP(B344,SERVIÇOS!$A$6:$E$6426,5,0),IF(A344="INSUMO",VLOOKUP(B344,INSUMOS!$A$6:$E$5343,5,0),IF(A344="COTAÇÃO",VLOOKUP(B344,'MAPA DE COTAÇÕES'!$A$9:$I$956,8,0))))</f>
        <v>MAT.</v>
      </c>
      <c r="E344" s="317" t="str">
        <f>IF(A344="SERVIÇO",VLOOKUP(B344,SERVIÇOS!$A$6:$D$6426,3,0),IF(A344="INSUMO",VLOOKUP(B344,INSUMOS!$A$6:$D$5343,3,0),IF(A344="COTAÇÃO",VLOOKUP(B344,'MAPA DE COTAÇÕES'!$A$9:$H$956,4,0))))</f>
        <v xml:space="preserve">UN    </v>
      </c>
      <c r="F344" s="361">
        <v>0.33</v>
      </c>
      <c r="G344" s="318">
        <f>IF(A344="SERVIÇO",VLOOKUP(B344,SERVIÇOS!$A$6:$D$6426,4,0),IF(A344="INSUMO",VLOOKUP(B344,INSUMOS!$A$6:$D$5343,4,0),IF(A344="COTAÇÃO",VLOOKUP(B344,'MAPA DE COTAÇÕES'!$A$9:$H$956,3,0))))</f>
        <v>7.77</v>
      </c>
      <c r="H344" s="321">
        <f t="shared" ref="H344" si="56">F344*G344</f>
        <v>2.5640999999999998</v>
      </c>
      <c r="J344" s="244"/>
    </row>
    <row r="345" spans="1:12" s="106" customFormat="1" ht="25.5" x14ac:dyDescent="0.2">
      <c r="A345" s="287" t="s">
        <v>5146</v>
      </c>
      <c r="B345" s="319">
        <v>21151</v>
      </c>
      <c r="C345" s="316" t="str">
        <f>IF(A345="SERVIÇO",VLOOKUP(B345,SERVIÇOS!$A$6:$D$6426,2,0),IF(A345="INSUMO",VLOOKUP(B345,INSUMOS!$A$6:$D$5343,2,0),IF(A345="COTAÇÃO",VLOOKUP(B345,'MAPA DE COTAÇÕES'!$A$9:$H$956,2,0))))</f>
        <v>TUBO ACO CARBONO SEM COSTURA 4", E= *6,02 MM, SCHEDULE 40, *16,06 KG/M</v>
      </c>
      <c r="D345" s="317" t="str">
        <f>IF(A345="SERVIÇO",VLOOKUP(B345,SERVIÇOS!$A$6:$E$6426,5,0),IF(A345="INSUMO",VLOOKUP(B345,INSUMOS!$A$6:$E$5343,5,0),IF(A345="COTAÇÃO",VLOOKUP(B345,'MAPA DE COTAÇÕES'!$A$9:$I$956,8,0))))</f>
        <v>MAT.</v>
      </c>
      <c r="E345" s="317" t="str">
        <f>IF(A345="SERVIÇO",VLOOKUP(B345,SERVIÇOS!$A$6:$D$6426,3,0),IF(A345="INSUMO",VLOOKUP(B345,INSUMOS!$A$6:$D$5343,3,0),IF(A345="COTAÇÃO",VLOOKUP(B345,'MAPA DE COTAÇÕES'!$A$9:$H$956,4,0))))</f>
        <v xml:space="preserve">M     </v>
      </c>
      <c r="F345" s="361">
        <v>1.01</v>
      </c>
      <c r="G345" s="318">
        <f>IF(A345="SERVIÇO",VLOOKUP(B345,SERVIÇOS!$A$6:$D$6426,4,0),IF(A345="INSUMO",VLOOKUP(B345,INSUMOS!$A$6:$D$5343,4,0),IF(A345="COTAÇÃO",VLOOKUP(B345,'MAPA DE COTAÇÕES'!$A$9:$H$956,3,0))))</f>
        <v>155.66999999999999</v>
      </c>
      <c r="H345" s="321">
        <f t="shared" si="55"/>
        <v>157.22669999999999</v>
      </c>
      <c r="J345" s="244"/>
    </row>
    <row r="346" spans="1:12" s="94" customFormat="1" ht="12.75" x14ac:dyDescent="0.2">
      <c r="A346" s="228"/>
      <c r="B346" s="97" t="s">
        <v>168</v>
      </c>
      <c r="C346" s="547" t="s">
        <v>6709</v>
      </c>
      <c r="D346" s="548"/>
      <c r="E346" s="548"/>
      <c r="F346" s="548"/>
      <c r="G346" s="548"/>
      <c r="H346" s="549"/>
      <c r="J346" s="95"/>
    </row>
    <row r="347" spans="1:12" s="94" customFormat="1" ht="12.75" x14ac:dyDescent="0.2">
      <c r="A347" s="228"/>
      <c r="B347" s="331"/>
      <c r="C347" s="338"/>
      <c r="D347" s="338"/>
      <c r="E347" s="338"/>
      <c r="F347" s="338"/>
      <c r="G347" s="338"/>
      <c r="H347" s="339"/>
      <c r="J347" s="95"/>
    </row>
    <row r="348" spans="1:12" s="94" customFormat="1" ht="25.5" x14ac:dyDescent="0.2">
      <c r="A348" s="228"/>
      <c r="B348" s="99" t="s">
        <v>6706</v>
      </c>
      <c r="C348" s="100" t="s">
        <v>6712</v>
      </c>
      <c r="D348" s="101" t="s">
        <v>107</v>
      </c>
      <c r="E348" s="101" t="s">
        <v>6454</v>
      </c>
      <c r="F348" s="102"/>
      <c r="G348" s="103"/>
      <c r="H348" s="104">
        <f>SUM(H349:H354)</f>
        <v>7.3823080000000001</v>
      </c>
      <c r="J348" s="96"/>
      <c r="L348" s="98"/>
    </row>
    <row r="349" spans="1:12" s="106" customFormat="1" ht="25.5" x14ac:dyDescent="0.2">
      <c r="A349" s="287" t="s">
        <v>5144</v>
      </c>
      <c r="B349" s="319">
        <v>88267</v>
      </c>
      <c r="C349" s="316" t="str">
        <f>IF(A349="SERVIÇO",VLOOKUP(B349,SERVIÇOS!$A$6:$D$6426,2,0),IF(A349="INSUMO",VLOOKUP(B349,INSUMOS!$A$6:$D$5343,2,0),IF(A349="COTAÇÃO",VLOOKUP(B349,'MAPA DE COTAÇÕES'!$A$9:$H$956,2,0))))</f>
        <v>ENCANADOR OU BOMBEIRO HIDRÁULICO COM ENCARGOS COMPLEMENTARES</v>
      </c>
      <c r="D349" s="317" t="str">
        <f>IF(A349="SERVIÇO",VLOOKUP(B349,SERVIÇOS!$A$6:$E$6426,5,0),IF(A349="INSUMO",VLOOKUP(B349,INSUMOS!$A$6:$E$5343,5,0),IF(A349="COTAÇÃO",VLOOKUP(B349,'MAPA DE COTAÇÕES'!$A$9:$I$956,8,0))))</f>
        <v>SER.CG</v>
      </c>
      <c r="E349" s="317" t="str">
        <f>IF(A349="SERVIÇO",VLOOKUP(B349,SERVIÇOS!$A$6:$D$6426,3,0),IF(A349="INSUMO",VLOOKUP(B349,INSUMOS!$A$6:$D$5343,3,0),IF(A349="COTAÇÃO",VLOOKUP(B349,'MAPA DE COTAÇÕES'!$A$9:$H$956,4,0))))</f>
        <v>H</v>
      </c>
      <c r="F349" s="361">
        <v>0.1</v>
      </c>
      <c r="G349" s="318">
        <f>IF(A349="SERVIÇO",VLOOKUP(B349,SERVIÇOS!$A$6:$D$6426,4,0),IF(A349="INSUMO",VLOOKUP(B349,INSUMOS!$A$6:$D$5343,4,0),IF(A349="COTAÇÃO",VLOOKUP(B349,'MAPA DE COTAÇÕES'!$A$9:$H$956,3,0))))</f>
        <v>21.06</v>
      </c>
      <c r="H349" s="321">
        <f t="shared" ref="H349:H354" si="57">F349*G349</f>
        <v>2.1059999999999999</v>
      </c>
      <c r="J349" s="244"/>
    </row>
    <row r="350" spans="1:12" s="106" customFormat="1" ht="38.25" x14ac:dyDescent="0.2">
      <c r="A350" s="287" t="s">
        <v>5144</v>
      </c>
      <c r="B350" s="319">
        <v>88248</v>
      </c>
      <c r="C350" s="316" t="str">
        <f>IF(A350="SERVIÇO",VLOOKUP(B350,SERVIÇOS!$A$6:$D$6426,2,0),IF(A350="INSUMO",VLOOKUP(B350,INSUMOS!$A$6:$D$5343,2,0),IF(A350="COTAÇÃO",VLOOKUP(B350,'MAPA DE COTAÇÕES'!$A$9:$H$956,2,0))))</f>
        <v>AUXILIAR DE ENCANADOR OU BOMBEIRO HIDRÁULICO COM ENCARGOS COMPLEMENTARES</v>
      </c>
      <c r="D350" s="317" t="str">
        <f>IF(A350="SERVIÇO",VLOOKUP(B350,SERVIÇOS!$A$6:$E$6426,5,0),IF(A350="INSUMO",VLOOKUP(B350,INSUMOS!$A$6:$E$5343,5,0),IF(A350="COTAÇÃO",VLOOKUP(B350,'MAPA DE COTAÇÕES'!$A$9:$I$956,8,0))))</f>
        <v>SER.CG</v>
      </c>
      <c r="E350" s="317" t="str">
        <f>IF(A350="SERVIÇO",VLOOKUP(B350,SERVIÇOS!$A$6:$D$6426,3,0),IF(A350="INSUMO",VLOOKUP(B350,INSUMOS!$A$6:$D$5343,3,0),IF(A350="COTAÇÃO",VLOOKUP(B350,'MAPA DE COTAÇÕES'!$A$9:$H$956,4,0))))</f>
        <v>H</v>
      </c>
      <c r="F350" s="362">
        <v>0.1</v>
      </c>
      <c r="G350" s="318">
        <f>IF(A350="SERVIÇO",VLOOKUP(B350,SERVIÇOS!$A$6:$D$6426,4,0),IF(A350="INSUMO",VLOOKUP(B350,INSUMOS!$A$6:$D$5343,4,0),IF(A350="COTAÇÃO",VLOOKUP(B350,'MAPA DE COTAÇÕES'!$A$9:$H$956,3,0))))</f>
        <v>16.420000000000002</v>
      </c>
      <c r="H350" s="321">
        <f t="shared" si="57"/>
        <v>1.6420000000000003</v>
      </c>
      <c r="J350" s="244"/>
    </row>
    <row r="351" spans="1:12" s="106" customFormat="1" ht="25.5" x14ac:dyDescent="0.2">
      <c r="A351" s="287" t="s">
        <v>5146</v>
      </c>
      <c r="B351" s="319">
        <v>20083</v>
      </c>
      <c r="C351" s="316" t="str">
        <f>IF(A351="SERVIÇO",VLOOKUP(B351,SERVIÇOS!$A$6:$D$6426,2,0),IF(A351="INSUMO",VLOOKUP(B351,INSUMOS!$A$6:$D$5343,2,0),IF(A351="COTAÇÃO",VLOOKUP(B351,'MAPA DE COTAÇÕES'!$A$9:$H$956,2,0))))</f>
        <v>SOLUCAO LIMPADORA PARA PVC, FRASCO COM 1000 CM3</v>
      </c>
      <c r="D351" s="317" t="str">
        <f>IF(A351="SERVIÇO",VLOOKUP(B351,SERVIÇOS!$A$6:$E$6426,5,0),IF(A351="INSUMO",VLOOKUP(B351,INSUMOS!$A$6:$E$5343,5,0),IF(A351="COTAÇÃO",VLOOKUP(B351,'MAPA DE COTAÇÕES'!$A$9:$I$956,8,0))))</f>
        <v>MAT.</v>
      </c>
      <c r="E351" s="317" t="str">
        <f>IF(A351="SERVIÇO",VLOOKUP(B351,SERVIÇOS!$A$6:$D$6426,3,0),IF(A351="INSUMO",VLOOKUP(B351,INSUMOS!$A$6:$D$5343,3,0),IF(A351="COTAÇÃO",VLOOKUP(B351,'MAPA DE COTAÇÕES'!$A$9:$H$956,4,0))))</f>
        <v xml:space="preserve">UN    </v>
      </c>
      <c r="F351" s="361">
        <v>1.4999999999999999E-2</v>
      </c>
      <c r="G351" s="318">
        <f>IF(A351="SERVIÇO",VLOOKUP(B351,SERVIÇOS!$A$6:$D$6426,4,0),IF(A351="INSUMO",VLOOKUP(B351,INSUMOS!$A$6:$D$5343,4,0),IF(A351="COTAÇÃO",VLOOKUP(B351,'MAPA DE COTAÇÕES'!$A$9:$H$956,3,0))))</f>
        <v>48.48</v>
      </c>
      <c r="H351" s="321">
        <f t="shared" si="57"/>
        <v>0.72719999999999996</v>
      </c>
      <c r="J351" s="244"/>
    </row>
    <row r="352" spans="1:12" s="106" customFormat="1" ht="25.5" x14ac:dyDescent="0.2">
      <c r="A352" s="287" t="s">
        <v>5146</v>
      </c>
      <c r="B352" s="319">
        <v>122</v>
      </c>
      <c r="C352" s="316" t="str">
        <f>IF(A352="SERVIÇO",VLOOKUP(B352,SERVIÇOS!$A$6:$D$6426,2,0),IF(A352="INSUMO",VLOOKUP(B352,INSUMOS!$A$6:$D$5343,2,0),IF(A352="COTAÇÃO",VLOOKUP(B352,'MAPA DE COTAÇÕES'!$A$9:$H$956,2,0))))</f>
        <v>ADESIVO PLASTICO PARA PVC, FRASCO COM 850 GR</v>
      </c>
      <c r="D352" s="317" t="str">
        <f>IF(A352="SERVIÇO",VLOOKUP(B352,SERVIÇOS!$A$6:$E$6426,5,0),IF(A352="INSUMO",VLOOKUP(B352,INSUMOS!$A$6:$E$5343,5,0),IF(A352="COTAÇÃO",VLOOKUP(B352,'MAPA DE COTAÇÕES'!$A$9:$I$956,8,0))))</f>
        <v>MAT.</v>
      </c>
      <c r="E352" s="317" t="str">
        <f>IF(A352="SERVIÇO",VLOOKUP(B352,SERVIÇOS!$A$6:$D$6426,3,0),IF(A352="INSUMO",VLOOKUP(B352,INSUMOS!$A$6:$D$5343,3,0),IF(A352="COTAÇÃO",VLOOKUP(B352,'MAPA DE COTAÇÕES'!$A$9:$H$956,4,0))))</f>
        <v xml:space="preserve">UN    </v>
      </c>
      <c r="F352" s="361">
        <v>9.9000000000000008E-3</v>
      </c>
      <c r="G352" s="318">
        <f>IF(A352="SERVIÇO",VLOOKUP(B352,SERVIÇOS!$A$6:$D$6426,4,0),IF(A352="INSUMO",VLOOKUP(B352,INSUMOS!$A$6:$D$5343,4,0),IF(A352="COTAÇÃO",VLOOKUP(B352,'MAPA DE COTAÇÕES'!$A$9:$H$956,3,0))))</f>
        <v>55.82</v>
      </c>
      <c r="H352" s="321">
        <f t="shared" ref="H352" si="58">F352*G352</f>
        <v>0.55261800000000005</v>
      </c>
      <c r="J352" s="244"/>
    </row>
    <row r="353" spans="1:12" s="106" customFormat="1" ht="25.5" x14ac:dyDescent="0.2">
      <c r="A353" s="287" t="s">
        <v>5146</v>
      </c>
      <c r="B353" s="319">
        <v>3767</v>
      </c>
      <c r="C353" s="316" t="str">
        <f>IF(A353="SERVIÇO",VLOOKUP(B353,SERVIÇOS!$A$6:$D$6426,2,0),IF(A353="INSUMO",VLOOKUP(B353,INSUMOS!$A$6:$D$5343,2,0),IF(A353="COTAÇÃO",VLOOKUP(B353,'MAPA DE COTAÇÕES'!$A$9:$H$956,2,0))))</f>
        <v>LIXA EM FOLHA PARA PAREDE OU MADEIRA, NUMERO 120 (COR VERMELHA)</v>
      </c>
      <c r="D353" s="317" t="str">
        <f>IF(A353="SERVIÇO",VLOOKUP(B353,SERVIÇOS!$A$6:$E$6426,5,0),IF(A353="INSUMO",VLOOKUP(B353,INSUMOS!$A$6:$E$5343,5,0),IF(A353="COTAÇÃO",VLOOKUP(B353,'MAPA DE COTAÇÕES'!$A$9:$I$956,8,0))))</f>
        <v>MAT.</v>
      </c>
      <c r="E353" s="317" t="str">
        <f>IF(A353="SERVIÇO",VLOOKUP(B353,SERVIÇOS!$A$6:$D$6426,3,0),IF(A353="INSUMO",VLOOKUP(B353,INSUMOS!$A$6:$D$5343,3,0),IF(A353="COTAÇÃO",VLOOKUP(B353,'MAPA DE COTAÇÕES'!$A$9:$H$956,4,0))))</f>
        <v xml:space="preserve">UN    </v>
      </c>
      <c r="F353" s="361">
        <v>2.1000000000000001E-2</v>
      </c>
      <c r="G353" s="318">
        <f>IF(A353="SERVIÇO",VLOOKUP(B353,SERVIÇOS!$A$6:$D$6426,4,0),IF(A353="INSUMO",VLOOKUP(B353,INSUMOS!$A$6:$D$5343,4,0),IF(A353="COTAÇÃO",VLOOKUP(B353,'MAPA DE COTAÇÕES'!$A$9:$H$956,3,0))))</f>
        <v>0.69</v>
      </c>
      <c r="H353" s="321">
        <f t="shared" si="57"/>
        <v>1.4489999999999999E-2</v>
      </c>
      <c r="J353" s="244"/>
    </row>
    <row r="354" spans="1:12" s="106" customFormat="1" ht="38.25" x14ac:dyDescent="0.2">
      <c r="A354" s="287" t="s">
        <v>5146</v>
      </c>
      <c r="B354" s="319">
        <v>10835</v>
      </c>
      <c r="C354" s="316" t="str">
        <f>IF(A354="SERVIÇO",VLOOKUP(B354,SERVIÇOS!$A$6:$D$6426,2,0),IF(A354="INSUMO",VLOOKUP(B354,INSUMOS!$A$6:$D$5343,2,0),IF(A354="COTAÇÃO",VLOOKUP(B354,'MAPA DE COTAÇÕES'!$A$9:$H$956,2,0))))</f>
        <v>JOELHO PVC, COM BOLSA E ANEL, 90 GRAUS, DN 40 X *38* MM, SERIE NORMAL, PARA ESGOTO PREDIAL</v>
      </c>
      <c r="D354" s="317" t="str">
        <f>IF(A354="SERVIÇO",VLOOKUP(B354,SERVIÇOS!$A$6:$E$6426,5,0),IF(A354="INSUMO",VLOOKUP(B354,INSUMOS!$A$6:$E$5343,5,0),IF(A354="COTAÇÃO",VLOOKUP(B354,'MAPA DE COTAÇÕES'!$A$9:$I$956,8,0))))</f>
        <v>MAT.</v>
      </c>
      <c r="E354" s="317" t="str">
        <f>IF(A354="SERVIÇO",VLOOKUP(B354,SERVIÇOS!$A$6:$D$6426,3,0),IF(A354="INSUMO",VLOOKUP(B354,INSUMOS!$A$6:$D$5343,3,0),IF(A354="COTAÇÃO",VLOOKUP(B354,'MAPA DE COTAÇÕES'!$A$9:$H$956,4,0))))</f>
        <v xml:space="preserve">UN    </v>
      </c>
      <c r="F354" s="361">
        <v>1</v>
      </c>
      <c r="G354" s="318">
        <f>IF(A354="SERVIÇO",VLOOKUP(B354,SERVIÇOS!$A$6:$D$6426,4,0),IF(A354="INSUMO",VLOOKUP(B354,INSUMOS!$A$6:$D$5343,4,0),IF(A354="COTAÇÃO",VLOOKUP(B354,'MAPA DE COTAÇÕES'!$A$9:$H$956,3,0))))</f>
        <v>2.34</v>
      </c>
      <c r="H354" s="321">
        <f t="shared" si="57"/>
        <v>2.34</v>
      </c>
      <c r="J354" s="244"/>
    </row>
    <row r="355" spans="1:12" s="94" customFormat="1" ht="12.75" x14ac:dyDescent="0.2">
      <c r="A355" s="228"/>
      <c r="B355" s="97" t="s">
        <v>168</v>
      </c>
      <c r="C355" s="547" t="s">
        <v>6713</v>
      </c>
      <c r="D355" s="548"/>
      <c r="E355" s="548"/>
      <c r="F355" s="548"/>
      <c r="G355" s="548"/>
      <c r="H355" s="549"/>
      <c r="J355" s="95"/>
    </row>
    <row r="356" spans="1:12" s="94" customFormat="1" ht="12.75" x14ac:dyDescent="0.2">
      <c r="A356" s="228"/>
      <c r="B356" s="331"/>
      <c r="C356" s="338"/>
      <c r="D356" s="338"/>
      <c r="E356" s="338"/>
      <c r="F356" s="338"/>
      <c r="G356" s="338"/>
      <c r="H356" s="339"/>
      <c r="J356" s="95"/>
    </row>
    <row r="357" spans="1:12" s="94" customFormat="1" ht="38.25" x14ac:dyDescent="0.2">
      <c r="A357" s="228"/>
      <c r="B357" s="99" t="s">
        <v>6714</v>
      </c>
      <c r="C357" s="100" t="s">
        <v>6715</v>
      </c>
      <c r="D357" s="101" t="s">
        <v>107</v>
      </c>
      <c r="E357" s="101" t="s">
        <v>6454</v>
      </c>
      <c r="F357" s="102"/>
      <c r="G357" s="103"/>
      <c r="H357" s="104">
        <f>SUM(H358:H363)</f>
        <v>135.77834000000001</v>
      </c>
      <c r="J357" s="96"/>
      <c r="L357" s="98"/>
    </row>
    <row r="358" spans="1:12" s="106" customFormat="1" ht="25.5" x14ac:dyDescent="0.2">
      <c r="A358" s="287" t="s">
        <v>5144</v>
      </c>
      <c r="B358" s="319">
        <v>88267</v>
      </c>
      <c r="C358" s="316" t="str">
        <f>IF(A358="SERVIÇO",VLOOKUP(B358,SERVIÇOS!$A$6:$D$6426,2,0),IF(A358="INSUMO",VLOOKUP(B358,INSUMOS!$A$6:$D$5343,2,0),IF(A358="COTAÇÃO",VLOOKUP(B358,'MAPA DE COTAÇÕES'!$A$9:$H$956,2,0))))</f>
        <v>ENCANADOR OU BOMBEIRO HIDRÁULICO COM ENCARGOS COMPLEMENTARES</v>
      </c>
      <c r="D358" s="317" t="str">
        <f>IF(A358="SERVIÇO",VLOOKUP(B358,SERVIÇOS!$A$6:$E$6426,5,0),IF(A358="INSUMO",VLOOKUP(B358,INSUMOS!$A$6:$E$5343,5,0),IF(A358="COTAÇÃO",VLOOKUP(B358,'MAPA DE COTAÇÕES'!$A$9:$I$956,8,0))))</f>
        <v>SER.CG</v>
      </c>
      <c r="E358" s="317" t="str">
        <f>IF(A358="SERVIÇO",VLOOKUP(B358,SERVIÇOS!$A$6:$D$6426,3,0),IF(A358="INSUMO",VLOOKUP(B358,INSUMOS!$A$6:$D$5343,3,0),IF(A358="COTAÇÃO",VLOOKUP(B358,'MAPA DE COTAÇÕES'!$A$9:$H$956,4,0))))</f>
        <v>H</v>
      </c>
      <c r="F358" s="361">
        <v>0.14000000000000001</v>
      </c>
      <c r="G358" s="318">
        <f>IF(A358="SERVIÇO",VLOOKUP(B358,SERVIÇOS!$A$6:$D$6426,4,0),IF(A358="INSUMO",VLOOKUP(B358,INSUMOS!$A$6:$D$5343,4,0),IF(A358="COTAÇÃO",VLOOKUP(B358,'MAPA DE COTAÇÕES'!$A$9:$H$956,3,0))))</f>
        <v>21.06</v>
      </c>
      <c r="H358" s="321">
        <f t="shared" ref="H358:H363" si="59">F358*G358</f>
        <v>2.9483999999999999</v>
      </c>
      <c r="J358" s="244"/>
    </row>
    <row r="359" spans="1:12" s="106" customFormat="1" ht="38.25" x14ac:dyDescent="0.2">
      <c r="A359" s="287" t="s">
        <v>5144</v>
      </c>
      <c r="B359" s="319">
        <v>88248</v>
      </c>
      <c r="C359" s="316" t="str">
        <f>IF(A359="SERVIÇO",VLOOKUP(B359,SERVIÇOS!$A$6:$D$6426,2,0),IF(A359="INSUMO",VLOOKUP(B359,INSUMOS!$A$6:$D$5343,2,0),IF(A359="COTAÇÃO",VLOOKUP(B359,'MAPA DE COTAÇÕES'!$A$9:$H$956,2,0))))</f>
        <v>AUXILIAR DE ENCANADOR OU BOMBEIRO HIDRÁULICO COM ENCARGOS COMPLEMENTARES</v>
      </c>
      <c r="D359" s="317" t="str">
        <f>IF(A359="SERVIÇO",VLOOKUP(B359,SERVIÇOS!$A$6:$E$6426,5,0),IF(A359="INSUMO",VLOOKUP(B359,INSUMOS!$A$6:$E$5343,5,0),IF(A359="COTAÇÃO",VLOOKUP(B359,'MAPA DE COTAÇÕES'!$A$9:$I$956,8,0))))</f>
        <v>SER.CG</v>
      </c>
      <c r="E359" s="317" t="str">
        <f>IF(A359="SERVIÇO",VLOOKUP(B359,SERVIÇOS!$A$6:$D$6426,3,0),IF(A359="INSUMO",VLOOKUP(B359,INSUMOS!$A$6:$D$5343,3,0),IF(A359="COTAÇÃO",VLOOKUP(B359,'MAPA DE COTAÇÕES'!$A$9:$H$956,4,0))))</f>
        <v>H</v>
      </c>
      <c r="F359" s="362">
        <v>0.14000000000000001</v>
      </c>
      <c r="G359" s="318">
        <f>IF(A359="SERVIÇO",VLOOKUP(B359,SERVIÇOS!$A$6:$D$6426,4,0),IF(A359="INSUMO",VLOOKUP(B359,INSUMOS!$A$6:$D$5343,4,0),IF(A359="COTAÇÃO",VLOOKUP(B359,'MAPA DE COTAÇÕES'!$A$9:$H$956,3,0))))</f>
        <v>16.420000000000002</v>
      </c>
      <c r="H359" s="321">
        <f t="shared" si="59"/>
        <v>2.2988000000000004</v>
      </c>
      <c r="J359" s="244"/>
    </row>
    <row r="360" spans="1:12" s="106" customFormat="1" ht="51" x14ac:dyDescent="0.2">
      <c r="A360" s="287" t="s">
        <v>5146</v>
      </c>
      <c r="B360" s="319">
        <v>20078</v>
      </c>
      <c r="C360" s="316" t="str">
        <f>IF(A360="SERVIÇO",VLOOKUP(B360,SERVIÇOS!$A$6:$D$6426,2,0),IF(A360="INSUMO",VLOOKUP(B360,INSUMOS!$A$6:$D$5343,2,0),IF(A360="COTAÇÃO",VLOOKUP(B360,'MAPA DE COTAÇÕES'!$A$9:$H$956,2,0))))</f>
        <v>PASTA LUBRIFICANTE PARA TUBOS E CONEXOES COM JUNTA ELASTICA (USO EM PVC, ACO, POLIETILENO E OUTROS) ( DE *400* G)</v>
      </c>
      <c r="D360" s="317" t="str">
        <f>IF(A360="SERVIÇO",VLOOKUP(B360,SERVIÇOS!$A$6:$E$6426,5,0),IF(A360="INSUMO",VLOOKUP(B360,INSUMOS!$A$6:$E$5343,5,0),IF(A360="COTAÇÃO",VLOOKUP(B360,'MAPA DE COTAÇÕES'!$A$9:$I$956,8,0))))</f>
        <v>MAT.</v>
      </c>
      <c r="E360" s="317" t="str">
        <f>IF(A360="SERVIÇO",VLOOKUP(B360,SERVIÇOS!$A$6:$D$6426,3,0),IF(A360="INSUMO",VLOOKUP(B360,INSUMOS!$A$6:$D$5343,3,0),IF(A360="COTAÇÃO",VLOOKUP(B360,'MAPA DE COTAÇÕES'!$A$9:$H$956,4,0))))</f>
        <v xml:space="preserve">UN    </v>
      </c>
      <c r="F360" s="361">
        <v>9.35E-2</v>
      </c>
      <c r="G360" s="318">
        <f>IF(A360="SERVIÇO",VLOOKUP(B360,SERVIÇOS!$A$6:$D$6426,4,0),IF(A360="INSUMO",VLOOKUP(B360,INSUMOS!$A$6:$D$5343,4,0),IF(A360="COTAÇÃO",VLOOKUP(B360,'MAPA DE COTAÇÕES'!$A$9:$H$956,3,0))))</f>
        <v>20.440000000000001</v>
      </c>
      <c r="H360" s="321">
        <f t="shared" si="59"/>
        <v>1.9111400000000001</v>
      </c>
      <c r="J360" s="244"/>
    </row>
    <row r="361" spans="1:12" s="106" customFormat="1" ht="25.5" x14ac:dyDescent="0.2">
      <c r="A361" s="287" t="s">
        <v>5146</v>
      </c>
      <c r="B361" s="319">
        <v>311</v>
      </c>
      <c r="C361" s="316" t="str">
        <f>IF(A361="SERVIÇO",VLOOKUP(B361,SERVIÇOS!$A$6:$D$6426,2,0),IF(A361="INSUMO",VLOOKUP(B361,INSUMOS!$A$6:$D$5343,2,0),IF(A361="COTAÇÃO",VLOOKUP(B361,'MAPA DE COTAÇÕES'!$A$9:$H$956,2,0))))</f>
        <v>ANEL BORRACHA, PARA TUBO PVC DEFOFO, DN 100 MM (NBR 7665)</v>
      </c>
      <c r="D361" s="317" t="str">
        <f>IF(A361="SERVIÇO",VLOOKUP(B361,SERVIÇOS!$A$6:$E$6426,5,0),IF(A361="INSUMO",VLOOKUP(B361,INSUMOS!$A$6:$E$5343,5,0),IF(A361="COTAÇÃO",VLOOKUP(B361,'MAPA DE COTAÇÕES'!$A$9:$I$956,8,0))))</f>
        <v>MAT.</v>
      </c>
      <c r="E361" s="317" t="str">
        <f>IF(A361="SERVIÇO",VLOOKUP(B361,SERVIÇOS!$A$6:$D$6426,3,0),IF(A361="INSUMO",VLOOKUP(B361,INSUMOS!$A$6:$D$5343,3,0),IF(A361="COTAÇÃO",VLOOKUP(B361,'MAPA DE COTAÇÕES'!$A$9:$H$956,4,0))))</f>
        <v xml:space="preserve">UN    </v>
      </c>
      <c r="F361" s="361">
        <v>2</v>
      </c>
      <c r="G361" s="318">
        <f>IF(A361="SERVIÇO",VLOOKUP(B361,SERVIÇOS!$A$6:$D$6426,4,0),IF(A361="INSUMO",VLOOKUP(B361,INSUMOS!$A$6:$D$5343,4,0),IF(A361="COTAÇÃO",VLOOKUP(B361,'MAPA DE COTAÇÕES'!$A$9:$H$956,3,0))))</f>
        <v>7.77</v>
      </c>
      <c r="H361" s="321">
        <f t="shared" si="59"/>
        <v>15.54</v>
      </c>
      <c r="J361" s="244"/>
    </row>
    <row r="362" spans="1:12" s="106" customFormat="1" ht="25.5" x14ac:dyDescent="0.2">
      <c r="A362" s="287" t="s">
        <v>5146</v>
      </c>
      <c r="B362" s="319">
        <v>297</v>
      </c>
      <c r="C362" s="316" t="str">
        <f>IF(A362="SERVIÇO",VLOOKUP(B362,SERVIÇOS!$A$6:$D$6426,2,0),IF(A362="INSUMO",VLOOKUP(B362,INSUMOS!$A$6:$D$5343,2,0),IF(A362="COTAÇÃO",VLOOKUP(B362,'MAPA DE COTAÇÕES'!$A$9:$H$956,2,0))))</f>
        <v>ANEL BORRACHA PARA TUBO ESGOTO PREDIAL DN 75 MM (NBR 5688)</v>
      </c>
      <c r="D362" s="317" t="str">
        <f>IF(A362="SERVIÇO",VLOOKUP(B362,SERVIÇOS!$A$6:$E$6426,5,0),IF(A362="INSUMO",VLOOKUP(B362,INSUMOS!$A$6:$E$5343,5,0),IF(A362="COTAÇÃO",VLOOKUP(B362,'MAPA DE COTAÇÕES'!$A$9:$I$956,8,0))))</f>
        <v>MAT.</v>
      </c>
      <c r="E362" s="317" t="str">
        <f>IF(A362="SERVIÇO",VLOOKUP(B362,SERVIÇOS!$A$6:$D$6426,3,0),IF(A362="INSUMO",VLOOKUP(B362,INSUMOS!$A$6:$D$5343,3,0),IF(A362="COTAÇÃO",VLOOKUP(B362,'MAPA DE COTAÇÕES'!$A$9:$H$956,4,0))))</f>
        <v xml:space="preserve">UN    </v>
      </c>
      <c r="F362" s="361">
        <v>1</v>
      </c>
      <c r="G362" s="318">
        <f>IF(A362="SERVIÇO",VLOOKUP(B362,SERVIÇOS!$A$6:$D$6426,4,0),IF(A362="INSUMO",VLOOKUP(B362,INSUMOS!$A$6:$D$5343,4,0),IF(A362="COTAÇÃO",VLOOKUP(B362,'MAPA DE COTAÇÕES'!$A$9:$H$956,3,0))))</f>
        <v>1.9</v>
      </c>
      <c r="H362" s="321">
        <f t="shared" si="59"/>
        <v>1.9</v>
      </c>
      <c r="J362" s="244"/>
    </row>
    <row r="363" spans="1:12" s="106" customFormat="1" ht="25.5" x14ac:dyDescent="0.2">
      <c r="A363" s="287" t="s">
        <v>16</v>
      </c>
      <c r="B363" s="319" t="s">
        <v>5854</v>
      </c>
      <c r="C363" s="316" t="str">
        <f>IF(A363="SERVIÇO",VLOOKUP(B363,SERVIÇOS!$A$6:$D$6426,2,0),IF(A363="INSUMO",VLOOKUP(B363,INSUMOS!$A$6:$D$5343,2,0),IF(A363="COTAÇÃO",VLOOKUP(B363,'MAPA DE COTAÇÕES'!$A$9:$H$956,2,0))))</f>
        <v>JUNÇÃO 45º DE FERRO FUNDIDO COM REDUÇÃO Ø 4" X 3"</v>
      </c>
      <c r="D363" s="317" t="str">
        <f>IF(A363="SERVIÇO",VLOOKUP(B363,SERVIÇOS!$A$6:$E$6426,5,0),IF(A363="INSUMO",VLOOKUP(B363,INSUMOS!$A$6:$E$5343,5,0),IF(A363="COTAÇÃO",VLOOKUP(B363,'MAPA DE COTAÇÕES'!$A$9:$I$956,9,0))))</f>
        <v>MAT.</v>
      </c>
      <c r="E363" s="317" t="str">
        <f>IF(A363="SERVIÇO",VLOOKUP(B363,SERVIÇOS!$A$6:$D$6426,3,0),IF(A363="INSUMO",VLOOKUP(B363,INSUMOS!$A$6:$D$5343,3,0),IF(A363="COTAÇÃO",VLOOKUP(B363,'MAPA DE COTAÇÕES'!$A$9:$H$956,4,0))))</f>
        <v>un</v>
      </c>
      <c r="F363" s="361">
        <v>1</v>
      </c>
      <c r="G363" s="318">
        <f>IF(A363="SERVIÇO",VLOOKUP(B363,SERVIÇOS!$A$6:$D$6426,4,0),IF(A363="INSUMO",VLOOKUP(B363,INSUMOS!$A$6:$D$5343,4,0),IF(A363="COTAÇÃO",VLOOKUP(B363,'MAPA DE COTAÇÕES'!$A$9:$H$956,3,0))))</f>
        <v>111.18</v>
      </c>
      <c r="H363" s="321">
        <f t="shared" si="59"/>
        <v>111.18</v>
      </c>
      <c r="J363" s="244"/>
    </row>
    <row r="364" spans="1:12" s="94" customFormat="1" ht="12.75" x14ac:dyDescent="0.2">
      <c r="A364" s="228"/>
      <c r="B364" s="97" t="s">
        <v>168</v>
      </c>
      <c r="C364" s="547" t="s">
        <v>6716</v>
      </c>
      <c r="D364" s="548"/>
      <c r="E364" s="548"/>
      <c r="F364" s="548"/>
      <c r="G364" s="548"/>
      <c r="H364" s="549"/>
      <c r="J364" s="95"/>
    </row>
    <row r="365" spans="1:12" s="94" customFormat="1" ht="12.75" x14ac:dyDescent="0.2">
      <c r="A365" s="228"/>
      <c r="B365" s="331"/>
      <c r="C365" s="338"/>
      <c r="D365" s="338"/>
      <c r="E365" s="338"/>
      <c r="F365" s="338"/>
      <c r="G365" s="338"/>
      <c r="H365" s="339"/>
      <c r="J365" s="95"/>
    </row>
    <row r="366" spans="1:12" s="94" customFormat="1" ht="38.25" x14ac:dyDescent="0.2">
      <c r="A366" s="228"/>
      <c r="B366" s="99" t="s">
        <v>6717</v>
      </c>
      <c r="C366" s="100" t="s">
        <v>6718</v>
      </c>
      <c r="D366" s="101" t="s">
        <v>107</v>
      </c>
      <c r="E366" s="101" t="s">
        <v>6454</v>
      </c>
      <c r="F366" s="102"/>
      <c r="G366" s="103"/>
      <c r="H366" s="104">
        <f>SUM(H367:H372)</f>
        <v>128.99657999999999</v>
      </c>
      <c r="J366" s="96"/>
      <c r="L366" s="98"/>
    </row>
    <row r="367" spans="1:12" s="106" customFormat="1" ht="25.5" x14ac:dyDescent="0.2">
      <c r="A367" s="287" t="s">
        <v>5144</v>
      </c>
      <c r="B367" s="319">
        <v>88267</v>
      </c>
      <c r="C367" s="316" t="str">
        <f>IF(A367="SERVIÇO",VLOOKUP(B367,SERVIÇOS!$A$6:$D$6426,2,0),IF(A367="INSUMO",VLOOKUP(B367,INSUMOS!$A$6:$D$5343,2,0),IF(A367="COTAÇÃO",VLOOKUP(B367,'MAPA DE COTAÇÕES'!$A$9:$H$956,2,0))))</f>
        <v>ENCANADOR OU BOMBEIRO HIDRÁULICO COM ENCARGOS COMPLEMENTARES</v>
      </c>
      <c r="D367" s="317" t="str">
        <f>IF(A367="SERVIÇO",VLOOKUP(B367,SERVIÇOS!$A$6:$E$6426,5,0),IF(A367="INSUMO",VLOOKUP(B367,INSUMOS!$A$6:$E$5343,5,0),IF(A367="COTAÇÃO",VLOOKUP(B367,'MAPA DE COTAÇÕES'!$A$9:$I$956,8,0))))</f>
        <v>SER.CG</v>
      </c>
      <c r="E367" s="317" t="str">
        <f>IF(A367="SERVIÇO",VLOOKUP(B367,SERVIÇOS!$A$6:$D$6426,3,0),IF(A367="INSUMO",VLOOKUP(B367,INSUMOS!$A$6:$D$5343,3,0),IF(A367="COTAÇÃO",VLOOKUP(B367,'MAPA DE COTAÇÕES'!$A$9:$H$956,4,0))))</f>
        <v>H</v>
      </c>
      <c r="F367" s="361">
        <v>0.14000000000000001</v>
      </c>
      <c r="G367" s="318">
        <f>IF(A367="SERVIÇO",VLOOKUP(B367,SERVIÇOS!$A$6:$D$6426,4,0),IF(A367="INSUMO",VLOOKUP(B367,INSUMOS!$A$6:$D$5343,4,0),IF(A367="COTAÇÃO",VLOOKUP(B367,'MAPA DE COTAÇÕES'!$A$9:$H$956,3,0))))</f>
        <v>21.06</v>
      </c>
      <c r="H367" s="321">
        <f t="shared" ref="H367:H372" si="60">F367*G367</f>
        <v>2.9483999999999999</v>
      </c>
      <c r="J367" s="244"/>
    </row>
    <row r="368" spans="1:12" s="106" customFormat="1" ht="38.25" x14ac:dyDescent="0.2">
      <c r="A368" s="287" t="s">
        <v>5144</v>
      </c>
      <c r="B368" s="319">
        <v>88248</v>
      </c>
      <c r="C368" s="316" t="str">
        <f>IF(A368="SERVIÇO",VLOOKUP(B368,SERVIÇOS!$A$6:$D$6426,2,0),IF(A368="INSUMO",VLOOKUP(B368,INSUMOS!$A$6:$D$5343,2,0),IF(A368="COTAÇÃO",VLOOKUP(B368,'MAPA DE COTAÇÕES'!$A$9:$H$956,2,0))))</f>
        <v>AUXILIAR DE ENCANADOR OU BOMBEIRO HIDRÁULICO COM ENCARGOS COMPLEMENTARES</v>
      </c>
      <c r="D368" s="317" t="str">
        <f>IF(A368="SERVIÇO",VLOOKUP(B368,SERVIÇOS!$A$6:$E$6426,5,0),IF(A368="INSUMO",VLOOKUP(B368,INSUMOS!$A$6:$E$5343,5,0),IF(A368="COTAÇÃO",VLOOKUP(B368,'MAPA DE COTAÇÕES'!$A$9:$I$956,8,0))))</f>
        <v>SER.CG</v>
      </c>
      <c r="E368" s="317" t="str">
        <f>IF(A368="SERVIÇO",VLOOKUP(B368,SERVIÇOS!$A$6:$D$6426,3,0),IF(A368="INSUMO",VLOOKUP(B368,INSUMOS!$A$6:$D$5343,3,0),IF(A368="COTAÇÃO",VLOOKUP(B368,'MAPA DE COTAÇÕES'!$A$9:$H$956,4,0))))</f>
        <v>H</v>
      </c>
      <c r="F368" s="362">
        <v>0.14000000000000001</v>
      </c>
      <c r="G368" s="318">
        <f>IF(A368="SERVIÇO",VLOOKUP(B368,SERVIÇOS!$A$6:$D$6426,4,0),IF(A368="INSUMO",VLOOKUP(B368,INSUMOS!$A$6:$D$5343,4,0),IF(A368="COTAÇÃO",VLOOKUP(B368,'MAPA DE COTAÇÕES'!$A$9:$H$956,3,0))))</f>
        <v>16.420000000000002</v>
      </c>
      <c r="H368" s="321">
        <f t="shared" si="60"/>
        <v>2.2988000000000004</v>
      </c>
      <c r="J368" s="244"/>
    </row>
    <row r="369" spans="1:12" s="106" customFormat="1" ht="51" x14ac:dyDescent="0.2">
      <c r="A369" s="287" t="s">
        <v>5146</v>
      </c>
      <c r="B369" s="319">
        <v>20078</v>
      </c>
      <c r="C369" s="316" t="str">
        <f>IF(A369="SERVIÇO",VLOOKUP(B369,SERVIÇOS!$A$6:$D$6426,2,0),IF(A369="INSUMO",VLOOKUP(B369,INSUMOS!$A$6:$D$5343,2,0),IF(A369="COTAÇÃO",VLOOKUP(B369,'MAPA DE COTAÇÕES'!$A$9:$H$956,2,0))))</f>
        <v>PASTA LUBRIFICANTE PARA TUBOS E CONEXOES COM JUNTA ELASTICA (USO EM PVC, ACO, POLIETILENO E OUTROS) ( DE *400* G)</v>
      </c>
      <c r="D369" s="317" t="str">
        <f>IF(A369="SERVIÇO",VLOOKUP(B369,SERVIÇOS!$A$6:$E$6426,5,0),IF(A369="INSUMO",VLOOKUP(B369,INSUMOS!$A$6:$E$5343,5,0),IF(A369="COTAÇÃO",VLOOKUP(B369,'MAPA DE COTAÇÕES'!$A$9:$I$956,8,0))))</f>
        <v>MAT.</v>
      </c>
      <c r="E369" s="317" t="str">
        <f>IF(A369="SERVIÇO",VLOOKUP(B369,SERVIÇOS!$A$6:$D$6426,3,0),IF(A369="INSUMO",VLOOKUP(B369,INSUMOS!$A$6:$D$5343,3,0),IF(A369="COTAÇÃO",VLOOKUP(B369,'MAPA DE COTAÇÕES'!$A$9:$H$956,4,0))))</f>
        <v xml:space="preserve">UN    </v>
      </c>
      <c r="F369" s="361">
        <v>8.9499999999999996E-2</v>
      </c>
      <c r="G369" s="318">
        <f>IF(A369="SERVIÇO",VLOOKUP(B369,SERVIÇOS!$A$6:$D$6426,4,0),IF(A369="INSUMO",VLOOKUP(B369,INSUMOS!$A$6:$D$5343,4,0),IF(A369="COTAÇÃO",VLOOKUP(B369,'MAPA DE COTAÇÕES'!$A$9:$H$956,3,0))))</f>
        <v>20.440000000000001</v>
      </c>
      <c r="H369" s="321">
        <f t="shared" si="60"/>
        <v>1.82938</v>
      </c>
      <c r="J369" s="244"/>
    </row>
    <row r="370" spans="1:12" s="106" customFormat="1" ht="25.5" x14ac:dyDescent="0.2">
      <c r="A370" s="287" t="s">
        <v>5146</v>
      </c>
      <c r="B370" s="319">
        <v>311</v>
      </c>
      <c r="C370" s="316" t="str">
        <f>IF(A370="SERVIÇO",VLOOKUP(B370,SERVIÇOS!$A$6:$D$6426,2,0),IF(A370="INSUMO",VLOOKUP(B370,INSUMOS!$A$6:$D$5343,2,0),IF(A370="COTAÇÃO",VLOOKUP(B370,'MAPA DE COTAÇÕES'!$A$9:$H$956,2,0))))</f>
        <v>ANEL BORRACHA, PARA TUBO PVC DEFOFO, DN 100 MM (NBR 7665)</v>
      </c>
      <c r="D370" s="317" t="str">
        <f>IF(A370="SERVIÇO",VLOOKUP(B370,SERVIÇOS!$A$6:$E$6426,5,0),IF(A370="INSUMO",VLOOKUP(B370,INSUMOS!$A$6:$E$5343,5,0),IF(A370="COTAÇÃO",VLOOKUP(B370,'MAPA DE COTAÇÕES'!$A$9:$I$956,8,0))))</f>
        <v>MAT.</v>
      </c>
      <c r="E370" s="317" t="str">
        <f>IF(A370="SERVIÇO",VLOOKUP(B370,SERVIÇOS!$A$6:$D$6426,3,0),IF(A370="INSUMO",VLOOKUP(B370,INSUMOS!$A$6:$D$5343,3,0),IF(A370="COTAÇÃO",VLOOKUP(B370,'MAPA DE COTAÇÕES'!$A$9:$H$956,4,0))))</f>
        <v xml:space="preserve">UN    </v>
      </c>
      <c r="F370" s="361">
        <v>2</v>
      </c>
      <c r="G370" s="318">
        <f>IF(A370="SERVIÇO",VLOOKUP(B370,SERVIÇOS!$A$6:$D$6426,4,0),IF(A370="INSUMO",VLOOKUP(B370,INSUMOS!$A$6:$D$5343,4,0),IF(A370="COTAÇÃO",VLOOKUP(B370,'MAPA DE COTAÇÕES'!$A$9:$H$956,3,0))))</f>
        <v>7.77</v>
      </c>
      <c r="H370" s="321">
        <f t="shared" si="60"/>
        <v>15.54</v>
      </c>
      <c r="J370" s="244"/>
    </row>
    <row r="371" spans="1:12" s="106" customFormat="1" ht="25.5" x14ac:dyDescent="0.2">
      <c r="A371" s="287" t="s">
        <v>5146</v>
      </c>
      <c r="B371" s="319">
        <v>296</v>
      </c>
      <c r="C371" s="316" t="str">
        <f>IF(A371="SERVIÇO",VLOOKUP(B371,SERVIÇOS!$A$6:$D$6426,2,0),IF(A371="INSUMO",VLOOKUP(B371,INSUMOS!$A$6:$D$5343,2,0),IF(A371="COTAÇÃO",VLOOKUP(B371,'MAPA DE COTAÇÕES'!$A$9:$H$956,2,0))))</f>
        <v>ANEL BORRACHA PARA TUBO ESGOTO PREDIAL DN 50 MM (NBR 5688)</v>
      </c>
      <c r="D371" s="317" t="str">
        <f>IF(A371="SERVIÇO",VLOOKUP(B371,SERVIÇOS!$A$6:$E$6426,5,0),IF(A371="INSUMO",VLOOKUP(B371,INSUMOS!$A$6:$E$5343,5,0),IF(A371="COTAÇÃO",VLOOKUP(B371,'MAPA DE COTAÇÕES'!$A$9:$I$956,8,0))))</f>
        <v>MAT.</v>
      </c>
      <c r="E371" s="317" t="str">
        <f>IF(A371="SERVIÇO",VLOOKUP(B371,SERVIÇOS!$A$6:$D$6426,3,0),IF(A371="INSUMO",VLOOKUP(B371,INSUMOS!$A$6:$D$5343,3,0),IF(A371="COTAÇÃO",VLOOKUP(B371,'MAPA DE COTAÇÕES'!$A$9:$H$956,4,0))))</f>
        <v xml:space="preserve">UN    </v>
      </c>
      <c r="F371" s="361">
        <v>1</v>
      </c>
      <c r="G371" s="318">
        <f>IF(A371="SERVIÇO",VLOOKUP(B371,SERVIÇOS!$A$6:$D$6426,4,0),IF(A371="INSUMO",VLOOKUP(B371,INSUMOS!$A$6:$D$5343,4,0),IF(A371="COTAÇÃO",VLOOKUP(B371,'MAPA DE COTAÇÕES'!$A$9:$H$956,3,0))))</f>
        <v>1.35</v>
      </c>
      <c r="H371" s="321">
        <f t="shared" si="60"/>
        <v>1.35</v>
      </c>
      <c r="J371" s="244"/>
    </row>
    <row r="372" spans="1:12" s="106" customFormat="1" ht="25.5" x14ac:dyDescent="0.2">
      <c r="A372" s="287" t="s">
        <v>16</v>
      </c>
      <c r="B372" s="319" t="s">
        <v>5855</v>
      </c>
      <c r="C372" s="316" t="str">
        <f>IF(A372="SERVIÇO",VLOOKUP(B372,SERVIÇOS!$A$6:$D$6426,2,0),IF(A372="INSUMO",VLOOKUP(B372,INSUMOS!$A$6:$D$5343,2,0),IF(A372="COTAÇÃO",VLOOKUP(B372,'MAPA DE COTAÇÕES'!$A$9:$H$956,2,0))))</f>
        <v>JUNÇÃO 45º DE FERRO FUNDIDO COM REDUÇÃO Ø 4" X 2"</v>
      </c>
      <c r="D372" s="317" t="str">
        <f>IF(A372="SERVIÇO",VLOOKUP(B372,SERVIÇOS!$A$6:$E$6426,5,0),IF(A372="INSUMO",VLOOKUP(B372,INSUMOS!$A$6:$E$5343,5,0),IF(A372="COTAÇÃO",VLOOKUP(B372,'MAPA DE COTAÇÕES'!$A$9:$I$956,9,0))))</f>
        <v>MAT.</v>
      </c>
      <c r="E372" s="317" t="str">
        <f>IF(A372="SERVIÇO",VLOOKUP(B372,SERVIÇOS!$A$6:$D$6426,3,0),IF(A372="INSUMO",VLOOKUP(B372,INSUMOS!$A$6:$D$5343,3,0),IF(A372="COTAÇÃO",VLOOKUP(B372,'MAPA DE COTAÇÕES'!$A$9:$H$956,4,0))))</f>
        <v>un</v>
      </c>
      <c r="F372" s="361">
        <v>1</v>
      </c>
      <c r="G372" s="318">
        <f>IF(A372="SERVIÇO",VLOOKUP(B372,SERVIÇOS!$A$6:$D$6426,4,0),IF(A372="INSUMO",VLOOKUP(B372,INSUMOS!$A$6:$D$5343,4,0),IF(A372="COTAÇÃO",VLOOKUP(B372,'MAPA DE COTAÇÕES'!$A$9:$H$956,3,0))))</f>
        <v>105.03</v>
      </c>
      <c r="H372" s="321">
        <f t="shared" si="60"/>
        <v>105.03</v>
      </c>
      <c r="J372" s="244"/>
    </row>
    <row r="373" spans="1:12" s="94" customFormat="1" ht="12.75" x14ac:dyDescent="0.2">
      <c r="A373" s="228"/>
      <c r="B373" s="97" t="s">
        <v>168</v>
      </c>
      <c r="C373" s="547" t="s">
        <v>6719</v>
      </c>
      <c r="D373" s="548"/>
      <c r="E373" s="548"/>
      <c r="F373" s="548"/>
      <c r="G373" s="548"/>
      <c r="H373" s="549"/>
      <c r="J373" s="95"/>
    </row>
    <row r="374" spans="1:12" s="94" customFormat="1" ht="12.75" x14ac:dyDescent="0.2">
      <c r="A374" s="228"/>
      <c r="B374" s="331"/>
      <c r="C374" s="338"/>
      <c r="D374" s="338"/>
      <c r="E374" s="338"/>
      <c r="F374" s="338"/>
      <c r="G374" s="338"/>
      <c r="H374" s="339"/>
      <c r="J374" s="95"/>
    </row>
    <row r="375" spans="1:12" s="94" customFormat="1" ht="38.25" x14ac:dyDescent="0.2">
      <c r="A375" s="228"/>
      <c r="B375" s="99" t="s">
        <v>6720</v>
      </c>
      <c r="C375" s="100" t="s">
        <v>6721</v>
      </c>
      <c r="D375" s="101" t="s">
        <v>107</v>
      </c>
      <c r="E375" s="101" t="s">
        <v>6454</v>
      </c>
      <c r="F375" s="102"/>
      <c r="G375" s="103"/>
      <c r="H375" s="104">
        <f>SUM(H376:H378)</f>
        <v>7336.65</v>
      </c>
      <c r="J375" s="96"/>
      <c r="L375" s="98"/>
    </row>
    <row r="376" spans="1:12" s="106" customFormat="1" ht="25.5" x14ac:dyDescent="0.2">
      <c r="A376" s="287" t="s">
        <v>5144</v>
      </c>
      <c r="B376" s="367">
        <v>88264</v>
      </c>
      <c r="C376" s="316" t="str">
        <f>IF(A376="SERVIÇO",VLOOKUP(B376,SERVIÇOS!$A$6:$D$6426,2,0),IF(A376="INSUMO",VLOOKUP(B376,INSUMOS!$A$6:$D$5343,2,0),IF(A376="COTAÇÃO",VLOOKUP(B376,'MAPA DE COTAÇÕES'!$A$9:$H$956,2,0))))</f>
        <v>ELETRICISTA COM ENCARGOS COMPLEMENTARES</v>
      </c>
      <c r="D376" s="317" t="str">
        <f>IF(A376="SERVIÇO",VLOOKUP(B376,SERVIÇOS!$A$6:$E$6426,5,0),IF(A376="INSUMO",VLOOKUP(B376,INSUMOS!$A$6:$E$5343,5,0),IF(A376="COTAÇÃO",VLOOKUP(B376,'MAPA DE COTAÇÕES'!$A$9:$I$956,8,0))))</f>
        <v>SER.CG</v>
      </c>
      <c r="E376" s="317" t="str">
        <f>IF(A376="SERVIÇO",VLOOKUP(B376,SERVIÇOS!$A$6:$D$6426,3,0),IF(A376="INSUMO",VLOOKUP(B376,INSUMOS!$A$6:$D$5343,3,0),IF(A376="COTAÇÃO",VLOOKUP(B376,'MAPA DE COTAÇÕES'!$A$9:$H$956,4,0))))</f>
        <v>H</v>
      </c>
      <c r="F376" s="361">
        <v>6</v>
      </c>
      <c r="G376" s="318">
        <f>IF(A376="SERVIÇO",VLOOKUP(B376,SERVIÇOS!$A$6:$D$6426,4,0),IF(A376="INSUMO",VLOOKUP(B376,INSUMOS!$A$6:$D$5343,4,0),IF(A376="COTAÇÃO",VLOOKUP(B376,'MAPA DE COTAÇÕES'!$A$9:$H$956,3,0))))</f>
        <v>21.72</v>
      </c>
      <c r="H376" s="321">
        <f t="shared" ref="H376:H378" si="61">F376*G376</f>
        <v>130.32</v>
      </c>
      <c r="J376" s="244"/>
    </row>
    <row r="377" spans="1:12" s="106" customFormat="1" ht="25.5" x14ac:dyDescent="0.2">
      <c r="A377" s="287" t="s">
        <v>5144</v>
      </c>
      <c r="B377" s="368">
        <v>88247</v>
      </c>
      <c r="C377" s="316" t="str">
        <f>IF(A377="SERVIÇO",VLOOKUP(B377,SERVIÇOS!$A$6:$D$6426,2,0),IF(A377="INSUMO",VLOOKUP(B377,INSUMOS!$A$6:$D$5343,2,0),IF(A377="COTAÇÃO",VLOOKUP(B377,'MAPA DE COTAÇÕES'!$A$9:$H$956,2,0))))</f>
        <v>AUXILIAR DE ELETRICISTA COM ENCARGOS COMPLEMENTARES</v>
      </c>
      <c r="D377" s="317" t="str">
        <f>IF(A377="SERVIÇO",VLOOKUP(B377,SERVIÇOS!$A$6:$E$6426,5,0),IF(A377="INSUMO",VLOOKUP(B377,INSUMOS!$A$6:$E$5343,5,0),IF(A377="COTAÇÃO",VLOOKUP(B377,'MAPA DE COTAÇÕES'!$A$9:$I$956,8,0))))</f>
        <v>SER.CG</v>
      </c>
      <c r="E377" s="317" t="str">
        <f>IF(A377="SERVIÇO",VLOOKUP(B377,SERVIÇOS!$A$6:$D$6426,3,0),IF(A377="INSUMO",VLOOKUP(B377,INSUMOS!$A$6:$D$5343,3,0),IF(A377="COTAÇÃO",VLOOKUP(B377,'MAPA DE COTAÇÕES'!$A$9:$H$956,4,0))))</f>
        <v>H</v>
      </c>
      <c r="F377" s="362">
        <v>6</v>
      </c>
      <c r="G377" s="318">
        <f>IF(A377="SERVIÇO",VLOOKUP(B377,SERVIÇOS!$A$6:$D$6426,4,0),IF(A377="INSUMO",VLOOKUP(B377,INSUMOS!$A$6:$D$5343,4,0),IF(A377="COTAÇÃO",VLOOKUP(B377,'MAPA DE COTAÇÕES'!$A$9:$H$956,3,0))))</f>
        <v>16.91</v>
      </c>
      <c r="H377" s="321">
        <f t="shared" si="61"/>
        <v>101.46000000000001</v>
      </c>
      <c r="J377" s="244"/>
    </row>
    <row r="378" spans="1:12" s="106" customFormat="1" ht="25.5" x14ac:dyDescent="0.2">
      <c r="A378" s="287" t="s">
        <v>16</v>
      </c>
      <c r="B378" s="319" t="s">
        <v>5856</v>
      </c>
      <c r="C378" s="316" t="str">
        <f>IF(A378="SERVIÇO",VLOOKUP(B378,SERVIÇOS!$A$6:$D$6426,2,0),IF(A378="INSUMO",VLOOKUP(B378,INSUMOS!$A$6:$D$5343,2,0),IF(A378="COTAÇÃO",VLOOKUP(B378,'MAPA DE COTAÇÕES'!$A$9:$H$956,2,0))))</f>
        <v>QUADRO DE COMANDO PADRÃO TTA, DENOMINADO QDL-01 CONFORME PROJETO</v>
      </c>
      <c r="D378" s="317" t="str">
        <f>IF(A378="SERVIÇO",VLOOKUP(B378,SERVIÇOS!$A$6:$E$6426,5,0),IF(A378="INSUMO",VLOOKUP(B378,INSUMOS!$A$6:$E$5343,5,0),IF(A378="COTAÇÃO",VLOOKUP(B378,'MAPA DE COTAÇÕES'!$A$9:$I$956,9,0))))</f>
        <v>MAT.</v>
      </c>
      <c r="E378" s="317" t="str">
        <f>IF(A378="SERVIÇO",VLOOKUP(B378,SERVIÇOS!$A$6:$D$6426,3,0),IF(A378="INSUMO",VLOOKUP(B378,INSUMOS!$A$6:$D$5343,3,0),IF(A378="COTAÇÃO",VLOOKUP(B378,'MAPA DE COTAÇÕES'!$A$9:$H$956,4,0))))</f>
        <v>UN</v>
      </c>
      <c r="F378" s="361">
        <v>1</v>
      </c>
      <c r="G378" s="318">
        <f>IF(A378="SERVIÇO",VLOOKUP(B378,SERVIÇOS!$A$6:$D$6426,4,0),IF(A378="INSUMO",VLOOKUP(B378,INSUMOS!$A$6:$D$5343,4,0),IF(A378="COTAÇÃO",VLOOKUP(B378,'MAPA DE COTAÇÕES'!$A$9:$H$956,3,0))))</f>
        <v>7104.87</v>
      </c>
      <c r="H378" s="321">
        <f t="shared" si="61"/>
        <v>7104.87</v>
      </c>
      <c r="J378" s="244"/>
    </row>
    <row r="379" spans="1:12" s="94" customFormat="1" ht="12.75" x14ac:dyDescent="0.2">
      <c r="A379" s="228"/>
      <c r="B379" s="97" t="s">
        <v>168</v>
      </c>
      <c r="C379" s="547" t="s">
        <v>6726</v>
      </c>
      <c r="D379" s="548"/>
      <c r="E379" s="548"/>
      <c r="F379" s="548"/>
      <c r="G379" s="548"/>
      <c r="H379" s="549"/>
      <c r="J379" s="95"/>
    </row>
    <row r="380" spans="1:12" s="94" customFormat="1" ht="12.75" x14ac:dyDescent="0.2">
      <c r="A380" s="228"/>
      <c r="B380" s="331"/>
      <c r="C380" s="338"/>
      <c r="D380" s="338"/>
      <c r="E380" s="338"/>
      <c r="F380" s="338"/>
      <c r="G380" s="338"/>
      <c r="H380" s="339"/>
      <c r="J380" s="95"/>
    </row>
    <row r="381" spans="1:12" s="94" customFormat="1" ht="25.5" x14ac:dyDescent="0.2">
      <c r="A381" s="228"/>
      <c r="B381" s="99" t="s">
        <v>6727</v>
      </c>
      <c r="C381" s="100" t="s">
        <v>7291</v>
      </c>
      <c r="D381" s="101" t="s">
        <v>107</v>
      </c>
      <c r="E381" s="101" t="s">
        <v>6454</v>
      </c>
      <c r="F381" s="102"/>
      <c r="G381" s="103"/>
      <c r="H381" s="104">
        <f>SUM(H382:H384)</f>
        <v>253.63</v>
      </c>
      <c r="J381" s="96"/>
      <c r="L381" s="98"/>
    </row>
    <row r="382" spans="1:12" s="106" customFormat="1" ht="25.5" x14ac:dyDescent="0.2">
      <c r="A382" s="287" t="s">
        <v>5144</v>
      </c>
      <c r="B382" s="367">
        <v>88264</v>
      </c>
      <c r="C382" s="316" t="str">
        <f>IF(A382="SERVIÇO",VLOOKUP(B382,SERVIÇOS!$A$6:$D$6426,2,0),IF(A382="INSUMO",VLOOKUP(B382,INSUMOS!$A$6:$D$5343,2,0),IF(A382="COTAÇÃO",VLOOKUP(B382,'MAPA DE COTAÇÕES'!$A$9:$H$956,2,0))))</f>
        <v>ELETRICISTA COM ENCARGOS COMPLEMENTARES</v>
      </c>
      <c r="D382" s="317" t="str">
        <f>IF(A382="SERVIÇO",VLOOKUP(B382,SERVIÇOS!$A$6:$E$6426,5,0),IF(A382="INSUMO",VLOOKUP(B382,INSUMOS!$A$6:$E$5343,5,0),IF(A382="COTAÇÃO",VLOOKUP(B382,'MAPA DE COTAÇÕES'!$A$9:$I$956,8,0))))</f>
        <v>SER.CG</v>
      </c>
      <c r="E382" s="317" t="str">
        <f>IF(A382="SERVIÇO",VLOOKUP(B382,SERVIÇOS!$A$6:$D$6426,3,0),IF(A382="INSUMO",VLOOKUP(B382,INSUMOS!$A$6:$D$5343,3,0),IF(A382="COTAÇÃO",VLOOKUP(B382,'MAPA DE COTAÇÕES'!$A$9:$H$956,4,0))))</f>
        <v>H</v>
      </c>
      <c r="F382" s="361">
        <v>1</v>
      </c>
      <c r="G382" s="318">
        <f>IF(A382="SERVIÇO",VLOOKUP(B382,SERVIÇOS!$A$6:$D$6426,4,0),IF(A382="INSUMO",VLOOKUP(B382,INSUMOS!$A$6:$D$5343,4,0),IF(A382="COTAÇÃO",VLOOKUP(B382,'MAPA DE COTAÇÕES'!$A$9:$H$956,3,0))))</f>
        <v>21.72</v>
      </c>
      <c r="H382" s="321">
        <f t="shared" ref="H382:H384" si="62">F382*G382</f>
        <v>21.72</v>
      </c>
      <c r="J382" s="244"/>
    </row>
    <row r="383" spans="1:12" s="106" customFormat="1" ht="25.5" x14ac:dyDescent="0.2">
      <c r="A383" s="287" t="s">
        <v>5144</v>
      </c>
      <c r="B383" s="368">
        <v>88247</v>
      </c>
      <c r="C383" s="316" t="str">
        <f>IF(A383="SERVIÇO",VLOOKUP(B383,SERVIÇOS!$A$6:$D$6426,2,0),IF(A383="INSUMO",VLOOKUP(B383,INSUMOS!$A$6:$D$5343,2,0),IF(A383="COTAÇÃO",VLOOKUP(B383,'MAPA DE COTAÇÕES'!$A$9:$H$956,2,0))))</f>
        <v>AUXILIAR DE ELETRICISTA COM ENCARGOS COMPLEMENTARES</v>
      </c>
      <c r="D383" s="317" t="str">
        <f>IF(A383="SERVIÇO",VLOOKUP(B383,SERVIÇOS!$A$6:$E$6426,5,0),IF(A383="INSUMO",VLOOKUP(B383,INSUMOS!$A$6:$E$5343,5,0),IF(A383="COTAÇÃO",VLOOKUP(B383,'MAPA DE COTAÇÕES'!$A$9:$I$956,8,0))))</f>
        <v>SER.CG</v>
      </c>
      <c r="E383" s="317" t="str">
        <f>IF(A383="SERVIÇO",VLOOKUP(B383,SERVIÇOS!$A$6:$D$6426,3,0),IF(A383="INSUMO",VLOOKUP(B383,INSUMOS!$A$6:$D$5343,3,0),IF(A383="COTAÇÃO",VLOOKUP(B383,'MAPA DE COTAÇÕES'!$A$9:$H$956,4,0))))</f>
        <v>H</v>
      </c>
      <c r="F383" s="362">
        <v>1</v>
      </c>
      <c r="G383" s="318">
        <f>IF(A383="SERVIÇO",VLOOKUP(B383,SERVIÇOS!$A$6:$D$6426,4,0),IF(A383="INSUMO",VLOOKUP(B383,INSUMOS!$A$6:$D$5343,4,0),IF(A383="COTAÇÃO",VLOOKUP(B383,'MAPA DE COTAÇÕES'!$A$9:$H$956,3,0))))</f>
        <v>16.91</v>
      </c>
      <c r="H383" s="321">
        <f t="shared" si="62"/>
        <v>16.91</v>
      </c>
      <c r="J383" s="244"/>
    </row>
    <row r="384" spans="1:12" s="106" customFormat="1" ht="25.5" x14ac:dyDescent="0.2">
      <c r="A384" s="287" t="s">
        <v>16</v>
      </c>
      <c r="B384" s="319" t="s">
        <v>5857</v>
      </c>
      <c r="C384" s="316" t="str">
        <f>IF(A384="SERVIÇO",VLOOKUP(B384,SERVIÇOS!$A$6:$D$6426,2,0),IF(A384="INSUMO",VLOOKUP(B384,INSUMOS!$A$6:$D$5343,2,0),IF(A384="COTAÇÃO",VLOOKUP(B384,'MAPA DE COTAÇÕES'!$A$9:$H$956,2,0))))</f>
        <v xml:space="preserve">LUMINÁRIA EMBUTIR 2X28W T5 BRANCA COMPLETA </v>
      </c>
      <c r="D384" s="317" t="str">
        <f>IF(A384="SERVIÇO",VLOOKUP(B384,SERVIÇOS!$A$6:$E$6426,5,0),IF(A384="INSUMO",VLOOKUP(B384,INSUMOS!$A$6:$E$5343,5,0),IF(A384="COTAÇÃO",VLOOKUP(B384,'MAPA DE COTAÇÕES'!$A$9:$I$956,9,0))))</f>
        <v>MAT.</v>
      </c>
      <c r="E384" s="317" t="str">
        <f>IF(A384="SERVIÇO",VLOOKUP(B384,SERVIÇOS!$A$6:$D$6426,3,0),IF(A384="INSUMO",VLOOKUP(B384,INSUMOS!$A$6:$D$5343,3,0),IF(A384="COTAÇÃO",VLOOKUP(B384,'MAPA DE COTAÇÕES'!$A$9:$H$956,4,0))))</f>
        <v>UN</v>
      </c>
      <c r="F384" s="361">
        <v>1</v>
      </c>
      <c r="G384" s="318">
        <f>IF(A384="SERVIÇO",VLOOKUP(B384,SERVIÇOS!$A$6:$D$6426,4,0),IF(A384="INSUMO",VLOOKUP(B384,INSUMOS!$A$6:$D$5343,4,0),IF(A384="COTAÇÃO",VLOOKUP(B384,'MAPA DE COTAÇÕES'!$A$9:$H$956,3,0))))</f>
        <v>215</v>
      </c>
      <c r="H384" s="321">
        <f t="shared" si="62"/>
        <v>215</v>
      </c>
      <c r="J384" s="244"/>
    </row>
    <row r="385" spans="1:12" s="94" customFormat="1" ht="12.75" x14ac:dyDescent="0.2">
      <c r="A385" s="228"/>
      <c r="B385" s="97" t="s">
        <v>168</v>
      </c>
      <c r="C385" s="547" t="s">
        <v>6728</v>
      </c>
      <c r="D385" s="548"/>
      <c r="E385" s="548"/>
      <c r="F385" s="548"/>
      <c r="G385" s="548"/>
      <c r="H385" s="549"/>
      <c r="J385" s="95"/>
    </row>
    <row r="386" spans="1:12" s="94" customFormat="1" ht="12.75" x14ac:dyDescent="0.2">
      <c r="A386" s="228"/>
      <c r="B386" s="331"/>
      <c r="C386" s="338"/>
      <c r="D386" s="338"/>
      <c r="E386" s="338"/>
      <c r="F386" s="338"/>
      <c r="G386" s="338"/>
      <c r="H386" s="339"/>
      <c r="J386" s="95"/>
    </row>
    <row r="387" spans="1:12" s="94" customFormat="1" ht="38.25" x14ac:dyDescent="0.2">
      <c r="A387" s="228"/>
      <c r="B387" s="99" t="s">
        <v>6729</v>
      </c>
      <c r="C387" s="100" t="s">
        <v>7292</v>
      </c>
      <c r="D387" s="101" t="s">
        <v>107</v>
      </c>
      <c r="E387" s="101" t="s">
        <v>6454</v>
      </c>
      <c r="F387" s="102"/>
      <c r="G387" s="103"/>
      <c r="H387" s="104">
        <f>SUM(H388:H390)</f>
        <v>941.37</v>
      </c>
      <c r="J387" s="96"/>
      <c r="L387" s="98"/>
    </row>
    <row r="388" spans="1:12" s="106" customFormat="1" ht="25.5" x14ac:dyDescent="0.2">
      <c r="A388" s="287" t="s">
        <v>5144</v>
      </c>
      <c r="B388" s="367">
        <v>88264</v>
      </c>
      <c r="C388" s="316" t="str">
        <f>IF(A388="SERVIÇO",VLOOKUP(B388,SERVIÇOS!$A$6:$D$6426,2,0),IF(A388="INSUMO",VLOOKUP(B388,INSUMOS!$A$6:$D$5343,2,0),IF(A388="COTAÇÃO",VLOOKUP(B388,'MAPA DE COTAÇÕES'!$A$9:$H$956,2,0))))</f>
        <v>ELETRICISTA COM ENCARGOS COMPLEMENTARES</v>
      </c>
      <c r="D388" s="317" t="str">
        <f>IF(A388="SERVIÇO",VLOOKUP(B388,SERVIÇOS!$A$6:$E$6426,5,0),IF(A388="INSUMO",VLOOKUP(B388,INSUMOS!$A$6:$E$5343,5,0),IF(A388="COTAÇÃO",VLOOKUP(B388,'MAPA DE COTAÇÕES'!$A$9:$I$956,8,0))))</f>
        <v>SER.CG</v>
      </c>
      <c r="E388" s="317" t="str">
        <f>IF(A388="SERVIÇO",VLOOKUP(B388,SERVIÇOS!$A$6:$D$6426,3,0),IF(A388="INSUMO",VLOOKUP(B388,INSUMOS!$A$6:$D$5343,3,0),IF(A388="COTAÇÃO",VLOOKUP(B388,'MAPA DE COTAÇÕES'!$A$9:$H$956,4,0))))</f>
        <v>H</v>
      </c>
      <c r="F388" s="361">
        <v>1</v>
      </c>
      <c r="G388" s="318">
        <f>IF(A388="SERVIÇO",VLOOKUP(B388,SERVIÇOS!$A$6:$D$6426,4,0),IF(A388="INSUMO",VLOOKUP(B388,INSUMOS!$A$6:$D$5343,4,0),IF(A388="COTAÇÃO",VLOOKUP(B388,'MAPA DE COTAÇÕES'!$A$9:$H$956,3,0))))</f>
        <v>21.72</v>
      </c>
      <c r="H388" s="321">
        <f t="shared" ref="H388:H390" si="63">F388*G388</f>
        <v>21.72</v>
      </c>
      <c r="J388" s="244"/>
    </row>
    <row r="389" spans="1:12" s="106" customFormat="1" ht="25.5" x14ac:dyDescent="0.2">
      <c r="A389" s="287" t="s">
        <v>5144</v>
      </c>
      <c r="B389" s="368">
        <v>88247</v>
      </c>
      <c r="C389" s="316" t="str">
        <f>IF(A389="SERVIÇO",VLOOKUP(B389,SERVIÇOS!$A$6:$D$6426,2,0),IF(A389="INSUMO",VLOOKUP(B389,INSUMOS!$A$6:$D$5343,2,0),IF(A389="COTAÇÃO",VLOOKUP(B389,'MAPA DE COTAÇÕES'!$A$9:$H$956,2,0))))</f>
        <v>AUXILIAR DE ELETRICISTA COM ENCARGOS COMPLEMENTARES</v>
      </c>
      <c r="D389" s="317" t="str">
        <f>IF(A389="SERVIÇO",VLOOKUP(B389,SERVIÇOS!$A$6:$E$6426,5,0),IF(A389="INSUMO",VLOOKUP(B389,INSUMOS!$A$6:$E$5343,5,0),IF(A389="COTAÇÃO",VLOOKUP(B389,'MAPA DE COTAÇÕES'!$A$9:$I$956,8,0))))</f>
        <v>SER.CG</v>
      </c>
      <c r="E389" s="317" t="str">
        <f>IF(A389="SERVIÇO",VLOOKUP(B389,SERVIÇOS!$A$6:$D$6426,3,0),IF(A389="INSUMO",VLOOKUP(B389,INSUMOS!$A$6:$D$5343,3,0),IF(A389="COTAÇÃO",VLOOKUP(B389,'MAPA DE COTAÇÕES'!$A$9:$H$956,4,0))))</f>
        <v>H</v>
      </c>
      <c r="F389" s="362">
        <v>1</v>
      </c>
      <c r="G389" s="318">
        <f>IF(A389="SERVIÇO",VLOOKUP(B389,SERVIÇOS!$A$6:$D$6426,4,0),IF(A389="INSUMO",VLOOKUP(B389,INSUMOS!$A$6:$D$5343,4,0),IF(A389="COTAÇÃO",VLOOKUP(B389,'MAPA DE COTAÇÕES'!$A$9:$H$956,3,0))))</f>
        <v>16.91</v>
      </c>
      <c r="H389" s="321">
        <f t="shared" si="63"/>
        <v>16.91</v>
      </c>
      <c r="J389" s="244"/>
    </row>
    <row r="390" spans="1:12" s="106" customFormat="1" ht="25.5" x14ac:dyDescent="0.2">
      <c r="A390" s="287" t="s">
        <v>16</v>
      </c>
      <c r="B390" s="319" t="s">
        <v>5858</v>
      </c>
      <c r="C390" s="316" t="str">
        <f>IF(A390="SERVIÇO",VLOOKUP(B390,SERVIÇOS!$A$6:$D$6426,2,0),IF(A390="INSUMO",VLOOKUP(B390,INSUMOS!$A$6:$D$5343,2,0),IF(A390="COTAÇÃO",VLOOKUP(B390,'MAPA DE COTAÇÕES'!$A$9:$H$956,2,0))))</f>
        <v>PENDENTE PERFIL LUZ INDIRETA 2X28W T5 PRETA COMPLETA</v>
      </c>
      <c r="D390" s="317" t="str">
        <f>IF(A390="SERVIÇO",VLOOKUP(B390,SERVIÇOS!$A$6:$E$6426,5,0),IF(A390="INSUMO",VLOOKUP(B390,INSUMOS!$A$6:$E$5343,5,0),IF(A390="COTAÇÃO",VLOOKUP(B390,'MAPA DE COTAÇÕES'!$A$9:$I$956,9,0))))</f>
        <v>MAT.</v>
      </c>
      <c r="E390" s="317" t="str">
        <f>IF(A390="SERVIÇO",VLOOKUP(B390,SERVIÇOS!$A$6:$D$6426,3,0),IF(A390="INSUMO",VLOOKUP(B390,INSUMOS!$A$6:$D$5343,3,0),IF(A390="COTAÇÃO",VLOOKUP(B390,'MAPA DE COTAÇÕES'!$A$9:$H$956,4,0))))</f>
        <v>UN</v>
      </c>
      <c r="F390" s="361">
        <v>1</v>
      </c>
      <c r="G390" s="318">
        <f>IF(A390="SERVIÇO",VLOOKUP(B390,SERVIÇOS!$A$6:$D$6426,4,0),IF(A390="INSUMO",VLOOKUP(B390,INSUMOS!$A$6:$D$5343,4,0),IF(A390="COTAÇÃO",VLOOKUP(B390,'MAPA DE COTAÇÕES'!$A$9:$H$956,3,0))))</f>
        <v>902.74</v>
      </c>
      <c r="H390" s="321">
        <f t="shared" si="63"/>
        <v>902.74</v>
      </c>
      <c r="J390" s="244"/>
    </row>
    <row r="391" spans="1:12" s="94" customFormat="1" ht="12.75" x14ac:dyDescent="0.2">
      <c r="A391" s="228"/>
      <c r="B391" s="97" t="s">
        <v>168</v>
      </c>
      <c r="C391" s="547" t="s">
        <v>6728</v>
      </c>
      <c r="D391" s="548"/>
      <c r="E391" s="548"/>
      <c r="F391" s="548"/>
      <c r="G391" s="548"/>
      <c r="H391" s="549"/>
      <c r="J391" s="95"/>
    </row>
    <row r="392" spans="1:12" s="94" customFormat="1" ht="12.75" x14ac:dyDescent="0.2">
      <c r="A392" s="228"/>
      <c r="B392" s="331"/>
      <c r="C392" s="338"/>
      <c r="D392" s="338"/>
      <c r="E392" s="338"/>
      <c r="F392" s="338"/>
      <c r="G392" s="338"/>
      <c r="H392" s="339"/>
      <c r="J392" s="95"/>
    </row>
    <row r="393" spans="1:12" s="94" customFormat="1" ht="25.5" x14ac:dyDescent="0.2">
      <c r="A393" s="228"/>
      <c r="B393" s="99" t="s">
        <v>6730</v>
      </c>
      <c r="C393" s="100" t="s">
        <v>7293</v>
      </c>
      <c r="D393" s="101" t="s">
        <v>107</v>
      </c>
      <c r="E393" s="101" t="s">
        <v>6454</v>
      </c>
      <c r="F393" s="102"/>
      <c r="G393" s="103"/>
      <c r="H393" s="104">
        <f>SUM(H394:H396)</f>
        <v>147.63</v>
      </c>
      <c r="J393" s="96"/>
      <c r="L393" s="98"/>
    </row>
    <row r="394" spans="1:12" s="106" customFormat="1" ht="25.5" x14ac:dyDescent="0.2">
      <c r="A394" s="287" t="s">
        <v>5144</v>
      </c>
      <c r="B394" s="367">
        <v>88264</v>
      </c>
      <c r="C394" s="316" t="str">
        <f>IF(A394="SERVIÇO",VLOOKUP(B394,SERVIÇOS!$A$6:$D$6426,2,0),IF(A394="INSUMO",VLOOKUP(B394,INSUMOS!$A$6:$D$5343,2,0),IF(A394="COTAÇÃO",VLOOKUP(B394,'MAPA DE COTAÇÕES'!$A$9:$H$956,2,0))))</f>
        <v>ELETRICISTA COM ENCARGOS COMPLEMENTARES</v>
      </c>
      <c r="D394" s="317" t="str">
        <f>IF(A394="SERVIÇO",VLOOKUP(B394,SERVIÇOS!$A$6:$E$6426,5,0),IF(A394="INSUMO",VLOOKUP(B394,INSUMOS!$A$6:$E$5343,5,0),IF(A394="COTAÇÃO",VLOOKUP(B394,'MAPA DE COTAÇÕES'!$A$9:$I$956,8,0))))</f>
        <v>SER.CG</v>
      </c>
      <c r="E394" s="317" t="str">
        <f>IF(A394="SERVIÇO",VLOOKUP(B394,SERVIÇOS!$A$6:$D$6426,3,0),IF(A394="INSUMO",VLOOKUP(B394,INSUMOS!$A$6:$D$5343,3,0),IF(A394="COTAÇÃO",VLOOKUP(B394,'MAPA DE COTAÇÕES'!$A$9:$H$956,4,0))))</f>
        <v>H</v>
      </c>
      <c r="F394" s="361">
        <v>1</v>
      </c>
      <c r="G394" s="318">
        <f>IF(A394="SERVIÇO",VLOOKUP(B394,SERVIÇOS!$A$6:$D$6426,4,0),IF(A394="INSUMO",VLOOKUP(B394,INSUMOS!$A$6:$D$5343,4,0),IF(A394="COTAÇÃO",VLOOKUP(B394,'MAPA DE COTAÇÕES'!$A$9:$H$956,3,0))))</f>
        <v>21.72</v>
      </c>
      <c r="H394" s="321">
        <f t="shared" ref="H394:H396" si="64">F394*G394</f>
        <v>21.72</v>
      </c>
      <c r="J394" s="244"/>
    </row>
    <row r="395" spans="1:12" s="106" customFormat="1" ht="25.5" x14ac:dyDescent="0.2">
      <c r="A395" s="287" t="s">
        <v>5144</v>
      </c>
      <c r="B395" s="368">
        <v>88247</v>
      </c>
      <c r="C395" s="316" t="str">
        <f>IF(A395="SERVIÇO",VLOOKUP(B395,SERVIÇOS!$A$6:$D$6426,2,0),IF(A395="INSUMO",VLOOKUP(B395,INSUMOS!$A$6:$D$5343,2,0),IF(A395="COTAÇÃO",VLOOKUP(B395,'MAPA DE COTAÇÕES'!$A$9:$H$956,2,0))))</f>
        <v>AUXILIAR DE ELETRICISTA COM ENCARGOS COMPLEMENTARES</v>
      </c>
      <c r="D395" s="317" t="str">
        <f>IF(A395="SERVIÇO",VLOOKUP(B395,SERVIÇOS!$A$6:$E$6426,5,0),IF(A395="INSUMO",VLOOKUP(B395,INSUMOS!$A$6:$E$5343,5,0),IF(A395="COTAÇÃO",VLOOKUP(B395,'MAPA DE COTAÇÕES'!$A$9:$I$956,8,0))))</f>
        <v>SER.CG</v>
      </c>
      <c r="E395" s="317" t="str">
        <f>IF(A395="SERVIÇO",VLOOKUP(B395,SERVIÇOS!$A$6:$D$6426,3,0),IF(A395="INSUMO",VLOOKUP(B395,INSUMOS!$A$6:$D$5343,3,0),IF(A395="COTAÇÃO",VLOOKUP(B395,'MAPA DE COTAÇÕES'!$A$9:$H$956,4,0))))</f>
        <v>H</v>
      </c>
      <c r="F395" s="362">
        <v>1</v>
      </c>
      <c r="G395" s="318">
        <f>IF(A395="SERVIÇO",VLOOKUP(B395,SERVIÇOS!$A$6:$D$6426,4,0),IF(A395="INSUMO",VLOOKUP(B395,INSUMOS!$A$6:$D$5343,4,0),IF(A395="COTAÇÃO",VLOOKUP(B395,'MAPA DE COTAÇÕES'!$A$9:$H$956,3,0))))</f>
        <v>16.91</v>
      </c>
      <c r="H395" s="321">
        <f t="shared" si="64"/>
        <v>16.91</v>
      </c>
      <c r="J395" s="244"/>
    </row>
    <row r="396" spans="1:12" s="106" customFormat="1" ht="25.5" x14ac:dyDescent="0.2">
      <c r="A396" s="287" t="s">
        <v>16</v>
      </c>
      <c r="B396" s="319" t="s">
        <v>5859</v>
      </c>
      <c r="C396" s="316" t="str">
        <f>IF(A396="SERVIÇO",VLOOKUP(B396,SERVIÇOS!$A$6:$D$6426,2,0),IF(A396="INSUMO",VLOOKUP(B396,INSUMOS!$A$6:$D$5343,2,0),IF(A396="COTAÇÃO",VLOOKUP(B396,'MAPA DE COTAÇÕES'!$A$9:$H$956,2,0))))</f>
        <v>ARANDELA. COR BRANCA 1XHALÓGENA 100W COMPLETA</v>
      </c>
      <c r="D396" s="317" t="str">
        <f>IF(A396="SERVIÇO",VLOOKUP(B396,SERVIÇOS!$A$6:$E$6426,5,0),IF(A396="INSUMO",VLOOKUP(B396,INSUMOS!$A$6:$E$5343,5,0),IF(A396="COTAÇÃO",VLOOKUP(B396,'MAPA DE COTAÇÕES'!$A$9:$I$956,9,0))))</f>
        <v>MAT.</v>
      </c>
      <c r="E396" s="317" t="str">
        <f>IF(A396="SERVIÇO",VLOOKUP(B396,SERVIÇOS!$A$6:$D$6426,3,0),IF(A396="INSUMO",VLOOKUP(B396,INSUMOS!$A$6:$D$5343,3,0),IF(A396="COTAÇÃO",VLOOKUP(B396,'MAPA DE COTAÇÕES'!$A$9:$H$956,4,0))))</f>
        <v>UN</v>
      </c>
      <c r="F396" s="361">
        <v>1</v>
      </c>
      <c r="G396" s="318">
        <f>IF(A396="SERVIÇO",VLOOKUP(B396,SERVIÇOS!$A$6:$D$6426,4,0),IF(A396="INSUMO",VLOOKUP(B396,INSUMOS!$A$6:$D$5343,4,0),IF(A396="COTAÇÃO",VLOOKUP(B396,'MAPA DE COTAÇÕES'!$A$9:$H$956,3,0))))</f>
        <v>109</v>
      </c>
      <c r="H396" s="321">
        <f t="shared" si="64"/>
        <v>109</v>
      </c>
      <c r="J396" s="244"/>
    </row>
    <row r="397" spans="1:12" s="94" customFormat="1" ht="12.75" x14ac:dyDescent="0.2">
      <c r="A397" s="228"/>
      <c r="B397" s="97" t="s">
        <v>168</v>
      </c>
      <c r="C397" s="547" t="s">
        <v>6728</v>
      </c>
      <c r="D397" s="548"/>
      <c r="E397" s="548"/>
      <c r="F397" s="548"/>
      <c r="G397" s="548"/>
      <c r="H397" s="549"/>
      <c r="J397" s="95"/>
    </row>
    <row r="398" spans="1:12" s="94" customFormat="1" ht="12.75" x14ac:dyDescent="0.2">
      <c r="A398" s="228"/>
      <c r="B398" s="331"/>
      <c r="C398" s="338"/>
      <c r="D398" s="338"/>
      <c r="E398" s="338"/>
      <c r="F398" s="338"/>
      <c r="G398" s="338"/>
      <c r="H398" s="339"/>
      <c r="J398" s="95"/>
    </row>
    <row r="399" spans="1:12" s="94" customFormat="1" ht="25.5" x14ac:dyDescent="0.2">
      <c r="A399" s="228"/>
      <c r="B399" s="99" t="s">
        <v>6731</v>
      </c>
      <c r="C399" s="100" t="s">
        <v>7294</v>
      </c>
      <c r="D399" s="101" t="s">
        <v>107</v>
      </c>
      <c r="E399" s="101" t="s">
        <v>6454</v>
      </c>
      <c r="F399" s="102"/>
      <c r="G399" s="103"/>
      <c r="H399" s="104">
        <f>SUM(H400:H402)</f>
        <v>199.73</v>
      </c>
      <c r="J399" s="96"/>
      <c r="L399" s="98"/>
    </row>
    <row r="400" spans="1:12" s="106" customFormat="1" ht="25.5" x14ac:dyDescent="0.2">
      <c r="A400" s="287" t="s">
        <v>5144</v>
      </c>
      <c r="B400" s="367">
        <v>88264</v>
      </c>
      <c r="C400" s="316" t="str">
        <f>IF(A400="SERVIÇO",VLOOKUP(B400,SERVIÇOS!$A$6:$D$6426,2,0),IF(A400="INSUMO",VLOOKUP(B400,INSUMOS!$A$6:$D$5343,2,0),IF(A400="COTAÇÃO",VLOOKUP(B400,'MAPA DE COTAÇÕES'!$A$9:$H$956,2,0))))</f>
        <v>ELETRICISTA COM ENCARGOS COMPLEMENTARES</v>
      </c>
      <c r="D400" s="317" t="str">
        <f>IF(A400="SERVIÇO",VLOOKUP(B400,SERVIÇOS!$A$6:$E$6426,5,0),IF(A400="INSUMO",VLOOKUP(B400,INSUMOS!$A$6:$E$5343,5,0),IF(A400="COTAÇÃO",VLOOKUP(B400,'MAPA DE COTAÇÕES'!$A$9:$I$956,8,0))))</f>
        <v>SER.CG</v>
      </c>
      <c r="E400" s="317" t="str">
        <f>IF(A400="SERVIÇO",VLOOKUP(B400,SERVIÇOS!$A$6:$D$6426,3,0),IF(A400="INSUMO",VLOOKUP(B400,INSUMOS!$A$6:$D$5343,3,0),IF(A400="COTAÇÃO",VLOOKUP(B400,'MAPA DE COTAÇÕES'!$A$9:$H$956,4,0))))</f>
        <v>H</v>
      </c>
      <c r="F400" s="361">
        <v>1</v>
      </c>
      <c r="G400" s="318">
        <f>IF(A400="SERVIÇO",VLOOKUP(B400,SERVIÇOS!$A$6:$D$6426,4,0),IF(A400="INSUMO",VLOOKUP(B400,INSUMOS!$A$6:$D$5343,4,0),IF(A400="COTAÇÃO",VLOOKUP(B400,'MAPA DE COTAÇÕES'!$A$9:$H$956,3,0))))</f>
        <v>21.72</v>
      </c>
      <c r="H400" s="321">
        <f t="shared" ref="H400:H402" si="65">F400*G400</f>
        <v>21.72</v>
      </c>
      <c r="J400" s="244"/>
    </row>
    <row r="401" spans="1:12" s="106" customFormat="1" ht="25.5" x14ac:dyDescent="0.2">
      <c r="A401" s="287" t="s">
        <v>5144</v>
      </c>
      <c r="B401" s="368">
        <v>88247</v>
      </c>
      <c r="C401" s="316" t="str">
        <f>IF(A401="SERVIÇO",VLOOKUP(B401,SERVIÇOS!$A$6:$D$6426,2,0),IF(A401="INSUMO",VLOOKUP(B401,INSUMOS!$A$6:$D$5343,2,0),IF(A401="COTAÇÃO",VLOOKUP(B401,'MAPA DE COTAÇÕES'!$A$9:$H$956,2,0))))</f>
        <v>AUXILIAR DE ELETRICISTA COM ENCARGOS COMPLEMENTARES</v>
      </c>
      <c r="D401" s="317" t="str">
        <f>IF(A401="SERVIÇO",VLOOKUP(B401,SERVIÇOS!$A$6:$E$6426,5,0),IF(A401="INSUMO",VLOOKUP(B401,INSUMOS!$A$6:$E$5343,5,0),IF(A401="COTAÇÃO",VLOOKUP(B401,'MAPA DE COTAÇÕES'!$A$9:$I$956,8,0))))</f>
        <v>SER.CG</v>
      </c>
      <c r="E401" s="317" t="str">
        <f>IF(A401="SERVIÇO",VLOOKUP(B401,SERVIÇOS!$A$6:$D$6426,3,0),IF(A401="INSUMO",VLOOKUP(B401,INSUMOS!$A$6:$D$5343,3,0),IF(A401="COTAÇÃO",VLOOKUP(B401,'MAPA DE COTAÇÕES'!$A$9:$H$956,4,0))))</f>
        <v>H</v>
      </c>
      <c r="F401" s="362">
        <v>1</v>
      </c>
      <c r="G401" s="318">
        <f>IF(A401="SERVIÇO",VLOOKUP(B401,SERVIÇOS!$A$6:$D$6426,4,0),IF(A401="INSUMO",VLOOKUP(B401,INSUMOS!$A$6:$D$5343,4,0),IF(A401="COTAÇÃO",VLOOKUP(B401,'MAPA DE COTAÇÕES'!$A$9:$H$956,3,0))))</f>
        <v>16.91</v>
      </c>
      <c r="H401" s="321">
        <f t="shared" si="65"/>
        <v>16.91</v>
      </c>
      <c r="J401" s="244"/>
    </row>
    <row r="402" spans="1:12" s="106" customFormat="1" ht="25.5" x14ac:dyDescent="0.2">
      <c r="A402" s="287" t="s">
        <v>16</v>
      </c>
      <c r="B402" s="319" t="s">
        <v>5860</v>
      </c>
      <c r="C402" s="316" t="str">
        <f>IF(A402="SERVIÇO",VLOOKUP(B402,SERVIÇOS!$A$6:$D$6426,2,0),IF(A402="INSUMO",VLOOKUP(B402,INSUMOS!$A$6:$D$5343,2,0),IF(A402="COTAÇÃO",VLOOKUP(B402,'MAPA DE COTAÇÕES'!$A$9:$H$956,2,0))))</f>
        <v>PENDENTE EDRO 1XMINI DIC PRETA COMPLETA</v>
      </c>
      <c r="D402" s="317" t="str">
        <f>IF(A402="SERVIÇO",VLOOKUP(B402,SERVIÇOS!$A$6:$E$6426,5,0),IF(A402="INSUMO",VLOOKUP(B402,INSUMOS!$A$6:$E$5343,5,0),IF(A402="COTAÇÃO",VLOOKUP(B402,'MAPA DE COTAÇÕES'!$A$9:$I$956,9,0))))</f>
        <v>MAT.</v>
      </c>
      <c r="E402" s="317" t="str">
        <f>IF(A402="SERVIÇO",VLOOKUP(B402,SERVIÇOS!$A$6:$D$6426,3,0),IF(A402="INSUMO",VLOOKUP(B402,INSUMOS!$A$6:$D$5343,3,0),IF(A402="COTAÇÃO",VLOOKUP(B402,'MAPA DE COTAÇÕES'!$A$9:$H$956,4,0))))</f>
        <v>UN</v>
      </c>
      <c r="F402" s="361">
        <v>1</v>
      </c>
      <c r="G402" s="318">
        <f>IF(A402="SERVIÇO",VLOOKUP(B402,SERVIÇOS!$A$6:$D$6426,4,0),IF(A402="INSUMO",VLOOKUP(B402,INSUMOS!$A$6:$D$5343,4,0),IF(A402="COTAÇÃO",VLOOKUP(B402,'MAPA DE COTAÇÕES'!$A$9:$H$956,3,0))))</f>
        <v>161.1</v>
      </c>
      <c r="H402" s="321">
        <f t="shared" si="65"/>
        <v>161.1</v>
      </c>
      <c r="J402" s="244"/>
    </row>
    <row r="403" spans="1:12" s="94" customFormat="1" ht="12.75" x14ac:dyDescent="0.2">
      <c r="A403" s="228"/>
      <c r="B403" s="97" t="s">
        <v>168</v>
      </c>
      <c r="C403" s="547" t="s">
        <v>6728</v>
      </c>
      <c r="D403" s="548"/>
      <c r="E403" s="548"/>
      <c r="F403" s="548"/>
      <c r="G403" s="548"/>
      <c r="H403" s="549"/>
      <c r="J403" s="95"/>
    </row>
    <row r="404" spans="1:12" s="94" customFormat="1" ht="12.75" x14ac:dyDescent="0.2">
      <c r="A404" s="228"/>
      <c r="B404" s="331"/>
      <c r="C404" s="338"/>
      <c r="D404" s="338"/>
      <c r="E404" s="338"/>
      <c r="F404" s="338"/>
      <c r="G404" s="338"/>
      <c r="H404" s="339"/>
      <c r="J404" s="95"/>
    </row>
    <row r="405" spans="1:12" s="94" customFormat="1" ht="25.5" x14ac:dyDescent="0.2">
      <c r="A405" s="228"/>
      <c r="B405" s="99" t="s">
        <v>6732</v>
      </c>
      <c r="C405" s="100" t="s">
        <v>7295</v>
      </c>
      <c r="D405" s="101" t="s">
        <v>107</v>
      </c>
      <c r="E405" s="101" t="s">
        <v>6454</v>
      </c>
      <c r="F405" s="102"/>
      <c r="G405" s="103"/>
      <c r="H405" s="104">
        <f>SUM(H406:H408)</f>
        <v>243.54</v>
      </c>
      <c r="J405" s="96"/>
      <c r="L405" s="98"/>
    </row>
    <row r="406" spans="1:12" s="106" customFormat="1" ht="25.5" x14ac:dyDescent="0.2">
      <c r="A406" s="287" t="s">
        <v>5144</v>
      </c>
      <c r="B406" s="367">
        <v>88264</v>
      </c>
      <c r="C406" s="316" t="str">
        <f>IF(A406="SERVIÇO",VLOOKUP(B406,SERVIÇOS!$A$6:$D$6426,2,0),IF(A406="INSUMO",VLOOKUP(B406,INSUMOS!$A$6:$D$5343,2,0),IF(A406="COTAÇÃO",VLOOKUP(B406,'MAPA DE COTAÇÕES'!$A$9:$H$956,2,0))))</f>
        <v>ELETRICISTA COM ENCARGOS COMPLEMENTARES</v>
      </c>
      <c r="D406" s="317" t="str">
        <f>IF(A406="SERVIÇO",VLOOKUP(B406,SERVIÇOS!$A$6:$E$6426,5,0),IF(A406="INSUMO",VLOOKUP(B406,INSUMOS!$A$6:$E$5343,5,0),IF(A406="COTAÇÃO",VLOOKUP(B406,'MAPA DE COTAÇÕES'!$A$9:$I$956,8,0))))</f>
        <v>SER.CG</v>
      </c>
      <c r="E406" s="317" t="str">
        <f>IF(A406="SERVIÇO",VLOOKUP(B406,SERVIÇOS!$A$6:$D$6426,3,0),IF(A406="INSUMO",VLOOKUP(B406,INSUMOS!$A$6:$D$5343,3,0),IF(A406="COTAÇÃO",VLOOKUP(B406,'MAPA DE COTAÇÕES'!$A$9:$H$956,4,0))))</f>
        <v>H</v>
      </c>
      <c r="F406" s="361">
        <v>1</v>
      </c>
      <c r="G406" s="318">
        <f>IF(A406="SERVIÇO",VLOOKUP(B406,SERVIÇOS!$A$6:$D$6426,4,0),IF(A406="INSUMO",VLOOKUP(B406,INSUMOS!$A$6:$D$5343,4,0),IF(A406="COTAÇÃO",VLOOKUP(B406,'MAPA DE COTAÇÕES'!$A$9:$H$956,3,0))))</f>
        <v>21.72</v>
      </c>
      <c r="H406" s="321">
        <f t="shared" ref="H406:H408" si="66">F406*G406</f>
        <v>21.72</v>
      </c>
      <c r="J406" s="244"/>
    </row>
    <row r="407" spans="1:12" s="106" customFormat="1" ht="25.5" x14ac:dyDescent="0.2">
      <c r="A407" s="287" t="s">
        <v>5144</v>
      </c>
      <c r="B407" s="368">
        <v>88247</v>
      </c>
      <c r="C407" s="316" t="str">
        <f>IF(A407="SERVIÇO",VLOOKUP(B407,SERVIÇOS!$A$6:$D$6426,2,0),IF(A407="INSUMO",VLOOKUP(B407,INSUMOS!$A$6:$D$5343,2,0),IF(A407="COTAÇÃO",VLOOKUP(B407,'MAPA DE COTAÇÕES'!$A$9:$H$956,2,0))))</f>
        <v>AUXILIAR DE ELETRICISTA COM ENCARGOS COMPLEMENTARES</v>
      </c>
      <c r="D407" s="317" t="str">
        <f>IF(A407="SERVIÇO",VLOOKUP(B407,SERVIÇOS!$A$6:$E$6426,5,0),IF(A407="INSUMO",VLOOKUP(B407,INSUMOS!$A$6:$E$5343,5,0),IF(A407="COTAÇÃO",VLOOKUP(B407,'MAPA DE COTAÇÕES'!$A$9:$I$956,8,0))))</f>
        <v>SER.CG</v>
      </c>
      <c r="E407" s="317" t="str">
        <f>IF(A407="SERVIÇO",VLOOKUP(B407,SERVIÇOS!$A$6:$D$6426,3,0),IF(A407="INSUMO",VLOOKUP(B407,INSUMOS!$A$6:$D$5343,3,0),IF(A407="COTAÇÃO",VLOOKUP(B407,'MAPA DE COTAÇÕES'!$A$9:$H$956,4,0))))</f>
        <v>H</v>
      </c>
      <c r="F407" s="362">
        <v>1</v>
      </c>
      <c r="G407" s="318">
        <f>IF(A407="SERVIÇO",VLOOKUP(B407,SERVIÇOS!$A$6:$D$6426,4,0),IF(A407="INSUMO",VLOOKUP(B407,INSUMOS!$A$6:$D$5343,4,0),IF(A407="COTAÇÃO",VLOOKUP(B407,'MAPA DE COTAÇÕES'!$A$9:$H$956,3,0))))</f>
        <v>16.91</v>
      </c>
      <c r="H407" s="321">
        <f t="shared" si="66"/>
        <v>16.91</v>
      </c>
      <c r="J407" s="244"/>
    </row>
    <row r="408" spans="1:12" s="106" customFormat="1" ht="25.5" x14ac:dyDescent="0.2">
      <c r="A408" s="287" t="s">
        <v>16</v>
      </c>
      <c r="B408" s="319" t="s">
        <v>5861</v>
      </c>
      <c r="C408" s="316" t="str">
        <f>IF(A408="SERVIÇO",VLOOKUP(B408,SERVIÇOS!$A$6:$D$6426,2,0),IF(A408="INSUMO",VLOOKUP(B408,INSUMOS!$A$6:$D$5343,2,0),IF(A408="COTAÇÃO",VLOOKUP(B408,'MAPA DE COTAÇÕES'!$A$9:$H$956,2,0))))</f>
        <v>PENDENTE EDRO 1XMINI DIC PRETA COMPLETA</v>
      </c>
      <c r="D408" s="317" t="str">
        <f>IF(A408="SERVIÇO",VLOOKUP(B408,SERVIÇOS!$A$6:$E$6426,5,0),IF(A408="INSUMO",VLOOKUP(B408,INSUMOS!$A$6:$E$5343,5,0),IF(A408="COTAÇÃO",VLOOKUP(B408,'MAPA DE COTAÇÕES'!$A$9:$I$956,9,0))))</f>
        <v>MAT.</v>
      </c>
      <c r="E408" s="317" t="str">
        <f>IF(A408="SERVIÇO",VLOOKUP(B408,SERVIÇOS!$A$6:$D$6426,3,0),IF(A408="INSUMO",VLOOKUP(B408,INSUMOS!$A$6:$D$5343,3,0),IF(A408="COTAÇÃO",VLOOKUP(B408,'MAPA DE COTAÇÕES'!$A$9:$H$956,4,0))))</f>
        <v>UN</v>
      </c>
      <c r="F408" s="361">
        <v>1</v>
      </c>
      <c r="G408" s="318">
        <f>IF(A408="SERVIÇO",VLOOKUP(B408,SERVIÇOS!$A$6:$D$6426,4,0),IF(A408="INSUMO",VLOOKUP(B408,INSUMOS!$A$6:$D$5343,4,0),IF(A408="COTAÇÃO",VLOOKUP(B408,'MAPA DE COTAÇÕES'!$A$9:$H$956,3,0))))</f>
        <v>204.91</v>
      </c>
      <c r="H408" s="321">
        <f t="shared" si="66"/>
        <v>204.91</v>
      </c>
      <c r="J408" s="244"/>
    </row>
    <row r="409" spans="1:12" s="94" customFormat="1" ht="12.75" x14ac:dyDescent="0.2">
      <c r="A409" s="228"/>
      <c r="B409" s="97" t="s">
        <v>168</v>
      </c>
      <c r="C409" s="547" t="s">
        <v>6728</v>
      </c>
      <c r="D409" s="548"/>
      <c r="E409" s="548"/>
      <c r="F409" s="548"/>
      <c r="G409" s="548"/>
      <c r="H409" s="549"/>
      <c r="J409" s="95"/>
    </row>
    <row r="410" spans="1:12" s="94" customFormat="1" ht="12.75" x14ac:dyDescent="0.2">
      <c r="A410" s="228"/>
      <c r="B410" s="331"/>
      <c r="C410" s="338"/>
      <c r="D410" s="338"/>
      <c r="E410" s="338"/>
      <c r="F410" s="338"/>
      <c r="G410" s="338"/>
      <c r="H410" s="339"/>
      <c r="J410" s="95"/>
    </row>
    <row r="411" spans="1:12" s="94" customFormat="1" ht="25.5" x14ac:dyDescent="0.2">
      <c r="A411" s="228"/>
      <c r="B411" s="99" t="s">
        <v>6733</v>
      </c>
      <c r="C411" s="100" t="s">
        <v>7295</v>
      </c>
      <c r="D411" s="101" t="s">
        <v>107</v>
      </c>
      <c r="E411" s="101" t="s">
        <v>6454</v>
      </c>
      <c r="F411" s="102"/>
      <c r="G411" s="103"/>
      <c r="H411" s="104">
        <f>SUM(H412:H414)</f>
        <v>301.73</v>
      </c>
      <c r="J411" s="96"/>
      <c r="L411" s="98"/>
    </row>
    <row r="412" spans="1:12" s="106" customFormat="1" ht="25.5" x14ac:dyDescent="0.2">
      <c r="A412" s="287" t="s">
        <v>5144</v>
      </c>
      <c r="B412" s="367">
        <v>88264</v>
      </c>
      <c r="C412" s="316" t="str">
        <f>IF(A412="SERVIÇO",VLOOKUP(B412,SERVIÇOS!$A$6:$D$6426,2,0),IF(A412="INSUMO",VLOOKUP(B412,INSUMOS!$A$6:$D$5343,2,0),IF(A412="COTAÇÃO",VLOOKUP(B412,'MAPA DE COTAÇÕES'!$A$9:$H$956,2,0))))</f>
        <v>ELETRICISTA COM ENCARGOS COMPLEMENTARES</v>
      </c>
      <c r="D412" s="317" t="str">
        <f>IF(A412="SERVIÇO",VLOOKUP(B412,SERVIÇOS!$A$6:$E$6426,5,0),IF(A412="INSUMO",VLOOKUP(B412,INSUMOS!$A$6:$E$5343,5,0),IF(A412="COTAÇÃO",VLOOKUP(B412,'MAPA DE COTAÇÕES'!$A$9:$I$956,8,0))))</f>
        <v>SER.CG</v>
      </c>
      <c r="E412" s="317" t="str">
        <f>IF(A412="SERVIÇO",VLOOKUP(B412,SERVIÇOS!$A$6:$D$6426,3,0),IF(A412="INSUMO",VLOOKUP(B412,INSUMOS!$A$6:$D$5343,3,0),IF(A412="COTAÇÃO",VLOOKUP(B412,'MAPA DE COTAÇÕES'!$A$9:$H$956,4,0))))</f>
        <v>H</v>
      </c>
      <c r="F412" s="361">
        <v>1</v>
      </c>
      <c r="G412" s="318">
        <f>IF(A412="SERVIÇO",VLOOKUP(B412,SERVIÇOS!$A$6:$D$6426,4,0),IF(A412="INSUMO",VLOOKUP(B412,INSUMOS!$A$6:$D$5343,4,0),IF(A412="COTAÇÃO",VLOOKUP(B412,'MAPA DE COTAÇÕES'!$A$9:$H$956,3,0))))</f>
        <v>21.72</v>
      </c>
      <c r="H412" s="321">
        <f t="shared" ref="H412:H414" si="67">F412*G412</f>
        <v>21.72</v>
      </c>
      <c r="J412" s="244"/>
    </row>
    <row r="413" spans="1:12" s="106" customFormat="1" ht="25.5" x14ac:dyDescent="0.2">
      <c r="A413" s="287" t="s">
        <v>5144</v>
      </c>
      <c r="B413" s="368">
        <v>88247</v>
      </c>
      <c r="C413" s="316" t="str">
        <f>IF(A413="SERVIÇO",VLOOKUP(B413,SERVIÇOS!$A$6:$D$6426,2,0),IF(A413="INSUMO",VLOOKUP(B413,INSUMOS!$A$6:$D$5343,2,0),IF(A413="COTAÇÃO",VLOOKUP(B413,'MAPA DE COTAÇÕES'!$A$9:$H$956,2,0))))</f>
        <v>AUXILIAR DE ELETRICISTA COM ENCARGOS COMPLEMENTARES</v>
      </c>
      <c r="D413" s="317" t="str">
        <f>IF(A413="SERVIÇO",VLOOKUP(B413,SERVIÇOS!$A$6:$E$6426,5,0),IF(A413="INSUMO",VLOOKUP(B413,INSUMOS!$A$6:$E$5343,5,0),IF(A413="COTAÇÃO",VLOOKUP(B413,'MAPA DE COTAÇÕES'!$A$9:$I$956,8,0))))</f>
        <v>SER.CG</v>
      </c>
      <c r="E413" s="317" t="str">
        <f>IF(A413="SERVIÇO",VLOOKUP(B413,SERVIÇOS!$A$6:$D$6426,3,0),IF(A413="INSUMO",VLOOKUP(B413,INSUMOS!$A$6:$D$5343,3,0),IF(A413="COTAÇÃO",VLOOKUP(B413,'MAPA DE COTAÇÕES'!$A$9:$H$956,4,0))))</f>
        <v>H</v>
      </c>
      <c r="F413" s="362">
        <v>1</v>
      </c>
      <c r="G413" s="318">
        <f>IF(A413="SERVIÇO",VLOOKUP(B413,SERVIÇOS!$A$6:$D$6426,4,0),IF(A413="INSUMO",VLOOKUP(B413,INSUMOS!$A$6:$D$5343,4,0),IF(A413="COTAÇÃO",VLOOKUP(B413,'MAPA DE COTAÇÕES'!$A$9:$H$956,3,0))))</f>
        <v>16.91</v>
      </c>
      <c r="H413" s="321">
        <f t="shared" si="67"/>
        <v>16.91</v>
      </c>
      <c r="J413" s="244"/>
    </row>
    <row r="414" spans="1:12" s="106" customFormat="1" ht="25.5" x14ac:dyDescent="0.2">
      <c r="A414" s="287" t="s">
        <v>16</v>
      </c>
      <c r="B414" s="319" t="s">
        <v>5862</v>
      </c>
      <c r="C414" s="316" t="str">
        <f>IF(A414="SERVIÇO",VLOOKUP(B414,SERVIÇOS!$A$6:$D$6426,2,0),IF(A414="INSUMO",VLOOKUP(B414,INSUMOS!$A$6:$D$5343,2,0),IF(A414="COTAÇÃO",VLOOKUP(B414,'MAPA DE COTAÇÕES'!$A$9:$H$956,2,0))))</f>
        <v>PENDENTE EDRO 1XMINI DIC PRETA COMPLETA</v>
      </c>
      <c r="D414" s="317" t="str">
        <f>IF(A414="SERVIÇO",VLOOKUP(B414,SERVIÇOS!$A$6:$E$6426,5,0),IF(A414="INSUMO",VLOOKUP(B414,INSUMOS!$A$6:$E$5343,5,0),IF(A414="COTAÇÃO",VLOOKUP(B414,'MAPA DE COTAÇÕES'!$A$9:$I$956,9,0))))</f>
        <v>MAT.</v>
      </c>
      <c r="E414" s="317" t="str">
        <f>IF(A414="SERVIÇO",VLOOKUP(B414,SERVIÇOS!$A$6:$D$6426,3,0),IF(A414="INSUMO",VLOOKUP(B414,INSUMOS!$A$6:$D$5343,3,0),IF(A414="COTAÇÃO",VLOOKUP(B414,'MAPA DE COTAÇÕES'!$A$9:$H$956,4,0))))</f>
        <v>UN</v>
      </c>
      <c r="F414" s="361">
        <v>1</v>
      </c>
      <c r="G414" s="318">
        <f>IF(A414="SERVIÇO",VLOOKUP(B414,SERVIÇOS!$A$6:$D$6426,4,0),IF(A414="INSUMO",VLOOKUP(B414,INSUMOS!$A$6:$D$5343,4,0),IF(A414="COTAÇÃO",VLOOKUP(B414,'MAPA DE COTAÇÕES'!$A$9:$H$956,3,0))))</f>
        <v>263.10000000000002</v>
      </c>
      <c r="H414" s="321">
        <f t="shared" si="67"/>
        <v>263.10000000000002</v>
      </c>
      <c r="J414" s="244"/>
    </row>
    <row r="415" spans="1:12" s="94" customFormat="1" ht="12.75" x14ac:dyDescent="0.2">
      <c r="A415" s="228"/>
      <c r="B415" s="97" t="s">
        <v>168</v>
      </c>
      <c r="C415" s="547" t="s">
        <v>6728</v>
      </c>
      <c r="D415" s="548"/>
      <c r="E415" s="548"/>
      <c r="F415" s="548"/>
      <c r="G415" s="548"/>
      <c r="H415" s="549"/>
      <c r="J415" s="95"/>
    </row>
    <row r="416" spans="1:12" s="94" customFormat="1" ht="12.75" x14ac:dyDescent="0.2">
      <c r="A416" s="228"/>
      <c r="B416" s="331"/>
      <c r="C416" s="338"/>
      <c r="D416" s="338"/>
      <c r="E416" s="338"/>
      <c r="F416" s="338"/>
      <c r="G416" s="338"/>
      <c r="H416" s="339"/>
      <c r="J416" s="95"/>
    </row>
    <row r="417" spans="1:12" s="94" customFormat="1" ht="38.25" x14ac:dyDescent="0.2">
      <c r="A417" s="228"/>
      <c r="B417" s="99" t="s">
        <v>6734</v>
      </c>
      <c r="C417" s="100" t="s">
        <v>7296</v>
      </c>
      <c r="D417" s="101" t="s">
        <v>107</v>
      </c>
      <c r="E417" s="101" t="s">
        <v>6454</v>
      </c>
      <c r="F417" s="102"/>
      <c r="G417" s="103"/>
      <c r="H417" s="104">
        <f>SUM(H418:H420)</f>
        <v>217.10999999999999</v>
      </c>
      <c r="J417" s="96"/>
      <c r="L417" s="98"/>
    </row>
    <row r="418" spans="1:12" s="106" customFormat="1" ht="25.5" x14ac:dyDescent="0.2">
      <c r="A418" s="287" t="s">
        <v>5144</v>
      </c>
      <c r="B418" s="367">
        <v>88264</v>
      </c>
      <c r="C418" s="316" t="str">
        <f>IF(A418="SERVIÇO",VLOOKUP(B418,SERVIÇOS!$A$6:$D$6426,2,0),IF(A418="INSUMO",VLOOKUP(B418,INSUMOS!$A$6:$D$5343,2,0),IF(A418="COTAÇÃO",VLOOKUP(B418,'MAPA DE COTAÇÕES'!$A$9:$H$956,2,0))))</f>
        <v>ELETRICISTA COM ENCARGOS COMPLEMENTARES</v>
      </c>
      <c r="D418" s="317" t="str">
        <f>IF(A418="SERVIÇO",VLOOKUP(B418,SERVIÇOS!$A$6:$E$6426,5,0),IF(A418="INSUMO",VLOOKUP(B418,INSUMOS!$A$6:$E$5343,5,0),IF(A418="COTAÇÃO",VLOOKUP(B418,'MAPA DE COTAÇÕES'!$A$9:$I$956,8,0))))</f>
        <v>SER.CG</v>
      </c>
      <c r="E418" s="317" t="str">
        <f>IF(A418="SERVIÇO",VLOOKUP(B418,SERVIÇOS!$A$6:$D$6426,3,0),IF(A418="INSUMO",VLOOKUP(B418,INSUMOS!$A$6:$D$5343,3,0),IF(A418="COTAÇÃO",VLOOKUP(B418,'MAPA DE COTAÇÕES'!$A$9:$H$956,4,0))))</f>
        <v>H</v>
      </c>
      <c r="F418" s="361">
        <v>1</v>
      </c>
      <c r="G418" s="318">
        <f>IF(A418="SERVIÇO",VLOOKUP(B418,SERVIÇOS!$A$6:$D$6426,4,0),IF(A418="INSUMO",VLOOKUP(B418,INSUMOS!$A$6:$D$5343,4,0),IF(A418="COTAÇÃO",VLOOKUP(B418,'MAPA DE COTAÇÕES'!$A$9:$H$956,3,0))))</f>
        <v>21.72</v>
      </c>
      <c r="H418" s="321">
        <f t="shared" ref="H418:H420" si="68">F418*G418</f>
        <v>21.72</v>
      </c>
      <c r="J418" s="244"/>
    </row>
    <row r="419" spans="1:12" s="106" customFormat="1" ht="25.5" x14ac:dyDescent="0.2">
      <c r="A419" s="287" t="s">
        <v>5144</v>
      </c>
      <c r="B419" s="368">
        <v>88247</v>
      </c>
      <c r="C419" s="316" t="str">
        <f>IF(A419="SERVIÇO",VLOOKUP(B419,SERVIÇOS!$A$6:$D$6426,2,0),IF(A419="INSUMO",VLOOKUP(B419,INSUMOS!$A$6:$D$5343,2,0),IF(A419="COTAÇÃO",VLOOKUP(B419,'MAPA DE COTAÇÕES'!$A$9:$H$956,2,0))))</f>
        <v>AUXILIAR DE ELETRICISTA COM ENCARGOS COMPLEMENTARES</v>
      </c>
      <c r="D419" s="317" t="str">
        <f>IF(A419="SERVIÇO",VLOOKUP(B419,SERVIÇOS!$A$6:$E$6426,5,0),IF(A419="INSUMO",VLOOKUP(B419,INSUMOS!$A$6:$E$5343,5,0),IF(A419="COTAÇÃO",VLOOKUP(B419,'MAPA DE COTAÇÕES'!$A$9:$I$956,8,0))))</f>
        <v>SER.CG</v>
      </c>
      <c r="E419" s="317" t="str">
        <f>IF(A419="SERVIÇO",VLOOKUP(B419,SERVIÇOS!$A$6:$D$6426,3,0),IF(A419="INSUMO",VLOOKUP(B419,INSUMOS!$A$6:$D$5343,3,0),IF(A419="COTAÇÃO",VLOOKUP(B419,'MAPA DE COTAÇÕES'!$A$9:$H$956,4,0))))</f>
        <v>H</v>
      </c>
      <c r="F419" s="362">
        <v>1</v>
      </c>
      <c r="G419" s="318">
        <f>IF(A419="SERVIÇO",VLOOKUP(B419,SERVIÇOS!$A$6:$D$6426,4,0),IF(A419="INSUMO",VLOOKUP(B419,INSUMOS!$A$6:$D$5343,4,0),IF(A419="COTAÇÃO",VLOOKUP(B419,'MAPA DE COTAÇÕES'!$A$9:$H$956,3,0))))</f>
        <v>16.91</v>
      </c>
      <c r="H419" s="321">
        <f t="shared" si="68"/>
        <v>16.91</v>
      </c>
      <c r="J419" s="244"/>
    </row>
    <row r="420" spans="1:12" s="106" customFormat="1" ht="25.5" x14ac:dyDescent="0.2">
      <c r="A420" s="287" t="s">
        <v>16</v>
      </c>
      <c r="B420" s="319" t="s">
        <v>5863</v>
      </c>
      <c r="C420" s="316" t="str">
        <f>IF(A420="SERVIÇO",VLOOKUP(B420,SERVIÇOS!$A$6:$D$6426,2,0),IF(A420="INSUMO",VLOOKUP(B420,INSUMOS!$A$6:$D$5343,2,0),IF(A420="COTAÇÃO",VLOOKUP(B420,'MAPA DE COTAÇÕES'!$A$9:$H$956,2,0))))</f>
        <v>LUMINÁRIA EMBUTIR 4X23W FLUOR TWIST BRANCA COMPLETA</v>
      </c>
      <c r="D420" s="317" t="str">
        <f>IF(A420="SERVIÇO",VLOOKUP(B420,SERVIÇOS!$A$6:$E$6426,5,0),IF(A420="INSUMO",VLOOKUP(B420,INSUMOS!$A$6:$E$5343,5,0),IF(A420="COTAÇÃO",VLOOKUP(B420,'MAPA DE COTAÇÕES'!$A$9:$I$956,9,0))))</f>
        <v>MAT.</v>
      </c>
      <c r="E420" s="317" t="str">
        <f>IF(A420="SERVIÇO",VLOOKUP(B420,SERVIÇOS!$A$6:$D$6426,3,0),IF(A420="INSUMO",VLOOKUP(B420,INSUMOS!$A$6:$D$5343,3,0),IF(A420="COTAÇÃO",VLOOKUP(B420,'MAPA DE COTAÇÕES'!$A$9:$H$956,4,0))))</f>
        <v>UN</v>
      </c>
      <c r="F420" s="361">
        <v>1</v>
      </c>
      <c r="G420" s="318">
        <f>IF(A420="SERVIÇO",VLOOKUP(B420,SERVIÇOS!$A$6:$D$6426,4,0),IF(A420="INSUMO",VLOOKUP(B420,INSUMOS!$A$6:$D$5343,4,0),IF(A420="COTAÇÃO",VLOOKUP(B420,'MAPA DE COTAÇÕES'!$A$9:$H$956,3,0))))</f>
        <v>178.48</v>
      </c>
      <c r="H420" s="321">
        <f t="shared" si="68"/>
        <v>178.48</v>
      </c>
      <c r="J420" s="244"/>
    </row>
    <row r="421" spans="1:12" s="94" customFormat="1" ht="12.75" x14ac:dyDescent="0.2">
      <c r="A421" s="228"/>
      <c r="B421" s="97" t="s">
        <v>168</v>
      </c>
      <c r="C421" s="547" t="s">
        <v>6728</v>
      </c>
      <c r="D421" s="548"/>
      <c r="E421" s="548"/>
      <c r="F421" s="548"/>
      <c r="G421" s="548"/>
      <c r="H421" s="549"/>
      <c r="J421" s="95"/>
    </row>
    <row r="422" spans="1:12" s="94" customFormat="1" ht="12.75" x14ac:dyDescent="0.2">
      <c r="A422" s="228"/>
      <c r="B422" s="331"/>
      <c r="C422" s="338"/>
      <c r="D422" s="338"/>
      <c r="E422" s="338"/>
      <c r="F422" s="338"/>
      <c r="G422" s="338"/>
      <c r="H422" s="339"/>
      <c r="J422" s="95"/>
    </row>
    <row r="423" spans="1:12" s="94" customFormat="1" ht="25.5" x14ac:dyDescent="0.2">
      <c r="A423" s="228"/>
      <c r="B423" s="99" t="s">
        <v>6735</v>
      </c>
      <c r="C423" s="100" t="s">
        <v>7297</v>
      </c>
      <c r="D423" s="101" t="s">
        <v>107</v>
      </c>
      <c r="E423" s="101" t="s">
        <v>6454</v>
      </c>
      <c r="F423" s="102"/>
      <c r="G423" s="103"/>
      <c r="H423" s="104">
        <f>SUM(H424:H426)</f>
        <v>56.129999999999995</v>
      </c>
      <c r="J423" s="96"/>
      <c r="L423" s="98"/>
    </row>
    <row r="424" spans="1:12" s="106" customFormat="1" ht="25.5" x14ac:dyDescent="0.2">
      <c r="A424" s="287" t="s">
        <v>5144</v>
      </c>
      <c r="B424" s="367">
        <v>88264</v>
      </c>
      <c r="C424" s="316" t="str">
        <f>IF(A424="SERVIÇO",VLOOKUP(B424,SERVIÇOS!$A$6:$D$6426,2,0),IF(A424="INSUMO",VLOOKUP(B424,INSUMOS!$A$6:$D$5343,2,0),IF(A424="COTAÇÃO",VLOOKUP(B424,'MAPA DE COTAÇÕES'!$A$9:$H$956,2,0))))</f>
        <v>ELETRICISTA COM ENCARGOS COMPLEMENTARES</v>
      </c>
      <c r="D424" s="317" t="str">
        <f>IF(A424="SERVIÇO",VLOOKUP(B424,SERVIÇOS!$A$6:$E$6426,5,0),IF(A424="INSUMO",VLOOKUP(B424,INSUMOS!$A$6:$E$5343,5,0),IF(A424="COTAÇÃO",VLOOKUP(B424,'MAPA DE COTAÇÕES'!$A$9:$I$956,8,0))))</f>
        <v>SER.CG</v>
      </c>
      <c r="E424" s="317" t="str">
        <f>IF(A424="SERVIÇO",VLOOKUP(B424,SERVIÇOS!$A$6:$D$6426,3,0),IF(A424="INSUMO",VLOOKUP(B424,INSUMOS!$A$6:$D$5343,3,0),IF(A424="COTAÇÃO",VLOOKUP(B424,'MAPA DE COTAÇÕES'!$A$9:$H$956,4,0))))</f>
        <v>H</v>
      </c>
      <c r="F424" s="361">
        <v>1</v>
      </c>
      <c r="G424" s="318">
        <f>IF(A424="SERVIÇO",VLOOKUP(B424,SERVIÇOS!$A$6:$D$6426,4,0),IF(A424="INSUMO",VLOOKUP(B424,INSUMOS!$A$6:$D$5343,4,0),IF(A424="COTAÇÃO",VLOOKUP(B424,'MAPA DE COTAÇÕES'!$A$9:$H$956,3,0))))</f>
        <v>21.72</v>
      </c>
      <c r="H424" s="321">
        <f t="shared" ref="H424:H426" si="69">F424*G424</f>
        <v>21.72</v>
      </c>
      <c r="J424" s="244"/>
    </row>
    <row r="425" spans="1:12" s="106" customFormat="1" ht="25.5" x14ac:dyDescent="0.2">
      <c r="A425" s="287" t="s">
        <v>5144</v>
      </c>
      <c r="B425" s="368">
        <v>88247</v>
      </c>
      <c r="C425" s="316" t="str">
        <f>IF(A425="SERVIÇO",VLOOKUP(B425,SERVIÇOS!$A$6:$D$6426,2,0),IF(A425="INSUMO",VLOOKUP(B425,INSUMOS!$A$6:$D$5343,2,0),IF(A425="COTAÇÃO",VLOOKUP(B425,'MAPA DE COTAÇÕES'!$A$9:$H$956,2,0))))</f>
        <v>AUXILIAR DE ELETRICISTA COM ENCARGOS COMPLEMENTARES</v>
      </c>
      <c r="D425" s="317" t="str">
        <f>IF(A425="SERVIÇO",VLOOKUP(B425,SERVIÇOS!$A$6:$E$6426,5,0),IF(A425="INSUMO",VLOOKUP(B425,INSUMOS!$A$6:$E$5343,5,0),IF(A425="COTAÇÃO",VLOOKUP(B425,'MAPA DE COTAÇÕES'!$A$9:$I$956,8,0))))</f>
        <v>SER.CG</v>
      </c>
      <c r="E425" s="317" t="str">
        <f>IF(A425="SERVIÇO",VLOOKUP(B425,SERVIÇOS!$A$6:$D$6426,3,0),IF(A425="INSUMO",VLOOKUP(B425,INSUMOS!$A$6:$D$5343,3,0),IF(A425="COTAÇÃO",VLOOKUP(B425,'MAPA DE COTAÇÕES'!$A$9:$H$956,4,0))))</f>
        <v>H</v>
      </c>
      <c r="F425" s="362">
        <v>1</v>
      </c>
      <c r="G425" s="318">
        <f>IF(A425="SERVIÇO",VLOOKUP(B425,SERVIÇOS!$A$6:$D$6426,4,0),IF(A425="INSUMO",VLOOKUP(B425,INSUMOS!$A$6:$D$5343,4,0),IF(A425="COTAÇÃO",VLOOKUP(B425,'MAPA DE COTAÇÕES'!$A$9:$H$956,3,0))))</f>
        <v>16.91</v>
      </c>
      <c r="H425" s="321">
        <f t="shared" si="69"/>
        <v>16.91</v>
      </c>
      <c r="J425" s="244"/>
    </row>
    <row r="426" spans="1:12" s="106" customFormat="1" ht="25.5" x14ac:dyDescent="0.2">
      <c r="A426" s="287" t="s">
        <v>16</v>
      </c>
      <c r="B426" s="319" t="s">
        <v>5864</v>
      </c>
      <c r="C426" s="316" t="str">
        <f>IF(A426="SERVIÇO",VLOOKUP(B426,SERVIÇOS!$A$6:$D$6426,2,0),IF(A426="INSUMO",VLOOKUP(B426,INSUMOS!$A$6:$D$5343,2,0),IF(A426="COTAÇÃO",VLOOKUP(B426,'MAPA DE COTAÇÕES'!$A$9:$H$956,2,0))))</f>
        <v>LUMINÁRIA EMBUTIR 1XDIC BRANCA 50W - COMPLETA</v>
      </c>
      <c r="D426" s="317" t="str">
        <f>IF(A426="SERVIÇO",VLOOKUP(B426,SERVIÇOS!$A$6:$E$6426,5,0),IF(A426="INSUMO",VLOOKUP(B426,INSUMOS!$A$6:$E$5343,5,0),IF(A426="COTAÇÃO",VLOOKUP(B426,'MAPA DE COTAÇÕES'!$A$9:$I$956,9,0))))</f>
        <v>MAT.</v>
      </c>
      <c r="E426" s="317" t="str">
        <f>IF(A426="SERVIÇO",VLOOKUP(B426,SERVIÇOS!$A$6:$D$6426,3,0),IF(A426="INSUMO",VLOOKUP(B426,INSUMOS!$A$6:$D$5343,3,0),IF(A426="COTAÇÃO",VLOOKUP(B426,'MAPA DE COTAÇÕES'!$A$9:$H$956,4,0))))</f>
        <v>UN</v>
      </c>
      <c r="F426" s="361">
        <v>1</v>
      </c>
      <c r="G426" s="318">
        <f>IF(A426="SERVIÇO",VLOOKUP(B426,SERVIÇOS!$A$6:$D$6426,4,0),IF(A426="INSUMO",VLOOKUP(B426,INSUMOS!$A$6:$D$5343,4,0),IF(A426="COTAÇÃO",VLOOKUP(B426,'MAPA DE COTAÇÕES'!$A$9:$H$956,3,0))))</f>
        <v>17.5</v>
      </c>
      <c r="H426" s="321">
        <f t="shared" si="69"/>
        <v>17.5</v>
      </c>
      <c r="J426" s="244"/>
    </row>
    <row r="427" spans="1:12" s="94" customFormat="1" ht="12.75" x14ac:dyDescent="0.2">
      <c r="A427" s="228"/>
      <c r="B427" s="97" t="s">
        <v>168</v>
      </c>
      <c r="C427" s="547" t="s">
        <v>6728</v>
      </c>
      <c r="D427" s="548"/>
      <c r="E427" s="548"/>
      <c r="F427" s="548"/>
      <c r="G427" s="548"/>
      <c r="H427" s="549"/>
      <c r="J427" s="95"/>
    </row>
    <row r="428" spans="1:12" s="94" customFormat="1" ht="12.75" x14ac:dyDescent="0.2">
      <c r="A428" s="228"/>
      <c r="B428" s="331"/>
      <c r="C428" s="338"/>
      <c r="D428" s="338"/>
      <c r="E428" s="338"/>
      <c r="F428" s="338"/>
      <c r="G428" s="338"/>
      <c r="H428" s="339"/>
      <c r="J428" s="95"/>
    </row>
    <row r="429" spans="1:12" s="94" customFormat="1" ht="38.25" x14ac:dyDescent="0.2">
      <c r="A429" s="228"/>
      <c r="B429" s="99" t="s">
        <v>6736</v>
      </c>
      <c r="C429" s="100" t="s">
        <v>7298</v>
      </c>
      <c r="D429" s="101" t="s">
        <v>107</v>
      </c>
      <c r="E429" s="101" t="s">
        <v>6454</v>
      </c>
      <c r="F429" s="102"/>
      <c r="G429" s="103"/>
      <c r="H429" s="104">
        <f>SUM(H430:H432)</f>
        <v>95.74</v>
      </c>
      <c r="J429" s="96"/>
      <c r="L429" s="98"/>
    </row>
    <row r="430" spans="1:12" s="106" customFormat="1" ht="25.5" x14ac:dyDescent="0.2">
      <c r="A430" s="287" t="s">
        <v>5144</v>
      </c>
      <c r="B430" s="367">
        <v>88264</v>
      </c>
      <c r="C430" s="316" t="str">
        <f>IF(A430="SERVIÇO",VLOOKUP(B430,SERVIÇOS!$A$6:$D$6426,2,0),IF(A430="INSUMO",VLOOKUP(B430,INSUMOS!$A$6:$D$5343,2,0),IF(A430="COTAÇÃO",VLOOKUP(B430,'MAPA DE COTAÇÕES'!$A$9:$H$956,2,0))))</f>
        <v>ELETRICISTA COM ENCARGOS COMPLEMENTARES</v>
      </c>
      <c r="D430" s="317" t="str">
        <f>IF(A430="SERVIÇO",VLOOKUP(B430,SERVIÇOS!$A$6:$E$6426,5,0),IF(A430="INSUMO",VLOOKUP(B430,INSUMOS!$A$6:$E$5343,5,0),IF(A430="COTAÇÃO",VLOOKUP(B430,'MAPA DE COTAÇÕES'!$A$9:$I$956,8,0))))</f>
        <v>SER.CG</v>
      </c>
      <c r="E430" s="317" t="str">
        <f>IF(A430="SERVIÇO",VLOOKUP(B430,SERVIÇOS!$A$6:$D$6426,3,0),IF(A430="INSUMO",VLOOKUP(B430,INSUMOS!$A$6:$D$5343,3,0),IF(A430="COTAÇÃO",VLOOKUP(B430,'MAPA DE COTAÇÕES'!$A$9:$H$956,4,0))))</f>
        <v>H</v>
      </c>
      <c r="F430" s="361">
        <v>1</v>
      </c>
      <c r="G430" s="318">
        <f>IF(A430="SERVIÇO",VLOOKUP(B430,SERVIÇOS!$A$6:$D$6426,4,0),IF(A430="INSUMO",VLOOKUP(B430,INSUMOS!$A$6:$D$5343,4,0),IF(A430="COTAÇÃO",VLOOKUP(B430,'MAPA DE COTAÇÕES'!$A$9:$H$956,3,0))))</f>
        <v>21.72</v>
      </c>
      <c r="H430" s="321">
        <f t="shared" ref="H430:H432" si="70">F430*G430</f>
        <v>21.72</v>
      </c>
      <c r="J430" s="244"/>
    </row>
    <row r="431" spans="1:12" s="106" customFormat="1" ht="25.5" x14ac:dyDescent="0.2">
      <c r="A431" s="287" t="s">
        <v>5144</v>
      </c>
      <c r="B431" s="368">
        <v>88247</v>
      </c>
      <c r="C431" s="316" t="str">
        <f>IF(A431="SERVIÇO",VLOOKUP(B431,SERVIÇOS!$A$6:$D$6426,2,0),IF(A431="INSUMO",VLOOKUP(B431,INSUMOS!$A$6:$D$5343,2,0),IF(A431="COTAÇÃO",VLOOKUP(B431,'MAPA DE COTAÇÕES'!$A$9:$H$956,2,0))))</f>
        <v>AUXILIAR DE ELETRICISTA COM ENCARGOS COMPLEMENTARES</v>
      </c>
      <c r="D431" s="317" t="str">
        <f>IF(A431="SERVIÇO",VLOOKUP(B431,SERVIÇOS!$A$6:$E$6426,5,0),IF(A431="INSUMO",VLOOKUP(B431,INSUMOS!$A$6:$E$5343,5,0),IF(A431="COTAÇÃO",VLOOKUP(B431,'MAPA DE COTAÇÕES'!$A$9:$I$956,8,0))))</f>
        <v>SER.CG</v>
      </c>
      <c r="E431" s="317" t="str">
        <f>IF(A431="SERVIÇO",VLOOKUP(B431,SERVIÇOS!$A$6:$D$6426,3,0),IF(A431="INSUMO",VLOOKUP(B431,INSUMOS!$A$6:$D$5343,3,0),IF(A431="COTAÇÃO",VLOOKUP(B431,'MAPA DE COTAÇÕES'!$A$9:$H$956,4,0))))</f>
        <v>H</v>
      </c>
      <c r="F431" s="362">
        <v>1</v>
      </c>
      <c r="G431" s="318">
        <f>IF(A431="SERVIÇO",VLOOKUP(B431,SERVIÇOS!$A$6:$D$6426,4,0),IF(A431="INSUMO",VLOOKUP(B431,INSUMOS!$A$6:$D$5343,4,0),IF(A431="COTAÇÃO",VLOOKUP(B431,'MAPA DE COTAÇÕES'!$A$9:$H$956,3,0))))</f>
        <v>16.91</v>
      </c>
      <c r="H431" s="321">
        <f t="shared" si="70"/>
        <v>16.91</v>
      </c>
      <c r="J431" s="244"/>
    </row>
    <row r="432" spans="1:12" s="106" customFormat="1" ht="25.5" x14ac:dyDescent="0.2">
      <c r="A432" s="287" t="s">
        <v>16</v>
      </c>
      <c r="B432" s="319" t="s">
        <v>5865</v>
      </c>
      <c r="C432" s="316" t="str">
        <f>IF(A432="SERVIÇO",VLOOKUP(B432,SERVIÇOS!$A$6:$D$6426,2,0),IF(A432="INSUMO",VLOOKUP(B432,INSUMOS!$A$6:$D$5343,2,0),IF(A432="COTAÇÃO",VLOOKUP(B432,'MAPA DE COTAÇÕES'!$A$9:$H$956,2,0))))</f>
        <v>LUMINÁRIA EMBUTIR DIRECIONAVEL 1XDIC BRANCA COMPLETA</v>
      </c>
      <c r="D432" s="317" t="str">
        <f>IF(A432="SERVIÇO",VLOOKUP(B432,SERVIÇOS!$A$6:$E$6426,5,0),IF(A432="INSUMO",VLOOKUP(B432,INSUMOS!$A$6:$E$5343,5,0),IF(A432="COTAÇÃO",VLOOKUP(B432,'MAPA DE COTAÇÕES'!$A$9:$I$956,9,0))))</f>
        <v>MAT.</v>
      </c>
      <c r="E432" s="317" t="str">
        <f>IF(A432="SERVIÇO",VLOOKUP(B432,SERVIÇOS!$A$6:$D$6426,3,0),IF(A432="INSUMO",VLOOKUP(B432,INSUMOS!$A$6:$D$5343,3,0),IF(A432="COTAÇÃO",VLOOKUP(B432,'MAPA DE COTAÇÕES'!$A$9:$H$956,4,0))))</f>
        <v>UN</v>
      </c>
      <c r="F432" s="361">
        <v>1</v>
      </c>
      <c r="G432" s="318">
        <f>IF(A432="SERVIÇO",VLOOKUP(B432,SERVIÇOS!$A$6:$D$6426,4,0),IF(A432="INSUMO",VLOOKUP(B432,INSUMOS!$A$6:$D$5343,4,0),IF(A432="COTAÇÃO",VLOOKUP(B432,'MAPA DE COTAÇÕES'!$A$9:$H$956,3,0))))</f>
        <v>57.11</v>
      </c>
      <c r="H432" s="321">
        <f t="shared" si="70"/>
        <v>57.11</v>
      </c>
      <c r="J432" s="244"/>
    </row>
    <row r="433" spans="1:12" s="94" customFormat="1" ht="12.75" x14ac:dyDescent="0.2">
      <c r="A433" s="228"/>
      <c r="B433" s="97" t="s">
        <v>168</v>
      </c>
      <c r="C433" s="547" t="s">
        <v>6728</v>
      </c>
      <c r="D433" s="548"/>
      <c r="E433" s="548"/>
      <c r="F433" s="548"/>
      <c r="G433" s="548"/>
      <c r="H433" s="549"/>
      <c r="J433" s="95"/>
    </row>
    <row r="434" spans="1:12" s="94" customFormat="1" ht="12.75" x14ac:dyDescent="0.2">
      <c r="A434" s="228"/>
      <c r="B434" s="331"/>
      <c r="C434" s="338"/>
      <c r="D434" s="338"/>
      <c r="E434" s="338"/>
      <c r="F434" s="338"/>
      <c r="G434" s="338"/>
      <c r="H434" s="339"/>
      <c r="J434" s="95"/>
    </row>
    <row r="435" spans="1:12" s="94" customFormat="1" ht="25.5" x14ac:dyDescent="0.2">
      <c r="A435" s="228"/>
      <c r="B435" s="99" t="s">
        <v>6737</v>
      </c>
      <c r="C435" s="100" t="s">
        <v>7299</v>
      </c>
      <c r="D435" s="101" t="s">
        <v>107</v>
      </c>
      <c r="E435" s="101" t="s">
        <v>6454</v>
      </c>
      <c r="F435" s="102"/>
      <c r="G435" s="103"/>
      <c r="H435" s="104">
        <f>SUM(H436:H438)</f>
        <v>1468.48</v>
      </c>
      <c r="J435" s="96"/>
      <c r="L435" s="98"/>
    </row>
    <row r="436" spans="1:12" s="106" customFormat="1" ht="25.5" x14ac:dyDescent="0.2">
      <c r="A436" s="287" t="s">
        <v>5144</v>
      </c>
      <c r="B436" s="367">
        <v>88264</v>
      </c>
      <c r="C436" s="316" t="str">
        <f>IF(A436="SERVIÇO",VLOOKUP(B436,SERVIÇOS!$A$6:$D$6426,2,0),IF(A436="INSUMO",VLOOKUP(B436,INSUMOS!$A$6:$D$5343,2,0),IF(A436="COTAÇÃO",VLOOKUP(B436,'MAPA DE COTAÇÕES'!$A$9:$H$956,2,0))))</f>
        <v>ELETRICISTA COM ENCARGOS COMPLEMENTARES</v>
      </c>
      <c r="D436" s="317" t="str">
        <f>IF(A436="SERVIÇO",VLOOKUP(B436,SERVIÇOS!$A$6:$E$6426,5,0),IF(A436="INSUMO",VLOOKUP(B436,INSUMOS!$A$6:$E$5343,5,0),IF(A436="COTAÇÃO",VLOOKUP(B436,'MAPA DE COTAÇÕES'!$A$9:$I$956,8,0))))</f>
        <v>SER.CG</v>
      </c>
      <c r="E436" s="317" t="str">
        <f>IF(A436="SERVIÇO",VLOOKUP(B436,SERVIÇOS!$A$6:$D$6426,3,0),IF(A436="INSUMO",VLOOKUP(B436,INSUMOS!$A$6:$D$5343,3,0),IF(A436="COTAÇÃO",VLOOKUP(B436,'MAPA DE COTAÇÕES'!$A$9:$H$956,4,0))))</f>
        <v>H</v>
      </c>
      <c r="F436" s="361">
        <v>6</v>
      </c>
      <c r="G436" s="318">
        <f>IF(A436="SERVIÇO",VLOOKUP(B436,SERVIÇOS!$A$6:$D$6426,4,0),IF(A436="INSUMO",VLOOKUP(B436,INSUMOS!$A$6:$D$5343,4,0),IF(A436="COTAÇÃO",VLOOKUP(B436,'MAPA DE COTAÇÕES'!$A$9:$H$956,3,0))))</f>
        <v>21.72</v>
      </c>
      <c r="H436" s="321">
        <f t="shared" ref="H436:H438" si="71">F436*G436</f>
        <v>130.32</v>
      </c>
      <c r="J436" s="244"/>
    </row>
    <row r="437" spans="1:12" s="106" customFormat="1" ht="25.5" x14ac:dyDescent="0.2">
      <c r="A437" s="287" t="s">
        <v>5144</v>
      </c>
      <c r="B437" s="368">
        <v>88247</v>
      </c>
      <c r="C437" s="316" t="str">
        <f>IF(A437="SERVIÇO",VLOOKUP(B437,SERVIÇOS!$A$6:$D$6426,2,0),IF(A437="INSUMO",VLOOKUP(B437,INSUMOS!$A$6:$D$5343,2,0),IF(A437="COTAÇÃO",VLOOKUP(B437,'MAPA DE COTAÇÕES'!$A$9:$H$956,2,0))))</f>
        <v>AUXILIAR DE ELETRICISTA COM ENCARGOS COMPLEMENTARES</v>
      </c>
      <c r="D437" s="317" t="str">
        <f>IF(A437="SERVIÇO",VLOOKUP(B437,SERVIÇOS!$A$6:$E$6426,5,0),IF(A437="INSUMO",VLOOKUP(B437,INSUMOS!$A$6:$E$5343,5,0),IF(A437="COTAÇÃO",VLOOKUP(B437,'MAPA DE COTAÇÕES'!$A$9:$I$956,8,0))))</f>
        <v>SER.CG</v>
      </c>
      <c r="E437" s="317" t="str">
        <f>IF(A437="SERVIÇO",VLOOKUP(B437,SERVIÇOS!$A$6:$D$6426,3,0),IF(A437="INSUMO",VLOOKUP(B437,INSUMOS!$A$6:$D$5343,3,0),IF(A437="COTAÇÃO",VLOOKUP(B437,'MAPA DE COTAÇÕES'!$A$9:$H$956,4,0))))</f>
        <v>H</v>
      </c>
      <c r="F437" s="362">
        <v>6</v>
      </c>
      <c r="G437" s="318">
        <f>IF(A437="SERVIÇO",VLOOKUP(B437,SERVIÇOS!$A$6:$D$6426,4,0),IF(A437="INSUMO",VLOOKUP(B437,INSUMOS!$A$6:$D$5343,4,0),IF(A437="COTAÇÃO",VLOOKUP(B437,'MAPA DE COTAÇÕES'!$A$9:$H$956,3,0))))</f>
        <v>16.91</v>
      </c>
      <c r="H437" s="321">
        <f t="shared" si="71"/>
        <v>101.46000000000001</v>
      </c>
      <c r="J437" s="244"/>
    </row>
    <row r="438" spans="1:12" s="106" customFormat="1" ht="25.5" x14ac:dyDescent="0.2">
      <c r="A438" s="287" t="s">
        <v>16</v>
      </c>
      <c r="B438" s="319" t="s">
        <v>5866</v>
      </c>
      <c r="C438" s="316" t="str">
        <f>IF(A438="SERVIÇO",VLOOKUP(B438,SERVIÇOS!$A$6:$D$6426,2,0),IF(A438="INSUMO",VLOOKUP(B438,INSUMOS!$A$6:$D$5343,2,0),IF(A438="COTAÇÃO",VLOOKUP(B438,'MAPA DE COTAÇÕES'!$A$9:$H$956,2,0))))</f>
        <v>TRILHO ELETRIFICADO COM 8 FOCOS 1XLED COMPLETA</v>
      </c>
      <c r="D438" s="317" t="str">
        <f>IF(A438="SERVIÇO",VLOOKUP(B438,SERVIÇOS!$A$6:$E$6426,5,0),IF(A438="INSUMO",VLOOKUP(B438,INSUMOS!$A$6:$E$5343,5,0),IF(A438="COTAÇÃO",VLOOKUP(B438,'MAPA DE COTAÇÕES'!$A$9:$I$956,9,0))))</f>
        <v>MAT.</v>
      </c>
      <c r="E438" s="317" t="str">
        <f>IF(A438="SERVIÇO",VLOOKUP(B438,SERVIÇOS!$A$6:$D$6426,3,0),IF(A438="INSUMO",VLOOKUP(B438,INSUMOS!$A$6:$D$5343,3,0),IF(A438="COTAÇÃO",VLOOKUP(B438,'MAPA DE COTAÇÕES'!$A$9:$H$956,4,0))))</f>
        <v>UN</v>
      </c>
      <c r="F438" s="361">
        <v>1</v>
      </c>
      <c r="G438" s="318">
        <f>IF(A438="SERVIÇO",VLOOKUP(B438,SERVIÇOS!$A$6:$D$6426,4,0),IF(A438="INSUMO",VLOOKUP(B438,INSUMOS!$A$6:$D$5343,4,0),IF(A438="COTAÇÃO",VLOOKUP(B438,'MAPA DE COTAÇÕES'!$A$9:$H$956,3,0))))</f>
        <v>1236.7</v>
      </c>
      <c r="H438" s="321">
        <f t="shared" si="71"/>
        <v>1236.7</v>
      </c>
      <c r="J438" s="244"/>
    </row>
    <row r="439" spans="1:12" s="94" customFormat="1" ht="12.75" x14ac:dyDescent="0.2">
      <c r="A439" s="228"/>
      <c r="B439" s="97" t="s">
        <v>168</v>
      </c>
      <c r="C439" s="547" t="s">
        <v>6738</v>
      </c>
      <c r="D439" s="548"/>
      <c r="E439" s="548"/>
      <c r="F439" s="548"/>
      <c r="G439" s="548"/>
      <c r="H439" s="549"/>
      <c r="J439" s="95"/>
    </row>
    <row r="440" spans="1:12" s="94" customFormat="1" ht="12.75" x14ac:dyDescent="0.2">
      <c r="A440" s="228"/>
      <c r="B440" s="331"/>
      <c r="C440" s="338"/>
      <c r="D440" s="338"/>
      <c r="E440" s="338"/>
      <c r="F440" s="338"/>
      <c r="G440" s="338"/>
      <c r="H440" s="339"/>
      <c r="J440" s="95"/>
    </row>
    <row r="441" spans="1:12" s="94" customFormat="1" ht="38.25" x14ac:dyDescent="0.2">
      <c r="A441" s="228"/>
      <c r="B441" s="99" t="s">
        <v>6739</v>
      </c>
      <c r="C441" s="100" t="s">
        <v>7300</v>
      </c>
      <c r="D441" s="101" t="s">
        <v>107</v>
      </c>
      <c r="E441" s="101" t="s">
        <v>6454</v>
      </c>
      <c r="F441" s="102"/>
      <c r="G441" s="103"/>
      <c r="H441" s="104">
        <f>SUM(H442:H444)</f>
        <v>115.96</v>
      </c>
      <c r="J441" s="96"/>
      <c r="L441" s="98"/>
    </row>
    <row r="442" spans="1:12" s="106" customFormat="1" ht="25.5" x14ac:dyDescent="0.2">
      <c r="A442" s="287" t="s">
        <v>5144</v>
      </c>
      <c r="B442" s="368">
        <v>88264</v>
      </c>
      <c r="C442" s="316" t="str">
        <f>IF(A442="SERVIÇO",VLOOKUP(B442,SERVIÇOS!$A$6:$D$6426,2,0),IF(A442="INSUMO",VLOOKUP(B442,INSUMOS!$A$6:$D$5343,2,0),IF(A442="COTAÇÃO",VLOOKUP(B442,'MAPA DE COTAÇÕES'!$A$9:$H$956,2,0))))</f>
        <v>ELETRICISTA COM ENCARGOS COMPLEMENTARES</v>
      </c>
      <c r="D442" s="317" t="str">
        <f>IF(A442="SERVIÇO",VLOOKUP(B442,SERVIÇOS!$A$6:$E$6426,5,0),IF(A442="INSUMO",VLOOKUP(B442,INSUMOS!$A$6:$E$5343,5,0),IF(A442="COTAÇÃO",VLOOKUP(B442,'MAPA DE COTAÇÕES'!$A$9:$I$956,8,0))))</f>
        <v>SER.CG</v>
      </c>
      <c r="E442" s="317" t="str">
        <f>IF(A442="SERVIÇO",VLOOKUP(B442,SERVIÇOS!$A$6:$D$6426,3,0),IF(A442="INSUMO",VLOOKUP(B442,INSUMOS!$A$6:$D$5343,3,0),IF(A442="COTAÇÃO",VLOOKUP(B442,'MAPA DE COTAÇÕES'!$A$9:$H$956,4,0))))</f>
        <v>H</v>
      </c>
      <c r="F442" s="370">
        <v>1</v>
      </c>
      <c r="G442" s="318">
        <f>IF(A442="SERVIÇO",VLOOKUP(B442,SERVIÇOS!$A$6:$D$6426,4,0),IF(A442="INSUMO",VLOOKUP(B442,INSUMOS!$A$6:$D$5343,4,0),IF(A442="COTAÇÃO",VLOOKUP(B442,'MAPA DE COTAÇÕES'!$A$9:$H$956,3,0))))</f>
        <v>21.72</v>
      </c>
      <c r="H442" s="321">
        <f t="shared" ref="H442:H444" si="72">F442*G442</f>
        <v>21.72</v>
      </c>
      <c r="J442" s="244"/>
    </row>
    <row r="443" spans="1:12" s="106" customFormat="1" ht="25.5" x14ac:dyDescent="0.2">
      <c r="A443" s="287" t="s">
        <v>5144</v>
      </c>
      <c r="B443" s="368">
        <v>88247</v>
      </c>
      <c r="C443" s="316" t="str">
        <f>IF(A443="SERVIÇO",VLOOKUP(B443,SERVIÇOS!$A$6:$D$6426,2,0),IF(A443="INSUMO",VLOOKUP(B443,INSUMOS!$A$6:$D$5343,2,0),IF(A443="COTAÇÃO",VLOOKUP(B443,'MAPA DE COTAÇÕES'!$A$9:$H$956,2,0))))</f>
        <v>AUXILIAR DE ELETRICISTA COM ENCARGOS COMPLEMENTARES</v>
      </c>
      <c r="D443" s="317" t="str">
        <f>IF(A443="SERVIÇO",VLOOKUP(B443,SERVIÇOS!$A$6:$E$6426,5,0),IF(A443="INSUMO",VLOOKUP(B443,INSUMOS!$A$6:$E$5343,5,0),IF(A443="COTAÇÃO",VLOOKUP(B443,'MAPA DE COTAÇÕES'!$A$9:$I$956,8,0))))</f>
        <v>SER.CG</v>
      </c>
      <c r="E443" s="317" t="str">
        <f>IF(A443="SERVIÇO",VLOOKUP(B443,SERVIÇOS!$A$6:$D$6426,3,0),IF(A443="INSUMO",VLOOKUP(B443,INSUMOS!$A$6:$D$5343,3,0),IF(A443="COTAÇÃO",VLOOKUP(B443,'MAPA DE COTAÇÕES'!$A$9:$H$956,4,0))))</f>
        <v>H</v>
      </c>
      <c r="F443" s="362">
        <v>1</v>
      </c>
      <c r="G443" s="318">
        <f>IF(A443="SERVIÇO",VLOOKUP(B443,SERVIÇOS!$A$6:$D$6426,4,0),IF(A443="INSUMO",VLOOKUP(B443,INSUMOS!$A$6:$D$5343,4,0),IF(A443="COTAÇÃO",VLOOKUP(B443,'MAPA DE COTAÇÕES'!$A$9:$H$956,3,0))))</f>
        <v>16.91</v>
      </c>
      <c r="H443" s="321">
        <f t="shared" si="72"/>
        <v>16.91</v>
      </c>
      <c r="J443" s="244"/>
    </row>
    <row r="444" spans="1:12" s="106" customFormat="1" ht="25.5" x14ac:dyDescent="0.2">
      <c r="A444" s="287" t="s">
        <v>16</v>
      </c>
      <c r="B444" s="319" t="s">
        <v>5867</v>
      </c>
      <c r="C444" s="316" t="str">
        <f>IF(A444="SERVIÇO",VLOOKUP(B444,SERVIÇOS!$A$6:$D$6426,2,0),IF(A444="INSUMO",VLOOKUP(B444,INSUMOS!$A$6:$D$5343,2,0),IF(A444="COTAÇÃO",VLOOKUP(B444,'MAPA DE COTAÇÕES'!$A$9:$H$956,2,0))))</f>
        <v>LUMINÁRIA PISO EM LED COM ESPETO 7XLED 3W 25° BRANCO QUENTE COMPLETA</v>
      </c>
      <c r="D444" s="317" t="str">
        <f>IF(A444="SERVIÇO",VLOOKUP(B444,SERVIÇOS!$A$6:$E$6426,5,0),IF(A444="INSUMO",VLOOKUP(B444,INSUMOS!$A$6:$E$5343,5,0),IF(A444="COTAÇÃO",VLOOKUP(B444,'MAPA DE COTAÇÕES'!$A$9:$I$956,9,0))))</f>
        <v>MAT.</v>
      </c>
      <c r="E444" s="317" t="str">
        <f>IF(A444="SERVIÇO",VLOOKUP(B444,SERVIÇOS!$A$6:$D$6426,3,0),IF(A444="INSUMO",VLOOKUP(B444,INSUMOS!$A$6:$D$5343,3,0),IF(A444="COTAÇÃO",VLOOKUP(B444,'MAPA DE COTAÇÕES'!$A$9:$H$956,4,0))))</f>
        <v>UN</v>
      </c>
      <c r="F444" s="361">
        <v>1</v>
      </c>
      <c r="G444" s="318">
        <f>IF(A444="SERVIÇO",VLOOKUP(B444,SERVIÇOS!$A$6:$D$6426,4,0),IF(A444="INSUMO",VLOOKUP(B444,INSUMOS!$A$6:$D$5343,4,0),IF(A444="COTAÇÃO",VLOOKUP(B444,'MAPA DE COTAÇÕES'!$A$9:$H$956,3,0))))</f>
        <v>77.33</v>
      </c>
      <c r="H444" s="321">
        <f t="shared" si="72"/>
        <v>77.33</v>
      </c>
      <c r="J444" s="244"/>
    </row>
    <row r="445" spans="1:12" s="94" customFormat="1" ht="12.75" x14ac:dyDescent="0.2">
      <c r="A445" s="228"/>
      <c r="B445" s="97" t="s">
        <v>168</v>
      </c>
      <c r="C445" s="547" t="s">
        <v>6728</v>
      </c>
      <c r="D445" s="548"/>
      <c r="E445" s="548"/>
      <c r="F445" s="548"/>
      <c r="G445" s="548"/>
      <c r="H445" s="549"/>
      <c r="J445" s="95"/>
    </row>
    <row r="446" spans="1:12" s="94" customFormat="1" ht="12.75" x14ac:dyDescent="0.2">
      <c r="A446" s="228"/>
      <c r="B446" s="331"/>
      <c r="C446" s="338"/>
      <c r="D446" s="338"/>
      <c r="E446" s="338"/>
      <c r="F446" s="338"/>
      <c r="G446" s="338"/>
      <c r="H446" s="339"/>
      <c r="J446" s="95"/>
    </row>
    <row r="447" spans="1:12" s="94" customFormat="1" ht="38.25" x14ac:dyDescent="0.2">
      <c r="A447" s="228"/>
      <c r="B447" s="99" t="s">
        <v>6740</v>
      </c>
      <c r="C447" s="100" t="s">
        <v>7351</v>
      </c>
      <c r="D447" s="101" t="s">
        <v>107</v>
      </c>
      <c r="E447" s="101" t="s">
        <v>8</v>
      </c>
      <c r="F447" s="102"/>
      <c r="G447" s="103"/>
      <c r="H447" s="104">
        <f>SUM(H448:H451)</f>
        <v>29.363</v>
      </c>
      <c r="J447" s="96"/>
      <c r="L447" s="98"/>
    </row>
    <row r="448" spans="1:12" s="106" customFormat="1" ht="25.5" x14ac:dyDescent="0.2">
      <c r="A448" s="287" t="s">
        <v>5144</v>
      </c>
      <c r="B448" s="367">
        <v>88264</v>
      </c>
      <c r="C448" s="316" t="str">
        <f>IF(A448="SERVIÇO",VLOOKUP(B448,SERVIÇOS!$A$6:$D$6426,2,0),IF(A448="INSUMO",VLOOKUP(B448,INSUMOS!$A$6:$D$5343,2,0),IF(A448="COTAÇÃO",VLOOKUP(B448,'MAPA DE COTAÇÕES'!$A$9:$H$956,2,0))))</f>
        <v>ELETRICISTA COM ENCARGOS COMPLEMENTARES</v>
      </c>
      <c r="D448" s="317" t="str">
        <f>IF(A448="SERVIÇO",VLOOKUP(B448,SERVIÇOS!$A$6:$E$6426,5,0),IF(A448="INSUMO",VLOOKUP(B448,INSUMOS!$A$6:$E$5343,5,0),IF(A448="COTAÇÃO",VLOOKUP(B448,'MAPA DE COTAÇÕES'!$A$9:$I$956,8,0))))</f>
        <v>SER.CG</v>
      </c>
      <c r="E448" s="317" t="str">
        <f>IF(A448="SERVIÇO",VLOOKUP(B448,SERVIÇOS!$A$6:$D$6426,3,0),IF(A448="INSUMO",VLOOKUP(B448,INSUMOS!$A$6:$D$5343,3,0),IF(A448="COTAÇÃO",VLOOKUP(B448,'MAPA DE COTAÇÕES'!$A$9:$H$956,4,0))))</f>
        <v>H</v>
      </c>
      <c r="F448" s="361">
        <v>0.1</v>
      </c>
      <c r="G448" s="318">
        <f>IF(A448="SERVIÇO",VLOOKUP(B448,SERVIÇOS!$A$6:$D$6426,4,0),IF(A448="INSUMO",VLOOKUP(B448,INSUMOS!$A$6:$D$5343,4,0),IF(A448="COTAÇÃO",VLOOKUP(B448,'MAPA DE COTAÇÕES'!$A$9:$H$956,3,0))))</f>
        <v>21.72</v>
      </c>
      <c r="H448" s="321">
        <f t="shared" ref="H448:H450" si="73">F448*G448</f>
        <v>2.1720000000000002</v>
      </c>
      <c r="J448" s="244"/>
    </row>
    <row r="449" spans="1:12" s="106" customFormat="1" ht="25.5" x14ac:dyDescent="0.2">
      <c r="A449" s="287" t="s">
        <v>5144</v>
      </c>
      <c r="B449" s="368">
        <v>88247</v>
      </c>
      <c r="C449" s="316" t="str">
        <f>IF(A449="SERVIÇO",VLOOKUP(B449,SERVIÇOS!$A$6:$D$6426,2,0),IF(A449="INSUMO",VLOOKUP(B449,INSUMOS!$A$6:$D$5343,2,0),IF(A449="COTAÇÃO",VLOOKUP(B449,'MAPA DE COTAÇÕES'!$A$9:$H$956,2,0))))</f>
        <v>AUXILIAR DE ELETRICISTA COM ENCARGOS COMPLEMENTARES</v>
      </c>
      <c r="D449" s="317" t="str">
        <f>IF(A449="SERVIÇO",VLOOKUP(B449,SERVIÇOS!$A$6:$E$6426,5,0),IF(A449="INSUMO",VLOOKUP(B449,INSUMOS!$A$6:$E$5343,5,0),IF(A449="COTAÇÃO",VLOOKUP(B449,'MAPA DE COTAÇÕES'!$A$9:$I$956,8,0))))</f>
        <v>SER.CG</v>
      </c>
      <c r="E449" s="317" t="str">
        <f>IF(A449="SERVIÇO",VLOOKUP(B449,SERVIÇOS!$A$6:$D$6426,3,0),IF(A449="INSUMO",VLOOKUP(B449,INSUMOS!$A$6:$D$5343,3,0),IF(A449="COTAÇÃO",VLOOKUP(B449,'MAPA DE COTAÇÕES'!$A$9:$H$956,4,0))))</f>
        <v>H</v>
      </c>
      <c r="F449" s="362">
        <v>0.1</v>
      </c>
      <c r="G449" s="318">
        <f>IF(A449="SERVIÇO",VLOOKUP(B449,SERVIÇOS!$A$6:$D$6426,4,0),IF(A449="INSUMO",VLOOKUP(B449,INSUMOS!$A$6:$D$5343,4,0),IF(A449="COTAÇÃO",VLOOKUP(B449,'MAPA DE COTAÇÕES'!$A$9:$H$956,3,0))))</f>
        <v>16.91</v>
      </c>
      <c r="H449" s="321">
        <f t="shared" si="73"/>
        <v>1.6910000000000001</v>
      </c>
      <c r="J449" s="244"/>
    </row>
    <row r="450" spans="1:12" s="106" customFormat="1" ht="25.5" x14ac:dyDescent="0.2">
      <c r="A450" s="287" t="s">
        <v>16</v>
      </c>
      <c r="B450" s="319" t="s">
        <v>5868</v>
      </c>
      <c r="C450" s="316" t="str">
        <f>IF(A450="SERVIÇO",VLOOKUP(B450,SERVIÇOS!$A$6:$D$6426,2,0),IF(A450="INSUMO",VLOOKUP(B450,INSUMOS!$A$6:$D$5343,2,0),IF(A450="COTAÇÃO",VLOOKUP(B450,'MAPA DE COTAÇÕES'!$A$9:$H$956,2,0))))</f>
        <v>FITA DE LED PARA ILUMINAÇÃO, COR BRANCO, A PROVA DÁGUA</v>
      </c>
      <c r="D450" s="317" t="str">
        <f>IF(A450="SERVIÇO",VLOOKUP(B450,SERVIÇOS!$A$6:$E$6426,5,0),IF(A450="INSUMO",VLOOKUP(B450,INSUMOS!$A$6:$E$5343,5,0),IF(A450="COTAÇÃO",VLOOKUP(B450,'MAPA DE COTAÇÕES'!$A$9:$I$956,9,0))))</f>
        <v>MAT.</v>
      </c>
      <c r="E450" s="317" t="str">
        <f>IF(A450="SERVIÇO",VLOOKUP(B450,SERVIÇOS!$A$6:$D$6426,3,0),IF(A450="INSUMO",VLOOKUP(B450,INSUMOS!$A$6:$D$5343,3,0),IF(A450="COTAÇÃO",VLOOKUP(B450,'MAPA DE COTAÇÕES'!$A$9:$H$956,4,0))))</f>
        <v>M</v>
      </c>
      <c r="F450" s="361">
        <v>1.02</v>
      </c>
      <c r="G450" s="318">
        <f>IF(A450="SERVIÇO",VLOOKUP(B450,SERVIÇOS!$A$6:$D$6426,4,0),IF(A450="INSUMO",VLOOKUP(B450,INSUMOS!$A$6:$D$5343,4,0),IF(A450="COTAÇÃO",VLOOKUP(B450,'MAPA DE COTAÇÕES'!$A$9:$H$956,3,0))))</f>
        <v>20</v>
      </c>
      <c r="H450" s="321">
        <f t="shared" si="73"/>
        <v>20.399999999999999</v>
      </c>
      <c r="J450" s="244"/>
    </row>
    <row r="451" spans="1:12" s="106" customFormat="1" ht="25.5" x14ac:dyDescent="0.2">
      <c r="A451" s="287" t="s">
        <v>16</v>
      </c>
      <c r="B451" s="319" t="s">
        <v>13731</v>
      </c>
      <c r="C451" s="316" t="str">
        <f>IF(A451="SERVIÇO",VLOOKUP(B451,SERVIÇOS!$A$6:$D$6426,2,0),IF(A451="INSUMO",VLOOKUP(B451,INSUMOS!$A$6:$D$5343,2,0),IF(A451="COTAÇÃO",VLOOKUP(B451,'MAPA DE COTAÇÕES'!$A$9:$H$956,2,0))))</f>
        <v xml:space="preserve">DRIVER PARA FITA LED - 30W </v>
      </c>
      <c r="D451" s="317" t="str">
        <f>IF(A451="SERVIÇO",VLOOKUP(B451,SERVIÇOS!$A$6:$E$6426,5,0),IF(A451="INSUMO",VLOOKUP(B451,INSUMOS!$A$6:$E$5343,5,0),IF(A451="COTAÇÃO",VLOOKUP(B451,'MAPA DE COTAÇÕES'!$A$9:$I$956,9,0))))</f>
        <v>MAT.</v>
      </c>
      <c r="E451" s="317" t="str">
        <f>IF(A451="SERVIÇO",VLOOKUP(B451,SERVIÇOS!$A$6:$D$6426,3,0),IF(A451="INSUMO",VLOOKUP(B451,INSUMOS!$A$6:$D$5343,3,0),IF(A451="COTAÇÃO",VLOOKUP(B451,'MAPA DE COTAÇÕES'!$A$9:$H$956,4,0))))</f>
        <v>UN</v>
      </c>
      <c r="F451" s="361">
        <v>0.17</v>
      </c>
      <c r="G451" s="318">
        <f>IF(A451="SERVIÇO",VLOOKUP(B451,SERVIÇOS!$A$6:$D$6426,4,0),IF(A451="INSUMO",VLOOKUP(B451,INSUMOS!$A$6:$D$5343,4,0),IF(A451="COTAÇÃO",VLOOKUP(B451,'MAPA DE COTAÇÕES'!$A$9:$H$956,3,0))))</f>
        <v>30</v>
      </c>
      <c r="H451" s="321">
        <f t="shared" ref="H451" si="74">F451*G451</f>
        <v>5.1000000000000005</v>
      </c>
      <c r="J451" s="244"/>
    </row>
    <row r="452" spans="1:12" s="94" customFormat="1" ht="12.75" x14ac:dyDescent="0.2">
      <c r="A452" s="228"/>
      <c r="B452" s="97" t="s">
        <v>168</v>
      </c>
      <c r="C452" s="547" t="s">
        <v>6741</v>
      </c>
      <c r="D452" s="548"/>
      <c r="E452" s="548"/>
      <c r="F452" s="548"/>
      <c r="G452" s="548"/>
      <c r="H452" s="549"/>
      <c r="J452" s="95"/>
    </row>
    <row r="453" spans="1:12" s="94" customFormat="1" ht="12.75" x14ac:dyDescent="0.2">
      <c r="A453" s="228"/>
      <c r="B453" s="331"/>
      <c r="C453" s="338"/>
      <c r="D453" s="338"/>
      <c r="E453" s="338"/>
      <c r="F453" s="338"/>
      <c r="G453" s="338"/>
      <c r="H453" s="339"/>
      <c r="J453" s="95"/>
    </row>
    <row r="454" spans="1:12" s="94" customFormat="1" ht="25.5" x14ac:dyDescent="0.2">
      <c r="A454" s="228"/>
      <c r="B454" s="99" t="s">
        <v>6742</v>
      </c>
      <c r="C454" s="100" t="s">
        <v>6743</v>
      </c>
      <c r="D454" s="101" t="s">
        <v>107</v>
      </c>
      <c r="E454" s="101" t="s">
        <v>6454</v>
      </c>
      <c r="F454" s="102"/>
      <c r="G454" s="103"/>
      <c r="H454" s="104">
        <f>SUM(H455:H457)</f>
        <v>12.358049999999999</v>
      </c>
      <c r="J454" s="96"/>
      <c r="L454" s="98"/>
    </row>
    <row r="455" spans="1:12" s="106" customFormat="1" ht="25.5" x14ac:dyDescent="0.2">
      <c r="A455" s="287" t="s">
        <v>5144</v>
      </c>
      <c r="B455" s="367">
        <v>88264</v>
      </c>
      <c r="C455" s="316" t="str">
        <f>IF(A455="SERVIÇO",VLOOKUP(B455,SERVIÇOS!$A$6:$D$6426,2,0),IF(A455="INSUMO",VLOOKUP(B455,INSUMOS!$A$6:$D$5343,2,0),IF(A455="COTAÇÃO",VLOOKUP(B455,'MAPA DE COTAÇÕES'!$A$9:$H$956,2,0))))</f>
        <v>ELETRICISTA COM ENCARGOS COMPLEMENTARES</v>
      </c>
      <c r="D455" s="317" t="str">
        <f>IF(A455="SERVIÇO",VLOOKUP(B455,SERVIÇOS!$A$6:$E$6426,5,0),IF(A455="INSUMO",VLOOKUP(B455,INSUMOS!$A$6:$E$5343,5,0),IF(A455="COTAÇÃO",VLOOKUP(B455,'MAPA DE COTAÇÕES'!$A$9:$I$956,8,0))))</f>
        <v>SER.CG</v>
      </c>
      <c r="E455" s="317" t="str">
        <f>IF(A455="SERVIÇO",VLOOKUP(B455,SERVIÇOS!$A$6:$D$6426,3,0),IF(A455="INSUMO",VLOOKUP(B455,INSUMOS!$A$6:$D$5343,3,0),IF(A455="COTAÇÃO",VLOOKUP(B455,'MAPA DE COTAÇÕES'!$A$9:$H$956,4,0))))</f>
        <v>H</v>
      </c>
      <c r="F455" s="361">
        <v>0.23499999999999999</v>
      </c>
      <c r="G455" s="318">
        <f>IF(A455="SERVIÇO",VLOOKUP(B455,SERVIÇOS!$A$6:$D$6426,4,0),IF(A455="INSUMO",VLOOKUP(B455,INSUMOS!$A$6:$D$5343,4,0),IF(A455="COTAÇÃO",VLOOKUP(B455,'MAPA DE COTAÇÕES'!$A$9:$H$956,3,0))))</f>
        <v>21.72</v>
      </c>
      <c r="H455" s="321">
        <f t="shared" ref="H455:H457" si="75">F455*G455</f>
        <v>5.1041999999999996</v>
      </c>
      <c r="J455" s="244"/>
    </row>
    <row r="456" spans="1:12" s="106" customFormat="1" ht="25.5" x14ac:dyDescent="0.2">
      <c r="A456" s="287" t="s">
        <v>5144</v>
      </c>
      <c r="B456" s="368">
        <v>88247</v>
      </c>
      <c r="C456" s="316" t="str">
        <f>IF(A456="SERVIÇO",VLOOKUP(B456,SERVIÇOS!$A$6:$D$6426,2,0),IF(A456="INSUMO",VLOOKUP(B456,INSUMOS!$A$6:$D$5343,2,0),IF(A456="COTAÇÃO",VLOOKUP(B456,'MAPA DE COTAÇÕES'!$A$9:$H$956,2,0))))</f>
        <v>AUXILIAR DE ELETRICISTA COM ENCARGOS COMPLEMENTARES</v>
      </c>
      <c r="D456" s="317" t="str">
        <f>IF(A456="SERVIÇO",VLOOKUP(B456,SERVIÇOS!$A$6:$E$6426,5,0),IF(A456="INSUMO",VLOOKUP(B456,INSUMOS!$A$6:$E$5343,5,0),IF(A456="COTAÇÃO",VLOOKUP(B456,'MAPA DE COTAÇÕES'!$A$9:$I$956,8,0))))</f>
        <v>SER.CG</v>
      </c>
      <c r="E456" s="317" t="str">
        <f>IF(A456="SERVIÇO",VLOOKUP(B456,SERVIÇOS!$A$6:$D$6426,3,0),IF(A456="INSUMO",VLOOKUP(B456,INSUMOS!$A$6:$D$5343,3,0),IF(A456="COTAÇÃO",VLOOKUP(B456,'MAPA DE COTAÇÕES'!$A$9:$H$956,4,0))))</f>
        <v>H</v>
      </c>
      <c r="F456" s="362">
        <v>0.23499999999999999</v>
      </c>
      <c r="G456" s="318">
        <f>IF(A456="SERVIÇO",VLOOKUP(B456,SERVIÇOS!$A$6:$D$6426,4,0),IF(A456="INSUMO",VLOOKUP(B456,INSUMOS!$A$6:$D$5343,4,0),IF(A456="COTAÇÃO",VLOOKUP(B456,'MAPA DE COTAÇÕES'!$A$9:$H$956,3,0))))</f>
        <v>16.91</v>
      </c>
      <c r="H456" s="321">
        <f t="shared" si="75"/>
        <v>3.9738499999999997</v>
      </c>
      <c r="J456" s="244"/>
    </row>
    <row r="457" spans="1:12" s="106" customFormat="1" ht="25.5" x14ac:dyDescent="0.2">
      <c r="A457" s="287" t="s">
        <v>16</v>
      </c>
      <c r="B457" s="319" t="s">
        <v>5869</v>
      </c>
      <c r="C457" s="316" t="str">
        <f>IF(A457="SERVIÇO",VLOOKUP(B457,SERVIÇOS!$A$6:$D$6426,2,0),IF(A457="INSUMO",VLOOKUP(B457,INSUMOS!$A$6:$D$5343,2,0),IF(A457="COTAÇÃO",VLOOKUP(B457,'MAPA DE COTAÇÕES'!$A$9:$H$956,2,0))))</f>
        <v>PLUG DE TOMADA MACHO PADRÃO BRASILEIRO</v>
      </c>
      <c r="D457" s="317" t="str">
        <f>IF(A457="SERVIÇO",VLOOKUP(B457,SERVIÇOS!$A$6:$E$6426,5,0),IF(A457="INSUMO",VLOOKUP(B457,INSUMOS!$A$6:$E$5343,5,0),IF(A457="COTAÇÃO",VLOOKUP(B457,'MAPA DE COTAÇÕES'!$A$9:$I$956,9,0))))</f>
        <v>MAT.</v>
      </c>
      <c r="E457" s="317" t="str">
        <f>IF(A457="SERVIÇO",VLOOKUP(B457,SERVIÇOS!$A$6:$D$6426,3,0),IF(A457="INSUMO",VLOOKUP(B457,INSUMOS!$A$6:$D$5343,3,0),IF(A457="COTAÇÃO",VLOOKUP(B457,'MAPA DE COTAÇÕES'!$A$9:$H$956,4,0))))</f>
        <v>UN</v>
      </c>
      <c r="F457" s="361">
        <v>1</v>
      </c>
      <c r="G457" s="318">
        <f>IF(A457="SERVIÇO",VLOOKUP(B457,SERVIÇOS!$A$6:$D$6426,4,0),IF(A457="INSUMO",VLOOKUP(B457,INSUMOS!$A$6:$D$5343,4,0),IF(A457="COTAÇÃO",VLOOKUP(B457,'MAPA DE COTAÇÕES'!$A$9:$H$956,3,0))))</f>
        <v>3.28</v>
      </c>
      <c r="H457" s="321">
        <f t="shared" si="75"/>
        <v>3.28</v>
      </c>
      <c r="J457" s="244"/>
    </row>
    <row r="458" spans="1:12" s="94" customFormat="1" ht="12.75" x14ac:dyDescent="0.2">
      <c r="A458" s="228"/>
      <c r="B458" s="97" t="s">
        <v>168</v>
      </c>
      <c r="C458" s="547" t="s">
        <v>6744</v>
      </c>
      <c r="D458" s="548"/>
      <c r="E458" s="548"/>
      <c r="F458" s="548"/>
      <c r="G458" s="548"/>
      <c r="H458" s="549"/>
      <c r="J458" s="95"/>
    </row>
    <row r="459" spans="1:12" s="94" customFormat="1" ht="12.75" x14ac:dyDescent="0.2">
      <c r="A459" s="228"/>
      <c r="B459" s="331"/>
      <c r="C459" s="338"/>
      <c r="D459" s="338"/>
      <c r="E459" s="338"/>
      <c r="F459" s="338"/>
      <c r="G459" s="338"/>
      <c r="H459" s="339"/>
      <c r="J459" s="95"/>
    </row>
    <row r="460" spans="1:12" s="94" customFormat="1" ht="51" x14ac:dyDescent="0.2">
      <c r="A460" s="228"/>
      <c r="B460" s="99" t="s">
        <v>6746</v>
      </c>
      <c r="C460" s="100" t="s">
        <v>6747</v>
      </c>
      <c r="D460" s="101" t="s">
        <v>107</v>
      </c>
      <c r="E460" s="101" t="s">
        <v>8</v>
      </c>
      <c r="F460" s="102"/>
      <c r="G460" s="103"/>
      <c r="H460" s="104">
        <f>SUM(H461:H463)</f>
        <v>43.223500000000001</v>
      </c>
      <c r="J460" s="96"/>
      <c r="L460" s="98"/>
    </row>
    <row r="461" spans="1:12" s="106" customFormat="1" ht="25.5" x14ac:dyDescent="0.2">
      <c r="A461" s="287" t="s">
        <v>5144</v>
      </c>
      <c r="B461" s="367">
        <v>88264</v>
      </c>
      <c r="C461" s="316" t="str">
        <f>IF(A461="SERVIÇO",VLOOKUP(B461,SERVIÇOS!$A$6:$D$6426,2,0),IF(A461="INSUMO",VLOOKUP(B461,INSUMOS!$A$6:$D$5343,2,0),IF(A461="COTAÇÃO",VLOOKUP(B461,'MAPA DE COTAÇÕES'!$A$9:$H$956,2,0))))</f>
        <v>ELETRICISTA COM ENCARGOS COMPLEMENTARES</v>
      </c>
      <c r="D461" s="317" t="str">
        <f>IF(A461="SERVIÇO",VLOOKUP(B461,SERVIÇOS!$A$6:$E$6426,5,0),IF(A461="INSUMO",VLOOKUP(B461,INSUMOS!$A$6:$E$5343,5,0),IF(A461="COTAÇÃO",VLOOKUP(B461,'MAPA DE COTAÇÕES'!$A$9:$I$956,8,0))))</f>
        <v>SER.CG</v>
      </c>
      <c r="E461" s="317" t="str">
        <f>IF(A461="SERVIÇO",VLOOKUP(B461,SERVIÇOS!$A$6:$D$6426,3,0),IF(A461="INSUMO",VLOOKUP(B461,INSUMOS!$A$6:$D$5343,3,0),IF(A461="COTAÇÃO",VLOOKUP(B461,'MAPA DE COTAÇÕES'!$A$9:$H$956,4,0))))</f>
        <v>H</v>
      </c>
      <c r="F461" s="361">
        <v>0.5</v>
      </c>
      <c r="G461" s="318">
        <f>IF(A461="SERVIÇO",VLOOKUP(B461,SERVIÇOS!$A$6:$D$6426,4,0),IF(A461="INSUMO",VLOOKUP(B461,INSUMOS!$A$6:$D$5343,4,0),IF(A461="COTAÇÃO",VLOOKUP(B461,'MAPA DE COTAÇÕES'!$A$9:$H$956,3,0))))</f>
        <v>21.72</v>
      </c>
      <c r="H461" s="321">
        <f t="shared" ref="H461:H463" si="76">F461*G461</f>
        <v>10.86</v>
      </c>
      <c r="J461" s="244"/>
    </row>
    <row r="462" spans="1:12" s="106" customFormat="1" ht="25.5" x14ac:dyDescent="0.2">
      <c r="A462" s="287" t="s">
        <v>5144</v>
      </c>
      <c r="B462" s="368">
        <v>88247</v>
      </c>
      <c r="C462" s="316" t="str">
        <f>IF(A462="SERVIÇO",VLOOKUP(B462,SERVIÇOS!$A$6:$D$6426,2,0),IF(A462="INSUMO",VLOOKUP(B462,INSUMOS!$A$6:$D$5343,2,0),IF(A462="COTAÇÃO",VLOOKUP(B462,'MAPA DE COTAÇÕES'!$A$9:$H$956,2,0))))</f>
        <v>AUXILIAR DE ELETRICISTA COM ENCARGOS COMPLEMENTARES</v>
      </c>
      <c r="D462" s="317" t="str">
        <f>IF(A462="SERVIÇO",VLOOKUP(B462,SERVIÇOS!$A$6:$E$6426,5,0),IF(A462="INSUMO",VLOOKUP(B462,INSUMOS!$A$6:$E$5343,5,0),IF(A462="COTAÇÃO",VLOOKUP(B462,'MAPA DE COTAÇÕES'!$A$9:$I$956,8,0))))</f>
        <v>SER.CG</v>
      </c>
      <c r="E462" s="317" t="str">
        <f>IF(A462="SERVIÇO",VLOOKUP(B462,SERVIÇOS!$A$6:$D$6426,3,0),IF(A462="INSUMO",VLOOKUP(B462,INSUMOS!$A$6:$D$5343,3,0),IF(A462="COTAÇÃO",VLOOKUP(B462,'MAPA DE COTAÇÕES'!$A$9:$H$956,4,0))))</f>
        <v>H</v>
      </c>
      <c r="F462" s="362">
        <v>0.5</v>
      </c>
      <c r="G462" s="318">
        <f>IF(A462="SERVIÇO",VLOOKUP(B462,SERVIÇOS!$A$6:$D$6426,4,0),IF(A462="INSUMO",VLOOKUP(B462,INSUMOS!$A$6:$D$5343,4,0),IF(A462="COTAÇÃO",VLOOKUP(B462,'MAPA DE COTAÇÕES'!$A$9:$H$956,3,0))))</f>
        <v>16.91</v>
      </c>
      <c r="H462" s="321">
        <f t="shared" si="76"/>
        <v>8.4550000000000001</v>
      </c>
      <c r="J462" s="244"/>
    </row>
    <row r="463" spans="1:12" s="106" customFormat="1" ht="51" x14ac:dyDescent="0.2">
      <c r="A463" s="287" t="s">
        <v>5146</v>
      </c>
      <c r="B463" s="319">
        <v>21135</v>
      </c>
      <c r="C463" s="316" t="str">
        <f>IF(A463="SERVIÇO",VLOOKUP(B463,SERVIÇOS!$A$6:$D$6426,2,0),IF(A463="INSUMO",VLOOKUP(B463,INSUMOS!$A$6:$D$5343,2,0),IF(A463="COTAÇÃO",VLOOKUP(B463,'MAPA DE COTAÇÕES'!$A$9:$H$956,2,0))))</f>
        <v>!EM PROCESSO DESATIVACAO! ELETRODUTO EM ACO GALVANIZADO ELETROLITICO, SEMI-PESADO, DIAMETRO 1 1/4", PAREDE DE 1,20 MM</v>
      </c>
      <c r="D463" s="317" t="str">
        <f>IF(A463="SERVIÇO",VLOOKUP(B463,SERVIÇOS!$A$6:$E$6426,5,0),IF(A463="INSUMO",VLOOKUP(B463,INSUMOS!$A$6:$E$5343,5,0),IF(A463="COTAÇÃO",VLOOKUP(B463,'MAPA DE COTAÇÕES'!$A$9:$I$956,8,0))))</f>
        <v>MAT.</v>
      </c>
      <c r="E463" s="317" t="str">
        <f>IF(A463="SERVIÇO",VLOOKUP(B463,SERVIÇOS!$A$6:$D$6426,3,0),IF(A463="INSUMO",VLOOKUP(B463,INSUMOS!$A$6:$D$5343,3,0),IF(A463="COTAÇÃO",VLOOKUP(B463,'MAPA DE COTAÇÕES'!$A$9:$H$956,4,0))))</f>
        <v xml:space="preserve">M     </v>
      </c>
      <c r="F463" s="361">
        <v>1.05</v>
      </c>
      <c r="G463" s="318">
        <f>IF(A463="SERVIÇO",VLOOKUP(B463,SERVIÇOS!$A$6:$D$6426,4,0),IF(A463="INSUMO",VLOOKUP(B463,INSUMOS!$A$6:$D$5343,4,0),IF(A463="COTAÇÃO",VLOOKUP(B463,'MAPA DE COTAÇÕES'!$A$9:$H$956,3,0))))</f>
        <v>22.77</v>
      </c>
      <c r="H463" s="321">
        <f t="shared" si="76"/>
        <v>23.9085</v>
      </c>
      <c r="J463" s="244"/>
    </row>
    <row r="464" spans="1:12" s="94" customFormat="1" ht="12.75" x14ac:dyDescent="0.2">
      <c r="A464" s="228"/>
      <c r="B464" s="97" t="s">
        <v>168</v>
      </c>
      <c r="C464" s="547" t="s">
        <v>6748</v>
      </c>
      <c r="D464" s="548"/>
      <c r="E464" s="548"/>
      <c r="F464" s="548"/>
      <c r="G464" s="548"/>
      <c r="H464" s="549"/>
      <c r="J464" s="95"/>
    </row>
    <row r="465" spans="1:12" s="94" customFormat="1" ht="12.75" x14ac:dyDescent="0.2">
      <c r="A465" s="228"/>
      <c r="B465" s="331"/>
      <c r="C465" s="338"/>
      <c r="D465" s="338"/>
      <c r="E465" s="338"/>
      <c r="F465" s="338"/>
      <c r="G465" s="338"/>
      <c r="H465" s="339"/>
      <c r="J465" s="95"/>
    </row>
    <row r="466" spans="1:12" s="94" customFormat="1" ht="63.75" x14ac:dyDescent="0.2">
      <c r="A466" s="228"/>
      <c r="B466" s="99" t="s">
        <v>6749</v>
      </c>
      <c r="C466" s="100" t="s">
        <v>6750</v>
      </c>
      <c r="D466" s="101" t="s">
        <v>107</v>
      </c>
      <c r="E466" s="101" t="s">
        <v>8</v>
      </c>
      <c r="F466" s="102"/>
      <c r="G466" s="103"/>
      <c r="H466" s="104">
        <f>SUM(H467:H469)</f>
        <v>16.970500000000001</v>
      </c>
      <c r="J466" s="96"/>
      <c r="L466" s="98"/>
    </row>
    <row r="467" spans="1:12" s="106" customFormat="1" ht="25.5" x14ac:dyDescent="0.2">
      <c r="A467" s="287" t="s">
        <v>5144</v>
      </c>
      <c r="B467" s="367">
        <v>88264</v>
      </c>
      <c r="C467" s="316" t="str">
        <f>IF(A467="SERVIÇO",VLOOKUP(B467,SERVIÇOS!$A$6:$D$6426,2,0),IF(A467="INSUMO",VLOOKUP(B467,INSUMOS!$A$6:$D$5343,2,0),IF(A467="COTAÇÃO",VLOOKUP(B467,'MAPA DE COTAÇÕES'!$A$9:$H$956,2,0))))</f>
        <v>ELETRICISTA COM ENCARGOS COMPLEMENTARES</v>
      </c>
      <c r="D467" s="317" t="str">
        <f>IF(A467="SERVIÇO",VLOOKUP(B467,SERVIÇOS!$A$6:$E$6426,5,0),IF(A467="INSUMO",VLOOKUP(B467,INSUMOS!$A$6:$E$5343,5,0),IF(A467="COTAÇÃO",VLOOKUP(B467,'MAPA DE COTAÇÕES'!$A$9:$I$956,8,0))))</f>
        <v>SER.CG</v>
      </c>
      <c r="E467" s="317" t="str">
        <f>IF(A467="SERVIÇO",VLOOKUP(B467,SERVIÇOS!$A$6:$D$6426,3,0),IF(A467="INSUMO",VLOOKUP(B467,INSUMOS!$A$6:$D$5343,3,0),IF(A467="COTAÇÃO",VLOOKUP(B467,'MAPA DE COTAÇÕES'!$A$9:$H$956,4,0))))</f>
        <v>H</v>
      </c>
      <c r="F467" s="361">
        <v>0.15</v>
      </c>
      <c r="G467" s="318">
        <f>IF(A467="SERVIÇO",VLOOKUP(B467,SERVIÇOS!$A$6:$D$6426,4,0),IF(A467="INSUMO",VLOOKUP(B467,INSUMOS!$A$6:$D$5343,4,0),IF(A467="COTAÇÃO",VLOOKUP(B467,'MAPA DE COTAÇÕES'!$A$9:$H$956,3,0))))</f>
        <v>21.72</v>
      </c>
      <c r="H467" s="321">
        <f t="shared" ref="H467:H469" si="77">F467*G467</f>
        <v>3.2579999999999996</v>
      </c>
      <c r="J467" s="244"/>
    </row>
    <row r="468" spans="1:12" s="106" customFormat="1" ht="25.5" x14ac:dyDescent="0.2">
      <c r="A468" s="287" t="s">
        <v>5144</v>
      </c>
      <c r="B468" s="368">
        <v>88247</v>
      </c>
      <c r="C468" s="316" t="str">
        <f>IF(A468="SERVIÇO",VLOOKUP(B468,SERVIÇOS!$A$6:$D$6426,2,0),IF(A468="INSUMO",VLOOKUP(B468,INSUMOS!$A$6:$D$5343,2,0),IF(A468="COTAÇÃO",VLOOKUP(B468,'MAPA DE COTAÇÕES'!$A$9:$H$956,2,0))))</f>
        <v>AUXILIAR DE ELETRICISTA COM ENCARGOS COMPLEMENTARES</v>
      </c>
      <c r="D468" s="317" t="str">
        <f>IF(A468="SERVIÇO",VLOOKUP(B468,SERVIÇOS!$A$6:$E$6426,5,0),IF(A468="INSUMO",VLOOKUP(B468,INSUMOS!$A$6:$E$5343,5,0),IF(A468="COTAÇÃO",VLOOKUP(B468,'MAPA DE COTAÇÕES'!$A$9:$I$956,8,0))))</f>
        <v>SER.CG</v>
      </c>
      <c r="E468" s="317" t="str">
        <f>IF(A468="SERVIÇO",VLOOKUP(B468,SERVIÇOS!$A$6:$D$6426,3,0),IF(A468="INSUMO",VLOOKUP(B468,INSUMOS!$A$6:$D$5343,3,0),IF(A468="COTAÇÃO",VLOOKUP(B468,'MAPA DE COTAÇÕES'!$A$9:$H$956,4,0))))</f>
        <v>H</v>
      </c>
      <c r="F468" s="362">
        <v>0.15</v>
      </c>
      <c r="G468" s="318">
        <f>IF(A468="SERVIÇO",VLOOKUP(B468,SERVIÇOS!$A$6:$D$6426,4,0),IF(A468="INSUMO",VLOOKUP(B468,INSUMOS!$A$6:$D$5343,4,0),IF(A468="COTAÇÃO",VLOOKUP(B468,'MAPA DE COTAÇÕES'!$A$9:$H$956,3,0))))</f>
        <v>16.91</v>
      </c>
      <c r="H468" s="321">
        <f t="shared" si="77"/>
        <v>2.5364999999999998</v>
      </c>
      <c r="J468" s="244"/>
    </row>
    <row r="469" spans="1:12" s="106" customFormat="1" ht="51" x14ac:dyDescent="0.2">
      <c r="A469" s="287" t="s">
        <v>5146</v>
      </c>
      <c r="B469" s="319">
        <v>2504</v>
      </c>
      <c r="C469" s="316" t="str">
        <f>IF(A469="SERVIÇO",VLOOKUP(B469,SERVIÇOS!$A$6:$D$6426,2,0),IF(A469="INSUMO",VLOOKUP(B469,INSUMOS!$A$6:$D$5343,2,0),IF(A469="COTAÇÃO",VLOOKUP(B469,'MAPA DE COTAÇÕES'!$A$9:$H$956,2,0))))</f>
        <v>ELETRODUTO FLEXIVEL, EM ACO GALVANIZADO, REVESTIDO EXTERNAMENTE COM PVC PRETO, DIAMETRO EXTERNO DE 25 MM (3/4"), TIPO SEALTUBO</v>
      </c>
      <c r="D469" s="317" t="str">
        <f>IF(A469="SERVIÇO",VLOOKUP(B469,SERVIÇOS!$A$6:$E$6426,5,0),IF(A469="INSUMO",VLOOKUP(B469,INSUMOS!$A$6:$E$5343,5,0),IF(A469="COTAÇÃO",VLOOKUP(B469,'MAPA DE COTAÇÕES'!$A$9:$I$956,8,0))))</f>
        <v>MAT.</v>
      </c>
      <c r="E469" s="317" t="str">
        <f>IF(A469="SERVIÇO",VLOOKUP(B469,SERVIÇOS!$A$6:$D$6426,3,0),IF(A469="INSUMO",VLOOKUP(B469,INSUMOS!$A$6:$D$5343,3,0),IF(A469="COTAÇÃO",VLOOKUP(B469,'MAPA DE COTAÇÕES'!$A$9:$H$956,4,0))))</f>
        <v xml:space="preserve">M     </v>
      </c>
      <c r="F469" s="361">
        <v>1.1000000000000001</v>
      </c>
      <c r="G469" s="318">
        <f>IF(A469="SERVIÇO",VLOOKUP(B469,SERVIÇOS!$A$6:$D$6426,4,0),IF(A469="INSUMO",VLOOKUP(B469,INSUMOS!$A$6:$D$5343,4,0),IF(A469="COTAÇÃO",VLOOKUP(B469,'MAPA DE COTAÇÕES'!$A$9:$H$956,3,0))))</f>
        <v>10.16</v>
      </c>
      <c r="H469" s="321">
        <f t="shared" si="77"/>
        <v>11.176000000000002</v>
      </c>
      <c r="J469" s="244"/>
    </row>
    <row r="470" spans="1:12" s="94" customFormat="1" ht="12.75" x14ac:dyDescent="0.2">
      <c r="A470" s="228"/>
      <c r="B470" s="97" t="s">
        <v>168</v>
      </c>
      <c r="C470" s="547" t="s">
        <v>6751</v>
      </c>
      <c r="D470" s="548"/>
      <c r="E470" s="548"/>
      <c r="F470" s="548"/>
      <c r="G470" s="548"/>
      <c r="H470" s="549"/>
      <c r="J470" s="95"/>
    </row>
    <row r="471" spans="1:12" s="94" customFormat="1" ht="12.75" x14ac:dyDescent="0.2">
      <c r="A471" s="228"/>
      <c r="B471" s="331"/>
      <c r="C471" s="338"/>
      <c r="D471" s="338"/>
      <c r="E471" s="338"/>
      <c r="F471" s="338"/>
      <c r="G471" s="338"/>
      <c r="H471" s="339"/>
      <c r="J471" s="95"/>
    </row>
    <row r="472" spans="1:12" s="94" customFormat="1" ht="38.25" x14ac:dyDescent="0.2">
      <c r="A472" s="228"/>
      <c r="B472" s="99" t="s">
        <v>6752</v>
      </c>
      <c r="C472" s="100" t="s">
        <v>6753</v>
      </c>
      <c r="D472" s="101" t="s">
        <v>107</v>
      </c>
      <c r="E472" s="101" t="s">
        <v>8</v>
      </c>
      <c r="F472" s="102"/>
      <c r="G472" s="103"/>
      <c r="H472" s="104">
        <f>SUM(H473:H475)</f>
        <v>74.164500000000004</v>
      </c>
      <c r="J472" s="96"/>
      <c r="L472" s="98"/>
    </row>
    <row r="473" spans="1:12" s="106" customFormat="1" ht="25.5" x14ac:dyDescent="0.2">
      <c r="A473" s="287" t="s">
        <v>5144</v>
      </c>
      <c r="B473" s="367">
        <v>88264</v>
      </c>
      <c r="C473" s="316" t="str">
        <f>IF(A473="SERVIÇO",VLOOKUP(B473,SERVIÇOS!$A$6:$D$6426,2,0),IF(A473="INSUMO",VLOOKUP(B473,INSUMOS!$A$6:$D$5343,2,0),IF(A473="COTAÇÃO",VLOOKUP(B473,'MAPA DE COTAÇÕES'!$A$9:$H$956,2,0))))</f>
        <v>ELETRICISTA COM ENCARGOS COMPLEMENTARES</v>
      </c>
      <c r="D473" s="317" t="str">
        <f>IF(A473="SERVIÇO",VLOOKUP(B473,SERVIÇOS!$A$6:$E$6426,5,0),IF(A473="INSUMO",VLOOKUP(B473,INSUMOS!$A$6:$E$5343,5,0),IF(A473="COTAÇÃO",VLOOKUP(B473,'MAPA DE COTAÇÕES'!$A$9:$I$956,8,0))))</f>
        <v>SER.CG</v>
      </c>
      <c r="E473" s="317" t="str">
        <f>IF(A473="SERVIÇO",VLOOKUP(B473,SERVIÇOS!$A$6:$D$6426,3,0),IF(A473="INSUMO",VLOOKUP(B473,INSUMOS!$A$6:$D$5343,3,0),IF(A473="COTAÇÃO",VLOOKUP(B473,'MAPA DE COTAÇÕES'!$A$9:$H$956,4,0))))</f>
        <v>H</v>
      </c>
      <c r="F473" s="361">
        <v>0.75</v>
      </c>
      <c r="G473" s="318">
        <f>IF(A473="SERVIÇO",VLOOKUP(B473,SERVIÇOS!$A$6:$D$6426,4,0),IF(A473="INSUMO",VLOOKUP(B473,INSUMOS!$A$6:$D$5343,4,0),IF(A473="COTAÇÃO",VLOOKUP(B473,'MAPA DE COTAÇÕES'!$A$9:$H$956,3,0))))</f>
        <v>21.72</v>
      </c>
      <c r="H473" s="321">
        <f t="shared" ref="H473:H475" si="78">F473*G473</f>
        <v>16.29</v>
      </c>
      <c r="J473" s="244"/>
    </row>
    <row r="474" spans="1:12" s="106" customFormat="1" ht="25.5" x14ac:dyDescent="0.2">
      <c r="A474" s="287" t="s">
        <v>5144</v>
      </c>
      <c r="B474" s="368">
        <v>88247</v>
      </c>
      <c r="C474" s="316" t="str">
        <f>IF(A474="SERVIÇO",VLOOKUP(B474,SERVIÇOS!$A$6:$D$6426,2,0),IF(A474="INSUMO",VLOOKUP(B474,INSUMOS!$A$6:$D$5343,2,0),IF(A474="COTAÇÃO",VLOOKUP(B474,'MAPA DE COTAÇÕES'!$A$9:$H$956,2,0))))</f>
        <v>AUXILIAR DE ELETRICISTA COM ENCARGOS COMPLEMENTARES</v>
      </c>
      <c r="D474" s="317" t="str">
        <f>IF(A474="SERVIÇO",VLOOKUP(B474,SERVIÇOS!$A$6:$E$6426,5,0),IF(A474="INSUMO",VLOOKUP(B474,INSUMOS!$A$6:$E$5343,5,0),IF(A474="COTAÇÃO",VLOOKUP(B474,'MAPA DE COTAÇÕES'!$A$9:$I$956,8,0))))</f>
        <v>SER.CG</v>
      </c>
      <c r="E474" s="317" t="str">
        <f>IF(A474="SERVIÇO",VLOOKUP(B474,SERVIÇOS!$A$6:$D$6426,3,0),IF(A474="INSUMO",VLOOKUP(B474,INSUMOS!$A$6:$D$5343,3,0),IF(A474="COTAÇÃO",VLOOKUP(B474,'MAPA DE COTAÇÕES'!$A$9:$H$956,4,0))))</f>
        <v>H</v>
      </c>
      <c r="F474" s="362">
        <v>0.75</v>
      </c>
      <c r="G474" s="318">
        <f>IF(A474="SERVIÇO",VLOOKUP(B474,SERVIÇOS!$A$6:$D$6426,4,0),IF(A474="INSUMO",VLOOKUP(B474,INSUMOS!$A$6:$D$5343,4,0),IF(A474="COTAÇÃO",VLOOKUP(B474,'MAPA DE COTAÇÕES'!$A$9:$H$956,3,0))))</f>
        <v>16.91</v>
      </c>
      <c r="H474" s="321">
        <f t="shared" si="78"/>
        <v>12.682500000000001</v>
      </c>
      <c r="J474" s="244"/>
    </row>
    <row r="475" spans="1:12" s="106" customFormat="1" ht="38.25" x14ac:dyDescent="0.2">
      <c r="A475" s="287" t="s">
        <v>5146</v>
      </c>
      <c r="B475" s="319">
        <v>21013</v>
      </c>
      <c r="C475" s="316" t="str">
        <f>IF(A475="SERVIÇO",VLOOKUP(B475,SERVIÇOS!$A$6:$D$6426,2,0),IF(A475="INSUMO",VLOOKUP(B475,INSUMOS!$A$6:$D$5343,2,0),IF(A475="COTAÇÃO",VLOOKUP(B475,'MAPA DE COTAÇÕES'!$A$9:$H$956,2,0))))</f>
        <v>TUBO ACO GALVANIZADO COM COSTURA, CLASSE LEVE, DN 50 MM ( 2"),  E = 3,00 MM,  *4,40* KG/M (NBR 5580)</v>
      </c>
      <c r="D475" s="317" t="str">
        <f>IF(A475="SERVIÇO",VLOOKUP(B475,SERVIÇOS!$A$6:$E$6426,5,0),IF(A475="INSUMO",VLOOKUP(B475,INSUMOS!$A$6:$E$5343,5,0),IF(A475="COTAÇÃO",VLOOKUP(B475,'MAPA DE COTAÇÕES'!$A$9:$I$956,8,0))))</f>
        <v>MAT.</v>
      </c>
      <c r="E475" s="317" t="str">
        <f>IF(A475="SERVIÇO",VLOOKUP(B475,SERVIÇOS!$A$6:$D$6426,3,0),IF(A475="INSUMO",VLOOKUP(B475,INSUMOS!$A$6:$D$5343,3,0),IF(A475="COTAÇÃO",VLOOKUP(B475,'MAPA DE COTAÇÕES'!$A$9:$H$956,4,0))))</f>
        <v xml:space="preserve">M     </v>
      </c>
      <c r="F475" s="361">
        <v>1.05</v>
      </c>
      <c r="G475" s="318">
        <f>IF(A475="SERVIÇO",VLOOKUP(B475,SERVIÇOS!$A$6:$D$6426,4,0),IF(A475="INSUMO",VLOOKUP(B475,INSUMOS!$A$6:$D$5343,4,0),IF(A475="COTAÇÃO",VLOOKUP(B475,'MAPA DE COTAÇÕES'!$A$9:$H$956,3,0))))</f>
        <v>43.04</v>
      </c>
      <c r="H475" s="321">
        <f t="shared" si="78"/>
        <v>45.192</v>
      </c>
      <c r="J475" s="244"/>
    </row>
    <row r="476" spans="1:12" s="94" customFormat="1" ht="12.75" x14ac:dyDescent="0.2">
      <c r="A476" s="228"/>
      <c r="B476" s="97" t="s">
        <v>168</v>
      </c>
      <c r="C476" s="547" t="s">
        <v>6754</v>
      </c>
      <c r="D476" s="548"/>
      <c r="E476" s="548"/>
      <c r="F476" s="548"/>
      <c r="G476" s="548"/>
      <c r="H476" s="549"/>
      <c r="J476" s="95"/>
    </row>
    <row r="477" spans="1:12" s="94" customFormat="1" ht="12.75" x14ac:dyDescent="0.2">
      <c r="A477" s="228"/>
      <c r="B477" s="331"/>
      <c r="C477" s="338"/>
      <c r="D477" s="338"/>
      <c r="E477" s="338"/>
      <c r="F477" s="338"/>
      <c r="G477" s="338"/>
      <c r="H477" s="339"/>
      <c r="J477" s="95"/>
    </row>
    <row r="478" spans="1:12" s="94" customFormat="1" ht="25.5" x14ac:dyDescent="0.2">
      <c r="A478" s="228"/>
      <c r="B478" s="99" t="s">
        <v>6755</v>
      </c>
      <c r="C478" s="100" t="s">
        <v>6756</v>
      </c>
      <c r="D478" s="101" t="s">
        <v>107</v>
      </c>
      <c r="E478" s="101" t="s">
        <v>8</v>
      </c>
      <c r="F478" s="102"/>
      <c r="G478" s="103"/>
      <c r="H478" s="104">
        <f>SUM(H479:H480)</f>
        <v>4.5926680000000006</v>
      </c>
      <c r="J478" s="96"/>
      <c r="L478" s="98"/>
    </row>
    <row r="479" spans="1:12" s="106" customFormat="1" ht="25.5" x14ac:dyDescent="0.2">
      <c r="A479" s="287" t="s">
        <v>5144</v>
      </c>
      <c r="B479" s="367">
        <v>88264</v>
      </c>
      <c r="C479" s="316" t="str">
        <f>IF(A479="SERVIÇO",VLOOKUP(B479,SERVIÇOS!$A$6:$D$6426,2,0),IF(A479="INSUMO",VLOOKUP(B479,INSUMOS!$A$6:$D$5343,2,0),IF(A479="COTAÇÃO",VLOOKUP(B479,'MAPA DE COTAÇÕES'!$A$9:$H$956,2,0))))</f>
        <v>ELETRICISTA COM ENCARGOS COMPLEMENTARES</v>
      </c>
      <c r="D479" s="317" t="str">
        <f>IF(A479="SERVIÇO",VLOOKUP(B479,SERVIÇOS!$A$6:$E$6426,5,0),IF(A479="INSUMO",VLOOKUP(B479,INSUMOS!$A$6:$E$5343,5,0),IF(A479="COTAÇÃO",VLOOKUP(B479,'MAPA DE COTAÇÕES'!$A$9:$I$956,8,0))))</f>
        <v>SER.CG</v>
      </c>
      <c r="E479" s="317" t="str">
        <f>IF(A479="SERVIÇO",VLOOKUP(B479,SERVIÇOS!$A$6:$D$6426,3,0),IF(A479="INSUMO",VLOOKUP(B479,INSUMOS!$A$6:$D$5343,3,0),IF(A479="COTAÇÃO",VLOOKUP(B479,'MAPA DE COTAÇÕES'!$A$9:$H$956,4,0))))</f>
        <v>H</v>
      </c>
      <c r="F479" s="361">
        <v>0.2</v>
      </c>
      <c r="G479" s="318">
        <f>IF(A479="SERVIÇO",VLOOKUP(B479,SERVIÇOS!$A$6:$D$6426,4,0),IF(A479="INSUMO",VLOOKUP(B479,INSUMOS!$A$6:$D$5343,4,0),IF(A479="COTAÇÃO",VLOOKUP(B479,'MAPA DE COTAÇÕES'!$A$9:$H$956,3,0))))</f>
        <v>21.72</v>
      </c>
      <c r="H479" s="321">
        <f t="shared" ref="H479:H480" si="79">F479*G479</f>
        <v>4.3440000000000003</v>
      </c>
      <c r="J479" s="244"/>
    </row>
    <row r="480" spans="1:12" s="106" customFormat="1" ht="25.5" x14ac:dyDescent="0.2">
      <c r="A480" s="287" t="s">
        <v>5146</v>
      </c>
      <c r="B480" s="319">
        <v>344</v>
      </c>
      <c r="C480" s="316" t="str">
        <f>IF(A480="SERVIÇO",VLOOKUP(B480,SERVIÇOS!$A$6:$D$6426,2,0),IF(A480="INSUMO",VLOOKUP(B480,INSUMOS!$A$6:$D$5343,2,0),IF(A480="COTAÇÃO",VLOOKUP(B480,'MAPA DE COTAÇÕES'!$A$9:$H$956,2,0))))</f>
        <v>ARAME GALVANIZADO 16 BWG, 1,65MM (0,0166 KG/M)</v>
      </c>
      <c r="D480" s="317" t="str">
        <f>IF(A480="SERVIÇO",VLOOKUP(B480,SERVIÇOS!$A$6:$E$6426,5,0),IF(A480="INSUMO",VLOOKUP(B480,INSUMOS!$A$6:$E$5343,5,0),IF(A480="COTAÇÃO",VLOOKUP(B480,'MAPA DE COTAÇÕES'!$A$9:$I$956,8,0))))</f>
        <v>MAT.</v>
      </c>
      <c r="E480" s="317" t="str">
        <f>IF(A480="SERVIÇO",VLOOKUP(B480,SERVIÇOS!$A$6:$D$6426,3,0),IF(A480="INSUMO",VLOOKUP(B480,INSUMOS!$A$6:$D$5343,3,0),IF(A480="COTAÇÃO",VLOOKUP(B480,'MAPA DE COTAÇÕES'!$A$9:$H$956,4,0))))</f>
        <v xml:space="preserve">KG    </v>
      </c>
      <c r="F480" s="361">
        <v>1.66E-2</v>
      </c>
      <c r="G480" s="318">
        <f>IF(A480="SERVIÇO",VLOOKUP(B480,SERVIÇOS!$A$6:$D$6426,4,0),IF(A480="INSUMO",VLOOKUP(B480,INSUMOS!$A$6:$D$5343,4,0),IF(A480="COTAÇÃO",VLOOKUP(B480,'MAPA DE COTAÇÕES'!$A$9:$H$956,3,0))))</f>
        <v>14.98</v>
      </c>
      <c r="H480" s="321">
        <f t="shared" si="79"/>
        <v>0.248668</v>
      </c>
      <c r="J480" s="244"/>
    </row>
    <row r="481" spans="1:12" s="94" customFormat="1" ht="12.75" x14ac:dyDescent="0.2">
      <c r="A481" s="228"/>
      <c r="B481" s="97" t="s">
        <v>168</v>
      </c>
      <c r="C481" s="547" t="s">
        <v>6757</v>
      </c>
      <c r="D481" s="548"/>
      <c r="E481" s="548"/>
      <c r="F481" s="548"/>
      <c r="G481" s="548"/>
      <c r="H481" s="549"/>
      <c r="J481" s="95"/>
    </row>
    <row r="482" spans="1:12" s="94" customFormat="1" ht="12.75" x14ac:dyDescent="0.2">
      <c r="A482" s="228"/>
      <c r="B482" s="331"/>
      <c r="C482" s="363"/>
      <c r="D482" s="363"/>
      <c r="E482" s="363"/>
      <c r="F482" s="363"/>
      <c r="G482" s="363"/>
      <c r="H482" s="364"/>
      <c r="J482" s="95"/>
    </row>
    <row r="483" spans="1:12" s="94" customFormat="1" ht="89.25" x14ac:dyDescent="0.2">
      <c r="A483" s="228"/>
      <c r="B483" s="99" t="s">
        <v>6935</v>
      </c>
      <c r="C483" s="100" t="s">
        <v>7352</v>
      </c>
      <c r="D483" s="101" t="s">
        <v>107</v>
      </c>
      <c r="E483" s="101" t="s">
        <v>6454</v>
      </c>
      <c r="F483" s="102"/>
      <c r="G483" s="103"/>
      <c r="H483" s="104">
        <f>SUM(H484:H485)</f>
        <v>437.15999999999997</v>
      </c>
      <c r="J483" s="96"/>
      <c r="L483" s="98"/>
    </row>
    <row r="484" spans="1:12" s="106" customFormat="1" ht="25.5" x14ac:dyDescent="0.2">
      <c r="A484" s="287" t="s">
        <v>5144</v>
      </c>
      <c r="B484" s="367">
        <v>88264</v>
      </c>
      <c r="C484" s="316" t="str">
        <f>IF(A484="SERVIÇO",VLOOKUP(B484,SERVIÇOS!$A$6:$D$6426,2,0),IF(A484="INSUMO",VLOOKUP(B484,INSUMOS!$A$6:$D$5343,2,0),IF(A484="COTAÇÃO",VLOOKUP(B484,'MAPA DE COTAÇÕES'!$A$9:$H$956,2,0))))</f>
        <v>ELETRICISTA COM ENCARGOS COMPLEMENTARES</v>
      </c>
      <c r="D484" s="317" t="str">
        <f>IF(A484="SERVIÇO",VLOOKUP(B484,SERVIÇOS!$A$6:$E$6426,5,0),IF(A484="INSUMO",VLOOKUP(B484,INSUMOS!$A$6:$E$5343,5,0),IF(A484="COTAÇÃO",VLOOKUP(B484,'MAPA DE COTAÇÕES'!$A$9:$I$956,8,0))))</f>
        <v>SER.CG</v>
      </c>
      <c r="E484" s="317" t="str">
        <f>IF(A484="SERVIÇO",VLOOKUP(B484,SERVIÇOS!$A$6:$D$6426,3,0),IF(A484="INSUMO",VLOOKUP(B484,INSUMOS!$A$6:$D$5343,3,0),IF(A484="COTAÇÃO",VLOOKUP(B484,'MAPA DE COTAÇÕES'!$A$9:$H$956,4,0))))</f>
        <v>H</v>
      </c>
      <c r="F484" s="361">
        <v>1</v>
      </c>
      <c r="G484" s="318">
        <f>IF(A484="SERVIÇO",VLOOKUP(B484,SERVIÇOS!$A$6:$D$6426,4,0),IF(A484="INSUMO",VLOOKUP(B484,INSUMOS!$A$6:$D$5343,4,0),IF(A484="COTAÇÃO",VLOOKUP(B484,'MAPA DE COTAÇÕES'!$A$9:$H$956,3,0))))</f>
        <v>21.72</v>
      </c>
      <c r="H484" s="321">
        <f t="shared" ref="H484:H485" si="80">F484*G484</f>
        <v>21.72</v>
      </c>
      <c r="J484" s="244"/>
    </row>
    <row r="485" spans="1:12" s="106" customFormat="1" ht="76.5" x14ac:dyDescent="0.2">
      <c r="A485" s="287" t="s">
        <v>16</v>
      </c>
      <c r="B485" s="319" t="s">
        <v>5883</v>
      </c>
      <c r="C485" s="316" t="str">
        <f>IF(A485="SERVIÇO",VLOOKUP(B485,SERVIÇOS!$A$6:$D$6426,2,0),IF(A485="INSUMO",VLOOKUP(B485,INSUMOS!$A$6:$D$5343,2,0),IF(A485="COTAÇÃO",VLOOKUP(B485,'MAPA DE COTAÇÕES'!$A$9:$H$956,2,0))))</f>
        <v>PAINEL DE ALARME DE INCÊNDIO PARA SUPERVISÃO DO SISTEMA ENDEREÇAVEL MODELO DE REFERÊNCIA: PAINEL CONTROLADOR BC-320, FAB.: AUTRONICA, REF.: AUTROSAFE, OU
TECNICAMENTE EQUIVALENTE</v>
      </c>
      <c r="D485" s="317" t="str">
        <f>IF(A485="SERVIÇO",VLOOKUP(B485,SERVIÇOS!$A$6:$E$6426,5,0),IF(A485="INSUMO",VLOOKUP(B485,INSUMOS!$A$6:$E$5343,5,0),IF(A485="COTAÇÃO",VLOOKUP(B485,'MAPA DE COTAÇÕES'!$A$9:$I$956,9,0))))</f>
        <v>MAT.</v>
      </c>
      <c r="E485" s="317" t="str">
        <f>IF(A485="SERVIÇO",VLOOKUP(B485,SERVIÇOS!$A$6:$D$6426,3,0),IF(A485="INSUMO",VLOOKUP(B485,INSUMOS!$A$6:$D$5343,3,0),IF(A485="COTAÇÃO",VLOOKUP(B485,'MAPA DE COTAÇÕES'!$A$9:$H$956,4,0))))</f>
        <v>UN</v>
      </c>
      <c r="F485" s="361">
        <v>1</v>
      </c>
      <c r="G485" s="318">
        <f>IF(A485="SERVIÇO",VLOOKUP(B485,SERVIÇOS!$A$6:$D$6426,4,0),IF(A485="INSUMO",VLOOKUP(B485,INSUMOS!$A$6:$D$5343,4,0),IF(A485="COTAÇÃO",VLOOKUP(B485,'MAPA DE COTAÇÕES'!$A$9:$H$956,3,0))))</f>
        <v>415.44</v>
      </c>
      <c r="H485" s="321">
        <f t="shared" si="80"/>
        <v>415.44</v>
      </c>
      <c r="J485" s="244"/>
    </row>
    <row r="486" spans="1:12" s="94" customFormat="1" ht="12.75" x14ac:dyDescent="0.2">
      <c r="A486" s="228"/>
      <c r="B486" s="97" t="s">
        <v>168</v>
      </c>
      <c r="C486" s="547" t="s">
        <v>6936</v>
      </c>
      <c r="D486" s="548"/>
      <c r="E486" s="548"/>
      <c r="F486" s="548"/>
      <c r="G486" s="548"/>
      <c r="H486" s="549"/>
      <c r="J486" s="95"/>
    </row>
    <row r="487" spans="1:12" s="94" customFormat="1" ht="12.75" x14ac:dyDescent="0.2">
      <c r="A487" s="228"/>
      <c r="B487" s="331"/>
      <c r="C487" s="363"/>
      <c r="D487" s="363"/>
      <c r="E487" s="363"/>
      <c r="F487" s="363"/>
      <c r="G487" s="363"/>
      <c r="H487" s="364"/>
      <c r="J487" s="95"/>
    </row>
    <row r="488" spans="1:12" s="94" customFormat="1" ht="63.75" x14ac:dyDescent="0.2">
      <c r="A488" s="228"/>
      <c r="B488" s="99" t="s">
        <v>6943</v>
      </c>
      <c r="C488" s="100" t="s">
        <v>7353</v>
      </c>
      <c r="D488" s="101" t="s">
        <v>107</v>
      </c>
      <c r="E488" s="101" t="s">
        <v>6454</v>
      </c>
      <c r="F488" s="102"/>
      <c r="G488" s="103"/>
      <c r="H488" s="104">
        <f>SUM(H489:H491)</f>
        <v>62.784999999999997</v>
      </c>
      <c r="J488" s="96"/>
      <c r="L488" s="98"/>
    </row>
    <row r="489" spans="1:12" s="106" customFormat="1" ht="25.5" x14ac:dyDescent="0.2">
      <c r="A489" s="287" t="s">
        <v>5144</v>
      </c>
      <c r="B489" s="367">
        <v>88264</v>
      </c>
      <c r="C489" s="316" t="str">
        <f>IF(A489="SERVIÇO",VLOOKUP(B489,SERVIÇOS!$A$6:$D$6426,2,0),IF(A489="INSUMO",VLOOKUP(B489,INSUMOS!$A$6:$D$5343,2,0),IF(A489="COTAÇÃO",VLOOKUP(B489,'MAPA DE COTAÇÕES'!$A$9:$H$956,2,0))))</f>
        <v>ELETRICISTA COM ENCARGOS COMPLEMENTARES</v>
      </c>
      <c r="D489" s="317" t="str">
        <f>IF(A489="SERVIÇO",VLOOKUP(B489,SERVIÇOS!$A$6:$E$6426,5,0),IF(A489="INSUMO",VLOOKUP(B489,INSUMOS!$A$6:$E$5343,5,0),IF(A489="COTAÇÃO",VLOOKUP(B489,'MAPA DE COTAÇÕES'!$A$9:$I$956,8,0))))</f>
        <v>SER.CG</v>
      </c>
      <c r="E489" s="317" t="str">
        <f>IF(A489="SERVIÇO",VLOOKUP(B489,SERVIÇOS!$A$6:$D$6426,3,0),IF(A489="INSUMO",VLOOKUP(B489,INSUMOS!$A$6:$D$5343,3,0),IF(A489="COTAÇÃO",VLOOKUP(B489,'MAPA DE COTAÇÕES'!$A$9:$H$956,4,0))))</f>
        <v>H</v>
      </c>
      <c r="F489" s="361">
        <v>0.5</v>
      </c>
      <c r="G489" s="318">
        <f>IF(A489="SERVIÇO",VLOOKUP(B489,SERVIÇOS!$A$6:$D$6426,4,0),IF(A489="INSUMO",VLOOKUP(B489,INSUMOS!$A$6:$D$5343,4,0),IF(A489="COTAÇÃO",VLOOKUP(B489,'MAPA DE COTAÇÕES'!$A$9:$H$956,3,0))))</f>
        <v>21.72</v>
      </c>
      <c r="H489" s="321">
        <f t="shared" ref="H489:H491" si="81">F489*G489</f>
        <v>10.86</v>
      </c>
      <c r="J489" s="244"/>
    </row>
    <row r="490" spans="1:12" s="106" customFormat="1" ht="25.5" x14ac:dyDescent="0.2">
      <c r="A490" s="287" t="s">
        <v>5144</v>
      </c>
      <c r="B490" s="319">
        <v>88247</v>
      </c>
      <c r="C490" s="316" t="str">
        <f>IF(A490="SERVIÇO",VLOOKUP(B490,SERVIÇOS!$A$6:$D$6426,2,0),IF(A490="INSUMO",VLOOKUP(B490,INSUMOS!$A$6:$D$5343,2,0),IF(A490="COTAÇÃO",VLOOKUP(B490,'MAPA DE COTAÇÕES'!$A$9:$H$956,2,0))))</f>
        <v>AUXILIAR DE ELETRICISTA COM ENCARGOS COMPLEMENTARES</v>
      </c>
      <c r="D490" s="317" t="str">
        <f>IF(A490="SERVIÇO",VLOOKUP(B490,SERVIÇOS!$A$6:$E$6426,5,0),IF(A490="INSUMO",VLOOKUP(B490,INSUMOS!$A$6:$E$5343,5,0),IF(A490="COTAÇÃO",VLOOKUP(B490,'MAPA DE COTAÇÕES'!$A$9:$I$956,8,0))))</f>
        <v>SER.CG</v>
      </c>
      <c r="E490" s="317" t="str">
        <f>IF(A490="SERVIÇO",VLOOKUP(B490,SERVIÇOS!$A$6:$D$6426,3,0),IF(A490="INSUMO",VLOOKUP(B490,INSUMOS!$A$6:$D$5343,3,0),IF(A490="COTAÇÃO",VLOOKUP(B490,'MAPA DE COTAÇÕES'!$A$9:$H$956,4,0))))</f>
        <v>H</v>
      </c>
      <c r="F490" s="361">
        <v>0.5</v>
      </c>
      <c r="G490" s="318">
        <f>IF(A490="SERVIÇO",VLOOKUP(B490,SERVIÇOS!$A$6:$D$6426,4,0),IF(A490="INSUMO",VLOOKUP(B490,INSUMOS!$A$6:$D$5343,4,0),IF(A490="COTAÇÃO",VLOOKUP(B490,'MAPA DE COTAÇÕES'!$A$9:$H$956,3,0))))</f>
        <v>16.91</v>
      </c>
      <c r="H490" s="321">
        <f t="shared" si="81"/>
        <v>8.4550000000000001</v>
      </c>
      <c r="J490" s="244"/>
    </row>
    <row r="491" spans="1:12" s="106" customFormat="1" ht="51" x14ac:dyDescent="0.2">
      <c r="A491" s="287" t="s">
        <v>16</v>
      </c>
      <c r="B491" s="319" t="s">
        <v>5884</v>
      </c>
      <c r="C491" s="316" t="str">
        <f>IF(A491="SERVIÇO",VLOOKUP(B491,SERVIÇOS!$A$6:$D$6426,2,0),IF(A491="INSUMO",VLOOKUP(B491,INSUMOS!$A$6:$D$5343,2,0),IF(A491="COTAÇÃO",VLOOKUP(B491,'MAPA DE COTAÇÕES'!$A$9:$H$956,2,0))))</f>
        <v>ACIONADOR MANUAL TIPO QUEBRE O VIDRO, ANALÓGICO/ENDEREÇÁVEL, FAB.: AUTRONICA, REF.: AUTROSAFE OU
TECNICAMENTE EQUIVALENTE.</v>
      </c>
      <c r="D491" s="317" t="str">
        <f>IF(A491="SERVIÇO",VLOOKUP(B491,SERVIÇOS!$A$6:$E$6426,5,0),IF(A491="INSUMO",VLOOKUP(B491,INSUMOS!$A$6:$E$5343,5,0),IF(A491="COTAÇÃO",VLOOKUP(B491,'MAPA DE COTAÇÕES'!$A$9:$I$956,9,0))))</f>
        <v>MAT.</v>
      </c>
      <c r="E491" s="317" t="str">
        <f>IF(A491="SERVIÇO",VLOOKUP(B491,SERVIÇOS!$A$6:$D$6426,3,0),IF(A491="INSUMO",VLOOKUP(B491,INSUMOS!$A$6:$D$5343,3,0),IF(A491="COTAÇÃO",VLOOKUP(B491,'MAPA DE COTAÇÕES'!$A$9:$H$956,4,0))))</f>
        <v>UN</v>
      </c>
      <c r="F491" s="361">
        <v>1</v>
      </c>
      <c r="G491" s="318">
        <f>IF(A491="SERVIÇO",VLOOKUP(B491,SERVIÇOS!$A$6:$D$6426,4,0),IF(A491="INSUMO",VLOOKUP(B491,INSUMOS!$A$6:$D$5343,4,0),IF(A491="COTAÇÃO",VLOOKUP(B491,'MAPA DE COTAÇÕES'!$A$9:$H$956,3,0))))</f>
        <v>43.47</v>
      </c>
      <c r="H491" s="321">
        <f t="shared" si="81"/>
        <v>43.47</v>
      </c>
      <c r="J491" s="244"/>
    </row>
    <row r="492" spans="1:12" s="94" customFormat="1" ht="12.75" x14ac:dyDescent="0.2">
      <c r="A492" s="228"/>
      <c r="B492" s="97" t="s">
        <v>168</v>
      </c>
      <c r="C492" s="547" t="s">
        <v>6944</v>
      </c>
      <c r="D492" s="548"/>
      <c r="E492" s="548"/>
      <c r="F492" s="548"/>
      <c r="G492" s="548"/>
      <c r="H492" s="549"/>
      <c r="J492" s="95"/>
    </row>
    <row r="493" spans="1:12" s="94" customFormat="1" ht="12.75" x14ac:dyDescent="0.2">
      <c r="A493" s="228"/>
      <c r="B493" s="331"/>
      <c r="C493" s="363"/>
      <c r="D493" s="363"/>
      <c r="E493" s="363"/>
      <c r="F493" s="363"/>
      <c r="G493" s="363"/>
      <c r="H493" s="364"/>
      <c r="J493" s="95"/>
    </row>
    <row r="494" spans="1:12" s="94" customFormat="1" ht="51" x14ac:dyDescent="0.2">
      <c r="A494" s="228"/>
      <c r="B494" s="99" t="s">
        <v>6945</v>
      </c>
      <c r="C494" s="100" t="s">
        <v>7354</v>
      </c>
      <c r="D494" s="101" t="s">
        <v>107</v>
      </c>
      <c r="E494" s="101" t="s">
        <v>6454</v>
      </c>
      <c r="F494" s="102"/>
      <c r="G494" s="103"/>
      <c r="H494" s="104">
        <f>SUM(H495:H497)</f>
        <v>80.980999999999995</v>
      </c>
      <c r="J494" s="96"/>
      <c r="L494" s="98"/>
    </row>
    <row r="495" spans="1:12" s="106" customFormat="1" ht="25.5" x14ac:dyDescent="0.2">
      <c r="A495" s="287" t="s">
        <v>5144</v>
      </c>
      <c r="B495" s="367">
        <v>88264</v>
      </c>
      <c r="C495" s="316" t="str">
        <f>IF(A495="SERVIÇO",VLOOKUP(B495,SERVIÇOS!$A$6:$D$6426,2,0),IF(A495="INSUMO",VLOOKUP(B495,INSUMOS!$A$6:$D$5343,2,0),IF(A495="COTAÇÃO",VLOOKUP(B495,'MAPA DE COTAÇÕES'!$A$9:$H$956,2,0))))</f>
        <v>ELETRICISTA COM ENCARGOS COMPLEMENTARES</v>
      </c>
      <c r="D495" s="317" t="str">
        <f>IF(A495="SERVIÇO",VLOOKUP(B495,SERVIÇOS!$A$6:$E$6426,5,0),IF(A495="INSUMO",VLOOKUP(B495,INSUMOS!$A$6:$E$5343,5,0),IF(A495="COTAÇÃO",VLOOKUP(B495,'MAPA DE COTAÇÕES'!$A$9:$I$956,8,0))))</f>
        <v>SER.CG</v>
      </c>
      <c r="E495" s="317" t="str">
        <f>IF(A495="SERVIÇO",VLOOKUP(B495,SERVIÇOS!$A$6:$D$6426,3,0),IF(A495="INSUMO",VLOOKUP(B495,INSUMOS!$A$6:$D$5343,3,0),IF(A495="COTAÇÃO",VLOOKUP(B495,'MAPA DE COTAÇÕES'!$A$9:$H$956,4,0))))</f>
        <v>H</v>
      </c>
      <c r="F495" s="361">
        <v>0.7</v>
      </c>
      <c r="G495" s="318">
        <f>IF(A495="SERVIÇO",VLOOKUP(B495,SERVIÇOS!$A$6:$D$6426,4,0),IF(A495="INSUMO",VLOOKUP(B495,INSUMOS!$A$6:$D$5343,4,0),IF(A495="COTAÇÃO",VLOOKUP(B495,'MAPA DE COTAÇÕES'!$A$9:$H$956,3,0))))</f>
        <v>21.72</v>
      </c>
      <c r="H495" s="321">
        <f t="shared" ref="H495:H497" si="82">F495*G495</f>
        <v>15.203999999999999</v>
      </c>
      <c r="J495" s="244"/>
    </row>
    <row r="496" spans="1:12" s="106" customFormat="1" ht="25.5" x14ac:dyDescent="0.2">
      <c r="A496" s="287" t="s">
        <v>5144</v>
      </c>
      <c r="B496" s="319">
        <v>88247</v>
      </c>
      <c r="C496" s="316" t="str">
        <f>IF(A496="SERVIÇO",VLOOKUP(B496,SERVIÇOS!$A$6:$D$6426,2,0),IF(A496="INSUMO",VLOOKUP(B496,INSUMOS!$A$6:$D$5343,2,0),IF(A496="COTAÇÃO",VLOOKUP(B496,'MAPA DE COTAÇÕES'!$A$9:$H$956,2,0))))</f>
        <v>AUXILIAR DE ELETRICISTA COM ENCARGOS COMPLEMENTARES</v>
      </c>
      <c r="D496" s="317" t="str">
        <f>IF(A496="SERVIÇO",VLOOKUP(B496,SERVIÇOS!$A$6:$E$6426,5,0),IF(A496="INSUMO",VLOOKUP(B496,INSUMOS!$A$6:$E$5343,5,0),IF(A496="COTAÇÃO",VLOOKUP(B496,'MAPA DE COTAÇÕES'!$A$9:$I$956,8,0))))</f>
        <v>SER.CG</v>
      </c>
      <c r="E496" s="317" t="str">
        <f>IF(A496="SERVIÇO",VLOOKUP(B496,SERVIÇOS!$A$6:$D$6426,3,0),IF(A496="INSUMO",VLOOKUP(B496,INSUMOS!$A$6:$D$5343,3,0),IF(A496="COTAÇÃO",VLOOKUP(B496,'MAPA DE COTAÇÕES'!$A$9:$H$956,4,0))))</f>
        <v>H</v>
      </c>
      <c r="F496" s="361">
        <v>0.7</v>
      </c>
      <c r="G496" s="318">
        <f>IF(A496="SERVIÇO",VLOOKUP(B496,SERVIÇOS!$A$6:$D$6426,4,0),IF(A496="INSUMO",VLOOKUP(B496,INSUMOS!$A$6:$D$5343,4,0),IF(A496="COTAÇÃO",VLOOKUP(B496,'MAPA DE COTAÇÕES'!$A$9:$H$956,3,0))))</f>
        <v>16.91</v>
      </c>
      <c r="H496" s="321">
        <f t="shared" si="82"/>
        <v>11.837</v>
      </c>
      <c r="J496" s="244"/>
    </row>
    <row r="497" spans="1:12" s="106" customFormat="1" ht="38.25" x14ac:dyDescent="0.2">
      <c r="A497" s="287" t="s">
        <v>16</v>
      </c>
      <c r="B497" s="319" t="s">
        <v>5885</v>
      </c>
      <c r="C497" s="316" t="str">
        <f>IF(A497="SERVIÇO",VLOOKUP(B497,SERVIÇOS!$A$6:$D$6426,2,0),IF(A497="INSUMO",VLOOKUP(B497,INSUMOS!$A$6:$D$5343,2,0),IF(A497="COTAÇÃO",VLOOKUP(B497,'MAPA DE COTAÇÕES'!$A$9:$H$956,2,0))))</f>
        <v>SIRENE AUDIO VISUAL MODELO BBR-200, FAB.: AUTRONICA, REF.: AUTROSAFE OU TECNICAMENTE EQUIVALENTE.</v>
      </c>
      <c r="D497" s="317" t="str">
        <f>IF(A497="SERVIÇO",VLOOKUP(B497,SERVIÇOS!$A$6:$E$6426,5,0),IF(A497="INSUMO",VLOOKUP(B497,INSUMOS!$A$6:$E$5343,5,0),IF(A497="COTAÇÃO",VLOOKUP(B497,'MAPA DE COTAÇÕES'!$A$9:$I$956,9,0))))</f>
        <v>MAT.</v>
      </c>
      <c r="E497" s="317" t="str">
        <f>IF(A497="SERVIÇO",VLOOKUP(B497,SERVIÇOS!$A$6:$D$6426,3,0),IF(A497="INSUMO",VLOOKUP(B497,INSUMOS!$A$6:$D$5343,3,0),IF(A497="COTAÇÃO",VLOOKUP(B497,'MAPA DE COTAÇÕES'!$A$9:$H$956,4,0))))</f>
        <v>UN</v>
      </c>
      <c r="F497" s="361">
        <v>1</v>
      </c>
      <c r="G497" s="318">
        <f>IF(A497="SERVIÇO",VLOOKUP(B497,SERVIÇOS!$A$6:$D$6426,4,0),IF(A497="INSUMO",VLOOKUP(B497,INSUMOS!$A$6:$D$5343,4,0),IF(A497="COTAÇÃO",VLOOKUP(B497,'MAPA DE COTAÇÕES'!$A$9:$H$956,3,0))))</f>
        <v>53.94</v>
      </c>
      <c r="H497" s="321">
        <f t="shared" si="82"/>
        <v>53.94</v>
      </c>
      <c r="J497" s="244"/>
    </row>
    <row r="498" spans="1:12" s="94" customFormat="1" ht="12.75" x14ac:dyDescent="0.2">
      <c r="A498" s="228"/>
      <c r="B498" s="97" t="s">
        <v>168</v>
      </c>
      <c r="C498" s="547" t="s">
        <v>6946</v>
      </c>
      <c r="D498" s="548"/>
      <c r="E498" s="548"/>
      <c r="F498" s="548"/>
      <c r="G498" s="548"/>
      <c r="H498" s="549"/>
      <c r="J498" s="95"/>
    </row>
    <row r="499" spans="1:12" s="94" customFormat="1" ht="12.75" x14ac:dyDescent="0.2">
      <c r="A499" s="228"/>
      <c r="B499" s="331"/>
      <c r="C499" s="363"/>
      <c r="D499" s="363"/>
      <c r="E499" s="363"/>
      <c r="F499" s="363"/>
      <c r="G499" s="363"/>
      <c r="H499" s="364"/>
      <c r="J499" s="95"/>
    </row>
    <row r="500" spans="1:12" s="94" customFormat="1" ht="63.75" x14ac:dyDescent="0.2">
      <c r="A500" s="228"/>
      <c r="B500" s="99" t="s">
        <v>6947</v>
      </c>
      <c r="C500" s="100" t="s">
        <v>7355</v>
      </c>
      <c r="D500" s="101" t="s">
        <v>107</v>
      </c>
      <c r="E500" s="101" t="s">
        <v>6454</v>
      </c>
      <c r="F500" s="102"/>
      <c r="G500" s="103"/>
      <c r="H500" s="104">
        <f>SUM(H501:H503)</f>
        <v>83.914999999999992</v>
      </c>
      <c r="J500" s="96"/>
      <c r="L500" s="98"/>
    </row>
    <row r="501" spans="1:12" s="106" customFormat="1" ht="25.5" x14ac:dyDescent="0.2">
      <c r="A501" s="287" t="s">
        <v>5144</v>
      </c>
      <c r="B501" s="367">
        <v>88264</v>
      </c>
      <c r="C501" s="316" t="str">
        <f>IF(A501="SERVIÇO",VLOOKUP(B501,SERVIÇOS!$A$6:$D$6426,2,0),IF(A501="INSUMO",VLOOKUP(B501,INSUMOS!$A$6:$D$5343,2,0),IF(A501="COTAÇÃO",VLOOKUP(B501,'MAPA DE COTAÇÕES'!$A$9:$H$956,2,0))))</f>
        <v>ELETRICISTA COM ENCARGOS COMPLEMENTARES</v>
      </c>
      <c r="D501" s="317" t="str">
        <f>IF(A501="SERVIÇO",VLOOKUP(B501,SERVIÇOS!$A$6:$E$6426,5,0),IF(A501="INSUMO",VLOOKUP(B501,INSUMOS!$A$6:$E$5343,5,0),IF(A501="COTAÇÃO",VLOOKUP(B501,'MAPA DE COTAÇÕES'!$A$9:$I$956,8,0))))</f>
        <v>SER.CG</v>
      </c>
      <c r="E501" s="317" t="str">
        <f>IF(A501="SERVIÇO",VLOOKUP(B501,SERVIÇOS!$A$6:$D$6426,3,0),IF(A501="INSUMO",VLOOKUP(B501,INSUMOS!$A$6:$D$5343,3,0),IF(A501="COTAÇÃO",VLOOKUP(B501,'MAPA DE COTAÇÕES'!$A$9:$H$956,4,0))))</f>
        <v>H</v>
      </c>
      <c r="F501" s="361">
        <v>0.5</v>
      </c>
      <c r="G501" s="318">
        <f>IF(A501="SERVIÇO",VLOOKUP(B501,SERVIÇOS!$A$6:$D$6426,4,0),IF(A501="INSUMO",VLOOKUP(B501,INSUMOS!$A$6:$D$5343,4,0),IF(A501="COTAÇÃO",VLOOKUP(B501,'MAPA DE COTAÇÕES'!$A$9:$H$956,3,0))))</f>
        <v>21.72</v>
      </c>
      <c r="H501" s="321">
        <f t="shared" ref="H501:H503" si="83">F501*G501</f>
        <v>10.86</v>
      </c>
      <c r="J501" s="244"/>
    </row>
    <row r="502" spans="1:12" s="106" customFormat="1" ht="25.5" x14ac:dyDescent="0.2">
      <c r="A502" s="287" t="s">
        <v>5144</v>
      </c>
      <c r="B502" s="319">
        <v>88247</v>
      </c>
      <c r="C502" s="316" t="str">
        <f>IF(A502="SERVIÇO",VLOOKUP(B502,SERVIÇOS!$A$6:$D$6426,2,0),IF(A502="INSUMO",VLOOKUP(B502,INSUMOS!$A$6:$D$5343,2,0),IF(A502="COTAÇÃO",VLOOKUP(B502,'MAPA DE COTAÇÕES'!$A$9:$H$956,2,0))))</f>
        <v>AUXILIAR DE ELETRICISTA COM ENCARGOS COMPLEMENTARES</v>
      </c>
      <c r="D502" s="317" t="str">
        <f>IF(A502="SERVIÇO",VLOOKUP(B502,SERVIÇOS!$A$6:$E$6426,5,0),IF(A502="INSUMO",VLOOKUP(B502,INSUMOS!$A$6:$E$5343,5,0),IF(A502="COTAÇÃO",VLOOKUP(B502,'MAPA DE COTAÇÕES'!$A$9:$I$956,8,0))))</f>
        <v>SER.CG</v>
      </c>
      <c r="E502" s="317" t="str">
        <f>IF(A502="SERVIÇO",VLOOKUP(B502,SERVIÇOS!$A$6:$D$6426,3,0),IF(A502="INSUMO",VLOOKUP(B502,INSUMOS!$A$6:$D$5343,3,0),IF(A502="COTAÇÃO",VLOOKUP(B502,'MAPA DE COTAÇÕES'!$A$9:$H$956,4,0))))</f>
        <v>H</v>
      </c>
      <c r="F502" s="361">
        <v>0.5</v>
      </c>
      <c r="G502" s="318">
        <f>IF(A502="SERVIÇO",VLOOKUP(B502,SERVIÇOS!$A$6:$D$6426,4,0),IF(A502="INSUMO",VLOOKUP(B502,INSUMOS!$A$6:$D$5343,4,0),IF(A502="COTAÇÃO",VLOOKUP(B502,'MAPA DE COTAÇÕES'!$A$9:$H$956,3,0))))</f>
        <v>16.91</v>
      </c>
      <c r="H502" s="321">
        <f t="shared" si="83"/>
        <v>8.4550000000000001</v>
      </c>
      <c r="J502" s="244"/>
    </row>
    <row r="503" spans="1:12" s="106" customFormat="1" ht="63.75" x14ac:dyDescent="0.2">
      <c r="A503" s="287" t="s">
        <v>16</v>
      </c>
      <c r="B503" s="319" t="s">
        <v>5886</v>
      </c>
      <c r="C503" s="316" t="str">
        <f>IF(A503="SERVIÇO",VLOOKUP(B503,SERVIÇOS!$A$6:$D$6426,2,0),IF(A503="INSUMO",VLOOKUP(B503,INSUMOS!$A$6:$D$5343,2,0),IF(A503="COTAÇÃO",VLOOKUP(B503,'MAPA DE COTAÇÕES'!$A$9:$H$956,2,0))))</f>
        <v>DETECTOR DE FUMAÇA ÓPTICO NO AMBIENTE, ANALÓGICO/ENDEREÇÁVEL, FAB.: AUTRONICA, REF.:
AUTROSAFE, OU TECNICAMENTE EQUIVALENTE</v>
      </c>
      <c r="D503" s="317" t="str">
        <f>IF(A503="SERVIÇO",VLOOKUP(B503,SERVIÇOS!$A$6:$E$6426,5,0),IF(A503="INSUMO",VLOOKUP(B503,INSUMOS!$A$6:$E$5343,5,0),IF(A503="COTAÇÃO",VLOOKUP(B503,'MAPA DE COTAÇÕES'!$A$9:$I$956,9,0))))</f>
        <v>MAT.</v>
      </c>
      <c r="E503" s="317" t="str">
        <f>IF(A503="SERVIÇO",VLOOKUP(B503,SERVIÇOS!$A$6:$D$6426,3,0),IF(A503="INSUMO",VLOOKUP(B503,INSUMOS!$A$6:$D$5343,3,0),IF(A503="COTAÇÃO",VLOOKUP(B503,'MAPA DE COTAÇÕES'!$A$9:$H$956,4,0))))</f>
        <v>UN</v>
      </c>
      <c r="F503" s="361">
        <v>1</v>
      </c>
      <c r="G503" s="318">
        <f>IF(A503="SERVIÇO",VLOOKUP(B503,SERVIÇOS!$A$6:$D$6426,4,0),IF(A503="INSUMO",VLOOKUP(B503,INSUMOS!$A$6:$D$5343,4,0),IF(A503="COTAÇÃO",VLOOKUP(B503,'MAPA DE COTAÇÕES'!$A$9:$H$956,3,0))))</f>
        <v>64.599999999999994</v>
      </c>
      <c r="H503" s="321">
        <f t="shared" si="83"/>
        <v>64.599999999999994</v>
      </c>
      <c r="J503" s="244"/>
    </row>
    <row r="504" spans="1:12" s="94" customFormat="1" ht="12.75" x14ac:dyDescent="0.2">
      <c r="A504" s="228"/>
      <c r="B504" s="97" t="s">
        <v>168</v>
      </c>
      <c r="C504" s="547" t="s">
        <v>6948</v>
      </c>
      <c r="D504" s="548"/>
      <c r="E504" s="548"/>
      <c r="F504" s="548"/>
      <c r="G504" s="548"/>
      <c r="H504" s="549"/>
      <c r="J504" s="95"/>
    </row>
    <row r="505" spans="1:12" s="94" customFormat="1" ht="12.75" x14ac:dyDescent="0.2">
      <c r="A505" s="228"/>
      <c r="B505" s="331"/>
      <c r="C505" s="363"/>
      <c r="D505" s="363"/>
      <c r="E505" s="363"/>
      <c r="F505" s="363"/>
      <c r="G505" s="363"/>
      <c r="H505" s="364"/>
      <c r="J505" s="95"/>
    </row>
    <row r="506" spans="1:12" s="94" customFormat="1" ht="38.25" x14ac:dyDescent="0.2">
      <c r="A506" s="228"/>
      <c r="B506" s="99" t="s">
        <v>6949</v>
      </c>
      <c r="C506" s="100" t="s">
        <v>6950</v>
      </c>
      <c r="D506" s="101" t="s">
        <v>107</v>
      </c>
      <c r="E506" s="101" t="s">
        <v>8</v>
      </c>
      <c r="F506" s="102"/>
      <c r="G506" s="103"/>
      <c r="H506" s="104">
        <f>SUM(H507:H509)</f>
        <v>7.6156000000000006</v>
      </c>
      <c r="J506" s="96"/>
      <c r="L506" s="98"/>
    </row>
    <row r="507" spans="1:12" s="106" customFormat="1" ht="25.5" x14ac:dyDescent="0.2">
      <c r="A507" s="287" t="s">
        <v>5144</v>
      </c>
      <c r="B507" s="367">
        <v>88264</v>
      </c>
      <c r="C507" s="316" t="str">
        <f>IF(A507="SERVIÇO",VLOOKUP(B507,SERVIÇOS!$A$6:$D$6426,2,0),IF(A507="INSUMO",VLOOKUP(B507,INSUMOS!$A$6:$D$5343,2,0),IF(A507="COTAÇÃO",VLOOKUP(B507,'MAPA DE COTAÇÕES'!$A$9:$H$956,2,0))))</f>
        <v>ELETRICISTA COM ENCARGOS COMPLEMENTARES</v>
      </c>
      <c r="D507" s="317" t="str">
        <f>IF(A507="SERVIÇO",VLOOKUP(B507,SERVIÇOS!$A$6:$E$6426,5,0),IF(A507="INSUMO",VLOOKUP(B507,INSUMOS!$A$6:$E$5343,5,0),IF(A507="COTAÇÃO",VLOOKUP(B507,'MAPA DE COTAÇÕES'!$A$9:$I$956,8,0))))</f>
        <v>SER.CG</v>
      </c>
      <c r="E507" s="317" t="str">
        <f>IF(A507="SERVIÇO",VLOOKUP(B507,SERVIÇOS!$A$6:$D$6426,3,0),IF(A507="INSUMO",VLOOKUP(B507,INSUMOS!$A$6:$D$5343,3,0),IF(A507="COTAÇÃO",VLOOKUP(B507,'MAPA DE COTAÇÕES'!$A$9:$H$956,4,0))))</f>
        <v>H</v>
      </c>
      <c r="F507" s="361">
        <v>0.12</v>
      </c>
      <c r="G507" s="318">
        <f>IF(A507="SERVIÇO",VLOOKUP(B507,SERVIÇOS!$A$6:$D$6426,4,0),IF(A507="INSUMO",VLOOKUP(B507,INSUMOS!$A$6:$D$5343,4,0),IF(A507="COTAÇÃO",VLOOKUP(B507,'MAPA DE COTAÇÕES'!$A$9:$H$956,3,0))))</f>
        <v>21.72</v>
      </c>
      <c r="H507" s="321">
        <f t="shared" ref="H507:H509" si="84">F507*G507</f>
        <v>2.6063999999999998</v>
      </c>
      <c r="J507" s="244"/>
    </row>
    <row r="508" spans="1:12" s="106" customFormat="1" ht="25.5" x14ac:dyDescent="0.2">
      <c r="A508" s="287" t="s">
        <v>5144</v>
      </c>
      <c r="B508" s="319">
        <v>88247</v>
      </c>
      <c r="C508" s="316" t="str">
        <f>IF(A508="SERVIÇO",VLOOKUP(B508,SERVIÇOS!$A$6:$D$6426,2,0),IF(A508="INSUMO",VLOOKUP(B508,INSUMOS!$A$6:$D$5343,2,0),IF(A508="COTAÇÃO",VLOOKUP(B508,'MAPA DE COTAÇÕES'!$A$9:$H$956,2,0))))</f>
        <v>AUXILIAR DE ELETRICISTA COM ENCARGOS COMPLEMENTARES</v>
      </c>
      <c r="D508" s="317" t="str">
        <f>IF(A508="SERVIÇO",VLOOKUP(B508,SERVIÇOS!$A$6:$E$6426,5,0),IF(A508="INSUMO",VLOOKUP(B508,INSUMOS!$A$6:$E$5343,5,0),IF(A508="COTAÇÃO",VLOOKUP(B508,'MAPA DE COTAÇÕES'!$A$9:$I$956,8,0))))</f>
        <v>SER.CG</v>
      </c>
      <c r="E508" s="317" t="str">
        <f>IF(A508="SERVIÇO",VLOOKUP(B508,SERVIÇOS!$A$6:$D$6426,3,0),IF(A508="INSUMO",VLOOKUP(B508,INSUMOS!$A$6:$D$5343,3,0),IF(A508="COTAÇÃO",VLOOKUP(B508,'MAPA DE COTAÇÕES'!$A$9:$H$956,4,0))))</f>
        <v>H</v>
      </c>
      <c r="F508" s="361">
        <v>0.12</v>
      </c>
      <c r="G508" s="318">
        <f>IF(A508="SERVIÇO",VLOOKUP(B508,SERVIÇOS!$A$6:$D$6426,4,0),IF(A508="INSUMO",VLOOKUP(B508,INSUMOS!$A$6:$D$5343,4,0),IF(A508="COTAÇÃO",VLOOKUP(B508,'MAPA DE COTAÇÕES'!$A$9:$H$956,3,0))))</f>
        <v>16.91</v>
      </c>
      <c r="H508" s="321">
        <f t="shared" si="84"/>
        <v>2.0291999999999999</v>
      </c>
      <c r="J508" s="244"/>
    </row>
    <row r="509" spans="1:12" s="106" customFormat="1" ht="25.5" x14ac:dyDescent="0.2">
      <c r="A509" s="287" t="s">
        <v>16</v>
      </c>
      <c r="B509" s="319" t="s">
        <v>5887</v>
      </c>
      <c r="C509" s="316" t="str">
        <f>IF(A509="SERVIÇO",VLOOKUP(B509,SERVIÇOS!$A$6:$D$6426,2,0),IF(A509="INSUMO",VLOOKUP(B509,INSUMOS!$A$6:$D$5343,2,0),IF(A509="COTAÇÃO",VLOOKUP(B509,'MAPA DE COTAÇÕES'!$A$9:$H$956,2,0))))</f>
        <v>CABO DE COBRE BLINDADO 2 X 2,5 mm²</v>
      </c>
      <c r="D509" s="317" t="str">
        <f>IF(A509="SERVIÇO",VLOOKUP(B509,SERVIÇOS!$A$6:$E$6426,5,0),IF(A509="INSUMO",VLOOKUP(B509,INSUMOS!$A$6:$E$5343,5,0),IF(A509="COTAÇÃO",VLOOKUP(B509,'MAPA DE COTAÇÕES'!$A$9:$I$956,9,0))))</f>
        <v>MAT.</v>
      </c>
      <c r="E509" s="317" t="str">
        <f>IF(A509="SERVIÇO",VLOOKUP(B509,SERVIÇOS!$A$6:$D$6426,3,0),IF(A509="INSUMO",VLOOKUP(B509,INSUMOS!$A$6:$D$5343,3,0),IF(A509="COTAÇÃO",VLOOKUP(B509,'MAPA DE COTAÇÕES'!$A$9:$H$956,4,0))))</f>
        <v>M</v>
      </c>
      <c r="F509" s="361">
        <v>1</v>
      </c>
      <c r="G509" s="318">
        <f>IF(A509="SERVIÇO",VLOOKUP(B509,SERVIÇOS!$A$6:$D$6426,4,0),IF(A509="INSUMO",VLOOKUP(B509,INSUMOS!$A$6:$D$5343,4,0),IF(A509="COTAÇÃO",VLOOKUP(B509,'MAPA DE COTAÇÕES'!$A$9:$H$956,3,0))))</f>
        <v>2.98</v>
      </c>
      <c r="H509" s="321">
        <f t="shared" si="84"/>
        <v>2.98</v>
      </c>
      <c r="J509" s="244"/>
    </row>
    <row r="510" spans="1:12" s="94" customFormat="1" ht="12.75" x14ac:dyDescent="0.2">
      <c r="A510" s="228"/>
      <c r="B510" s="97" t="s">
        <v>168</v>
      </c>
      <c r="C510" s="547" t="s">
        <v>6899</v>
      </c>
      <c r="D510" s="548"/>
      <c r="E510" s="548"/>
      <c r="F510" s="548"/>
      <c r="G510" s="548"/>
      <c r="H510" s="549"/>
      <c r="J510" s="95"/>
    </row>
    <row r="511" spans="1:12" s="94" customFormat="1" ht="12.75" x14ac:dyDescent="0.2">
      <c r="A511" s="228"/>
      <c r="B511" s="331"/>
      <c r="C511" s="363"/>
      <c r="D511" s="363"/>
      <c r="E511" s="363"/>
      <c r="F511" s="363"/>
      <c r="G511" s="363"/>
      <c r="H511" s="364"/>
      <c r="J511" s="95"/>
    </row>
    <row r="512" spans="1:12" s="94" customFormat="1" ht="38.25" x14ac:dyDescent="0.2">
      <c r="A512" s="228"/>
      <c r="B512" s="99" t="s">
        <v>6951</v>
      </c>
      <c r="C512" s="100" t="s">
        <v>6952</v>
      </c>
      <c r="D512" s="101" t="s">
        <v>107</v>
      </c>
      <c r="E512" s="101" t="s">
        <v>6454</v>
      </c>
      <c r="F512" s="102"/>
      <c r="G512" s="103"/>
      <c r="H512" s="104">
        <f>SUM(H513:H517)</f>
        <v>41.641329999999996</v>
      </c>
      <c r="J512" s="96"/>
      <c r="L512" s="98"/>
    </row>
    <row r="513" spans="1:12" s="106" customFormat="1" ht="25.5" x14ac:dyDescent="0.2">
      <c r="A513" s="287" t="s">
        <v>5144</v>
      </c>
      <c r="B513" s="367">
        <v>88264</v>
      </c>
      <c r="C513" s="316" t="str">
        <f>IF(A513="SERVIÇO",VLOOKUP(B513,SERVIÇOS!$A$6:$D$6426,2,0),IF(A513="INSUMO",VLOOKUP(B513,INSUMOS!$A$6:$D$5343,2,0),IF(A513="COTAÇÃO",VLOOKUP(B513,'MAPA DE COTAÇÕES'!$A$9:$H$956,2,0))))</f>
        <v>ELETRICISTA COM ENCARGOS COMPLEMENTARES</v>
      </c>
      <c r="D513" s="317" t="str">
        <f>IF(A513="SERVIÇO",VLOOKUP(B513,SERVIÇOS!$A$6:$E$6426,5,0),IF(A513="INSUMO",VLOOKUP(B513,INSUMOS!$A$6:$E$5343,5,0),IF(A513="COTAÇÃO",VLOOKUP(B513,'MAPA DE COTAÇÕES'!$A$9:$I$956,8,0))))</f>
        <v>SER.CG</v>
      </c>
      <c r="E513" s="317" t="str">
        <f>IF(A513="SERVIÇO",VLOOKUP(B513,SERVIÇOS!$A$6:$D$6426,3,0),IF(A513="INSUMO",VLOOKUP(B513,INSUMOS!$A$6:$D$5343,3,0),IF(A513="COTAÇÃO",VLOOKUP(B513,'MAPA DE COTAÇÕES'!$A$9:$H$956,4,0))))</f>
        <v>H</v>
      </c>
      <c r="F513" s="361">
        <v>0.35899999999999999</v>
      </c>
      <c r="G513" s="318">
        <f>IF(A513="SERVIÇO",VLOOKUP(B513,SERVIÇOS!$A$6:$D$6426,4,0),IF(A513="INSUMO",VLOOKUP(B513,INSUMOS!$A$6:$D$5343,4,0),IF(A513="COTAÇÃO",VLOOKUP(B513,'MAPA DE COTAÇÕES'!$A$9:$H$956,3,0))))</f>
        <v>21.72</v>
      </c>
      <c r="H513" s="321">
        <f t="shared" ref="H513:H516" si="85">F513*G513</f>
        <v>7.7974799999999993</v>
      </c>
      <c r="J513" s="244"/>
    </row>
    <row r="514" spans="1:12" s="106" customFormat="1" ht="25.5" x14ac:dyDescent="0.2">
      <c r="A514" s="287" t="s">
        <v>5144</v>
      </c>
      <c r="B514" s="319">
        <v>88247</v>
      </c>
      <c r="C514" s="316" t="str">
        <f>IF(A514="SERVIÇO",VLOOKUP(B514,SERVIÇOS!$A$6:$D$6426,2,0),IF(A514="INSUMO",VLOOKUP(B514,INSUMOS!$A$6:$D$5343,2,0),IF(A514="COTAÇÃO",VLOOKUP(B514,'MAPA DE COTAÇÕES'!$A$9:$H$956,2,0))))</f>
        <v>AUXILIAR DE ELETRICISTA COM ENCARGOS COMPLEMENTARES</v>
      </c>
      <c r="D514" s="317" t="str">
        <f>IF(A514="SERVIÇO",VLOOKUP(B514,SERVIÇOS!$A$6:$E$6426,5,0),IF(A514="INSUMO",VLOOKUP(B514,INSUMOS!$A$6:$E$5343,5,0),IF(A514="COTAÇÃO",VLOOKUP(B514,'MAPA DE COTAÇÕES'!$A$9:$I$956,8,0))))</f>
        <v>SER.CG</v>
      </c>
      <c r="E514" s="317" t="str">
        <f>IF(A514="SERVIÇO",VLOOKUP(B514,SERVIÇOS!$A$6:$D$6426,3,0),IF(A514="INSUMO",VLOOKUP(B514,INSUMOS!$A$6:$D$5343,3,0),IF(A514="COTAÇÃO",VLOOKUP(B514,'MAPA DE COTAÇÕES'!$A$9:$H$956,4,0))))</f>
        <v>H</v>
      </c>
      <c r="F514" s="361">
        <v>0.23499999999999999</v>
      </c>
      <c r="G514" s="318">
        <f>IF(A514="SERVIÇO",VLOOKUP(B514,SERVIÇOS!$A$6:$D$6426,4,0),IF(A514="INSUMO",VLOOKUP(B514,INSUMOS!$A$6:$D$5343,4,0),IF(A514="COTAÇÃO",VLOOKUP(B514,'MAPA DE COTAÇÕES'!$A$9:$H$956,3,0))))</f>
        <v>16.91</v>
      </c>
      <c r="H514" s="321">
        <f t="shared" si="85"/>
        <v>3.9738499999999997</v>
      </c>
      <c r="J514" s="244"/>
    </row>
    <row r="515" spans="1:12" s="106" customFormat="1" ht="25.5" x14ac:dyDescent="0.2">
      <c r="A515" s="287" t="s">
        <v>5146</v>
      </c>
      <c r="B515" s="319">
        <v>38104</v>
      </c>
      <c r="C515" s="316" t="str">
        <f>IF(A515="SERVIÇO",VLOOKUP(B515,SERVIÇOS!$A$6:$D$6426,2,0),IF(A515="INSUMO",VLOOKUP(B515,INSUMOS!$A$6:$D$5343,2,0),IF(A515="COTAÇÃO",VLOOKUP(B515,'MAPA DE COTAÇÕES'!$A$9:$H$956,2,0))))</f>
        <v>TOMADA RJ45, 8 FIOS, CAT 5E (APENAS MODULO)</v>
      </c>
      <c r="D515" s="317" t="str">
        <f>IF(A515="SERVIÇO",VLOOKUP(B515,SERVIÇOS!$A$6:$E$6426,5,0),IF(A515="INSUMO",VLOOKUP(B515,INSUMOS!$A$6:$E$5343,5,0),IF(A515="COTAÇÃO",VLOOKUP(B515,'MAPA DE COTAÇÕES'!$A$9:$I$956,8,0))))</f>
        <v>MAT.</v>
      </c>
      <c r="E515" s="317" t="str">
        <f>IF(A515="SERVIÇO",VLOOKUP(B515,SERVIÇOS!$A$6:$D$6426,3,0),IF(A515="INSUMO",VLOOKUP(B515,INSUMOS!$A$6:$D$5343,3,0),IF(A515="COTAÇÃO",VLOOKUP(B515,'MAPA DE COTAÇÕES'!$A$9:$H$956,4,0))))</f>
        <v xml:space="preserve">UN    </v>
      </c>
      <c r="F515" s="361">
        <v>1</v>
      </c>
      <c r="G515" s="318">
        <f>IF(A515="SERVIÇO",VLOOKUP(B515,SERVIÇOS!$A$6:$D$6426,4,0),IF(A515="INSUMO",VLOOKUP(B515,INSUMOS!$A$6:$D$5343,4,0),IF(A515="COTAÇÃO",VLOOKUP(B515,'MAPA DE COTAÇÕES'!$A$9:$H$956,3,0))))</f>
        <v>26.27</v>
      </c>
      <c r="H515" s="321">
        <f t="shared" si="85"/>
        <v>26.27</v>
      </c>
      <c r="J515" s="244"/>
    </row>
    <row r="516" spans="1:12" s="106" customFormat="1" ht="51" x14ac:dyDescent="0.2">
      <c r="A516" s="287" t="s">
        <v>5146</v>
      </c>
      <c r="B516" s="319">
        <v>38099</v>
      </c>
      <c r="C516" s="316" t="str">
        <f>IF(A516="SERVIÇO",VLOOKUP(B516,SERVIÇOS!$A$6:$D$6426,2,0),IF(A516="INSUMO",VLOOKUP(B516,INSUMOS!$A$6:$D$5343,2,0),IF(A516="COTAÇÃO",VLOOKUP(B516,'MAPA DE COTAÇÕES'!$A$9:$H$956,2,0))))</f>
        <v>SUPORTE DE FIXACAO PARA ESPELHO / PLACA 4" X 2", PARA 3 MODULOS, PARA INSTALACAO DE TOMADAS E INTERRUPTORES (SOMENTE SUPORTE)</v>
      </c>
      <c r="D516" s="317" t="str">
        <f>IF(A516="SERVIÇO",VLOOKUP(B516,SERVIÇOS!$A$6:$E$6426,5,0),IF(A516="INSUMO",VLOOKUP(B516,INSUMOS!$A$6:$E$5343,5,0),IF(A516="COTAÇÃO",VLOOKUP(B516,'MAPA DE COTAÇÕES'!$A$9:$I$956,8,0))))</f>
        <v>MAT.</v>
      </c>
      <c r="E516" s="317" t="str">
        <f>IF(A516="SERVIÇO",VLOOKUP(B516,SERVIÇOS!$A$6:$D$6426,3,0),IF(A516="INSUMO",VLOOKUP(B516,INSUMOS!$A$6:$D$5343,3,0),IF(A516="COTAÇÃO",VLOOKUP(B516,'MAPA DE COTAÇÕES'!$A$9:$H$956,4,0))))</f>
        <v xml:space="preserve">UN    </v>
      </c>
      <c r="F516" s="361">
        <v>1</v>
      </c>
      <c r="G516" s="318">
        <f>IF(A516="SERVIÇO",VLOOKUP(B516,SERVIÇOS!$A$6:$D$6426,4,0),IF(A516="INSUMO",VLOOKUP(B516,INSUMOS!$A$6:$D$5343,4,0),IF(A516="COTAÇÃO",VLOOKUP(B516,'MAPA DE COTAÇÕES'!$A$9:$H$956,3,0))))</f>
        <v>1.23</v>
      </c>
      <c r="H516" s="321">
        <f t="shared" si="85"/>
        <v>1.23</v>
      </c>
      <c r="J516" s="244"/>
    </row>
    <row r="517" spans="1:12" s="106" customFormat="1" ht="25.5" x14ac:dyDescent="0.2">
      <c r="A517" s="287" t="s">
        <v>5146</v>
      </c>
      <c r="B517" s="319">
        <v>38094</v>
      </c>
      <c r="C517" s="316" t="str">
        <f>IF(A517="SERVIÇO",VLOOKUP(B517,SERVIÇOS!$A$6:$D$6426,2,0),IF(A517="INSUMO",VLOOKUP(B517,INSUMOS!$A$6:$D$5343,2,0),IF(A517="COTAÇÃO",VLOOKUP(B517,'MAPA DE COTAÇÕES'!$A$9:$H$956,2,0))))</f>
        <v>ESPELHO / PLACA DE 3 POSTOS 4" X 2", PARA INSTALACAO DE TOMADAS E INTERRUPTORES</v>
      </c>
      <c r="D517" s="317" t="str">
        <f>IF(A517="SERVIÇO",VLOOKUP(B517,SERVIÇOS!$A$6:$E$6426,5,0),IF(A517="INSUMO",VLOOKUP(B517,INSUMOS!$A$6:$E$5343,5,0),IF(A517="COTAÇÃO",VLOOKUP(B517,'MAPA DE COTAÇÕES'!$A$9:$I$956,8,0))))</f>
        <v>MAT.</v>
      </c>
      <c r="E517" s="317" t="str">
        <f>IF(A517="SERVIÇO",VLOOKUP(B517,SERVIÇOS!$A$6:$D$6426,3,0),IF(A517="INSUMO",VLOOKUP(B517,INSUMOS!$A$6:$D$5343,3,0),IF(A517="COTAÇÃO",VLOOKUP(B517,'MAPA DE COTAÇÕES'!$A$9:$H$956,4,0))))</f>
        <v xml:space="preserve">UN    </v>
      </c>
      <c r="F517" s="361">
        <v>1</v>
      </c>
      <c r="G517" s="318">
        <f>IF(A517="SERVIÇO",VLOOKUP(B517,SERVIÇOS!$A$6:$D$6426,4,0),IF(A517="INSUMO",VLOOKUP(B517,INSUMOS!$A$6:$D$5343,4,0),IF(A517="COTAÇÃO",VLOOKUP(B517,'MAPA DE COTAÇÕES'!$A$9:$H$956,3,0))))</f>
        <v>2.37</v>
      </c>
      <c r="H517" s="321">
        <f t="shared" ref="H517" si="86">F517*G517</f>
        <v>2.37</v>
      </c>
      <c r="J517" s="244"/>
    </row>
    <row r="518" spans="1:12" s="94" customFormat="1" ht="12.75" x14ac:dyDescent="0.2">
      <c r="A518" s="228"/>
      <c r="B518" s="97" t="s">
        <v>168</v>
      </c>
      <c r="C518" s="547" t="s">
        <v>6953</v>
      </c>
      <c r="D518" s="548"/>
      <c r="E518" s="548"/>
      <c r="F518" s="548"/>
      <c r="G518" s="548"/>
      <c r="H518" s="549"/>
      <c r="J518" s="95"/>
    </row>
    <row r="519" spans="1:12" s="94" customFormat="1" ht="12.75" x14ac:dyDescent="0.2">
      <c r="A519" s="228"/>
      <c r="B519" s="331"/>
      <c r="C519" s="363"/>
      <c r="D519" s="363"/>
      <c r="E519" s="363"/>
      <c r="F519" s="363"/>
      <c r="G519" s="363"/>
      <c r="H519" s="364"/>
      <c r="J519" s="95"/>
    </row>
    <row r="520" spans="1:12" s="94" customFormat="1" ht="38.25" x14ac:dyDescent="0.2">
      <c r="A520" s="228"/>
      <c r="B520" s="99" t="s">
        <v>6954</v>
      </c>
      <c r="C520" s="100" t="s">
        <v>6955</v>
      </c>
      <c r="D520" s="101" t="s">
        <v>107</v>
      </c>
      <c r="E520" s="101" t="s">
        <v>6454</v>
      </c>
      <c r="F520" s="102"/>
      <c r="G520" s="103"/>
      <c r="H520" s="104">
        <f>SUM(H521:H524)</f>
        <v>47.631330000000005</v>
      </c>
      <c r="J520" s="96"/>
      <c r="L520" s="98"/>
    </row>
    <row r="521" spans="1:12" s="106" customFormat="1" ht="25.5" x14ac:dyDescent="0.2">
      <c r="A521" s="287" t="s">
        <v>5144</v>
      </c>
      <c r="B521" s="367">
        <v>88264</v>
      </c>
      <c r="C521" s="316" t="str">
        <f>IF(A521="SERVIÇO",VLOOKUP(B521,SERVIÇOS!$A$6:$D$6426,2,0),IF(A521="INSUMO",VLOOKUP(B521,INSUMOS!$A$6:$D$5343,2,0),IF(A521="COTAÇÃO",VLOOKUP(B521,'MAPA DE COTAÇÕES'!$A$9:$H$956,2,0))))</f>
        <v>ELETRICISTA COM ENCARGOS COMPLEMENTARES</v>
      </c>
      <c r="D521" s="317" t="str">
        <f>IF(A521="SERVIÇO",VLOOKUP(B521,SERVIÇOS!$A$6:$E$6426,5,0),IF(A521="INSUMO",VLOOKUP(B521,INSUMOS!$A$6:$E$5343,5,0),IF(A521="COTAÇÃO",VLOOKUP(B521,'MAPA DE COTAÇÕES'!$A$9:$I$956,8,0))))</f>
        <v>SER.CG</v>
      </c>
      <c r="E521" s="317" t="str">
        <f>IF(A521="SERVIÇO",VLOOKUP(B521,SERVIÇOS!$A$6:$D$6426,3,0),IF(A521="INSUMO",VLOOKUP(B521,INSUMOS!$A$6:$D$5343,3,0),IF(A521="COTAÇÃO",VLOOKUP(B521,'MAPA DE COTAÇÕES'!$A$9:$H$956,4,0))))</f>
        <v>H</v>
      </c>
      <c r="F521" s="361">
        <v>0.35899999999999999</v>
      </c>
      <c r="G521" s="318">
        <f>IF(A521="SERVIÇO",VLOOKUP(B521,SERVIÇOS!$A$6:$D$6426,4,0),IF(A521="INSUMO",VLOOKUP(B521,INSUMOS!$A$6:$D$5343,4,0),IF(A521="COTAÇÃO",VLOOKUP(B521,'MAPA DE COTAÇÕES'!$A$9:$H$956,3,0))))</f>
        <v>21.72</v>
      </c>
      <c r="H521" s="321">
        <f t="shared" ref="H521:H524" si="87">F521*G521</f>
        <v>7.7974799999999993</v>
      </c>
      <c r="J521" s="244"/>
    </row>
    <row r="522" spans="1:12" s="106" customFormat="1" ht="25.5" x14ac:dyDescent="0.2">
      <c r="A522" s="287" t="s">
        <v>5144</v>
      </c>
      <c r="B522" s="319">
        <v>88247</v>
      </c>
      <c r="C522" s="316" t="str">
        <f>IF(A522="SERVIÇO",VLOOKUP(B522,SERVIÇOS!$A$6:$D$6426,2,0),IF(A522="INSUMO",VLOOKUP(B522,INSUMOS!$A$6:$D$5343,2,0),IF(A522="COTAÇÃO",VLOOKUP(B522,'MAPA DE COTAÇÕES'!$A$9:$H$956,2,0))))</f>
        <v>AUXILIAR DE ELETRICISTA COM ENCARGOS COMPLEMENTARES</v>
      </c>
      <c r="D522" s="317" t="str">
        <f>IF(A522="SERVIÇO",VLOOKUP(B522,SERVIÇOS!$A$6:$E$6426,5,0),IF(A522="INSUMO",VLOOKUP(B522,INSUMOS!$A$6:$E$5343,5,0),IF(A522="COTAÇÃO",VLOOKUP(B522,'MAPA DE COTAÇÕES'!$A$9:$I$956,8,0))))</f>
        <v>SER.CG</v>
      </c>
      <c r="E522" s="317" t="str">
        <f>IF(A522="SERVIÇO",VLOOKUP(B522,SERVIÇOS!$A$6:$D$6426,3,0),IF(A522="INSUMO",VLOOKUP(B522,INSUMOS!$A$6:$D$5343,3,0),IF(A522="COTAÇÃO",VLOOKUP(B522,'MAPA DE COTAÇÕES'!$A$9:$H$956,4,0))))</f>
        <v>H</v>
      </c>
      <c r="F522" s="361">
        <v>0.23499999999999999</v>
      </c>
      <c r="G522" s="318">
        <f>IF(A522="SERVIÇO",VLOOKUP(B522,SERVIÇOS!$A$6:$D$6426,4,0),IF(A522="INSUMO",VLOOKUP(B522,INSUMOS!$A$6:$D$5343,4,0),IF(A522="COTAÇÃO",VLOOKUP(B522,'MAPA DE COTAÇÕES'!$A$9:$H$956,3,0))))</f>
        <v>16.91</v>
      </c>
      <c r="H522" s="321">
        <f t="shared" si="87"/>
        <v>3.9738499999999997</v>
      </c>
      <c r="J522" s="244"/>
    </row>
    <row r="523" spans="1:12" s="106" customFormat="1" ht="25.5" x14ac:dyDescent="0.2">
      <c r="A523" s="287" t="s">
        <v>5146</v>
      </c>
      <c r="B523" s="319">
        <v>38104</v>
      </c>
      <c r="C523" s="316" t="str">
        <f>IF(A523="SERVIÇO",VLOOKUP(B523,SERVIÇOS!$A$6:$D$6426,2,0),IF(A523="INSUMO",VLOOKUP(B523,INSUMOS!$A$6:$D$5343,2,0),IF(A523="COTAÇÃO",VLOOKUP(B523,'MAPA DE COTAÇÕES'!$A$9:$H$956,2,0))))</f>
        <v>TOMADA RJ45, 8 FIOS, CAT 5E (APENAS MODULO)</v>
      </c>
      <c r="D523" s="317" t="str">
        <f>IF(A523="SERVIÇO",VLOOKUP(B523,SERVIÇOS!$A$6:$E$6426,5,0),IF(A523="INSUMO",VLOOKUP(B523,INSUMOS!$A$6:$E$5343,5,0),IF(A523="COTAÇÃO",VLOOKUP(B523,'MAPA DE COTAÇÕES'!$A$9:$I$956,8,0))))</f>
        <v>MAT.</v>
      </c>
      <c r="E523" s="317" t="str">
        <f>IF(A523="SERVIÇO",VLOOKUP(B523,SERVIÇOS!$A$6:$D$6426,3,0),IF(A523="INSUMO",VLOOKUP(B523,INSUMOS!$A$6:$D$5343,3,0),IF(A523="COTAÇÃO",VLOOKUP(B523,'MAPA DE COTAÇÕES'!$A$9:$H$956,4,0))))</f>
        <v xml:space="preserve">UN    </v>
      </c>
      <c r="F523" s="361">
        <v>1</v>
      </c>
      <c r="G523" s="318">
        <f>IF(A523="SERVIÇO",VLOOKUP(B523,SERVIÇOS!$A$6:$D$6426,4,0),IF(A523="INSUMO",VLOOKUP(B523,INSUMOS!$A$6:$D$5343,4,0),IF(A523="COTAÇÃO",VLOOKUP(B523,'MAPA DE COTAÇÕES'!$A$9:$H$956,3,0))))</f>
        <v>26.27</v>
      </c>
      <c r="H523" s="321">
        <f t="shared" si="87"/>
        <v>26.27</v>
      </c>
      <c r="J523" s="244"/>
    </row>
    <row r="524" spans="1:12" s="106" customFormat="1" ht="25.5" x14ac:dyDescent="0.2">
      <c r="A524" s="287" t="s">
        <v>16</v>
      </c>
      <c r="B524" s="319" t="s">
        <v>5888</v>
      </c>
      <c r="C524" s="316" t="str">
        <f>IF(A524="SERVIÇO",VLOOKUP(B524,SERVIÇOS!$A$6:$D$6426,2,0),IF(A524="INSUMO",VLOOKUP(B524,INSUMOS!$A$6:$D$5343,2,0),IF(A524="COTAÇÃO",VLOOKUP(B524,'MAPA DE COTAÇÕES'!$A$9:$H$956,2,0))))</f>
        <v>ESPELHO EM LATÃO 4X2" PARA PISO</v>
      </c>
      <c r="D524" s="317" t="str">
        <f>IF(A524="SERVIÇO",VLOOKUP(B524,SERVIÇOS!$A$6:$E$6426,5,0),IF(A524="INSUMO",VLOOKUP(B524,INSUMOS!$A$6:$E$5343,5,0),IF(A524="COTAÇÃO",VLOOKUP(B524,'MAPA DE COTAÇÕES'!$A$9:$I$956,9,0))))</f>
        <v>MAT.</v>
      </c>
      <c r="E524" s="317" t="str">
        <f>IF(A524="SERVIÇO",VLOOKUP(B524,SERVIÇOS!$A$6:$D$6426,3,0),IF(A524="INSUMO",VLOOKUP(B524,INSUMOS!$A$6:$D$5343,3,0),IF(A524="COTAÇÃO",VLOOKUP(B524,'MAPA DE COTAÇÕES'!$A$9:$H$956,4,0))))</f>
        <v>UN</v>
      </c>
      <c r="F524" s="361">
        <v>1</v>
      </c>
      <c r="G524" s="318">
        <f>IF(A524="SERVIÇO",VLOOKUP(B524,SERVIÇOS!$A$6:$D$6426,4,0),IF(A524="INSUMO",VLOOKUP(B524,INSUMOS!$A$6:$D$5343,4,0),IF(A524="COTAÇÃO",VLOOKUP(B524,'MAPA DE COTAÇÕES'!$A$9:$H$956,3,0))))</f>
        <v>9.59</v>
      </c>
      <c r="H524" s="321">
        <f t="shared" si="87"/>
        <v>9.59</v>
      </c>
      <c r="J524" s="244"/>
    </row>
    <row r="525" spans="1:12" s="94" customFormat="1" ht="12.75" x14ac:dyDescent="0.2">
      <c r="A525" s="228"/>
      <c r="B525" s="97" t="s">
        <v>168</v>
      </c>
      <c r="C525" s="547" t="s">
        <v>6953</v>
      </c>
      <c r="D525" s="548"/>
      <c r="E525" s="548"/>
      <c r="F525" s="548"/>
      <c r="G525" s="548"/>
      <c r="H525" s="549"/>
      <c r="J525" s="95"/>
    </row>
    <row r="526" spans="1:12" s="94" customFormat="1" ht="12.75" x14ac:dyDescent="0.2">
      <c r="A526" s="228"/>
      <c r="B526" s="331"/>
      <c r="C526" s="363"/>
      <c r="D526" s="363"/>
      <c r="E526" s="363"/>
      <c r="F526" s="363"/>
      <c r="G526" s="363"/>
      <c r="H526" s="364"/>
      <c r="J526" s="95"/>
    </row>
    <row r="527" spans="1:12" s="94" customFormat="1" ht="38.25" x14ac:dyDescent="0.2">
      <c r="A527" s="228"/>
      <c r="B527" s="99" t="s">
        <v>6957</v>
      </c>
      <c r="C527" s="100" t="s">
        <v>6958</v>
      </c>
      <c r="D527" s="101" t="s">
        <v>107</v>
      </c>
      <c r="E527" s="101" t="s">
        <v>6454</v>
      </c>
      <c r="F527" s="102"/>
      <c r="G527" s="103"/>
      <c r="H527" s="104">
        <f>SUM(H528:H532)</f>
        <v>48.932949999999991</v>
      </c>
      <c r="J527" s="96"/>
      <c r="L527" s="98"/>
    </row>
    <row r="528" spans="1:12" s="106" customFormat="1" ht="25.5" x14ac:dyDescent="0.2">
      <c r="A528" s="287" t="s">
        <v>5144</v>
      </c>
      <c r="B528" s="367">
        <v>88264</v>
      </c>
      <c r="C528" s="316" t="str">
        <f>IF(A528="SERVIÇO",VLOOKUP(B528,SERVIÇOS!$A$6:$D$6426,2,0),IF(A528="INSUMO",VLOOKUP(B528,INSUMOS!$A$6:$D$5343,2,0),IF(A528="COTAÇÃO",VLOOKUP(B528,'MAPA DE COTAÇÕES'!$A$9:$H$956,2,0))))</f>
        <v>ELETRICISTA COM ENCARGOS COMPLEMENTARES</v>
      </c>
      <c r="D528" s="317" t="str">
        <f>IF(A528="SERVIÇO",VLOOKUP(B528,SERVIÇOS!$A$6:$E$6426,5,0),IF(A528="INSUMO",VLOOKUP(B528,INSUMOS!$A$6:$E$5343,5,0),IF(A528="COTAÇÃO",VLOOKUP(B528,'MAPA DE COTAÇÕES'!$A$9:$I$956,8,0))))</f>
        <v>SER.CG</v>
      </c>
      <c r="E528" s="317" t="str">
        <f>IF(A528="SERVIÇO",VLOOKUP(B528,SERVIÇOS!$A$6:$D$6426,3,0),IF(A528="INSUMO",VLOOKUP(B528,INSUMOS!$A$6:$D$5343,3,0),IF(A528="COTAÇÃO",VLOOKUP(B528,'MAPA DE COTAÇÕES'!$A$9:$H$956,4,0))))</f>
        <v>H</v>
      </c>
      <c r="F528" s="361">
        <v>0.53300000000000003</v>
      </c>
      <c r="G528" s="318">
        <f>IF(A528="SERVIÇO",VLOOKUP(B528,SERVIÇOS!$A$6:$D$6426,4,0),IF(A528="INSUMO",VLOOKUP(B528,INSUMOS!$A$6:$D$5343,4,0),IF(A528="COTAÇÃO",VLOOKUP(B528,'MAPA DE COTAÇÕES'!$A$9:$H$956,3,0))))</f>
        <v>21.72</v>
      </c>
      <c r="H528" s="321">
        <f t="shared" ref="H528:H532" si="88">F528*G528</f>
        <v>11.57676</v>
      </c>
      <c r="J528" s="244"/>
    </row>
    <row r="529" spans="1:12" s="106" customFormat="1" ht="25.5" x14ac:dyDescent="0.2">
      <c r="A529" s="287" t="s">
        <v>5144</v>
      </c>
      <c r="B529" s="319">
        <v>88247</v>
      </c>
      <c r="C529" s="316" t="str">
        <f>IF(A529="SERVIÇO",VLOOKUP(B529,SERVIÇOS!$A$6:$D$6426,2,0),IF(A529="INSUMO",VLOOKUP(B529,INSUMOS!$A$6:$D$5343,2,0),IF(A529="COTAÇÃO",VLOOKUP(B529,'MAPA DE COTAÇÕES'!$A$9:$H$956,2,0))))</f>
        <v>AUXILIAR DE ELETRICISTA COM ENCARGOS COMPLEMENTARES</v>
      </c>
      <c r="D529" s="317" t="str">
        <f>IF(A529="SERVIÇO",VLOOKUP(B529,SERVIÇOS!$A$6:$E$6426,5,0),IF(A529="INSUMO",VLOOKUP(B529,INSUMOS!$A$6:$E$5343,5,0),IF(A529="COTAÇÃO",VLOOKUP(B529,'MAPA DE COTAÇÕES'!$A$9:$I$956,8,0))))</f>
        <v>SER.CG</v>
      </c>
      <c r="E529" s="317" t="str">
        <f>IF(A529="SERVIÇO",VLOOKUP(B529,SERVIÇOS!$A$6:$D$6426,3,0),IF(A529="INSUMO",VLOOKUP(B529,INSUMOS!$A$6:$D$5343,3,0),IF(A529="COTAÇÃO",VLOOKUP(B529,'MAPA DE COTAÇÕES'!$A$9:$H$956,4,0))))</f>
        <v>H</v>
      </c>
      <c r="F529" s="361">
        <v>0.40899999999999997</v>
      </c>
      <c r="G529" s="318">
        <f>IF(A529="SERVIÇO",VLOOKUP(B529,SERVIÇOS!$A$6:$D$6426,4,0),IF(A529="INSUMO",VLOOKUP(B529,INSUMOS!$A$6:$D$5343,4,0),IF(A529="COTAÇÃO",VLOOKUP(B529,'MAPA DE COTAÇÕES'!$A$9:$H$956,3,0))))</f>
        <v>16.91</v>
      </c>
      <c r="H529" s="321">
        <f t="shared" si="88"/>
        <v>6.9161899999999994</v>
      </c>
      <c r="J529" s="244"/>
    </row>
    <row r="530" spans="1:12" s="106" customFormat="1" ht="12.75" x14ac:dyDescent="0.2">
      <c r="A530" s="287" t="s">
        <v>5146</v>
      </c>
      <c r="B530" s="319">
        <v>38103</v>
      </c>
      <c r="C530" s="316" t="str">
        <f>IF(A530="SERVIÇO",VLOOKUP(B530,SERVIÇOS!$A$6:$D$6426,2,0),IF(A530="INSUMO",VLOOKUP(B530,INSUMOS!$A$6:$D$5343,2,0),IF(A530="COTAÇÃO",VLOOKUP(B530,'MAPA DE COTAÇÕES'!$A$9:$H$956,2,0))))</f>
        <v>TOMADA RJ11, 2 FIOS (APENAS MODULO)</v>
      </c>
      <c r="D530" s="317" t="str">
        <f>IF(A530="SERVIÇO",VLOOKUP(B530,SERVIÇOS!$A$6:$E$6426,5,0),IF(A530="INSUMO",VLOOKUP(B530,INSUMOS!$A$6:$E$5343,5,0),IF(A530="COTAÇÃO",VLOOKUP(B530,'MAPA DE COTAÇÕES'!$A$9:$I$956,8,0))))</f>
        <v>MAT.</v>
      </c>
      <c r="E530" s="317" t="str">
        <f>IF(A530="SERVIÇO",VLOOKUP(B530,SERVIÇOS!$A$6:$D$6426,3,0),IF(A530="INSUMO",VLOOKUP(B530,INSUMOS!$A$6:$D$5343,3,0),IF(A530="COTAÇÃO",VLOOKUP(B530,'MAPA DE COTAÇÕES'!$A$9:$H$956,4,0))))</f>
        <v xml:space="preserve">UN    </v>
      </c>
      <c r="F530" s="361">
        <v>2</v>
      </c>
      <c r="G530" s="318">
        <f>IF(A530="SERVIÇO",VLOOKUP(B530,SERVIÇOS!$A$6:$D$6426,4,0),IF(A530="INSUMO",VLOOKUP(B530,INSUMOS!$A$6:$D$5343,4,0),IF(A530="COTAÇÃO",VLOOKUP(B530,'MAPA DE COTAÇÕES'!$A$9:$H$956,3,0))))</f>
        <v>13.42</v>
      </c>
      <c r="H530" s="321">
        <f t="shared" si="88"/>
        <v>26.84</v>
      </c>
      <c r="J530" s="244"/>
    </row>
    <row r="531" spans="1:12" s="106" customFormat="1" ht="51" x14ac:dyDescent="0.2">
      <c r="A531" s="287" t="s">
        <v>5146</v>
      </c>
      <c r="B531" s="319">
        <v>38099</v>
      </c>
      <c r="C531" s="316" t="str">
        <f>IF(A531="SERVIÇO",VLOOKUP(B531,SERVIÇOS!$A$6:$D$6426,2,0),IF(A531="INSUMO",VLOOKUP(B531,INSUMOS!$A$6:$D$5343,2,0),IF(A531="COTAÇÃO",VLOOKUP(B531,'MAPA DE COTAÇÕES'!$A$9:$H$956,2,0))))</f>
        <v>SUPORTE DE FIXACAO PARA ESPELHO / PLACA 4" X 2", PARA 3 MODULOS, PARA INSTALACAO DE TOMADAS E INTERRUPTORES (SOMENTE SUPORTE)</v>
      </c>
      <c r="D531" s="317" t="str">
        <f>IF(A531="SERVIÇO",VLOOKUP(B531,SERVIÇOS!$A$6:$E$6426,5,0),IF(A531="INSUMO",VLOOKUP(B531,INSUMOS!$A$6:$E$5343,5,0),IF(A531="COTAÇÃO",VLOOKUP(B531,'MAPA DE COTAÇÕES'!$A$9:$I$956,8,0))))</f>
        <v>MAT.</v>
      </c>
      <c r="E531" s="317" t="str">
        <f>IF(A531="SERVIÇO",VLOOKUP(B531,SERVIÇOS!$A$6:$D$6426,3,0),IF(A531="INSUMO",VLOOKUP(B531,INSUMOS!$A$6:$D$5343,3,0),IF(A531="COTAÇÃO",VLOOKUP(B531,'MAPA DE COTAÇÕES'!$A$9:$H$956,4,0))))</f>
        <v xml:space="preserve">UN    </v>
      </c>
      <c r="F531" s="361">
        <v>1</v>
      </c>
      <c r="G531" s="318">
        <f>IF(A531="SERVIÇO",VLOOKUP(B531,SERVIÇOS!$A$6:$D$6426,4,0),IF(A531="INSUMO",VLOOKUP(B531,INSUMOS!$A$6:$D$5343,4,0),IF(A531="COTAÇÃO",VLOOKUP(B531,'MAPA DE COTAÇÕES'!$A$9:$H$956,3,0))))</f>
        <v>1.23</v>
      </c>
      <c r="H531" s="321">
        <f t="shared" si="88"/>
        <v>1.23</v>
      </c>
      <c r="J531" s="244"/>
    </row>
    <row r="532" spans="1:12" s="106" customFormat="1" ht="25.5" x14ac:dyDescent="0.2">
      <c r="A532" s="287" t="s">
        <v>5146</v>
      </c>
      <c r="B532" s="319">
        <v>38094</v>
      </c>
      <c r="C532" s="316" t="str">
        <f>IF(A532="SERVIÇO",VLOOKUP(B532,SERVIÇOS!$A$6:$D$6426,2,0),IF(A532="INSUMO",VLOOKUP(B532,INSUMOS!$A$6:$D$5343,2,0),IF(A532="COTAÇÃO",VLOOKUP(B532,'MAPA DE COTAÇÕES'!$A$9:$H$956,2,0))))</f>
        <v>ESPELHO / PLACA DE 3 POSTOS 4" X 2", PARA INSTALACAO DE TOMADAS E INTERRUPTORES</v>
      </c>
      <c r="D532" s="317" t="str">
        <f>IF(A532="SERVIÇO",VLOOKUP(B532,SERVIÇOS!$A$6:$E$6426,5,0),IF(A532="INSUMO",VLOOKUP(B532,INSUMOS!$A$6:$E$5343,5,0),IF(A532="COTAÇÃO",VLOOKUP(B532,'MAPA DE COTAÇÕES'!$A$9:$I$956,8,0))))</f>
        <v>MAT.</v>
      </c>
      <c r="E532" s="317" t="str">
        <f>IF(A532="SERVIÇO",VLOOKUP(B532,SERVIÇOS!$A$6:$D$6426,3,0),IF(A532="INSUMO",VLOOKUP(B532,INSUMOS!$A$6:$D$5343,3,0),IF(A532="COTAÇÃO",VLOOKUP(B532,'MAPA DE COTAÇÕES'!$A$9:$H$956,4,0))))</f>
        <v xml:space="preserve">UN    </v>
      </c>
      <c r="F532" s="361">
        <v>1</v>
      </c>
      <c r="G532" s="318">
        <f>IF(A532="SERVIÇO",VLOOKUP(B532,SERVIÇOS!$A$6:$D$6426,4,0),IF(A532="INSUMO",VLOOKUP(B532,INSUMOS!$A$6:$D$5343,4,0),IF(A532="COTAÇÃO",VLOOKUP(B532,'MAPA DE COTAÇÕES'!$A$9:$H$956,3,0))))</f>
        <v>2.37</v>
      </c>
      <c r="H532" s="321">
        <f t="shared" si="88"/>
        <v>2.37</v>
      </c>
      <c r="J532" s="244"/>
    </row>
    <row r="533" spans="1:12" s="94" customFormat="1" ht="12.75" x14ac:dyDescent="0.2">
      <c r="A533" s="228"/>
      <c r="B533" s="97" t="s">
        <v>168</v>
      </c>
      <c r="C533" s="547" t="s">
        <v>6959</v>
      </c>
      <c r="D533" s="548"/>
      <c r="E533" s="548"/>
      <c r="F533" s="548"/>
      <c r="G533" s="548"/>
      <c r="H533" s="549"/>
      <c r="J533" s="95"/>
    </row>
    <row r="534" spans="1:12" s="94" customFormat="1" ht="12.75" x14ac:dyDescent="0.2">
      <c r="A534" s="228"/>
      <c r="B534" s="331"/>
      <c r="C534" s="363"/>
      <c r="D534" s="363"/>
      <c r="E534" s="363"/>
      <c r="F534" s="363"/>
      <c r="G534" s="363"/>
      <c r="H534" s="364"/>
      <c r="J534" s="95"/>
    </row>
    <row r="535" spans="1:12" s="94" customFormat="1" ht="38.25" x14ac:dyDescent="0.2">
      <c r="A535" s="228"/>
      <c r="B535" s="99" t="s">
        <v>6960</v>
      </c>
      <c r="C535" s="100" t="s">
        <v>6961</v>
      </c>
      <c r="D535" s="101" t="s">
        <v>107</v>
      </c>
      <c r="E535" s="101" t="s">
        <v>6454</v>
      </c>
      <c r="F535" s="102"/>
      <c r="G535" s="103"/>
      <c r="H535" s="104">
        <f>SUM(H536:H539)</f>
        <v>47.631330000000005</v>
      </c>
      <c r="J535" s="96"/>
      <c r="L535" s="98"/>
    </row>
    <row r="536" spans="1:12" s="106" customFormat="1" ht="25.5" x14ac:dyDescent="0.2">
      <c r="A536" s="287" t="s">
        <v>5144</v>
      </c>
      <c r="B536" s="367">
        <v>88264</v>
      </c>
      <c r="C536" s="316" t="str">
        <f>IF(A536="SERVIÇO",VLOOKUP(B536,SERVIÇOS!$A$6:$D$6426,2,0),IF(A536="INSUMO",VLOOKUP(B536,INSUMOS!$A$6:$D$5343,2,0),IF(A536="COTAÇÃO",VLOOKUP(B536,'MAPA DE COTAÇÕES'!$A$9:$H$956,2,0))))</f>
        <v>ELETRICISTA COM ENCARGOS COMPLEMENTARES</v>
      </c>
      <c r="D536" s="317" t="str">
        <f>IF(A536="SERVIÇO",VLOOKUP(B536,SERVIÇOS!$A$6:$E$6426,5,0),IF(A536="INSUMO",VLOOKUP(B536,INSUMOS!$A$6:$E$5343,5,0),IF(A536="COTAÇÃO",VLOOKUP(B536,'MAPA DE COTAÇÕES'!$A$9:$I$956,8,0))))</f>
        <v>SER.CG</v>
      </c>
      <c r="E536" s="317" t="str">
        <f>IF(A536="SERVIÇO",VLOOKUP(B536,SERVIÇOS!$A$6:$D$6426,3,0),IF(A536="INSUMO",VLOOKUP(B536,INSUMOS!$A$6:$D$5343,3,0),IF(A536="COTAÇÃO",VLOOKUP(B536,'MAPA DE COTAÇÕES'!$A$9:$H$956,4,0))))</f>
        <v>H</v>
      </c>
      <c r="F536" s="361">
        <v>0.35899999999999999</v>
      </c>
      <c r="G536" s="318">
        <f>IF(A536="SERVIÇO",VLOOKUP(B536,SERVIÇOS!$A$6:$D$6426,4,0),IF(A536="INSUMO",VLOOKUP(B536,INSUMOS!$A$6:$D$5343,4,0),IF(A536="COTAÇÃO",VLOOKUP(B536,'MAPA DE COTAÇÕES'!$A$9:$H$956,3,0))))</f>
        <v>21.72</v>
      </c>
      <c r="H536" s="321">
        <f t="shared" ref="H536:H539" si="89">F536*G536</f>
        <v>7.7974799999999993</v>
      </c>
      <c r="J536" s="244"/>
    </row>
    <row r="537" spans="1:12" s="106" customFormat="1" ht="25.5" x14ac:dyDescent="0.2">
      <c r="A537" s="287" t="s">
        <v>5144</v>
      </c>
      <c r="B537" s="319">
        <v>88247</v>
      </c>
      <c r="C537" s="316" t="str">
        <f>IF(A537="SERVIÇO",VLOOKUP(B537,SERVIÇOS!$A$6:$D$6426,2,0),IF(A537="INSUMO",VLOOKUP(B537,INSUMOS!$A$6:$D$5343,2,0),IF(A537="COTAÇÃO",VLOOKUP(B537,'MAPA DE COTAÇÕES'!$A$9:$H$956,2,0))))</f>
        <v>AUXILIAR DE ELETRICISTA COM ENCARGOS COMPLEMENTARES</v>
      </c>
      <c r="D537" s="317" t="str">
        <f>IF(A537="SERVIÇO",VLOOKUP(B537,SERVIÇOS!$A$6:$E$6426,5,0),IF(A537="INSUMO",VLOOKUP(B537,INSUMOS!$A$6:$E$5343,5,0),IF(A537="COTAÇÃO",VLOOKUP(B537,'MAPA DE COTAÇÕES'!$A$9:$I$956,8,0))))</f>
        <v>SER.CG</v>
      </c>
      <c r="E537" s="317" t="str">
        <f>IF(A537="SERVIÇO",VLOOKUP(B537,SERVIÇOS!$A$6:$D$6426,3,0),IF(A537="INSUMO",VLOOKUP(B537,INSUMOS!$A$6:$D$5343,3,0),IF(A537="COTAÇÃO",VLOOKUP(B537,'MAPA DE COTAÇÕES'!$A$9:$H$956,4,0))))</f>
        <v>H</v>
      </c>
      <c r="F537" s="361">
        <v>0.23499999999999999</v>
      </c>
      <c r="G537" s="318">
        <f>IF(A537="SERVIÇO",VLOOKUP(B537,SERVIÇOS!$A$6:$D$6426,4,0),IF(A537="INSUMO",VLOOKUP(B537,INSUMOS!$A$6:$D$5343,4,0),IF(A537="COTAÇÃO",VLOOKUP(B537,'MAPA DE COTAÇÕES'!$A$9:$H$956,3,0))))</f>
        <v>16.91</v>
      </c>
      <c r="H537" s="321">
        <f t="shared" si="89"/>
        <v>3.9738499999999997</v>
      </c>
      <c r="J537" s="244"/>
    </row>
    <row r="538" spans="1:12" s="106" customFormat="1" ht="25.5" x14ac:dyDescent="0.2">
      <c r="A538" s="287" t="s">
        <v>5146</v>
      </c>
      <c r="B538" s="319">
        <v>38104</v>
      </c>
      <c r="C538" s="316" t="str">
        <f>IF(A538="SERVIÇO",VLOOKUP(B538,SERVIÇOS!$A$6:$D$6426,2,0),IF(A538="INSUMO",VLOOKUP(B538,INSUMOS!$A$6:$D$5343,2,0),IF(A538="COTAÇÃO",VLOOKUP(B538,'MAPA DE COTAÇÕES'!$A$9:$H$956,2,0))))</f>
        <v>TOMADA RJ45, 8 FIOS, CAT 5E (APENAS MODULO)</v>
      </c>
      <c r="D538" s="317" t="str">
        <f>IF(A538="SERVIÇO",VLOOKUP(B538,SERVIÇOS!$A$6:$E$6426,5,0),IF(A538="INSUMO",VLOOKUP(B538,INSUMOS!$A$6:$E$5343,5,0),IF(A538="COTAÇÃO",VLOOKUP(B538,'MAPA DE COTAÇÕES'!$A$9:$I$956,8,0))))</f>
        <v>MAT.</v>
      </c>
      <c r="E538" s="317" t="str">
        <f>IF(A538="SERVIÇO",VLOOKUP(B538,SERVIÇOS!$A$6:$D$6426,3,0),IF(A538="INSUMO",VLOOKUP(B538,INSUMOS!$A$6:$D$5343,3,0),IF(A538="COTAÇÃO",VLOOKUP(B538,'MAPA DE COTAÇÕES'!$A$9:$H$956,4,0))))</f>
        <v xml:space="preserve">UN    </v>
      </c>
      <c r="F538" s="361">
        <v>1</v>
      </c>
      <c r="G538" s="318">
        <f>IF(A538="SERVIÇO",VLOOKUP(B538,SERVIÇOS!$A$6:$D$6426,4,0),IF(A538="INSUMO",VLOOKUP(B538,INSUMOS!$A$6:$D$5343,4,0),IF(A538="COTAÇÃO",VLOOKUP(B538,'MAPA DE COTAÇÕES'!$A$9:$H$956,3,0))))</f>
        <v>26.27</v>
      </c>
      <c r="H538" s="321">
        <f t="shared" si="89"/>
        <v>26.27</v>
      </c>
      <c r="J538" s="244"/>
    </row>
    <row r="539" spans="1:12" s="106" customFormat="1" ht="25.5" x14ac:dyDescent="0.2">
      <c r="A539" s="287" t="s">
        <v>16</v>
      </c>
      <c r="B539" s="319" t="s">
        <v>5888</v>
      </c>
      <c r="C539" s="316" t="str">
        <f>IF(A539="SERVIÇO",VLOOKUP(B539,SERVIÇOS!$A$6:$D$6426,2,0),IF(A539="INSUMO",VLOOKUP(B539,INSUMOS!$A$6:$D$5343,2,0),IF(A539="COTAÇÃO",VLOOKUP(B539,'MAPA DE COTAÇÕES'!$A$9:$H$956,2,0))))</f>
        <v>ESPELHO EM LATÃO 4X2" PARA PISO</v>
      </c>
      <c r="D539" s="317" t="str">
        <f>IF(A539="SERVIÇO",VLOOKUP(B539,SERVIÇOS!$A$6:$E$6426,5,0),IF(A539="INSUMO",VLOOKUP(B539,INSUMOS!$A$6:$E$5343,5,0),IF(A539="COTAÇÃO",VLOOKUP(B539,'MAPA DE COTAÇÕES'!$A$9:$I$956,9,0))))</f>
        <v>MAT.</v>
      </c>
      <c r="E539" s="317" t="str">
        <f>IF(A539="SERVIÇO",VLOOKUP(B539,SERVIÇOS!$A$6:$D$6426,3,0),IF(A539="INSUMO",VLOOKUP(B539,INSUMOS!$A$6:$D$5343,3,0),IF(A539="COTAÇÃO",VLOOKUP(B539,'MAPA DE COTAÇÕES'!$A$9:$H$956,4,0))))</f>
        <v>UN</v>
      </c>
      <c r="F539" s="361">
        <v>1</v>
      </c>
      <c r="G539" s="318">
        <f>IF(A539="SERVIÇO",VLOOKUP(B539,SERVIÇOS!$A$6:$D$6426,4,0),IF(A539="INSUMO",VLOOKUP(B539,INSUMOS!$A$6:$D$5343,4,0),IF(A539="COTAÇÃO",VLOOKUP(B539,'MAPA DE COTAÇÕES'!$A$9:$H$956,3,0))))</f>
        <v>9.59</v>
      </c>
      <c r="H539" s="321">
        <f t="shared" si="89"/>
        <v>9.59</v>
      </c>
      <c r="J539" s="244"/>
    </row>
    <row r="540" spans="1:12" s="94" customFormat="1" ht="12.75" x14ac:dyDescent="0.2">
      <c r="A540" s="228"/>
      <c r="B540" s="97" t="s">
        <v>168</v>
      </c>
      <c r="C540" s="547" t="s">
        <v>6953</v>
      </c>
      <c r="D540" s="548"/>
      <c r="E540" s="548"/>
      <c r="F540" s="548"/>
      <c r="G540" s="548"/>
      <c r="H540" s="549"/>
      <c r="J540" s="95"/>
    </row>
    <row r="541" spans="1:12" s="94" customFormat="1" ht="12.75" x14ac:dyDescent="0.2">
      <c r="A541" s="228"/>
      <c r="B541" s="331"/>
      <c r="C541" s="363"/>
      <c r="D541" s="363"/>
      <c r="E541" s="363"/>
      <c r="F541" s="363"/>
      <c r="G541" s="363"/>
      <c r="H541" s="364"/>
      <c r="J541" s="95"/>
    </row>
    <row r="542" spans="1:12" s="94" customFormat="1" ht="25.5" x14ac:dyDescent="0.2">
      <c r="A542" s="228"/>
      <c r="B542" s="99" t="s">
        <v>6962</v>
      </c>
      <c r="C542" s="100" t="s">
        <v>6963</v>
      </c>
      <c r="D542" s="101" t="s">
        <v>107</v>
      </c>
      <c r="E542" s="101" t="s">
        <v>6454</v>
      </c>
      <c r="F542" s="102"/>
      <c r="G542" s="103"/>
      <c r="H542" s="104">
        <f>SUM(H543:H545)</f>
        <v>2.7088999999999999</v>
      </c>
      <c r="J542" s="96"/>
      <c r="L542" s="98"/>
    </row>
    <row r="543" spans="1:12" s="106" customFormat="1" ht="25.5" x14ac:dyDescent="0.2">
      <c r="A543" s="287" t="s">
        <v>5144</v>
      </c>
      <c r="B543" s="367">
        <v>88264</v>
      </c>
      <c r="C543" s="316" t="str">
        <f>IF(A543="SERVIÇO",VLOOKUP(B543,SERVIÇOS!$A$6:$D$6426,2,0),IF(A543="INSUMO",VLOOKUP(B543,INSUMOS!$A$6:$D$5343,2,0),IF(A543="COTAÇÃO",VLOOKUP(B543,'MAPA DE COTAÇÕES'!$A$9:$H$956,2,0))))</f>
        <v>ELETRICISTA COM ENCARGOS COMPLEMENTARES</v>
      </c>
      <c r="D543" s="317" t="str">
        <f>IF(A543="SERVIÇO",VLOOKUP(B543,SERVIÇOS!$A$6:$E$6426,5,0),IF(A543="INSUMO",VLOOKUP(B543,INSUMOS!$A$6:$E$5343,5,0),IF(A543="COTAÇÃO",VLOOKUP(B543,'MAPA DE COTAÇÕES'!$A$9:$I$956,8,0))))</f>
        <v>SER.CG</v>
      </c>
      <c r="E543" s="317" t="str">
        <f>IF(A543="SERVIÇO",VLOOKUP(B543,SERVIÇOS!$A$6:$D$6426,3,0),IF(A543="INSUMO",VLOOKUP(B543,INSUMOS!$A$6:$D$5343,3,0),IF(A543="COTAÇÃO",VLOOKUP(B543,'MAPA DE COTAÇÕES'!$A$9:$H$956,4,0))))</f>
        <v>H</v>
      </c>
      <c r="F543" s="361">
        <v>0.03</v>
      </c>
      <c r="G543" s="318">
        <f>IF(A543="SERVIÇO",VLOOKUP(B543,SERVIÇOS!$A$6:$D$6426,4,0),IF(A543="INSUMO",VLOOKUP(B543,INSUMOS!$A$6:$D$5343,4,0),IF(A543="COTAÇÃO",VLOOKUP(B543,'MAPA DE COTAÇÕES'!$A$9:$H$956,3,0))))</f>
        <v>21.72</v>
      </c>
      <c r="H543" s="321">
        <f t="shared" ref="H543:H545" si="90">F543*G543</f>
        <v>0.65159999999999996</v>
      </c>
      <c r="J543" s="244"/>
    </row>
    <row r="544" spans="1:12" s="106" customFormat="1" ht="25.5" x14ac:dyDescent="0.2">
      <c r="A544" s="287" t="s">
        <v>5144</v>
      </c>
      <c r="B544" s="319">
        <v>88247</v>
      </c>
      <c r="C544" s="316" t="str">
        <f>IF(A544="SERVIÇO",VLOOKUP(B544,SERVIÇOS!$A$6:$D$6426,2,0),IF(A544="INSUMO",VLOOKUP(B544,INSUMOS!$A$6:$D$5343,2,0),IF(A544="COTAÇÃO",VLOOKUP(B544,'MAPA DE COTAÇÕES'!$A$9:$H$956,2,0))))</f>
        <v>AUXILIAR DE ELETRICISTA COM ENCARGOS COMPLEMENTARES</v>
      </c>
      <c r="D544" s="317" t="str">
        <f>IF(A544="SERVIÇO",VLOOKUP(B544,SERVIÇOS!$A$6:$E$6426,5,0),IF(A544="INSUMO",VLOOKUP(B544,INSUMOS!$A$6:$E$5343,5,0),IF(A544="COTAÇÃO",VLOOKUP(B544,'MAPA DE COTAÇÕES'!$A$9:$I$956,8,0))))</f>
        <v>SER.CG</v>
      </c>
      <c r="E544" s="317" t="str">
        <f>IF(A544="SERVIÇO",VLOOKUP(B544,SERVIÇOS!$A$6:$D$6426,3,0),IF(A544="INSUMO",VLOOKUP(B544,INSUMOS!$A$6:$D$5343,3,0),IF(A544="COTAÇÃO",VLOOKUP(B544,'MAPA DE COTAÇÕES'!$A$9:$H$956,4,0))))</f>
        <v>H</v>
      </c>
      <c r="F544" s="361">
        <v>0.03</v>
      </c>
      <c r="G544" s="318">
        <f>IF(A544="SERVIÇO",VLOOKUP(B544,SERVIÇOS!$A$6:$D$6426,4,0),IF(A544="INSUMO",VLOOKUP(B544,INSUMOS!$A$6:$D$5343,4,0),IF(A544="COTAÇÃO",VLOOKUP(B544,'MAPA DE COTAÇÕES'!$A$9:$H$956,3,0))))</f>
        <v>16.91</v>
      </c>
      <c r="H544" s="321">
        <f t="shared" si="90"/>
        <v>0.50729999999999997</v>
      </c>
      <c r="J544" s="244"/>
    </row>
    <row r="545" spans="1:12" s="106" customFormat="1" ht="25.5" x14ac:dyDescent="0.2">
      <c r="A545" s="287" t="s">
        <v>5146</v>
      </c>
      <c r="B545" s="319">
        <v>39599</v>
      </c>
      <c r="C545" s="316" t="str">
        <f>IF(A545="SERVIÇO",VLOOKUP(B545,SERVIÇOS!$A$6:$D$6426,2,0),IF(A545="INSUMO",VLOOKUP(B545,INSUMOS!$A$6:$D$5343,2,0),IF(A545="COTAÇÃO",VLOOKUP(B545,'MAPA DE COTAÇÕES'!$A$9:$H$956,2,0))))</f>
        <v>CABO DE PAR TRANCADO UTP, 4 PARES, CATEGORIA 6</v>
      </c>
      <c r="D545" s="317" t="str">
        <f>IF(A545="SERVIÇO",VLOOKUP(B545,SERVIÇOS!$A$6:$E$6426,5,0),IF(A545="INSUMO",VLOOKUP(B545,INSUMOS!$A$6:$E$5343,5,0),IF(A545="COTAÇÃO",VLOOKUP(B545,'MAPA DE COTAÇÕES'!$A$9:$I$956,8,0))))</f>
        <v>MAT.</v>
      </c>
      <c r="E545" s="317" t="str">
        <f>IF(A545="SERVIÇO",VLOOKUP(B545,SERVIÇOS!$A$6:$D$6426,3,0),IF(A545="INSUMO",VLOOKUP(B545,INSUMOS!$A$6:$D$5343,3,0),IF(A545="COTAÇÃO",VLOOKUP(B545,'MAPA DE COTAÇÕES'!$A$9:$H$956,4,0))))</f>
        <v xml:space="preserve">M     </v>
      </c>
      <c r="F545" s="361">
        <v>1</v>
      </c>
      <c r="G545" s="318">
        <f>IF(A545="SERVIÇO",VLOOKUP(B545,SERVIÇOS!$A$6:$D$6426,4,0),IF(A545="INSUMO",VLOOKUP(B545,INSUMOS!$A$6:$D$5343,4,0),IF(A545="COTAÇÃO",VLOOKUP(B545,'MAPA DE COTAÇÕES'!$A$9:$H$956,3,0))))</f>
        <v>1.55</v>
      </c>
      <c r="H545" s="321">
        <f t="shared" si="90"/>
        <v>1.55</v>
      </c>
      <c r="J545" s="244"/>
    </row>
    <row r="546" spans="1:12" s="94" customFormat="1" ht="12.75" x14ac:dyDescent="0.2">
      <c r="A546" s="228"/>
      <c r="B546" s="97" t="s">
        <v>168</v>
      </c>
      <c r="C546" s="547" t="s">
        <v>6964</v>
      </c>
      <c r="D546" s="548"/>
      <c r="E546" s="548"/>
      <c r="F546" s="548"/>
      <c r="G546" s="548"/>
      <c r="H546" s="549"/>
      <c r="J546" s="95"/>
    </row>
    <row r="547" spans="1:12" s="94" customFormat="1" ht="12.75" x14ac:dyDescent="0.2">
      <c r="A547" s="228"/>
      <c r="B547" s="331"/>
      <c r="C547" s="363"/>
      <c r="D547" s="363"/>
      <c r="E547" s="363"/>
      <c r="F547" s="363"/>
      <c r="G547" s="363"/>
      <c r="H547" s="364"/>
      <c r="J547" s="95"/>
    </row>
    <row r="548" spans="1:12" s="94" customFormat="1" ht="131.44999999999999" customHeight="1" x14ac:dyDescent="0.2">
      <c r="A548" s="228"/>
      <c r="B548" s="99" t="s">
        <v>6965</v>
      </c>
      <c r="C548" s="100" t="s">
        <v>14097</v>
      </c>
      <c r="D548" s="101" t="s">
        <v>107</v>
      </c>
      <c r="E548" s="101" t="s">
        <v>6454</v>
      </c>
      <c r="F548" s="102"/>
      <c r="G548" s="103"/>
      <c r="H548" s="104">
        <f>SUM(H549:H551)</f>
        <v>195.46175999999997</v>
      </c>
      <c r="J548" s="96"/>
      <c r="L548" s="98"/>
    </row>
    <row r="549" spans="1:12" s="106" customFormat="1" ht="25.5" x14ac:dyDescent="0.2">
      <c r="A549" s="287" t="s">
        <v>5144</v>
      </c>
      <c r="B549" s="367">
        <v>88264</v>
      </c>
      <c r="C549" s="316" t="str">
        <f>IF(A549="SERVIÇO",VLOOKUP(B549,SERVIÇOS!$A$6:$D$6426,2,0),IF(A549="INSUMO",VLOOKUP(B549,INSUMOS!$A$6:$D$5343,2,0),IF(A549="COTAÇÃO",VLOOKUP(B549,'MAPA DE COTAÇÕES'!$A$9:$H$956,2,0))))</f>
        <v>ELETRICISTA COM ENCARGOS COMPLEMENTARES</v>
      </c>
      <c r="D549" s="317" t="str">
        <f>IF(A549="SERVIÇO",VLOOKUP(B549,SERVIÇOS!$A$6:$E$6426,5,0),IF(A549="INSUMO",VLOOKUP(B549,INSUMOS!$A$6:$E$5343,5,0),IF(A549="COTAÇÃO",VLOOKUP(B549,'MAPA DE COTAÇÕES'!$A$9:$I$956,8,0))))</f>
        <v>SER.CG</v>
      </c>
      <c r="E549" s="317" t="str">
        <f>IF(A549="SERVIÇO",VLOOKUP(B549,SERVIÇOS!$A$6:$D$6426,3,0),IF(A549="INSUMO",VLOOKUP(B549,INSUMOS!$A$6:$D$5343,3,0),IF(A549="COTAÇÃO",VLOOKUP(B549,'MAPA DE COTAÇÕES'!$A$9:$H$956,4,0))))</f>
        <v>H</v>
      </c>
      <c r="F549" s="361">
        <v>3.198</v>
      </c>
      <c r="G549" s="318">
        <f>IF(A549="SERVIÇO",VLOOKUP(B549,SERVIÇOS!$A$6:$D$6426,4,0),IF(A549="INSUMO",VLOOKUP(B549,INSUMOS!$A$6:$D$5343,4,0),IF(A549="COTAÇÃO",VLOOKUP(B549,'MAPA DE COTAÇÕES'!$A$9:$H$956,3,0))))</f>
        <v>21.72</v>
      </c>
      <c r="H549" s="321">
        <f t="shared" ref="H549:H551" si="91">F549*G549</f>
        <v>69.460560000000001</v>
      </c>
      <c r="J549" s="244"/>
    </row>
    <row r="550" spans="1:12" s="106" customFormat="1" ht="25.5" x14ac:dyDescent="0.2">
      <c r="A550" s="287" t="s">
        <v>5144</v>
      </c>
      <c r="B550" s="319">
        <v>88247</v>
      </c>
      <c r="C550" s="316" t="str">
        <f>IF(A550="SERVIÇO",VLOOKUP(B550,SERVIÇOS!$A$6:$D$6426,2,0),IF(A550="INSUMO",VLOOKUP(B550,INSUMOS!$A$6:$D$5343,2,0),IF(A550="COTAÇÃO",VLOOKUP(B550,'MAPA DE COTAÇÕES'!$A$9:$H$956,2,0))))</f>
        <v>AUXILIAR DE ELETRICISTA COM ENCARGOS COMPLEMENTARES</v>
      </c>
      <c r="D550" s="317" t="str">
        <f>IF(A550="SERVIÇO",VLOOKUP(B550,SERVIÇOS!$A$6:$E$6426,5,0),IF(A550="INSUMO",VLOOKUP(B550,INSUMOS!$A$6:$E$5343,5,0),IF(A550="COTAÇÃO",VLOOKUP(B550,'MAPA DE COTAÇÕES'!$A$9:$I$956,8,0))))</f>
        <v>SER.CG</v>
      </c>
      <c r="E550" s="317" t="str">
        <f>IF(A550="SERVIÇO",VLOOKUP(B550,SERVIÇOS!$A$6:$D$6426,3,0),IF(A550="INSUMO",VLOOKUP(B550,INSUMOS!$A$6:$D$5343,3,0),IF(A550="COTAÇÃO",VLOOKUP(B550,'MAPA DE COTAÇÕES'!$A$9:$H$956,4,0))))</f>
        <v>H</v>
      </c>
      <c r="F550" s="361">
        <v>3.198</v>
      </c>
      <c r="G550" s="318">
        <f>IF(A550="SERVIÇO",VLOOKUP(B550,SERVIÇOS!$A$6:$D$6426,4,0),IF(A550="INSUMO",VLOOKUP(B550,INSUMOS!$A$6:$D$5343,4,0),IF(A550="COTAÇÃO",VLOOKUP(B550,'MAPA DE COTAÇÕES'!$A$9:$H$956,3,0))))</f>
        <v>16.91</v>
      </c>
      <c r="H550" s="321">
        <f t="shared" si="91"/>
        <v>54.078179999999996</v>
      </c>
      <c r="J550" s="244"/>
    </row>
    <row r="551" spans="1:12" s="106" customFormat="1" ht="25.5" x14ac:dyDescent="0.2">
      <c r="A551" s="287" t="s">
        <v>5144</v>
      </c>
      <c r="B551" s="319">
        <v>88279</v>
      </c>
      <c r="C551" s="316" t="str">
        <f>IF(A551="SERVIÇO",VLOOKUP(B551,SERVIÇOS!$A$6:$D$6426,2,0),IF(A551="INSUMO",VLOOKUP(B551,INSUMOS!$A$6:$D$5343,2,0),IF(A551="COTAÇÃO",VLOOKUP(B551,'MAPA DE COTAÇÕES'!$A$9:$H$956,2,0))))</f>
        <v>MONTADOR ELETROMECÃNICO COM ENCARGOS COMPLEMENTARES</v>
      </c>
      <c r="D551" s="317" t="str">
        <f>IF(A551="SERVIÇO",VLOOKUP(B551,SERVIÇOS!$A$6:$E$6426,5,0),IF(A551="INSUMO",VLOOKUP(B551,INSUMOS!$A$6:$E$5343,5,0),IF(A551="COTAÇÃO",VLOOKUP(B551,'MAPA DE COTAÇÕES'!$A$9:$I$956,8,0))))</f>
        <v>SER.CG</v>
      </c>
      <c r="E551" s="317" t="str">
        <f>IF(A551="SERVIÇO",VLOOKUP(B551,SERVIÇOS!$A$6:$D$6426,3,0),IF(A551="INSUMO",VLOOKUP(B551,INSUMOS!$A$6:$D$5343,3,0),IF(A551="COTAÇÃO",VLOOKUP(B551,'MAPA DE COTAÇÕES'!$A$9:$H$956,4,0))))</f>
        <v>H</v>
      </c>
      <c r="F551" s="361">
        <v>3.198</v>
      </c>
      <c r="G551" s="318">
        <f>IF(A551="SERVIÇO",VLOOKUP(B551,SERVIÇOS!$A$6:$D$6426,4,0),IF(A551="INSUMO",VLOOKUP(B551,INSUMOS!$A$6:$D$5343,4,0),IF(A551="COTAÇÃO",VLOOKUP(B551,'MAPA DE COTAÇÕES'!$A$9:$H$956,3,0))))</f>
        <v>22.49</v>
      </c>
      <c r="H551" s="321">
        <f t="shared" si="91"/>
        <v>71.923019999999994</v>
      </c>
      <c r="J551" s="244"/>
    </row>
    <row r="552" spans="1:12" s="94" customFormat="1" ht="12.75" x14ac:dyDescent="0.2">
      <c r="A552" s="228"/>
      <c r="B552" s="97" t="s">
        <v>168</v>
      </c>
      <c r="C552" s="547" t="s">
        <v>6966</v>
      </c>
      <c r="D552" s="548"/>
      <c r="E552" s="548"/>
      <c r="F552" s="548"/>
      <c r="G552" s="548"/>
      <c r="H552" s="549"/>
      <c r="J552" s="95"/>
    </row>
    <row r="553" spans="1:12" s="94" customFormat="1" ht="12.75" x14ac:dyDescent="0.2">
      <c r="A553" s="228"/>
      <c r="B553" s="331"/>
      <c r="C553" s="363"/>
      <c r="D553" s="363"/>
      <c r="E553" s="363"/>
      <c r="F553" s="363"/>
      <c r="G553" s="363"/>
      <c r="H553" s="364"/>
      <c r="J553" s="95"/>
    </row>
    <row r="554" spans="1:12" s="94" customFormat="1" ht="121.15" customHeight="1" x14ac:dyDescent="0.2">
      <c r="A554" s="228"/>
      <c r="B554" s="99" t="s">
        <v>6967</v>
      </c>
      <c r="C554" s="100" t="s">
        <v>14099</v>
      </c>
      <c r="D554" s="101" t="s">
        <v>107</v>
      </c>
      <c r="E554" s="101" t="s">
        <v>6454</v>
      </c>
      <c r="F554" s="102"/>
      <c r="G554" s="103"/>
      <c r="H554" s="104">
        <f>SUM(H555:H557)</f>
        <v>195.46175999999997</v>
      </c>
      <c r="J554" s="96"/>
      <c r="L554" s="98"/>
    </row>
    <row r="555" spans="1:12" s="106" customFormat="1" ht="25.5" x14ac:dyDescent="0.2">
      <c r="A555" s="287" t="s">
        <v>5144</v>
      </c>
      <c r="B555" s="367">
        <v>88264</v>
      </c>
      <c r="C555" s="316" t="str">
        <f>IF(A555="SERVIÇO",VLOOKUP(B555,SERVIÇOS!$A$6:$D$6426,2,0),IF(A555="INSUMO",VLOOKUP(B555,INSUMOS!$A$6:$D$5343,2,0),IF(A555="COTAÇÃO",VLOOKUP(B555,'MAPA DE COTAÇÕES'!$A$9:$H$956,2,0))))</f>
        <v>ELETRICISTA COM ENCARGOS COMPLEMENTARES</v>
      </c>
      <c r="D555" s="317" t="str">
        <f>IF(A555="SERVIÇO",VLOOKUP(B555,SERVIÇOS!$A$6:$E$6426,5,0),IF(A555="INSUMO",VLOOKUP(B555,INSUMOS!$A$6:$E$5343,5,0),IF(A555="COTAÇÃO",VLOOKUP(B555,'MAPA DE COTAÇÕES'!$A$9:$I$956,8,0))))</f>
        <v>SER.CG</v>
      </c>
      <c r="E555" s="317" t="str">
        <f>IF(A555="SERVIÇO",VLOOKUP(B555,SERVIÇOS!$A$6:$D$6426,3,0),IF(A555="INSUMO",VLOOKUP(B555,INSUMOS!$A$6:$D$5343,3,0),IF(A555="COTAÇÃO",VLOOKUP(B555,'MAPA DE COTAÇÕES'!$A$9:$H$956,4,0))))</f>
        <v>H</v>
      </c>
      <c r="F555" s="361">
        <v>3.198</v>
      </c>
      <c r="G555" s="318">
        <f>IF(A555="SERVIÇO",VLOOKUP(B555,SERVIÇOS!$A$6:$D$6426,4,0),IF(A555="INSUMO",VLOOKUP(B555,INSUMOS!$A$6:$D$5343,4,0),IF(A555="COTAÇÃO",VLOOKUP(B555,'MAPA DE COTAÇÕES'!$A$9:$H$956,3,0))))</f>
        <v>21.72</v>
      </c>
      <c r="H555" s="321">
        <f t="shared" ref="H555:H557" si="92">F555*G555</f>
        <v>69.460560000000001</v>
      </c>
      <c r="J555" s="244"/>
    </row>
    <row r="556" spans="1:12" s="106" customFormat="1" ht="25.5" x14ac:dyDescent="0.2">
      <c r="A556" s="287" t="s">
        <v>5144</v>
      </c>
      <c r="B556" s="319">
        <v>88247</v>
      </c>
      <c r="C556" s="316" t="str">
        <f>IF(A556="SERVIÇO",VLOOKUP(B556,SERVIÇOS!$A$6:$D$6426,2,0),IF(A556="INSUMO",VLOOKUP(B556,INSUMOS!$A$6:$D$5343,2,0),IF(A556="COTAÇÃO",VLOOKUP(B556,'MAPA DE COTAÇÕES'!$A$9:$H$956,2,0))))</f>
        <v>AUXILIAR DE ELETRICISTA COM ENCARGOS COMPLEMENTARES</v>
      </c>
      <c r="D556" s="317" t="str">
        <f>IF(A556="SERVIÇO",VLOOKUP(B556,SERVIÇOS!$A$6:$E$6426,5,0),IF(A556="INSUMO",VLOOKUP(B556,INSUMOS!$A$6:$E$5343,5,0),IF(A556="COTAÇÃO",VLOOKUP(B556,'MAPA DE COTAÇÕES'!$A$9:$I$956,8,0))))</f>
        <v>SER.CG</v>
      </c>
      <c r="E556" s="317" t="str">
        <f>IF(A556="SERVIÇO",VLOOKUP(B556,SERVIÇOS!$A$6:$D$6426,3,0),IF(A556="INSUMO",VLOOKUP(B556,INSUMOS!$A$6:$D$5343,3,0),IF(A556="COTAÇÃO",VLOOKUP(B556,'MAPA DE COTAÇÕES'!$A$9:$H$956,4,0))))</f>
        <v>H</v>
      </c>
      <c r="F556" s="361">
        <v>3.198</v>
      </c>
      <c r="G556" s="318">
        <f>IF(A556="SERVIÇO",VLOOKUP(B556,SERVIÇOS!$A$6:$D$6426,4,0),IF(A556="INSUMO",VLOOKUP(B556,INSUMOS!$A$6:$D$5343,4,0),IF(A556="COTAÇÃO",VLOOKUP(B556,'MAPA DE COTAÇÕES'!$A$9:$H$956,3,0))))</f>
        <v>16.91</v>
      </c>
      <c r="H556" s="321">
        <f t="shared" si="92"/>
        <v>54.078179999999996</v>
      </c>
      <c r="J556" s="244"/>
    </row>
    <row r="557" spans="1:12" s="106" customFormat="1" ht="25.5" x14ac:dyDescent="0.2">
      <c r="A557" s="287" t="s">
        <v>5144</v>
      </c>
      <c r="B557" s="319">
        <v>88279</v>
      </c>
      <c r="C557" s="316" t="str">
        <f>IF(A557="SERVIÇO",VLOOKUP(B557,SERVIÇOS!$A$6:$D$6426,2,0),IF(A557="INSUMO",VLOOKUP(B557,INSUMOS!$A$6:$D$5343,2,0),IF(A557="COTAÇÃO",VLOOKUP(B557,'MAPA DE COTAÇÕES'!$A$9:$H$956,2,0))))</f>
        <v>MONTADOR ELETROMECÃNICO COM ENCARGOS COMPLEMENTARES</v>
      </c>
      <c r="D557" s="317" t="str">
        <f>IF(A557="SERVIÇO",VLOOKUP(B557,SERVIÇOS!$A$6:$E$6426,5,0),IF(A557="INSUMO",VLOOKUP(B557,INSUMOS!$A$6:$E$5343,5,0),IF(A557="COTAÇÃO",VLOOKUP(B557,'MAPA DE COTAÇÕES'!$A$9:$I$956,8,0))))</f>
        <v>SER.CG</v>
      </c>
      <c r="E557" s="317" t="str">
        <f>IF(A557="SERVIÇO",VLOOKUP(B557,SERVIÇOS!$A$6:$D$6426,3,0),IF(A557="INSUMO",VLOOKUP(B557,INSUMOS!$A$6:$D$5343,3,0),IF(A557="COTAÇÃO",VLOOKUP(B557,'MAPA DE COTAÇÕES'!$A$9:$H$956,4,0))))</f>
        <v>H</v>
      </c>
      <c r="F557" s="361">
        <v>3.198</v>
      </c>
      <c r="G557" s="318">
        <f>IF(A557="SERVIÇO",VLOOKUP(B557,SERVIÇOS!$A$6:$D$6426,4,0),IF(A557="INSUMO",VLOOKUP(B557,INSUMOS!$A$6:$D$5343,4,0),IF(A557="COTAÇÃO",VLOOKUP(B557,'MAPA DE COTAÇÕES'!$A$9:$H$956,3,0))))</f>
        <v>22.49</v>
      </c>
      <c r="H557" s="321">
        <f t="shared" si="92"/>
        <v>71.923019999999994</v>
      </c>
      <c r="J557" s="244"/>
    </row>
    <row r="558" spans="1:12" s="94" customFormat="1" ht="12.75" x14ac:dyDescent="0.2">
      <c r="A558" s="228"/>
      <c r="B558" s="97" t="s">
        <v>168</v>
      </c>
      <c r="C558" s="547" t="s">
        <v>6966</v>
      </c>
      <c r="D558" s="548"/>
      <c r="E558" s="548"/>
      <c r="F558" s="548"/>
      <c r="G558" s="548"/>
      <c r="H558" s="549"/>
      <c r="J558" s="95"/>
    </row>
    <row r="559" spans="1:12" s="94" customFormat="1" ht="12.75" x14ac:dyDescent="0.2">
      <c r="A559" s="228"/>
      <c r="B559" s="331"/>
      <c r="C559" s="363"/>
      <c r="D559" s="363"/>
      <c r="E559" s="363"/>
      <c r="F559" s="363"/>
      <c r="G559" s="363"/>
      <c r="H559" s="364"/>
      <c r="J559" s="95"/>
    </row>
    <row r="560" spans="1:12" s="94" customFormat="1" ht="128.44999999999999" customHeight="1" x14ac:dyDescent="0.2">
      <c r="A560" s="228"/>
      <c r="B560" s="99" t="s">
        <v>6968</v>
      </c>
      <c r="C560" s="100" t="s">
        <v>14101</v>
      </c>
      <c r="D560" s="101" t="s">
        <v>107</v>
      </c>
      <c r="E560" s="101" t="s">
        <v>6454</v>
      </c>
      <c r="F560" s="102"/>
      <c r="G560" s="103"/>
      <c r="H560" s="104">
        <f>SUM(H561:H563)</f>
        <v>195.46175999999997</v>
      </c>
      <c r="J560" s="96"/>
      <c r="L560" s="98"/>
    </row>
    <row r="561" spans="1:12" s="106" customFormat="1" ht="25.5" x14ac:dyDescent="0.2">
      <c r="A561" s="287" t="s">
        <v>5144</v>
      </c>
      <c r="B561" s="367">
        <v>88264</v>
      </c>
      <c r="C561" s="316" t="str">
        <f>IF(A561="SERVIÇO",VLOOKUP(B561,SERVIÇOS!$A$6:$D$6426,2,0),IF(A561="INSUMO",VLOOKUP(B561,INSUMOS!$A$6:$D$5343,2,0),IF(A561="COTAÇÃO",VLOOKUP(B561,'MAPA DE COTAÇÕES'!$A$9:$H$956,2,0))))</f>
        <v>ELETRICISTA COM ENCARGOS COMPLEMENTARES</v>
      </c>
      <c r="D561" s="317" t="str">
        <f>IF(A561="SERVIÇO",VLOOKUP(B561,SERVIÇOS!$A$6:$E$6426,5,0),IF(A561="INSUMO",VLOOKUP(B561,INSUMOS!$A$6:$E$5343,5,0),IF(A561="COTAÇÃO",VLOOKUP(B561,'MAPA DE COTAÇÕES'!$A$9:$I$956,8,0))))</f>
        <v>SER.CG</v>
      </c>
      <c r="E561" s="317" t="str">
        <f>IF(A561="SERVIÇO",VLOOKUP(B561,SERVIÇOS!$A$6:$D$6426,3,0),IF(A561="INSUMO",VLOOKUP(B561,INSUMOS!$A$6:$D$5343,3,0),IF(A561="COTAÇÃO",VLOOKUP(B561,'MAPA DE COTAÇÕES'!$A$9:$H$956,4,0))))</f>
        <v>H</v>
      </c>
      <c r="F561" s="361">
        <v>3.198</v>
      </c>
      <c r="G561" s="318">
        <f>IF(A561="SERVIÇO",VLOOKUP(B561,SERVIÇOS!$A$6:$D$6426,4,0),IF(A561="INSUMO",VLOOKUP(B561,INSUMOS!$A$6:$D$5343,4,0),IF(A561="COTAÇÃO",VLOOKUP(B561,'MAPA DE COTAÇÕES'!$A$9:$H$956,3,0))))</f>
        <v>21.72</v>
      </c>
      <c r="H561" s="321">
        <f t="shared" ref="H561:H563" si="93">F561*G561</f>
        <v>69.460560000000001</v>
      </c>
      <c r="J561" s="244"/>
    </row>
    <row r="562" spans="1:12" s="106" customFormat="1" ht="25.5" x14ac:dyDescent="0.2">
      <c r="A562" s="287" t="s">
        <v>5144</v>
      </c>
      <c r="B562" s="319">
        <v>88247</v>
      </c>
      <c r="C562" s="316" t="str">
        <f>IF(A562="SERVIÇO",VLOOKUP(B562,SERVIÇOS!$A$6:$D$6426,2,0),IF(A562="INSUMO",VLOOKUP(B562,INSUMOS!$A$6:$D$5343,2,0),IF(A562="COTAÇÃO",VLOOKUP(B562,'MAPA DE COTAÇÕES'!$A$9:$H$956,2,0))))</f>
        <v>AUXILIAR DE ELETRICISTA COM ENCARGOS COMPLEMENTARES</v>
      </c>
      <c r="D562" s="317" t="str">
        <f>IF(A562="SERVIÇO",VLOOKUP(B562,SERVIÇOS!$A$6:$E$6426,5,0),IF(A562="INSUMO",VLOOKUP(B562,INSUMOS!$A$6:$E$5343,5,0),IF(A562="COTAÇÃO",VLOOKUP(B562,'MAPA DE COTAÇÕES'!$A$9:$I$956,8,0))))</f>
        <v>SER.CG</v>
      </c>
      <c r="E562" s="317" t="str">
        <f>IF(A562="SERVIÇO",VLOOKUP(B562,SERVIÇOS!$A$6:$D$6426,3,0),IF(A562="INSUMO",VLOOKUP(B562,INSUMOS!$A$6:$D$5343,3,0),IF(A562="COTAÇÃO",VLOOKUP(B562,'MAPA DE COTAÇÕES'!$A$9:$H$956,4,0))))</f>
        <v>H</v>
      </c>
      <c r="F562" s="361">
        <v>3.198</v>
      </c>
      <c r="G562" s="318">
        <f>IF(A562="SERVIÇO",VLOOKUP(B562,SERVIÇOS!$A$6:$D$6426,4,0),IF(A562="INSUMO",VLOOKUP(B562,INSUMOS!$A$6:$D$5343,4,0),IF(A562="COTAÇÃO",VLOOKUP(B562,'MAPA DE COTAÇÕES'!$A$9:$H$956,3,0))))</f>
        <v>16.91</v>
      </c>
      <c r="H562" s="321">
        <f t="shared" si="93"/>
        <v>54.078179999999996</v>
      </c>
      <c r="J562" s="244"/>
    </row>
    <row r="563" spans="1:12" s="106" customFormat="1" ht="25.5" x14ac:dyDescent="0.2">
      <c r="A563" s="287" t="s">
        <v>5144</v>
      </c>
      <c r="B563" s="319">
        <v>88279</v>
      </c>
      <c r="C563" s="316" t="str">
        <f>IF(A563="SERVIÇO",VLOOKUP(B563,SERVIÇOS!$A$6:$D$6426,2,0),IF(A563="INSUMO",VLOOKUP(B563,INSUMOS!$A$6:$D$5343,2,0),IF(A563="COTAÇÃO",VLOOKUP(B563,'MAPA DE COTAÇÕES'!$A$9:$H$956,2,0))))</f>
        <v>MONTADOR ELETROMECÃNICO COM ENCARGOS COMPLEMENTARES</v>
      </c>
      <c r="D563" s="317" t="str">
        <f>IF(A563="SERVIÇO",VLOOKUP(B563,SERVIÇOS!$A$6:$E$6426,5,0),IF(A563="INSUMO",VLOOKUP(B563,INSUMOS!$A$6:$E$5343,5,0),IF(A563="COTAÇÃO",VLOOKUP(B563,'MAPA DE COTAÇÕES'!$A$9:$I$956,8,0))))</f>
        <v>SER.CG</v>
      </c>
      <c r="E563" s="317" t="str">
        <f>IF(A563="SERVIÇO",VLOOKUP(B563,SERVIÇOS!$A$6:$D$6426,3,0),IF(A563="INSUMO",VLOOKUP(B563,INSUMOS!$A$6:$D$5343,3,0),IF(A563="COTAÇÃO",VLOOKUP(B563,'MAPA DE COTAÇÕES'!$A$9:$H$956,4,0))))</f>
        <v>H</v>
      </c>
      <c r="F563" s="361">
        <v>3.198</v>
      </c>
      <c r="G563" s="318">
        <f>IF(A563="SERVIÇO",VLOOKUP(B563,SERVIÇOS!$A$6:$D$6426,4,0),IF(A563="INSUMO",VLOOKUP(B563,INSUMOS!$A$6:$D$5343,4,0),IF(A563="COTAÇÃO",VLOOKUP(B563,'MAPA DE COTAÇÕES'!$A$9:$H$956,3,0))))</f>
        <v>22.49</v>
      </c>
      <c r="H563" s="321">
        <f t="shared" si="93"/>
        <v>71.923019999999994</v>
      </c>
      <c r="J563" s="244"/>
    </row>
    <row r="564" spans="1:12" s="94" customFormat="1" ht="12.75" x14ac:dyDescent="0.2">
      <c r="A564" s="228"/>
      <c r="B564" s="97" t="s">
        <v>168</v>
      </c>
      <c r="C564" s="547" t="s">
        <v>6969</v>
      </c>
      <c r="D564" s="548"/>
      <c r="E564" s="548"/>
      <c r="F564" s="548"/>
      <c r="G564" s="548"/>
      <c r="H564" s="549"/>
      <c r="J564" s="95"/>
    </row>
    <row r="565" spans="1:12" s="94" customFormat="1" ht="12.75" x14ac:dyDescent="0.2">
      <c r="A565" s="228"/>
      <c r="B565" s="331"/>
      <c r="C565" s="363"/>
      <c r="D565" s="363"/>
      <c r="E565" s="363"/>
      <c r="F565" s="363"/>
      <c r="G565" s="363"/>
      <c r="H565" s="364"/>
      <c r="J565" s="95"/>
    </row>
    <row r="566" spans="1:12" s="94" customFormat="1" ht="114.75" x14ac:dyDescent="0.2">
      <c r="A566" s="228"/>
      <c r="B566" s="99" t="s">
        <v>6970</v>
      </c>
      <c r="C566" s="100" t="s">
        <v>14103</v>
      </c>
      <c r="D566" s="101" t="s">
        <v>107</v>
      </c>
      <c r="E566" s="101" t="s">
        <v>6454</v>
      </c>
      <c r="F566" s="102"/>
      <c r="G566" s="103"/>
      <c r="H566" s="104">
        <f>SUM(H567:H569)</f>
        <v>195.46175999999997</v>
      </c>
      <c r="J566" s="96"/>
      <c r="L566" s="98"/>
    </row>
    <row r="567" spans="1:12" s="106" customFormat="1" ht="25.5" x14ac:dyDescent="0.2">
      <c r="A567" s="287" t="s">
        <v>5144</v>
      </c>
      <c r="B567" s="367">
        <v>88264</v>
      </c>
      <c r="C567" s="316" t="str">
        <f>IF(A567="SERVIÇO",VLOOKUP(B567,SERVIÇOS!$A$6:$D$6426,2,0),IF(A567="INSUMO",VLOOKUP(B567,INSUMOS!$A$6:$D$5343,2,0),IF(A567="COTAÇÃO",VLOOKUP(B567,'MAPA DE COTAÇÕES'!$A$9:$H$956,2,0))))</f>
        <v>ELETRICISTA COM ENCARGOS COMPLEMENTARES</v>
      </c>
      <c r="D567" s="317" t="str">
        <f>IF(A567="SERVIÇO",VLOOKUP(B567,SERVIÇOS!$A$6:$E$6426,5,0),IF(A567="INSUMO",VLOOKUP(B567,INSUMOS!$A$6:$E$5343,5,0),IF(A567="COTAÇÃO",VLOOKUP(B567,'MAPA DE COTAÇÕES'!$A$9:$I$956,8,0))))</f>
        <v>SER.CG</v>
      </c>
      <c r="E567" s="317" t="str">
        <f>IF(A567="SERVIÇO",VLOOKUP(B567,SERVIÇOS!$A$6:$D$6426,3,0),IF(A567="INSUMO",VLOOKUP(B567,INSUMOS!$A$6:$D$5343,3,0),IF(A567="COTAÇÃO",VLOOKUP(B567,'MAPA DE COTAÇÕES'!$A$9:$H$956,4,0))))</f>
        <v>H</v>
      </c>
      <c r="F567" s="361">
        <v>3.198</v>
      </c>
      <c r="G567" s="318">
        <f>IF(A567="SERVIÇO",VLOOKUP(B567,SERVIÇOS!$A$6:$D$6426,4,0),IF(A567="INSUMO",VLOOKUP(B567,INSUMOS!$A$6:$D$5343,4,0),IF(A567="COTAÇÃO",VLOOKUP(B567,'MAPA DE COTAÇÕES'!$A$9:$H$956,3,0))))</f>
        <v>21.72</v>
      </c>
      <c r="H567" s="321">
        <f t="shared" ref="H567:H569" si="94">F567*G567</f>
        <v>69.460560000000001</v>
      </c>
      <c r="J567" s="244"/>
    </row>
    <row r="568" spans="1:12" s="106" customFormat="1" ht="25.5" x14ac:dyDescent="0.2">
      <c r="A568" s="287" t="s">
        <v>5144</v>
      </c>
      <c r="B568" s="319">
        <v>88247</v>
      </c>
      <c r="C568" s="316" t="str">
        <f>IF(A568="SERVIÇO",VLOOKUP(B568,SERVIÇOS!$A$6:$D$6426,2,0),IF(A568="INSUMO",VLOOKUP(B568,INSUMOS!$A$6:$D$5343,2,0),IF(A568="COTAÇÃO",VLOOKUP(B568,'MAPA DE COTAÇÕES'!$A$9:$H$956,2,0))))</f>
        <v>AUXILIAR DE ELETRICISTA COM ENCARGOS COMPLEMENTARES</v>
      </c>
      <c r="D568" s="317" t="str">
        <f>IF(A568="SERVIÇO",VLOOKUP(B568,SERVIÇOS!$A$6:$E$6426,5,0),IF(A568="INSUMO",VLOOKUP(B568,INSUMOS!$A$6:$E$5343,5,0),IF(A568="COTAÇÃO",VLOOKUP(B568,'MAPA DE COTAÇÕES'!$A$9:$I$956,8,0))))</f>
        <v>SER.CG</v>
      </c>
      <c r="E568" s="317" t="str">
        <f>IF(A568="SERVIÇO",VLOOKUP(B568,SERVIÇOS!$A$6:$D$6426,3,0),IF(A568="INSUMO",VLOOKUP(B568,INSUMOS!$A$6:$D$5343,3,0),IF(A568="COTAÇÃO",VLOOKUP(B568,'MAPA DE COTAÇÕES'!$A$9:$H$956,4,0))))</f>
        <v>H</v>
      </c>
      <c r="F568" s="361">
        <v>3.198</v>
      </c>
      <c r="G568" s="318">
        <f>IF(A568="SERVIÇO",VLOOKUP(B568,SERVIÇOS!$A$6:$D$6426,4,0),IF(A568="INSUMO",VLOOKUP(B568,INSUMOS!$A$6:$D$5343,4,0),IF(A568="COTAÇÃO",VLOOKUP(B568,'MAPA DE COTAÇÕES'!$A$9:$H$956,3,0))))</f>
        <v>16.91</v>
      </c>
      <c r="H568" s="321">
        <f t="shared" si="94"/>
        <v>54.078179999999996</v>
      </c>
      <c r="J568" s="244"/>
    </row>
    <row r="569" spans="1:12" s="106" customFormat="1" ht="25.5" x14ac:dyDescent="0.2">
      <c r="A569" s="287" t="s">
        <v>5144</v>
      </c>
      <c r="B569" s="319">
        <v>88279</v>
      </c>
      <c r="C569" s="316" t="str">
        <f>IF(A569="SERVIÇO",VLOOKUP(B569,SERVIÇOS!$A$6:$D$6426,2,0),IF(A569="INSUMO",VLOOKUP(B569,INSUMOS!$A$6:$D$5343,2,0),IF(A569="COTAÇÃO",VLOOKUP(B569,'MAPA DE COTAÇÕES'!$A$9:$H$956,2,0))))</f>
        <v>MONTADOR ELETROMECÃNICO COM ENCARGOS COMPLEMENTARES</v>
      </c>
      <c r="D569" s="317" t="str">
        <f>IF(A569="SERVIÇO",VLOOKUP(B569,SERVIÇOS!$A$6:$E$6426,5,0),IF(A569="INSUMO",VLOOKUP(B569,INSUMOS!$A$6:$E$5343,5,0),IF(A569="COTAÇÃO",VLOOKUP(B569,'MAPA DE COTAÇÕES'!$A$9:$I$956,8,0))))</f>
        <v>SER.CG</v>
      </c>
      <c r="E569" s="317" t="str">
        <f>IF(A569="SERVIÇO",VLOOKUP(B569,SERVIÇOS!$A$6:$D$6426,3,0),IF(A569="INSUMO",VLOOKUP(B569,INSUMOS!$A$6:$D$5343,3,0),IF(A569="COTAÇÃO",VLOOKUP(B569,'MAPA DE COTAÇÕES'!$A$9:$H$956,4,0))))</f>
        <v>H</v>
      </c>
      <c r="F569" s="361">
        <v>3.198</v>
      </c>
      <c r="G569" s="318">
        <f>IF(A569="SERVIÇO",VLOOKUP(B569,SERVIÇOS!$A$6:$D$6426,4,0),IF(A569="INSUMO",VLOOKUP(B569,INSUMOS!$A$6:$D$5343,4,0),IF(A569="COTAÇÃO",VLOOKUP(B569,'MAPA DE COTAÇÕES'!$A$9:$H$956,3,0))))</f>
        <v>22.49</v>
      </c>
      <c r="H569" s="321">
        <f t="shared" si="94"/>
        <v>71.923019999999994</v>
      </c>
      <c r="J569" s="244"/>
    </row>
    <row r="570" spans="1:12" s="94" customFormat="1" ht="12.75" x14ac:dyDescent="0.2">
      <c r="A570" s="228"/>
      <c r="B570" s="97" t="s">
        <v>168</v>
      </c>
      <c r="C570" s="547" t="s">
        <v>6966</v>
      </c>
      <c r="D570" s="548"/>
      <c r="E570" s="548"/>
      <c r="F570" s="548"/>
      <c r="G570" s="548"/>
      <c r="H570" s="549"/>
      <c r="J570" s="95"/>
    </row>
    <row r="571" spans="1:12" s="94" customFormat="1" ht="12.75" x14ac:dyDescent="0.2">
      <c r="A571" s="228"/>
      <c r="B571" s="331"/>
      <c r="C571" s="363"/>
      <c r="D571" s="363"/>
      <c r="E571" s="363"/>
      <c r="F571" s="363"/>
      <c r="G571" s="363"/>
      <c r="H571" s="364"/>
      <c r="J571" s="95"/>
    </row>
    <row r="572" spans="1:12" s="94" customFormat="1" ht="122.45" customHeight="1" x14ac:dyDescent="0.2">
      <c r="A572" s="228"/>
      <c r="B572" s="99" t="s">
        <v>6971</v>
      </c>
      <c r="C572" s="100" t="s">
        <v>14105</v>
      </c>
      <c r="D572" s="101" t="s">
        <v>107</v>
      </c>
      <c r="E572" s="101" t="s">
        <v>6454</v>
      </c>
      <c r="F572" s="102"/>
      <c r="G572" s="103"/>
      <c r="H572" s="104">
        <f>SUM(H573:H575)</f>
        <v>195.46175999999997</v>
      </c>
      <c r="J572" s="96"/>
      <c r="L572" s="98"/>
    </row>
    <row r="573" spans="1:12" s="106" customFormat="1" ht="25.5" x14ac:dyDescent="0.2">
      <c r="A573" s="287" t="s">
        <v>5144</v>
      </c>
      <c r="B573" s="367">
        <v>88264</v>
      </c>
      <c r="C573" s="316" t="str">
        <f>IF(A573="SERVIÇO",VLOOKUP(B573,SERVIÇOS!$A$6:$D$6426,2,0),IF(A573="INSUMO",VLOOKUP(B573,INSUMOS!$A$6:$D$5343,2,0),IF(A573="COTAÇÃO",VLOOKUP(B573,'MAPA DE COTAÇÕES'!$A$9:$H$956,2,0))))</f>
        <v>ELETRICISTA COM ENCARGOS COMPLEMENTARES</v>
      </c>
      <c r="D573" s="317" t="str">
        <f>IF(A573="SERVIÇO",VLOOKUP(B573,SERVIÇOS!$A$6:$E$6426,5,0),IF(A573="INSUMO",VLOOKUP(B573,INSUMOS!$A$6:$E$5343,5,0),IF(A573="COTAÇÃO",VLOOKUP(B573,'MAPA DE COTAÇÕES'!$A$9:$I$956,8,0))))</f>
        <v>SER.CG</v>
      </c>
      <c r="E573" s="317" t="str">
        <f>IF(A573="SERVIÇO",VLOOKUP(B573,SERVIÇOS!$A$6:$D$6426,3,0),IF(A573="INSUMO",VLOOKUP(B573,INSUMOS!$A$6:$D$5343,3,0),IF(A573="COTAÇÃO",VLOOKUP(B573,'MAPA DE COTAÇÕES'!$A$9:$H$956,4,0))))</f>
        <v>H</v>
      </c>
      <c r="F573" s="361">
        <v>3.198</v>
      </c>
      <c r="G573" s="318">
        <f>IF(A573="SERVIÇO",VLOOKUP(B573,SERVIÇOS!$A$6:$D$6426,4,0),IF(A573="INSUMO",VLOOKUP(B573,INSUMOS!$A$6:$D$5343,4,0),IF(A573="COTAÇÃO",VLOOKUP(B573,'MAPA DE COTAÇÕES'!$A$9:$H$956,3,0))))</f>
        <v>21.72</v>
      </c>
      <c r="H573" s="321">
        <f t="shared" ref="H573:H575" si="95">F573*G573</f>
        <v>69.460560000000001</v>
      </c>
      <c r="J573" s="244"/>
    </row>
    <row r="574" spans="1:12" s="106" customFormat="1" ht="25.5" x14ac:dyDescent="0.2">
      <c r="A574" s="287" t="s">
        <v>5144</v>
      </c>
      <c r="B574" s="319">
        <v>88247</v>
      </c>
      <c r="C574" s="316" t="str">
        <f>IF(A574="SERVIÇO",VLOOKUP(B574,SERVIÇOS!$A$6:$D$6426,2,0),IF(A574="INSUMO",VLOOKUP(B574,INSUMOS!$A$6:$D$5343,2,0),IF(A574="COTAÇÃO",VLOOKUP(B574,'MAPA DE COTAÇÕES'!$A$9:$H$956,2,0))))</f>
        <v>AUXILIAR DE ELETRICISTA COM ENCARGOS COMPLEMENTARES</v>
      </c>
      <c r="D574" s="317" t="str">
        <f>IF(A574="SERVIÇO",VLOOKUP(B574,SERVIÇOS!$A$6:$E$6426,5,0),IF(A574="INSUMO",VLOOKUP(B574,INSUMOS!$A$6:$E$5343,5,0),IF(A574="COTAÇÃO",VLOOKUP(B574,'MAPA DE COTAÇÕES'!$A$9:$I$956,8,0))))</f>
        <v>SER.CG</v>
      </c>
      <c r="E574" s="317" t="str">
        <f>IF(A574="SERVIÇO",VLOOKUP(B574,SERVIÇOS!$A$6:$D$6426,3,0),IF(A574="INSUMO",VLOOKUP(B574,INSUMOS!$A$6:$D$5343,3,0),IF(A574="COTAÇÃO",VLOOKUP(B574,'MAPA DE COTAÇÕES'!$A$9:$H$956,4,0))))</f>
        <v>H</v>
      </c>
      <c r="F574" s="361">
        <v>3.198</v>
      </c>
      <c r="G574" s="318">
        <f>IF(A574="SERVIÇO",VLOOKUP(B574,SERVIÇOS!$A$6:$D$6426,4,0),IF(A574="INSUMO",VLOOKUP(B574,INSUMOS!$A$6:$D$5343,4,0),IF(A574="COTAÇÃO",VLOOKUP(B574,'MAPA DE COTAÇÕES'!$A$9:$H$956,3,0))))</f>
        <v>16.91</v>
      </c>
      <c r="H574" s="321">
        <f t="shared" si="95"/>
        <v>54.078179999999996</v>
      </c>
      <c r="J574" s="244"/>
    </row>
    <row r="575" spans="1:12" s="106" customFormat="1" ht="25.5" x14ac:dyDescent="0.2">
      <c r="A575" s="287" t="s">
        <v>5144</v>
      </c>
      <c r="B575" s="319">
        <v>88279</v>
      </c>
      <c r="C575" s="316" t="str">
        <f>IF(A575="SERVIÇO",VLOOKUP(B575,SERVIÇOS!$A$6:$D$6426,2,0),IF(A575="INSUMO",VLOOKUP(B575,INSUMOS!$A$6:$D$5343,2,0),IF(A575="COTAÇÃO",VLOOKUP(B575,'MAPA DE COTAÇÕES'!$A$9:$H$956,2,0))))</f>
        <v>MONTADOR ELETROMECÃNICO COM ENCARGOS COMPLEMENTARES</v>
      </c>
      <c r="D575" s="317" t="str">
        <f>IF(A575="SERVIÇO",VLOOKUP(B575,SERVIÇOS!$A$6:$E$6426,5,0),IF(A575="INSUMO",VLOOKUP(B575,INSUMOS!$A$6:$E$5343,5,0),IF(A575="COTAÇÃO",VLOOKUP(B575,'MAPA DE COTAÇÕES'!$A$9:$I$956,8,0))))</f>
        <v>SER.CG</v>
      </c>
      <c r="E575" s="317" t="str">
        <f>IF(A575="SERVIÇO",VLOOKUP(B575,SERVIÇOS!$A$6:$D$6426,3,0),IF(A575="INSUMO",VLOOKUP(B575,INSUMOS!$A$6:$D$5343,3,0),IF(A575="COTAÇÃO",VLOOKUP(B575,'MAPA DE COTAÇÕES'!$A$9:$H$956,4,0))))</f>
        <v>H</v>
      </c>
      <c r="F575" s="361">
        <v>3.198</v>
      </c>
      <c r="G575" s="318">
        <f>IF(A575="SERVIÇO",VLOOKUP(B575,SERVIÇOS!$A$6:$D$6426,4,0),IF(A575="INSUMO",VLOOKUP(B575,INSUMOS!$A$6:$D$5343,4,0),IF(A575="COTAÇÃO",VLOOKUP(B575,'MAPA DE COTAÇÕES'!$A$9:$H$956,3,0))))</f>
        <v>22.49</v>
      </c>
      <c r="H575" s="321">
        <f t="shared" si="95"/>
        <v>71.923019999999994</v>
      </c>
      <c r="J575" s="244"/>
    </row>
    <row r="576" spans="1:12" s="94" customFormat="1" ht="12.75" x14ac:dyDescent="0.2">
      <c r="A576" s="228"/>
      <c r="B576" s="97" t="s">
        <v>168</v>
      </c>
      <c r="C576" s="547" t="s">
        <v>6966</v>
      </c>
      <c r="D576" s="548"/>
      <c r="E576" s="548"/>
      <c r="F576" s="548"/>
      <c r="G576" s="548"/>
      <c r="H576" s="549"/>
      <c r="J576" s="95"/>
    </row>
    <row r="577" spans="1:12" s="94" customFormat="1" ht="12.75" x14ac:dyDescent="0.2">
      <c r="A577" s="228"/>
      <c r="B577" s="331"/>
      <c r="C577" s="363"/>
      <c r="D577" s="363"/>
      <c r="E577" s="363"/>
      <c r="F577" s="363"/>
      <c r="G577" s="363"/>
      <c r="H577" s="364"/>
      <c r="J577" s="95"/>
    </row>
    <row r="578" spans="1:12" s="94" customFormat="1" ht="154.15" customHeight="1" x14ac:dyDescent="0.2">
      <c r="A578" s="228"/>
      <c r="B578" s="99" t="s">
        <v>6972</v>
      </c>
      <c r="C578" s="100" t="s">
        <v>14106</v>
      </c>
      <c r="D578" s="101" t="s">
        <v>107</v>
      </c>
      <c r="E578" s="101" t="s">
        <v>6454</v>
      </c>
      <c r="F578" s="102"/>
      <c r="G578" s="103"/>
      <c r="H578" s="104">
        <f>SUM(H579:H581)</f>
        <v>195.46175999999997</v>
      </c>
      <c r="J578" s="96"/>
      <c r="L578" s="98"/>
    </row>
    <row r="579" spans="1:12" s="106" customFormat="1" ht="25.5" x14ac:dyDescent="0.2">
      <c r="A579" s="287" t="s">
        <v>5144</v>
      </c>
      <c r="B579" s="367">
        <v>88264</v>
      </c>
      <c r="C579" s="316" t="str">
        <f>IF(A579="SERVIÇO",VLOOKUP(B579,SERVIÇOS!$A$6:$D$6426,2,0),IF(A579="INSUMO",VLOOKUP(B579,INSUMOS!$A$6:$D$5343,2,0),IF(A579="COTAÇÃO",VLOOKUP(B579,'MAPA DE COTAÇÕES'!$A$9:$H$956,2,0))))</f>
        <v>ELETRICISTA COM ENCARGOS COMPLEMENTARES</v>
      </c>
      <c r="D579" s="317" t="str">
        <f>IF(A579="SERVIÇO",VLOOKUP(B579,SERVIÇOS!$A$6:$E$6426,5,0),IF(A579="INSUMO",VLOOKUP(B579,INSUMOS!$A$6:$E$5343,5,0),IF(A579="COTAÇÃO",VLOOKUP(B579,'MAPA DE COTAÇÕES'!$A$9:$I$956,8,0))))</f>
        <v>SER.CG</v>
      </c>
      <c r="E579" s="317" t="str">
        <f>IF(A579="SERVIÇO",VLOOKUP(B579,SERVIÇOS!$A$6:$D$6426,3,0),IF(A579="INSUMO",VLOOKUP(B579,INSUMOS!$A$6:$D$5343,3,0),IF(A579="COTAÇÃO",VLOOKUP(B579,'MAPA DE COTAÇÕES'!$A$9:$H$956,4,0))))</f>
        <v>H</v>
      </c>
      <c r="F579" s="361">
        <v>3.198</v>
      </c>
      <c r="G579" s="318">
        <f>IF(A579="SERVIÇO",VLOOKUP(B579,SERVIÇOS!$A$6:$D$6426,4,0),IF(A579="INSUMO",VLOOKUP(B579,INSUMOS!$A$6:$D$5343,4,0),IF(A579="COTAÇÃO",VLOOKUP(B579,'MAPA DE COTAÇÕES'!$A$9:$H$956,3,0))))</f>
        <v>21.72</v>
      </c>
      <c r="H579" s="321">
        <f t="shared" ref="H579:H581" si="96">F579*G579</f>
        <v>69.460560000000001</v>
      </c>
      <c r="J579" s="244"/>
    </row>
    <row r="580" spans="1:12" s="106" customFormat="1" ht="25.5" x14ac:dyDescent="0.2">
      <c r="A580" s="287" t="s">
        <v>5144</v>
      </c>
      <c r="B580" s="319">
        <v>88247</v>
      </c>
      <c r="C580" s="316" t="str">
        <f>IF(A580="SERVIÇO",VLOOKUP(B580,SERVIÇOS!$A$6:$D$6426,2,0),IF(A580="INSUMO",VLOOKUP(B580,INSUMOS!$A$6:$D$5343,2,0),IF(A580="COTAÇÃO",VLOOKUP(B580,'MAPA DE COTAÇÕES'!$A$9:$H$956,2,0))))</f>
        <v>AUXILIAR DE ELETRICISTA COM ENCARGOS COMPLEMENTARES</v>
      </c>
      <c r="D580" s="317" t="str">
        <f>IF(A580="SERVIÇO",VLOOKUP(B580,SERVIÇOS!$A$6:$E$6426,5,0),IF(A580="INSUMO",VLOOKUP(B580,INSUMOS!$A$6:$E$5343,5,0),IF(A580="COTAÇÃO",VLOOKUP(B580,'MAPA DE COTAÇÕES'!$A$9:$I$956,8,0))))</f>
        <v>SER.CG</v>
      </c>
      <c r="E580" s="317" t="str">
        <f>IF(A580="SERVIÇO",VLOOKUP(B580,SERVIÇOS!$A$6:$D$6426,3,0),IF(A580="INSUMO",VLOOKUP(B580,INSUMOS!$A$6:$D$5343,3,0),IF(A580="COTAÇÃO",VLOOKUP(B580,'MAPA DE COTAÇÕES'!$A$9:$H$956,4,0))))</f>
        <v>H</v>
      </c>
      <c r="F580" s="361">
        <v>3.198</v>
      </c>
      <c r="G580" s="318">
        <f>IF(A580="SERVIÇO",VLOOKUP(B580,SERVIÇOS!$A$6:$D$6426,4,0),IF(A580="INSUMO",VLOOKUP(B580,INSUMOS!$A$6:$D$5343,4,0),IF(A580="COTAÇÃO",VLOOKUP(B580,'MAPA DE COTAÇÕES'!$A$9:$H$956,3,0))))</f>
        <v>16.91</v>
      </c>
      <c r="H580" s="321">
        <f t="shared" si="96"/>
        <v>54.078179999999996</v>
      </c>
      <c r="J580" s="244"/>
    </row>
    <row r="581" spans="1:12" s="106" customFormat="1" ht="25.5" x14ac:dyDescent="0.2">
      <c r="A581" s="287" t="s">
        <v>5144</v>
      </c>
      <c r="B581" s="319">
        <v>88279</v>
      </c>
      <c r="C581" s="316" t="str">
        <f>IF(A581="SERVIÇO",VLOOKUP(B581,SERVIÇOS!$A$6:$D$6426,2,0),IF(A581="INSUMO",VLOOKUP(B581,INSUMOS!$A$6:$D$5343,2,0),IF(A581="COTAÇÃO",VLOOKUP(B581,'MAPA DE COTAÇÕES'!$A$9:$H$956,2,0))))</f>
        <v>MONTADOR ELETROMECÃNICO COM ENCARGOS COMPLEMENTARES</v>
      </c>
      <c r="D581" s="317" t="str">
        <f>IF(A581="SERVIÇO",VLOOKUP(B581,SERVIÇOS!$A$6:$E$6426,5,0),IF(A581="INSUMO",VLOOKUP(B581,INSUMOS!$A$6:$E$5343,5,0),IF(A581="COTAÇÃO",VLOOKUP(B581,'MAPA DE COTAÇÕES'!$A$9:$I$956,8,0))))</f>
        <v>SER.CG</v>
      </c>
      <c r="E581" s="317" t="str">
        <f>IF(A581="SERVIÇO",VLOOKUP(B581,SERVIÇOS!$A$6:$D$6426,3,0),IF(A581="INSUMO",VLOOKUP(B581,INSUMOS!$A$6:$D$5343,3,0),IF(A581="COTAÇÃO",VLOOKUP(B581,'MAPA DE COTAÇÕES'!$A$9:$H$956,4,0))))</f>
        <v>H</v>
      </c>
      <c r="F581" s="361">
        <v>3.198</v>
      </c>
      <c r="G581" s="318">
        <f>IF(A581="SERVIÇO",VLOOKUP(B581,SERVIÇOS!$A$6:$D$6426,4,0),IF(A581="INSUMO",VLOOKUP(B581,INSUMOS!$A$6:$D$5343,4,0),IF(A581="COTAÇÃO",VLOOKUP(B581,'MAPA DE COTAÇÕES'!$A$9:$H$956,3,0))))</f>
        <v>22.49</v>
      </c>
      <c r="H581" s="321">
        <f t="shared" si="96"/>
        <v>71.923019999999994</v>
      </c>
      <c r="J581" s="244"/>
    </row>
    <row r="582" spans="1:12" s="94" customFormat="1" ht="12.75" x14ac:dyDescent="0.2">
      <c r="A582" s="228"/>
      <c r="B582" s="97" t="s">
        <v>168</v>
      </c>
      <c r="C582" s="547" t="s">
        <v>6966</v>
      </c>
      <c r="D582" s="548"/>
      <c r="E582" s="548"/>
      <c r="F582" s="548"/>
      <c r="G582" s="548"/>
      <c r="H582" s="549"/>
      <c r="J582" s="95"/>
    </row>
    <row r="583" spans="1:12" s="94" customFormat="1" ht="12.75" x14ac:dyDescent="0.2">
      <c r="A583" s="228"/>
      <c r="B583" s="331"/>
      <c r="C583" s="363"/>
      <c r="D583" s="363"/>
      <c r="E583" s="363"/>
      <c r="F583" s="363"/>
      <c r="G583" s="363"/>
      <c r="H583" s="364"/>
      <c r="J583" s="95"/>
    </row>
    <row r="584" spans="1:12" s="94" customFormat="1" ht="153" x14ac:dyDescent="0.2">
      <c r="A584" s="228"/>
      <c r="B584" s="99" t="s">
        <v>6973</v>
      </c>
      <c r="C584" s="100" t="s">
        <v>14109</v>
      </c>
      <c r="D584" s="101" t="s">
        <v>107</v>
      </c>
      <c r="E584" s="101" t="s">
        <v>6454</v>
      </c>
      <c r="F584" s="102"/>
      <c r="G584" s="103"/>
      <c r="H584" s="104">
        <f>SUM(H585:H587)</f>
        <v>195.46175999999997</v>
      </c>
      <c r="J584" s="96"/>
      <c r="L584" s="98"/>
    </row>
    <row r="585" spans="1:12" s="106" customFormat="1" ht="25.5" x14ac:dyDescent="0.2">
      <c r="A585" s="287" t="s">
        <v>5144</v>
      </c>
      <c r="B585" s="367">
        <v>88264</v>
      </c>
      <c r="C585" s="316" t="str">
        <f>IF(A585="SERVIÇO",VLOOKUP(B585,SERVIÇOS!$A$6:$D$6426,2,0),IF(A585="INSUMO",VLOOKUP(B585,INSUMOS!$A$6:$D$5343,2,0),IF(A585="COTAÇÃO",VLOOKUP(B585,'MAPA DE COTAÇÕES'!$A$9:$H$956,2,0))))</f>
        <v>ELETRICISTA COM ENCARGOS COMPLEMENTARES</v>
      </c>
      <c r="D585" s="317" t="str">
        <f>IF(A585="SERVIÇO",VLOOKUP(B585,SERVIÇOS!$A$6:$E$6426,5,0),IF(A585="INSUMO",VLOOKUP(B585,INSUMOS!$A$6:$E$5343,5,0),IF(A585="COTAÇÃO",VLOOKUP(B585,'MAPA DE COTAÇÕES'!$A$9:$I$956,8,0))))</f>
        <v>SER.CG</v>
      </c>
      <c r="E585" s="317" t="str">
        <f>IF(A585="SERVIÇO",VLOOKUP(B585,SERVIÇOS!$A$6:$D$6426,3,0),IF(A585="INSUMO",VLOOKUP(B585,INSUMOS!$A$6:$D$5343,3,0),IF(A585="COTAÇÃO",VLOOKUP(B585,'MAPA DE COTAÇÕES'!$A$9:$H$956,4,0))))</f>
        <v>H</v>
      </c>
      <c r="F585" s="361">
        <v>3.198</v>
      </c>
      <c r="G585" s="318">
        <f>IF(A585="SERVIÇO",VLOOKUP(B585,SERVIÇOS!$A$6:$D$6426,4,0),IF(A585="INSUMO",VLOOKUP(B585,INSUMOS!$A$6:$D$5343,4,0),IF(A585="COTAÇÃO",VLOOKUP(B585,'MAPA DE COTAÇÕES'!$A$9:$H$956,3,0))))</f>
        <v>21.72</v>
      </c>
      <c r="H585" s="321">
        <f t="shared" ref="H585:H587" si="97">F585*G585</f>
        <v>69.460560000000001</v>
      </c>
      <c r="J585" s="244"/>
    </row>
    <row r="586" spans="1:12" s="106" customFormat="1" ht="25.5" x14ac:dyDescent="0.2">
      <c r="A586" s="287" t="s">
        <v>5144</v>
      </c>
      <c r="B586" s="319">
        <v>88247</v>
      </c>
      <c r="C586" s="316" t="str">
        <f>IF(A586="SERVIÇO",VLOOKUP(B586,SERVIÇOS!$A$6:$D$6426,2,0),IF(A586="INSUMO",VLOOKUP(B586,INSUMOS!$A$6:$D$5343,2,0),IF(A586="COTAÇÃO",VLOOKUP(B586,'MAPA DE COTAÇÕES'!$A$9:$H$956,2,0))))</f>
        <v>AUXILIAR DE ELETRICISTA COM ENCARGOS COMPLEMENTARES</v>
      </c>
      <c r="D586" s="317" t="str">
        <f>IF(A586="SERVIÇO",VLOOKUP(B586,SERVIÇOS!$A$6:$E$6426,5,0),IF(A586="INSUMO",VLOOKUP(B586,INSUMOS!$A$6:$E$5343,5,0),IF(A586="COTAÇÃO",VLOOKUP(B586,'MAPA DE COTAÇÕES'!$A$9:$I$956,8,0))))</f>
        <v>SER.CG</v>
      </c>
      <c r="E586" s="317" t="str">
        <f>IF(A586="SERVIÇO",VLOOKUP(B586,SERVIÇOS!$A$6:$D$6426,3,0),IF(A586="INSUMO",VLOOKUP(B586,INSUMOS!$A$6:$D$5343,3,0),IF(A586="COTAÇÃO",VLOOKUP(B586,'MAPA DE COTAÇÕES'!$A$9:$H$956,4,0))))</f>
        <v>H</v>
      </c>
      <c r="F586" s="361">
        <v>3.198</v>
      </c>
      <c r="G586" s="318">
        <f>IF(A586="SERVIÇO",VLOOKUP(B586,SERVIÇOS!$A$6:$D$6426,4,0),IF(A586="INSUMO",VLOOKUP(B586,INSUMOS!$A$6:$D$5343,4,0),IF(A586="COTAÇÃO",VLOOKUP(B586,'MAPA DE COTAÇÕES'!$A$9:$H$956,3,0))))</f>
        <v>16.91</v>
      </c>
      <c r="H586" s="321">
        <f t="shared" si="97"/>
        <v>54.078179999999996</v>
      </c>
      <c r="J586" s="244"/>
    </row>
    <row r="587" spans="1:12" s="106" customFormat="1" ht="25.5" x14ac:dyDescent="0.2">
      <c r="A587" s="287" t="s">
        <v>5144</v>
      </c>
      <c r="B587" s="319">
        <v>88279</v>
      </c>
      <c r="C587" s="316" t="str">
        <f>IF(A587="SERVIÇO",VLOOKUP(B587,SERVIÇOS!$A$6:$D$6426,2,0),IF(A587="INSUMO",VLOOKUP(B587,INSUMOS!$A$6:$D$5343,2,0),IF(A587="COTAÇÃO",VLOOKUP(B587,'MAPA DE COTAÇÕES'!$A$9:$H$956,2,0))))</f>
        <v>MONTADOR ELETROMECÃNICO COM ENCARGOS COMPLEMENTARES</v>
      </c>
      <c r="D587" s="317" t="str">
        <f>IF(A587="SERVIÇO",VLOOKUP(B587,SERVIÇOS!$A$6:$E$6426,5,0),IF(A587="INSUMO",VLOOKUP(B587,INSUMOS!$A$6:$E$5343,5,0),IF(A587="COTAÇÃO",VLOOKUP(B587,'MAPA DE COTAÇÕES'!$A$9:$I$956,8,0))))</f>
        <v>SER.CG</v>
      </c>
      <c r="E587" s="317" t="str">
        <f>IF(A587="SERVIÇO",VLOOKUP(B587,SERVIÇOS!$A$6:$D$6426,3,0),IF(A587="INSUMO",VLOOKUP(B587,INSUMOS!$A$6:$D$5343,3,0),IF(A587="COTAÇÃO",VLOOKUP(B587,'MAPA DE COTAÇÕES'!$A$9:$H$956,4,0))))</f>
        <v>H</v>
      </c>
      <c r="F587" s="361">
        <v>3.198</v>
      </c>
      <c r="G587" s="318">
        <f>IF(A587="SERVIÇO",VLOOKUP(B587,SERVIÇOS!$A$6:$D$6426,4,0),IF(A587="INSUMO",VLOOKUP(B587,INSUMOS!$A$6:$D$5343,4,0),IF(A587="COTAÇÃO",VLOOKUP(B587,'MAPA DE COTAÇÕES'!$A$9:$H$956,3,0))))</f>
        <v>22.49</v>
      </c>
      <c r="H587" s="321">
        <f t="shared" si="97"/>
        <v>71.923019999999994</v>
      </c>
      <c r="J587" s="244"/>
    </row>
    <row r="588" spans="1:12" s="94" customFormat="1" ht="12.75" x14ac:dyDescent="0.2">
      <c r="A588" s="228"/>
      <c r="B588" s="97" t="s">
        <v>168</v>
      </c>
      <c r="C588" s="547" t="s">
        <v>6966</v>
      </c>
      <c r="D588" s="548"/>
      <c r="E588" s="548"/>
      <c r="F588" s="548"/>
      <c r="G588" s="548"/>
      <c r="H588" s="549"/>
      <c r="J588" s="95"/>
    </row>
    <row r="589" spans="1:12" s="94" customFormat="1" ht="12.75" x14ac:dyDescent="0.2">
      <c r="A589" s="228"/>
      <c r="B589" s="331"/>
      <c r="C589" s="363"/>
      <c r="D589" s="363"/>
      <c r="E589" s="363"/>
      <c r="F589" s="363"/>
      <c r="G589" s="363"/>
      <c r="H589" s="364"/>
      <c r="J589" s="95"/>
    </row>
    <row r="590" spans="1:12" s="94" customFormat="1" ht="38.25" x14ac:dyDescent="0.2">
      <c r="A590" s="228"/>
      <c r="B590" s="99" t="s">
        <v>6974</v>
      </c>
      <c r="C590" s="100" t="s">
        <v>6975</v>
      </c>
      <c r="D590" s="101" t="s">
        <v>107</v>
      </c>
      <c r="E590" s="101" t="s">
        <v>8</v>
      </c>
      <c r="F590" s="102"/>
      <c r="G590" s="103"/>
      <c r="H590" s="104">
        <f>SUM(H591:H594)</f>
        <v>18.425000000000004</v>
      </c>
      <c r="J590" s="96"/>
      <c r="L590" s="98"/>
    </row>
    <row r="591" spans="1:12" s="106" customFormat="1" ht="25.5" x14ac:dyDescent="0.2">
      <c r="A591" s="287" t="s">
        <v>5144</v>
      </c>
      <c r="B591" s="367">
        <v>88279</v>
      </c>
      <c r="C591" s="316" t="str">
        <f>IF(A591="SERVIÇO",VLOOKUP(B591,SERVIÇOS!$A$6:$D$6426,2,0),IF(A591="INSUMO",VLOOKUP(B591,INSUMOS!$A$6:$D$5343,2,0),IF(A591="COTAÇÃO",VLOOKUP(B591,'MAPA DE COTAÇÕES'!$A$9:$H$956,2,0))))</f>
        <v>MONTADOR ELETROMECÃNICO COM ENCARGOS COMPLEMENTARES</v>
      </c>
      <c r="D591" s="317" t="str">
        <f>IF(A591="SERVIÇO",VLOOKUP(B591,SERVIÇOS!$A$6:$E$6426,5,0),IF(A591="INSUMO",VLOOKUP(B591,INSUMOS!$A$6:$E$5343,5,0),IF(A591="COTAÇÃO",VLOOKUP(B591,'MAPA DE COTAÇÕES'!$A$9:$I$956,8,0))))</f>
        <v>SER.CG</v>
      </c>
      <c r="E591" s="317" t="str">
        <f>IF(A591="SERVIÇO",VLOOKUP(B591,SERVIÇOS!$A$6:$D$6426,3,0),IF(A591="INSUMO",VLOOKUP(B591,INSUMOS!$A$6:$D$5343,3,0),IF(A591="COTAÇÃO",VLOOKUP(B591,'MAPA DE COTAÇÕES'!$A$9:$H$956,4,0))))</f>
        <v>H</v>
      </c>
      <c r="F591" s="361">
        <v>0.1</v>
      </c>
      <c r="G591" s="318">
        <f>IF(A591="SERVIÇO",VLOOKUP(B591,SERVIÇOS!$A$6:$D$6426,4,0),IF(A591="INSUMO",VLOOKUP(B591,INSUMOS!$A$6:$D$5343,4,0),IF(A591="COTAÇÃO",VLOOKUP(B591,'MAPA DE COTAÇÕES'!$A$9:$H$956,3,0))))</f>
        <v>22.49</v>
      </c>
      <c r="H591" s="321">
        <f t="shared" ref="H591:H594" si="98">F591*G591</f>
        <v>2.2490000000000001</v>
      </c>
      <c r="J591" s="244"/>
    </row>
    <row r="592" spans="1:12" s="106" customFormat="1" ht="25.5" x14ac:dyDescent="0.2">
      <c r="A592" s="287" t="s">
        <v>5144</v>
      </c>
      <c r="B592" s="319">
        <v>88316</v>
      </c>
      <c r="C592" s="316" t="str">
        <f>IF(A592="SERVIÇO",VLOOKUP(B592,SERVIÇOS!$A$6:$D$6426,2,0),IF(A592="INSUMO",VLOOKUP(B592,INSUMOS!$A$6:$D$5343,2,0),IF(A592="COTAÇÃO",VLOOKUP(B592,'MAPA DE COTAÇÕES'!$A$9:$H$956,2,0))))</f>
        <v>SERVENTE COM ENCARGOS COMPLEMENTARES</v>
      </c>
      <c r="D592" s="317" t="str">
        <f>IF(A592="SERVIÇO",VLOOKUP(B592,SERVIÇOS!$A$6:$E$6426,5,0),IF(A592="INSUMO",VLOOKUP(B592,INSUMOS!$A$6:$E$5343,5,0),IF(A592="COTAÇÃO",VLOOKUP(B592,'MAPA DE COTAÇÕES'!$A$9:$I$956,8,0))))</f>
        <v>SER.CG</v>
      </c>
      <c r="E592" s="317" t="str">
        <f>IF(A592="SERVIÇO",VLOOKUP(B592,SERVIÇOS!$A$6:$D$6426,3,0),IF(A592="INSUMO",VLOOKUP(B592,INSUMOS!$A$6:$D$5343,3,0),IF(A592="COTAÇÃO",VLOOKUP(B592,'MAPA DE COTAÇÕES'!$A$9:$H$956,4,0))))</f>
        <v>H</v>
      </c>
      <c r="F592" s="361">
        <v>0.1</v>
      </c>
      <c r="G592" s="318">
        <f>IF(A592="SERVIÇO",VLOOKUP(B592,SERVIÇOS!$A$6:$D$6426,4,0),IF(A592="INSUMO",VLOOKUP(B592,INSUMOS!$A$6:$D$5343,4,0),IF(A592="COTAÇÃO",VLOOKUP(B592,'MAPA DE COTAÇÕES'!$A$9:$H$956,3,0))))</f>
        <v>15.79</v>
      </c>
      <c r="H592" s="321">
        <f t="shared" si="98"/>
        <v>1.579</v>
      </c>
      <c r="J592" s="244"/>
    </row>
    <row r="593" spans="1:12" s="106" customFormat="1" ht="38.25" x14ac:dyDescent="0.2">
      <c r="A593" s="287" t="s">
        <v>5146</v>
      </c>
      <c r="B593" s="319">
        <v>39662</v>
      </c>
      <c r="C593" s="316" t="str">
        <f>IF(A593="SERVIÇO",VLOOKUP(B593,SERVIÇOS!$A$6:$D$6426,2,0),IF(A593="INSUMO",VLOOKUP(B593,INSUMOS!$A$6:$D$5343,2,0),IF(A593="COTAÇÃO",VLOOKUP(B593,'MAPA DE COTAÇÕES'!$A$9:$H$956,2,0))))</f>
        <v>TUBO DE COBRE FLEXIVEL, D = 1/4 ", E = 0,79 MM, PARA AR-CONDICIONADO/ INSTALACOES GAS RESIDENCIAIS E COMERCIAIS</v>
      </c>
      <c r="D593" s="317" t="str">
        <f>IF(A593="SERVIÇO",VLOOKUP(B593,SERVIÇOS!$A$6:$E$6426,5,0),IF(A593="INSUMO",VLOOKUP(B593,INSUMOS!$A$6:$E$5343,5,0),IF(A593="COTAÇÃO",VLOOKUP(B593,'MAPA DE COTAÇÕES'!$A$9:$I$956,8,0))))</f>
        <v>MAT.</v>
      </c>
      <c r="E593" s="317" t="str">
        <f>IF(A593="SERVIÇO",VLOOKUP(B593,SERVIÇOS!$A$6:$D$6426,3,0),IF(A593="INSUMO",VLOOKUP(B593,INSUMOS!$A$6:$D$5343,3,0),IF(A593="COTAÇÃO",VLOOKUP(B593,'MAPA DE COTAÇÕES'!$A$9:$H$956,4,0))))</f>
        <v xml:space="preserve">M     </v>
      </c>
      <c r="F593" s="361">
        <v>1.1000000000000001</v>
      </c>
      <c r="G593" s="318">
        <f>IF(A593="SERVIÇO",VLOOKUP(B593,SERVIÇOS!$A$6:$D$6426,4,0),IF(A593="INSUMO",VLOOKUP(B593,INSUMOS!$A$6:$D$5343,4,0),IF(A593="COTAÇÃO",VLOOKUP(B593,'MAPA DE COTAÇÕES'!$A$9:$H$956,3,0))))</f>
        <v>11.21</v>
      </c>
      <c r="H593" s="321">
        <f t="shared" si="98"/>
        <v>12.331000000000001</v>
      </c>
      <c r="J593" s="244"/>
    </row>
    <row r="594" spans="1:12" s="106" customFormat="1" ht="25.5" x14ac:dyDescent="0.2">
      <c r="A594" s="287" t="s">
        <v>16</v>
      </c>
      <c r="B594" s="319" t="s">
        <v>5889</v>
      </c>
      <c r="C594" s="316" t="str">
        <f>IF(A594="SERVIÇO",VLOOKUP(B594,SERVIÇOS!$A$6:$D$6426,2,0),IF(A594="INSUMO",VLOOKUP(B594,INSUMOS!$A$6:$D$5343,2,0),IF(A594="COTAÇÃO",VLOOKUP(B594,'MAPA DE COTAÇÕES'!$A$9:$H$956,2,0))))</f>
        <v>TUBO ELASTOMERO ESPONJOSO POLIETILENO ESP. 9mm DIÂM. Ø1/4''</v>
      </c>
      <c r="D594" s="317" t="str">
        <f>IF(A594="SERVIÇO",VLOOKUP(B594,SERVIÇOS!$A$6:$E$6426,5,0),IF(A594="INSUMO",VLOOKUP(B594,INSUMOS!$A$6:$E$5343,5,0),IF(A594="COTAÇÃO",VLOOKUP(B594,'MAPA DE COTAÇÕES'!$A$9:$I$956,9,0))))</f>
        <v>MAT.</v>
      </c>
      <c r="E594" s="317" t="str">
        <f>IF(A594="SERVIÇO",VLOOKUP(B594,SERVIÇOS!$A$6:$D$6426,3,0),IF(A594="INSUMO",VLOOKUP(B594,INSUMOS!$A$6:$D$5343,3,0),IF(A594="COTAÇÃO",VLOOKUP(B594,'MAPA DE COTAÇÕES'!$A$9:$H$956,4,0))))</f>
        <v>M</v>
      </c>
      <c r="F594" s="361">
        <v>1.1000000000000001</v>
      </c>
      <c r="G594" s="318">
        <f>IF(A594="SERVIÇO",VLOOKUP(B594,SERVIÇOS!$A$6:$D$6426,4,0),IF(A594="INSUMO",VLOOKUP(B594,INSUMOS!$A$6:$D$5343,4,0),IF(A594="COTAÇÃO",VLOOKUP(B594,'MAPA DE COTAÇÕES'!$A$9:$H$956,3,0))))</f>
        <v>2.06</v>
      </c>
      <c r="H594" s="321">
        <f t="shared" si="98"/>
        <v>2.2660000000000005</v>
      </c>
      <c r="J594" s="244"/>
    </row>
    <row r="595" spans="1:12" s="94" customFormat="1" ht="12.75" x14ac:dyDescent="0.2">
      <c r="A595" s="228"/>
      <c r="B595" s="97" t="s">
        <v>168</v>
      </c>
      <c r="C595" s="547" t="s">
        <v>6976</v>
      </c>
      <c r="D595" s="548"/>
      <c r="E595" s="548"/>
      <c r="F595" s="548"/>
      <c r="G595" s="548"/>
      <c r="H595" s="549"/>
      <c r="J595" s="95"/>
    </row>
    <row r="596" spans="1:12" s="94" customFormat="1" ht="12.75" x14ac:dyDescent="0.2">
      <c r="A596" s="228"/>
      <c r="B596" s="331"/>
      <c r="C596" s="363"/>
      <c r="D596" s="363"/>
      <c r="E596" s="363"/>
      <c r="F596" s="363"/>
      <c r="G596" s="363"/>
      <c r="H596" s="364"/>
      <c r="J596" s="95"/>
    </row>
    <row r="597" spans="1:12" s="94" customFormat="1" ht="38.25" x14ac:dyDescent="0.2">
      <c r="A597" s="228"/>
      <c r="B597" s="99" t="s">
        <v>6983</v>
      </c>
      <c r="C597" s="100" t="s">
        <v>6984</v>
      </c>
      <c r="D597" s="101" t="s">
        <v>107</v>
      </c>
      <c r="E597" s="101" t="s">
        <v>8</v>
      </c>
      <c r="F597" s="102"/>
      <c r="G597" s="103"/>
      <c r="H597" s="104">
        <f>SUM(H598:H601)</f>
        <v>27.473599999999998</v>
      </c>
      <c r="J597" s="96"/>
      <c r="L597" s="98"/>
    </row>
    <row r="598" spans="1:12" s="106" customFormat="1" ht="25.5" x14ac:dyDescent="0.2">
      <c r="A598" s="287" t="s">
        <v>5144</v>
      </c>
      <c r="B598" s="367">
        <v>88279</v>
      </c>
      <c r="C598" s="316" t="str">
        <f>IF(A598="SERVIÇO",VLOOKUP(B598,SERVIÇOS!$A$6:$D$6426,2,0),IF(A598="INSUMO",VLOOKUP(B598,INSUMOS!$A$6:$D$5343,2,0),IF(A598="COTAÇÃO",VLOOKUP(B598,'MAPA DE COTAÇÕES'!$A$9:$H$956,2,0))))</f>
        <v>MONTADOR ELETROMECÃNICO COM ENCARGOS COMPLEMENTARES</v>
      </c>
      <c r="D598" s="317" t="str">
        <f>IF(A598="SERVIÇO",VLOOKUP(B598,SERVIÇOS!$A$6:$E$6426,5,0),IF(A598="INSUMO",VLOOKUP(B598,INSUMOS!$A$6:$E$5343,5,0),IF(A598="COTAÇÃO",VLOOKUP(B598,'MAPA DE COTAÇÕES'!$A$9:$I$956,8,0))))</f>
        <v>SER.CG</v>
      </c>
      <c r="E598" s="317" t="str">
        <f>IF(A598="SERVIÇO",VLOOKUP(B598,SERVIÇOS!$A$6:$D$6426,3,0),IF(A598="INSUMO",VLOOKUP(B598,INSUMOS!$A$6:$D$5343,3,0),IF(A598="COTAÇÃO",VLOOKUP(B598,'MAPA DE COTAÇÕES'!$A$9:$H$956,4,0))))</f>
        <v>H</v>
      </c>
      <c r="F598" s="361">
        <v>0.12</v>
      </c>
      <c r="G598" s="318">
        <f>IF(A598="SERVIÇO",VLOOKUP(B598,SERVIÇOS!$A$6:$D$6426,4,0),IF(A598="INSUMO",VLOOKUP(B598,INSUMOS!$A$6:$D$5343,4,0),IF(A598="COTAÇÃO",VLOOKUP(B598,'MAPA DE COTAÇÕES'!$A$9:$H$956,3,0))))</f>
        <v>22.49</v>
      </c>
      <c r="H598" s="321">
        <f t="shared" ref="H598:H601" si="99">F598*G598</f>
        <v>2.6987999999999999</v>
      </c>
      <c r="J598" s="244"/>
    </row>
    <row r="599" spans="1:12" s="106" customFormat="1" ht="25.5" x14ac:dyDescent="0.2">
      <c r="A599" s="287" t="s">
        <v>5144</v>
      </c>
      <c r="B599" s="319">
        <v>88316</v>
      </c>
      <c r="C599" s="316" t="str">
        <f>IF(A599="SERVIÇO",VLOOKUP(B599,SERVIÇOS!$A$6:$D$6426,2,0),IF(A599="INSUMO",VLOOKUP(B599,INSUMOS!$A$6:$D$5343,2,0),IF(A599="COTAÇÃO",VLOOKUP(B599,'MAPA DE COTAÇÕES'!$A$9:$H$956,2,0))))</f>
        <v>SERVENTE COM ENCARGOS COMPLEMENTARES</v>
      </c>
      <c r="D599" s="317" t="str">
        <f>IF(A599="SERVIÇO",VLOOKUP(B599,SERVIÇOS!$A$6:$E$6426,5,0),IF(A599="INSUMO",VLOOKUP(B599,INSUMOS!$A$6:$E$5343,5,0),IF(A599="COTAÇÃO",VLOOKUP(B599,'MAPA DE COTAÇÕES'!$A$9:$I$956,8,0))))</f>
        <v>SER.CG</v>
      </c>
      <c r="E599" s="317" t="str">
        <f>IF(A599="SERVIÇO",VLOOKUP(B599,SERVIÇOS!$A$6:$D$6426,3,0),IF(A599="INSUMO",VLOOKUP(B599,INSUMOS!$A$6:$D$5343,3,0),IF(A599="COTAÇÃO",VLOOKUP(B599,'MAPA DE COTAÇÕES'!$A$9:$H$956,4,0))))</f>
        <v>H</v>
      </c>
      <c r="F599" s="361">
        <v>0.12</v>
      </c>
      <c r="G599" s="318">
        <f>IF(A599="SERVIÇO",VLOOKUP(B599,SERVIÇOS!$A$6:$D$6426,4,0),IF(A599="INSUMO",VLOOKUP(B599,INSUMOS!$A$6:$D$5343,4,0),IF(A599="COTAÇÃO",VLOOKUP(B599,'MAPA DE COTAÇÕES'!$A$9:$H$956,3,0))))</f>
        <v>15.79</v>
      </c>
      <c r="H599" s="321">
        <f t="shared" si="99"/>
        <v>1.8947999999999998</v>
      </c>
      <c r="J599" s="244"/>
    </row>
    <row r="600" spans="1:12" s="106" customFormat="1" ht="38.25" x14ac:dyDescent="0.2">
      <c r="A600" s="287" t="s">
        <v>5146</v>
      </c>
      <c r="B600" s="319">
        <v>39664</v>
      </c>
      <c r="C600" s="316" t="str">
        <f>IF(A600="SERVIÇO",VLOOKUP(B600,SERVIÇOS!$A$6:$D$6426,2,0),IF(A600="INSUMO",VLOOKUP(B600,INSUMOS!$A$6:$D$5343,2,0),IF(A600="COTAÇÃO",VLOOKUP(B600,'MAPA DE COTAÇÕES'!$A$9:$H$956,2,0))))</f>
        <v>TUBO DE COBRE FLEXIVEL, D = 3/8 ", E = 0,79 MM, PARA AR-CONDICIONADO/ INSTALACOES GAS RESIDENCIAIS E COMERCIAIS</v>
      </c>
      <c r="D600" s="317" t="str">
        <f>IF(A600="SERVIÇO",VLOOKUP(B600,SERVIÇOS!$A$6:$E$6426,5,0),IF(A600="INSUMO",VLOOKUP(B600,INSUMOS!$A$6:$E$5343,5,0),IF(A600="COTAÇÃO",VLOOKUP(B600,'MAPA DE COTAÇÕES'!$A$9:$I$956,8,0))))</f>
        <v>MAT.</v>
      </c>
      <c r="E600" s="317" t="str">
        <f>IF(A600="SERVIÇO",VLOOKUP(B600,SERVIÇOS!$A$6:$D$6426,3,0),IF(A600="INSUMO",VLOOKUP(B600,INSUMOS!$A$6:$D$5343,3,0),IF(A600="COTAÇÃO",VLOOKUP(B600,'MAPA DE COTAÇÕES'!$A$9:$H$956,4,0))))</f>
        <v xml:space="preserve">M     </v>
      </c>
      <c r="F600" s="361">
        <v>1.1000000000000001</v>
      </c>
      <c r="G600" s="318">
        <f>IF(A600="SERVIÇO",VLOOKUP(B600,SERVIÇOS!$A$6:$D$6426,4,0),IF(A600="INSUMO",VLOOKUP(B600,INSUMOS!$A$6:$D$5343,4,0),IF(A600="COTAÇÃO",VLOOKUP(B600,'MAPA DE COTAÇÕES'!$A$9:$H$956,3,0))))</f>
        <v>17.239999999999998</v>
      </c>
      <c r="H600" s="321">
        <f t="shared" si="99"/>
        <v>18.963999999999999</v>
      </c>
      <c r="J600" s="244"/>
    </row>
    <row r="601" spans="1:12" s="106" customFormat="1" ht="25.5" x14ac:dyDescent="0.2">
      <c r="A601" s="287" t="s">
        <v>16</v>
      </c>
      <c r="B601" s="319" t="s">
        <v>5890</v>
      </c>
      <c r="C601" s="316" t="str">
        <f>IF(A601="SERVIÇO",VLOOKUP(B601,SERVIÇOS!$A$6:$D$6426,2,0),IF(A601="INSUMO",VLOOKUP(B601,INSUMOS!$A$6:$D$5343,2,0),IF(A601="COTAÇÃO",VLOOKUP(B601,'MAPA DE COTAÇÕES'!$A$9:$H$956,2,0))))</f>
        <v>TUBO ELASTOMERO ESPONJOSO POLIETILENO ESP. 13mm DIÂM. Ø3/8''</v>
      </c>
      <c r="D601" s="317" t="str">
        <f>IF(A601="SERVIÇO",VLOOKUP(B601,SERVIÇOS!$A$6:$E$6426,5,0),IF(A601="INSUMO",VLOOKUP(B601,INSUMOS!$A$6:$E$5343,5,0),IF(A601="COTAÇÃO",VLOOKUP(B601,'MAPA DE COTAÇÕES'!$A$9:$I$956,9,0))))</f>
        <v>MAT.</v>
      </c>
      <c r="E601" s="317" t="str">
        <f>IF(A601="SERVIÇO",VLOOKUP(B601,SERVIÇOS!$A$6:$D$6426,3,0),IF(A601="INSUMO",VLOOKUP(B601,INSUMOS!$A$6:$D$5343,3,0),IF(A601="COTAÇÃO",VLOOKUP(B601,'MAPA DE COTAÇÕES'!$A$9:$H$956,4,0))))</f>
        <v>M</v>
      </c>
      <c r="F601" s="361">
        <v>1.1000000000000001</v>
      </c>
      <c r="G601" s="318">
        <f>IF(A601="SERVIÇO",VLOOKUP(B601,SERVIÇOS!$A$6:$D$6426,4,0),IF(A601="INSUMO",VLOOKUP(B601,INSUMOS!$A$6:$D$5343,4,0),IF(A601="COTAÇÃO",VLOOKUP(B601,'MAPA DE COTAÇÕES'!$A$9:$H$956,3,0))))</f>
        <v>3.56</v>
      </c>
      <c r="H601" s="321">
        <f t="shared" si="99"/>
        <v>3.9160000000000004</v>
      </c>
      <c r="J601" s="244"/>
    </row>
    <row r="602" spans="1:12" s="94" customFormat="1" ht="12.75" x14ac:dyDescent="0.2">
      <c r="A602" s="228"/>
      <c r="B602" s="97" t="s">
        <v>168</v>
      </c>
      <c r="C602" s="547" t="s">
        <v>6985</v>
      </c>
      <c r="D602" s="548"/>
      <c r="E602" s="548"/>
      <c r="F602" s="548"/>
      <c r="G602" s="548"/>
      <c r="H602" s="549"/>
      <c r="J602" s="95"/>
    </row>
    <row r="603" spans="1:12" s="94" customFormat="1" ht="12.75" x14ac:dyDescent="0.2">
      <c r="A603" s="228"/>
      <c r="B603" s="331"/>
      <c r="C603" s="363"/>
      <c r="D603" s="363"/>
      <c r="E603" s="363"/>
      <c r="F603" s="363"/>
      <c r="G603" s="363"/>
      <c r="H603" s="364"/>
      <c r="J603" s="95"/>
    </row>
    <row r="604" spans="1:12" s="94" customFormat="1" ht="38.25" x14ac:dyDescent="0.2">
      <c r="A604" s="228"/>
      <c r="B604" s="99" t="s">
        <v>6986</v>
      </c>
      <c r="C604" s="100" t="s">
        <v>6987</v>
      </c>
      <c r="D604" s="101" t="s">
        <v>107</v>
      </c>
      <c r="E604" s="101" t="s">
        <v>8</v>
      </c>
      <c r="F604" s="102"/>
      <c r="G604" s="103"/>
      <c r="H604" s="104">
        <f>SUM(H605:H608)</f>
        <v>35.240920000000003</v>
      </c>
      <c r="J604" s="96"/>
      <c r="L604" s="98"/>
    </row>
    <row r="605" spans="1:12" s="106" customFormat="1" ht="25.5" x14ac:dyDescent="0.2">
      <c r="A605" s="287" t="s">
        <v>5144</v>
      </c>
      <c r="B605" s="367">
        <v>88279</v>
      </c>
      <c r="C605" s="316" t="str">
        <f>IF(A605="SERVIÇO",VLOOKUP(B605,SERVIÇOS!$A$6:$D$6426,2,0),IF(A605="INSUMO",VLOOKUP(B605,INSUMOS!$A$6:$D$5343,2,0),IF(A605="COTAÇÃO",VLOOKUP(B605,'MAPA DE COTAÇÕES'!$A$9:$H$956,2,0))))</f>
        <v>MONTADOR ELETROMECÃNICO COM ENCARGOS COMPLEMENTARES</v>
      </c>
      <c r="D605" s="317" t="str">
        <f>IF(A605="SERVIÇO",VLOOKUP(B605,SERVIÇOS!$A$6:$E$6426,5,0),IF(A605="INSUMO",VLOOKUP(B605,INSUMOS!$A$6:$E$5343,5,0),IF(A605="COTAÇÃO",VLOOKUP(B605,'MAPA DE COTAÇÕES'!$A$9:$I$956,8,0))))</f>
        <v>SER.CG</v>
      </c>
      <c r="E605" s="317" t="str">
        <f>IF(A605="SERVIÇO",VLOOKUP(B605,SERVIÇOS!$A$6:$D$6426,3,0),IF(A605="INSUMO",VLOOKUP(B605,INSUMOS!$A$6:$D$5343,3,0),IF(A605="COTAÇÃO",VLOOKUP(B605,'MAPA DE COTAÇÕES'!$A$9:$H$956,4,0))))</f>
        <v>H</v>
      </c>
      <c r="F605" s="361">
        <v>0.13900000000000001</v>
      </c>
      <c r="G605" s="318">
        <f>IF(A605="SERVIÇO",VLOOKUP(B605,SERVIÇOS!$A$6:$D$6426,4,0),IF(A605="INSUMO",VLOOKUP(B605,INSUMOS!$A$6:$D$5343,4,0),IF(A605="COTAÇÃO",VLOOKUP(B605,'MAPA DE COTAÇÕES'!$A$9:$H$956,3,0))))</f>
        <v>22.49</v>
      </c>
      <c r="H605" s="321">
        <f t="shared" ref="H605:H608" si="100">F605*G605</f>
        <v>3.1261100000000002</v>
      </c>
      <c r="J605" s="244"/>
    </row>
    <row r="606" spans="1:12" s="106" customFormat="1" ht="25.5" x14ac:dyDescent="0.2">
      <c r="A606" s="287" t="s">
        <v>5144</v>
      </c>
      <c r="B606" s="319">
        <v>88316</v>
      </c>
      <c r="C606" s="316" t="str">
        <f>IF(A606="SERVIÇO",VLOOKUP(B606,SERVIÇOS!$A$6:$D$6426,2,0),IF(A606="INSUMO",VLOOKUP(B606,INSUMOS!$A$6:$D$5343,2,0),IF(A606="COTAÇÃO",VLOOKUP(B606,'MAPA DE COTAÇÕES'!$A$9:$H$956,2,0))))</f>
        <v>SERVENTE COM ENCARGOS COMPLEMENTARES</v>
      </c>
      <c r="D606" s="317" t="str">
        <f>IF(A606="SERVIÇO",VLOOKUP(B606,SERVIÇOS!$A$6:$E$6426,5,0),IF(A606="INSUMO",VLOOKUP(B606,INSUMOS!$A$6:$E$5343,5,0),IF(A606="COTAÇÃO",VLOOKUP(B606,'MAPA DE COTAÇÕES'!$A$9:$I$956,8,0))))</f>
        <v>SER.CG</v>
      </c>
      <c r="E606" s="317" t="str">
        <f>IF(A606="SERVIÇO",VLOOKUP(B606,SERVIÇOS!$A$6:$D$6426,3,0),IF(A606="INSUMO",VLOOKUP(B606,INSUMOS!$A$6:$D$5343,3,0),IF(A606="COTAÇÃO",VLOOKUP(B606,'MAPA DE COTAÇÕES'!$A$9:$H$956,4,0))))</f>
        <v>H</v>
      </c>
      <c r="F606" s="361">
        <v>0.13900000000000001</v>
      </c>
      <c r="G606" s="318">
        <f>IF(A606="SERVIÇO",VLOOKUP(B606,SERVIÇOS!$A$6:$D$6426,4,0),IF(A606="INSUMO",VLOOKUP(B606,INSUMOS!$A$6:$D$5343,4,0),IF(A606="COTAÇÃO",VLOOKUP(B606,'MAPA DE COTAÇÕES'!$A$9:$H$956,3,0))))</f>
        <v>15.79</v>
      </c>
      <c r="H606" s="321">
        <f t="shared" si="100"/>
        <v>2.1948099999999999</v>
      </c>
      <c r="J606" s="244"/>
    </row>
    <row r="607" spans="1:12" s="106" customFormat="1" ht="38.25" x14ac:dyDescent="0.2">
      <c r="A607" s="287" t="s">
        <v>5146</v>
      </c>
      <c r="B607" s="319">
        <v>39660</v>
      </c>
      <c r="C607" s="316" t="str">
        <f>IF(A607="SERVIÇO",VLOOKUP(B607,SERVIÇOS!$A$6:$D$6426,2,0),IF(A607="INSUMO",VLOOKUP(B607,INSUMOS!$A$6:$D$5343,2,0),IF(A607="COTAÇÃO",VLOOKUP(B607,'MAPA DE COTAÇÕES'!$A$9:$H$956,2,0))))</f>
        <v>TUBO DE COBRE FLEXIVEL, D = 1/2 ", E = 0,79 MM, PARA AR-CONDICIONADO/ INSTALACOES GAS RESIDENCIAIS E COMERCIAIS</v>
      </c>
      <c r="D607" s="317" t="str">
        <f>IF(A607="SERVIÇO",VLOOKUP(B607,SERVIÇOS!$A$6:$E$6426,5,0),IF(A607="INSUMO",VLOOKUP(B607,INSUMOS!$A$6:$E$5343,5,0),IF(A607="COTAÇÃO",VLOOKUP(B607,'MAPA DE COTAÇÕES'!$A$9:$I$956,8,0))))</f>
        <v>MAT.</v>
      </c>
      <c r="E607" s="317" t="str">
        <f>IF(A607="SERVIÇO",VLOOKUP(B607,SERVIÇOS!$A$6:$D$6426,3,0),IF(A607="INSUMO",VLOOKUP(B607,INSUMOS!$A$6:$D$5343,3,0),IF(A607="COTAÇÃO",VLOOKUP(B607,'MAPA DE COTAÇÕES'!$A$9:$H$956,4,0))))</f>
        <v xml:space="preserve">M     </v>
      </c>
      <c r="F607" s="361">
        <v>1.1000000000000001</v>
      </c>
      <c r="G607" s="318">
        <f>IF(A607="SERVIÇO",VLOOKUP(B607,SERVIÇOS!$A$6:$D$6426,4,0),IF(A607="INSUMO",VLOOKUP(B607,INSUMOS!$A$6:$D$5343,4,0),IF(A607="COTAÇÃO",VLOOKUP(B607,'MAPA DE COTAÇÕES'!$A$9:$H$956,3,0))))</f>
        <v>23.38</v>
      </c>
      <c r="H607" s="321">
        <f t="shared" si="100"/>
        <v>25.718</v>
      </c>
      <c r="J607" s="244"/>
    </row>
    <row r="608" spans="1:12" s="106" customFormat="1" ht="25.5" x14ac:dyDescent="0.2">
      <c r="A608" s="287" t="s">
        <v>16</v>
      </c>
      <c r="B608" s="319" t="s">
        <v>5891</v>
      </c>
      <c r="C608" s="316" t="str">
        <f>IF(A608="SERVIÇO",VLOOKUP(B608,SERVIÇOS!$A$6:$D$6426,2,0),IF(A608="INSUMO",VLOOKUP(B608,INSUMOS!$A$6:$D$5343,2,0),IF(A608="COTAÇÃO",VLOOKUP(B608,'MAPA DE COTAÇÕES'!$A$9:$H$956,2,0))))</f>
        <v>TUBO ELASTOMERO ESPONJOSO POLIETILENO ESP. 13mm DIÂM. Ø1/2''</v>
      </c>
      <c r="D608" s="317" t="str">
        <f>IF(A608="SERVIÇO",VLOOKUP(B608,SERVIÇOS!$A$6:$E$6426,5,0),IF(A608="INSUMO",VLOOKUP(B608,INSUMOS!$A$6:$E$5343,5,0),IF(A608="COTAÇÃO",VLOOKUP(B608,'MAPA DE COTAÇÕES'!$A$9:$I$956,9,0))))</f>
        <v>MAT.</v>
      </c>
      <c r="E608" s="317" t="str">
        <f>IF(A608="SERVIÇO",VLOOKUP(B608,SERVIÇOS!$A$6:$D$6426,3,0),IF(A608="INSUMO",VLOOKUP(B608,INSUMOS!$A$6:$D$5343,3,0),IF(A608="COTAÇÃO",VLOOKUP(B608,'MAPA DE COTAÇÕES'!$A$9:$H$956,4,0))))</f>
        <v>M</v>
      </c>
      <c r="F608" s="361">
        <v>1.1000000000000001</v>
      </c>
      <c r="G608" s="318">
        <f>IF(A608="SERVIÇO",VLOOKUP(B608,SERVIÇOS!$A$6:$D$6426,4,0),IF(A608="INSUMO",VLOOKUP(B608,INSUMOS!$A$6:$D$5343,4,0),IF(A608="COTAÇÃO",VLOOKUP(B608,'MAPA DE COTAÇÕES'!$A$9:$H$956,3,0))))</f>
        <v>3.82</v>
      </c>
      <c r="H608" s="321">
        <f t="shared" si="100"/>
        <v>4.202</v>
      </c>
      <c r="J608" s="244"/>
    </row>
    <row r="609" spans="1:12" s="94" customFormat="1" ht="12.75" x14ac:dyDescent="0.2">
      <c r="A609" s="228"/>
      <c r="B609" s="97" t="s">
        <v>168</v>
      </c>
      <c r="C609" s="547" t="s">
        <v>6988</v>
      </c>
      <c r="D609" s="548"/>
      <c r="E609" s="548"/>
      <c r="F609" s="548"/>
      <c r="G609" s="548"/>
      <c r="H609" s="549"/>
      <c r="J609" s="95"/>
    </row>
    <row r="610" spans="1:12" s="94" customFormat="1" ht="12.75" x14ac:dyDescent="0.2">
      <c r="A610" s="228"/>
      <c r="B610" s="331"/>
      <c r="C610" s="363"/>
      <c r="D610" s="363"/>
      <c r="E610" s="363"/>
      <c r="F610" s="363"/>
      <c r="G610" s="363"/>
      <c r="H610" s="364"/>
      <c r="J610" s="95"/>
    </row>
    <row r="611" spans="1:12" s="94" customFormat="1" ht="38.25" x14ac:dyDescent="0.2">
      <c r="A611" s="228"/>
      <c r="B611" s="99" t="s">
        <v>6989</v>
      </c>
      <c r="C611" s="100" t="s">
        <v>6990</v>
      </c>
      <c r="D611" s="101" t="s">
        <v>107</v>
      </c>
      <c r="E611" s="101" t="s">
        <v>8</v>
      </c>
      <c r="F611" s="102"/>
      <c r="G611" s="103"/>
      <c r="H611" s="104">
        <f>SUM(H612:H615)</f>
        <v>49.829119999999996</v>
      </c>
      <c r="J611" s="96"/>
      <c r="L611" s="98"/>
    </row>
    <row r="612" spans="1:12" s="106" customFormat="1" ht="25.5" x14ac:dyDescent="0.2">
      <c r="A612" s="287" t="s">
        <v>5144</v>
      </c>
      <c r="B612" s="367">
        <v>88279</v>
      </c>
      <c r="C612" s="316" t="str">
        <f>IF(A612="SERVIÇO",VLOOKUP(B612,SERVIÇOS!$A$6:$D$6426,2,0),IF(A612="INSUMO",VLOOKUP(B612,INSUMOS!$A$6:$D$5343,2,0),IF(A612="COTAÇÃO",VLOOKUP(B612,'MAPA DE COTAÇÕES'!$A$9:$H$956,2,0))))</f>
        <v>MONTADOR ELETROMECÃNICO COM ENCARGOS COMPLEMENTARES</v>
      </c>
      <c r="D612" s="317" t="str">
        <f>IF(A612="SERVIÇO",VLOOKUP(B612,SERVIÇOS!$A$6:$E$6426,5,0),IF(A612="INSUMO",VLOOKUP(B612,INSUMOS!$A$6:$E$5343,5,0),IF(A612="COTAÇÃO",VLOOKUP(B612,'MAPA DE COTAÇÕES'!$A$9:$I$956,8,0))))</f>
        <v>SER.CG</v>
      </c>
      <c r="E612" s="317" t="str">
        <f>IF(A612="SERVIÇO",VLOOKUP(B612,SERVIÇOS!$A$6:$D$6426,3,0),IF(A612="INSUMO",VLOOKUP(B612,INSUMOS!$A$6:$D$5343,3,0),IF(A612="COTAÇÃO",VLOOKUP(B612,'MAPA DE COTAÇÕES'!$A$9:$H$956,4,0))))</f>
        <v>H</v>
      </c>
      <c r="F612" s="361">
        <v>0.154</v>
      </c>
      <c r="G612" s="318">
        <f>IF(A612="SERVIÇO",VLOOKUP(B612,SERVIÇOS!$A$6:$D$6426,4,0),IF(A612="INSUMO",VLOOKUP(B612,INSUMOS!$A$6:$D$5343,4,0),IF(A612="COTAÇÃO",VLOOKUP(B612,'MAPA DE COTAÇÕES'!$A$9:$H$956,3,0))))</f>
        <v>22.49</v>
      </c>
      <c r="H612" s="321">
        <f t="shared" ref="H612:H615" si="101">F612*G612</f>
        <v>3.4634599999999995</v>
      </c>
      <c r="J612" s="244"/>
    </row>
    <row r="613" spans="1:12" s="106" customFormat="1" ht="25.5" x14ac:dyDescent="0.2">
      <c r="A613" s="287" t="s">
        <v>5144</v>
      </c>
      <c r="B613" s="319">
        <v>88316</v>
      </c>
      <c r="C613" s="316" t="str">
        <f>IF(A613="SERVIÇO",VLOOKUP(B613,SERVIÇOS!$A$6:$D$6426,2,0),IF(A613="INSUMO",VLOOKUP(B613,INSUMOS!$A$6:$D$5343,2,0),IF(A613="COTAÇÃO",VLOOKUP(B613,'MAPA DE COTAÇÕES'!$A$9:$H$956,2,0))))</f>
        <v>SERVENTE COM ENCARGOS COMPLEMENTARES</v>
      </c>
      <c r="D613" s="317" t="str">
        <f>IF(A613="SERVIÇO",VLOOKUP(B613,SERVIÇOS!$A$6:$E$6426,5,0),IF(A613="INSUMO",VLOOKUP(B613,INSUMOS!$A$6:$E$5343,5,0),IF(A613="COTAÇÃO",VLOOKUP(B613,'MAPA DE COTAÇÕES'!$A$9:$I$956,8,0))))</f>
        <v>SER.CG</v>
      </c>
      <c r="E613" s="317" t="str">
        <f>IF(A613="SERVIÇO",VLOOKUP(B613,SERVIÇOS!$A$6:$D$6426,3,0),IF(A613="INSUMO",VLOOKUP(B613,INSUMOS!$A$6:$D$5343,3,0),IF(A613="COTAÇÃO",VLOOKUP(B613,'MAPA DE COTAÇÕES'!$A$9:$H$956,4,0))))</f>
        <v>H</v>
      </c>
      <c r="F613" s="361">
        <v>0.154</v>
      </c>
      <c r="G613" s="318">
        <f>IF(A613="SERVIÇO",VLOOKUP(B613,SERVIÇOS!$A$6:$D$6426,4,0),IF(A613="INSUMO",VLOOKUP(B613,INSUMOS!$A$6:$D$5343,4,0),IF(A613="COTAÇÃO",VLOOKUP(B613,'MAPA DE COTAÇÕES'!$A$9:$H$956,3,0))))</f>
        <v>15.79</v>
      </c>
      <c r="H613" s="321">
        <f t="shared" si="101"/>
        <v>2.4316599999999999</v>
      </c>
      <c r="J613" s="244"/>
    </row>
    <row r="614" spans="1:12" s="106" customFormat="1" ht="38.25" x14ac:dyDescent="0.2">
      <c r="A614" s="287" t="s">
        <v>5146</v>
      </c>
      <c r="B614" s="319">
        <v>39666</v>
      </c>
      <c r="C614" s="316" t="str">
        <f>IF(A614="SERVIÇO",VLOOKUP(B614,SERVIÇOS!$A$6:$D$6426,2,0),IF(A614="INSUMO",VLOOKUP(B614,INSUMOS!$A$6:$D$5343,2,0),IF(A614="COTAÇÃO",VLOOKUP(B614,'MAPA DE COTAÇÕES'!$A$9:$H$956,2,0))))</f>
        <v>TUBO DE COBRE FLEXIVEL, D = 3/4 ", E = 0,79 MM, PARA AR-CONDICIONADO/ INSTALACOES GAS RESIDENCIAIS E COMERCIAIS</v>
      </c>
      <c r="D614" s="317" t="str">
        <f>IF(A614="SERVIÇO",VLOOKUP(B614,SERVIÇOS!$A$6:$E$6426,5,0),IF(A614="INSUMO",VLOOKUP(B614,INSUMOS!$A$6:$E$5343,5,0),IF(A614="COTAÇÃO",VLOOKUP(B614,'MAPA DE COTAÇÕES'!$A$9:$I$956,8,0))))</f>
        <v>MAT.</v>
      </c>
      <c r="E614" s="317" t="str">
        <f>IF(A614="SERVIÇO",VLOOKUP(B614,SERVIÇOS!$A$6:$D$6426,3,0),IF(A614="INSUMO",VLOOKUP(B614,INSUMOS!$A$6:$D$5343,3,0),IF(A614="COTAÇÃO",VLOOKUP(B614,'MAPA DE COTAÇÕES'!$A$9:$H$956,4,0))))</f>
        <v xml:space="preserve">M     </v>
      </c>
      <c r="F614" s="361">
        <v>1.1000000000000001</v>
      </c>
      <c r="G614" s="318">
        <f>IF(A614="SERVIÇO",VLOOKUP(B614,SERVIÇOS!$A$6:$D$6426,4,0),IF(A614="INSUMO",VLOOKUP(B614,INSUMOS!$A$6:$D$5343,4,0),IF(A614="COTAÇÃO",VLOOKUP(B614,'MAPA DE COTAÇÕES'!$A$9:$H$956,3,0))))</f>
        <v>35.18</v>
      </c>
      <c r="H614" s="321">
        <f t="shared" si="101"/>
        <v>38.698</v>
      </c>
      <c r="J614" s="244"/>
    </row>
    <row r="615" spans="1:12" s="106" customFormat="1" ht="25.5" x14ac:dyDescent="0.2">
      <c r="A615" s="287" t="s">
        <v>16</v>
      </c>
      <c r="B615" s="319" t="s">
        <v>5892</v>
      </c>
      <c r="C615" s="316" t="str">
        <f>IF(A615="SERVIÇO",VLOOKUP(B615,SERVIÇOS!$A$6:$D$6426,2,0),IF(A615="INSUMO",VLOOKUP(B615,INSUMOS!$A$6:$D$5343,2,0),IF(A615="COTAÇÃO",VLOOKUP(B615,'MAPA DE COTAÇÕES'!$A$9:$H$956,2,0))))</f>
        <v>TUBO ELASTOMERO ESPONJOSO POLIETILENO ESP. 13mm DIÂM. Ø3/4''</v>
      </c>
      <c r="D615" s="317" t="str">
        <f>IF(A615="SERVIÇO",VLOOKUP(B615,SERVIÇOS!$A$6:$E$6426,5,0),IF(A615="INSUMO",VLOOKUP(B615,INSUMOS!$A$6:$E$5343,5,0),IF(A615="COTAÇÃO",VLOOKUP(B615,'MAPA DE COTAÇÕES'!$A$9:$I$956,9,0))))</f>
        <v>MAT.</v>
      </c>
      <c r="E615" s="317" t="str">
        <f>IF(A615="SERVIÇO",VLOOKUP(B615,SERVIÇOS!$A$6:$D$6426,3,0),IF(A615="INSUMO",VLOOKUP(B615,INSUMOS!$A$6:$D$5343,3,0),IF(A615="COTAÇÃO",VLOOKUP(B615,'MAPA DE COTAÇÕES'!$A$9:$H$956,4,0))))</f>
        <v>M</v>
      </c>
      <c r="F615" s="361">
        <v>1.1000000000000001</v>
      </c>
      <c r="G615" s="318">
        <f>IF(A615="SERVIÇO",VLOOKUP(B615,SERVIÇOS!$A$6:$D$6426,4,0),IF(A615="INSUMO",VLOOKUP(B615,INSUMOS!$A$6:$D$5343,4,0),IF(A615="COTAÇÃO",VLOOKUP(B615,'MAPA DE COTAÇÕES'!$A$9:$H$956,3,0))))</f>
        <v>4.76</v>
      </c>
      <c r="H615" s="321">
        <f t="shared" si="101"/>
        <v>5.2359999999999998</v>
      </c>
      <c r="J615" s="244"/>
    </row>
    <row r="616" spans="1:12" s="94" customFormat="1" ht="12.75" x14ac:dyDescent="0.2">
      <c r="A616" s="228"/>
      <c r="B616" s="97" t="s">
        <v>168</v>
      </c>
      <c r="C616" s="547" t="s">
        <v>6991</v>
      </c>
      <c r="D616" s="548"/>
      <c r="E616" s="548"/>
      <c r="F616" s="548"/>
      <c r="G616" s="548"/>
      <c r="H616" s="549"/>
      <c r="J616" s="95"/>
    </row>
    <row r="617" spans="1:12" s="94" customFormat="1" ht="12.75" x14ac:dyDescent="0.2">
      <c r="A617" s="228"/>
      <c r="B617" s="331"/>
      <c r="C617" s="363"/>
      <c r="D617" s="363"/>
      <c r="E617" s="363"/>
      <c r="F617" s="363"/>
      <c r="G617" s="363"/>
      <c r="H617" s="364"/>
      <c r="J617" s="95"/>
    </row>
    <row r="618" spans="1:12" s="94" customFormat="1" ht="38.25" x14ac:dyDescent="0.2">
      <c r="A618" s="228"/>
      <c r="B618" s="99" t="s">
        <v>6992</v>
      </c>
      <c r="C618" s="100" t="s">
        <v>6993</v>
      </c>
      <c r="D618" s="101" t="s">
        <v>107</v>
      </c>
      <c r="E618" s="101" t="s">
        <v>8</v>
      </c>
      <c r="F618" s="102"/>
      <c r="G618" s="103"/>
      <c r="H618" s="104">
        <f>SUM(H619:H622)</f>
        <v>41.223600000000005</v>
      </c>
      <c r="J618" s="96"/>
      <c r="L618" s="98"/>
    </row>
    <row r="619" spans="1:12" s="106" customFormat="1" ht="25.5" x14ac:dyDescent="0.2">
      <c r="A619" s="287" t="s">
        <v>5144</v>
      </c>
      <c r="B619" s="367">
        <v>88279</v>
      </c>
      <c r="C619" s="316" t="str">
        <f>IF(A619="SERVIÇO",VLOOKUP(B619,SERVIÇOS!$A$6:$D$6426,2,0),IF(A619="INSUMO",VLOOKUP(B619,INSUMOS!$A$6:$D$5343,2,0),IF(A619="COTAÇÃO",VLOOKUP(B619,'MAPA DE COTAÇÕES'!$A$9:$H$956,2,0))))</f>
        <v>MONTADOR ELETROMECÃNICO COM ENCARGOS COMPLEMENTARES</v>
      </c>
      <c r="D619" s="317" t="str">
        <f>IF(A619="SERVIÇO",VLOOKUP(B619,SERVIÇOS!$A$6:$E$6426,5,0),IF(A619="INSUMO",VLOOKUP(B619,INSUMOS!$A$6:$E$5343,5,0),IF(A619="COTAÇÃO",VLOOKUP(B619,'MAPA DE COTAÇÕES'!$A$9:$I$956,8,0))))</f>
        <v>SER.CG</v>
      </c>
      <c r="E619" s="317" t="str">
        <f>IF(A619="SERVIÇO",VLOOKUP(B619,SERVIÇOS!$A$6:$D$6426,3,0),IF(A619="INSUMO",VLOOKUP(B619,INSUMOS!$A$6:$D$5343,3,0),IF(A619="COTAÇÃO",VLOOKUP(B619,'MAPA DE COTAÇÕES'!$A$9:$H$956,4,0))))</f>
        <v>H</v>
      </c>
      <c r="F619" s="361">
        <v>0.12</v>
      </c>
      <c r="G619" s="318">
        <f>IF(A619="SERVIÇO",VLOOKUP(B619,SERVIÇOS!$A$6:$D$6426,4,0),IF(A619="INSUMO",VLOOKUP(B619,INSUMOS!$A$6:$D$5343,4,0),IF(A619="COTAÇÃO",VLOOKUP(B619,'MAPA DE COTAÇÕES'!$A$9:$H$956,3,0))))</f>
        <v>22.49</v>
      </c>
      <c r="H619" s="321">
        <f t="shared" ref="H619:H622" si="102">F619*G619</f>
        <v>2.6987999999999999</v>
      </c>
      <c r="J619" s="244"/>
    </row>
    <row r="620" spans="1:12" s="106" customFormat="1" ht="25.5" x14ac:dyDescent="0.2">
      <c r="A620" s="287" t="s">
        <v>5144</v>
      </c>
      <c r="B620" s="319">
        <v>88316</v>
      </c>
      <c r="C620" s="316" t="str">
        <f>IF(A620="SERVIÇO",VLOOKUP(B620,SERVIÇOS!$A$6:$D$6426,2,0),IF(A620="INSUMO",VLOOKUP(B620,INSUMOS!$A$6:$D$5343,2,0),IF(A620="COTAÇÃO",VLOOKUP(B620,'MAPA DE COTAÇÕES'!$A$9:$H$956,2,0))))</f>
        <v>SERVENTE COM ENCARGOS COMPLEMENTARES</v>
      </c>
      <c r="D620" s="317" t="str">
        <f>IF(A620="SERVIÇO",VLOOKUP(B620,SERVIÇOS!$A$6:$E$6426,5,0),IF(A620="INSUMO",VLOOKUP(B620,INSUMOS!$A$6:$E$5343,5,0),IF(A620="COTAÇÃO",VLOOKUP(B620,'MAPA DE COTAÇÕES'!$A$9:$I$956,8,0))))</f>
        <v>SER.CG</v>
      </c>
      <c r="E620" s="317" t="str">
        <f>IF(A620="SERVIÇO",VLOOKUP(B620,SERVIÇOS!$A$6:$D$6426,3,0),IF(A620="INSUMO",VLOOKUP(B620,INSUMOS!$A$6:$D$5343,3,0),IF(A620="COTAÇÃO",VLOOKUP(B620,'MAPA DE COTAÇÕES'!$A$9:$H$956,4,0))))</f>
        <v>H</v>
      </c>
      <c r="F620" s="361">
        <v>0.12</v>
      </c>
      <c r="G620" s="318">
        <f>IF(A620="SERVIÇO",VLOOKUP(B620,SERVIÇOS!$A$6:$D$6426,4,0),IF(A620="INSUMO",VLOOKUP(B620,INSUMOS!$A$6:$D$5343,4,0),IF(A620="COTAÇÃO",VLOOKUP(B620,'MAPA DE COTAÇÕES'!$A$9:$H$956,3,0))))</f>
        <v>15.79</v>
      </c>
      <c r="H620" s="321">
        <f t="shared" si="102"/>
        <v>1.8947999999999998</v>
      </c>
      <c r="J620" s="244"/>
    </row>
    <row r="621" spans="1:12" s="106" customFormat="1" ht="38.25" x14ac:dyDescent="0.2">
      <c r="A621" s="287" t="s">
        <v>5146</v>
      </c>
      <c r="B621" s="319">
        <v>39665</v>
      </c>
      <c r="C621" s="316" t="str">
        <f>IF(A621="SERVIÇO",VLOOKUP(B621,SERVIÇOS!$A$6:$D$6426,2,0),IF(A621="INSUMO",VLOOKUP(B621,INSUMOS!$A$6:$D$5343,2,0),IF(A621="COTAÇÃO",VLOOKUP(B621,'MAPA DE COTAÇÕES'!$A$9:$H$956,2,0))))</f>
        <v>TUBO DE COBRE FLEXIVEL, D = 5/8 ", E = 0,79 MM, PARA AR-CONDICIONADO/ INSTALACOES GAS RESIDENCIAIS E COMERCIAIS</v>
      </c>
      <c r="D621" s="317" t="str">
        <f>IF(A621="SERVIÇO",VLOOKUP(B621,SERVIÇOS!$A$6:$E$6426,5,0),IF(A621="INSUMO",VLOOKUP(B621,INSUMOS!$A$6:$E$5343,5,0),IF(A621="COTAÇÃO",VLOOKUP(B621,'MAPA DE COTAÇÕES'!$A$9:$I$956,8,0))))</f>
        <v>MAT.</v>
      </c>
      <c r="E621" s="317" t="str">
        <f>IF(A621="SERVIÇO",VLOOKUP(B621,SERVIÇOS!$A$6:$D$6426,3,0),IF(A621="INSUMO",VLOOKUP(B621,INSUMOS!$A$6:$D$5343,3,0),IF(A621="COTAÇÃO",VLOOKUP(B621,'MAPA DE COTAÇÕES'!$A$9:$H$956,4,0))))</f>
        <v xml:space="preserve">M     </v>
      </c>
      <c r="F621" s="361">
        <v>1.1000000000000001</v>
      </c>
      <c r="G621" s="318">
        <f>IF(A621="SERVIÇO",VLOOKUP(B621,SERVIÇOS!$A$6:$D$6426,4,0),IF(A621="INSUMO",VLOOKUP(B621,INSUMOS!$A$6:$D$5343,4,0),IF(A621="COTAÇÃO",VLOOKUP(B621,'MAPA DE COTAÇÕES'!$A$9:$H$956,3,0))))</f>
        <v>29.09</v>
      </c>
      <c r="H621" s="321">
        <f t="shared" si="102"/>
        <v>31.999000000000002</v>
      </c>
      <c r="J621" s="244"/>
    </row>
    <row r="622" spans="1:12" s="106" customFormat="1" ht="25.5" x14ac:dyDescent="0.2">
      <c r="A622" s="287" t="s">
        <v>16</v>
      </c>
      <c r="B622" s="319" t="s">
        <v>5893</v>
      </c>
      <c r="C622" s="316" t="str">
        <f>IF(A622="SERVIÇO",VLOOKUP(B622,SERVIÇOS!$A$6:$D$6426,2,0),IF(A622="INSUMO",VLOOKUP(B622,INSUMOS!$A$6:$D$5343,2,0),IF(A622="COTAÇÃO",VLOOKUP(B622,'MAPA DE COTAÇÕES'!$A$9:$H$956,2,0))))</f>
        <v>TUBO ELASTOMERO ESPONJOSO POLIETILENO ESP. 13mm DIÂM. Ø5/8''</v>
      </c>
      <c r="D622" s="317" t="str">
        <f>IF(A622="SERVIÇO",VLOOKUP(B622,SERVIÇOS!$A$6:$E$6426,5,0),IF(A622="INSUMO",VLOOKUP(B622,INSUMOS!$A$6:$E$5343,5,0),IF(A622="COTAÇÃO",VLOOKUP(B622,'MAPA DE COTAÇÕES'!$A$9:$I$956,9,0))))</f>
        <v>MAT.</v>
      </c>
      <c r="E622" s="317" t="str">
        <f>IF(A622="SERVIÇO",VLOOKUP(B622,SERVIÇOS!$A$6:$D$6426,3,0),IF(A622="INSUMO",VLOOKUP(B622,INSUMOS!$A$6:$D$5343,3,0),IF(A622="COTAÇÃO",VLOOKUP(B622,'MAPA DE COTAÇÕES'!$A$9:$H$956,4,0))))</f>
        <v>M</v>
      </c>
      <c r="F622" s="361">
        <v>1.1000000000000001</v>
      </c>
      <c r="G622" s="318">
        <f>IF(A622="SERVIÇO",VLOOKUP(B622,SERVIÇOS!$A$6:$D$6426,4,0),IF(A622="INSUMO",VLOOKUP(B622,INSUMOS!$A$6:$D$5343,4,0),IF(A622="COTAÇÃO",VLOOKUP(B622,'MAPA DE COTAÇÕES'!$A$9:$H$956,3,0))))</f>
        <v>4.21</v>
      </c>
      <c r="H622" s="321">
        <f t="shared" si="102"/>
        <v>4.6310000000000002</v>
      </c>
      <c r="J622" s="244"/>
    </row>
    <row r="623" spans="1:12" s="94" customFormat="1" ht="12.75" x14ac:dyDescent="0.2">
      <c r="A623" s="228"/>
      <c r="B623" s="97" t="s">
        <v>168</v>
      </c>
      <c r="C623" s="547" t="s">
        <v>6994</v>
      </c>
      <c r="D623" s="548"/>
      <c r="E623" s="548"/>
      <c r="F623" s="548"/>
      <c r="G623" s="548"/>
      <c r="H623" s="549"/>
      <c r="J623" s="95"/>
    </row>
    <row r="624" spans="1:12" s="94" customFormat="1" ht="12.75" x14ac:dyDescent="0.2">
      <c r="A624" s="228"/>
      <c r="B624" s="331"/>
      <c r="C624" s="363"/>
      <c r="D624" s="363"/>
      <c r="E624" s="363"/>
      <c r="F624" s="363"/>
      <c r="G624" s="363"/>
      <c r="H624" s="364"/>
      <c r="J624" s="95"/>
    </row>
    <row r="625" spans="1:12" s="94" customFormat="1" ht="76.5" x14ac:dyDescent="0.2">
      <c r="A625" s="228"/>
      <c r="B625" s="99" t="s">
        <v>6995</v>
      </c>
      <c r="C625" s="100" t="s">
        <v>6996</v>
      </c>
      <c r="D625" s="101" t="s">
        <v>107</v>
      </c>
      <c r="E625" s="101" t="s">
        <v>6454</v>
      </c>
      <c r="F625" s="102"/>
      <c r="G625" s="103"/>
      <c r="H625" s="104">
        <f>SUM(H626:H627)</f>
        <v>77.259999999999991</v>
      </c>
      <c r="J625" s="96"/>
      <c r="L625" s="98"/>
    </row>
    <row r="626" spans="1:12" s="106" customFormat="1" ht="25.5" x14ac:dyDescent="0.2">
      <c r="A626" s="287" t="s">
        <v>5144</v>
      </c>
      <c r="B626" s="367">
        <v>88264</v>
      </c>
      <c r="C626" s="316" t="str">
        <f>IF(A626="SERVIÇO",VLOOKUP(B626,SERVIÇOS!$A$6:$D$6426,2,0),IF(A626="INSUMO",VLOOKUP(B626,INSUMOS!$A$6:$D$5343,2,0),IF(A626="COTAÇÃO",VLOOKUP(B626,'MAPA DE COTAÇÕES'!$A$9:$H$956,2,0))))</f>
        <v>ELETRICISTA COM ENCARGOS COMPLEMENTARES</v>
      </c>
      <c r="D626" s="317" t="str">
        <f>IF(A626="SERVIÇO",VLOOKUP(B626,SERVIÇOS!$A$6:$E$6426,5,0),IF(A626="INSUMO",VLOOKUP(B626,INSUMOS!$A$6:$E$5343,5,0),IF(A626="COTAÇÃO",VLOOKUP(B626,'MAPA DE COTAÇÕES'!$A$9:$I$956,8,0))))</f>
        <v>SER.CG</v>
      </c>
      <c r="E626" s="317" t="str">
        <f>IF(A626="SERVIÇO",VLOOKUP(B626,SERVIÇOS!$A$6:$D$6426,3,0),IF(A626="INSUMO",VLOOKUP(B626,INSUMOS!$A$6:$D$5343,3,0),IF(A626="COTAÇÃO",VLOOKUP(B626,'MAPA DE COTAÇÕES'!$A$9:$H$956,4,0))))</f>
        <v>H</v>
      </c>
      <c r="F626" s="361">
        <v>2</v>
      </c>
      <c r="G626" s="318">
        <f>IF(A626="SERVIÇO",VLOOKUP(B626,SERVIÇOS!$A$6:$D$6426,4,0),IF(A626="INSUMO",VLOOKUP(B626,INSUMOS!$A$6:$D$5343,4,0),IF(A626="COTAÇÃO",VLOOKUP(B626,'MAPA DE COTAÇÕES'!$A$9:$H$956,3,0))))</f>
        <v>21.72</v>
      </c>
      <c r="H626" s="321">
        <f t="shared" ref="H626:H627" si="103">F626*G626</f>
        <v>43.44</v>
      </c>
      <c r="J626" s="244"/>
    </row>
    <row r="627" spans="1:12" s="106" customFormat="1" ht="25.5" x14ac:dyDescent="0.2">
      <c r="A627" s="287" t="s">
        <v>5144</v>
      </c>
      <c r="B627" s="319">
        <v>88247</v>
      </c>
      <c r="C627" s="316" t="str">
        <f>IF(A627="SERVIÇO",VLOOKUP(B627,SERVIÇOS!$A$6:$D$6426,2,0),IF(A627="INSUMO",VLOOKUP(B627,INSUMOS!$A$6:$D$5343,2,0),IF(A627="COTAÇÃO",VLOOKUP(B627,'MAPA DE COTAÇÕES'!$A$9:$H$956,2,0))))</f>
        <v>AUXILIAR DE ELETRICISTA COM ENCARGOS COMPLEMENTARES</v>
      </c>
      <c r="D627" s="317" t="str">
        <f>IF(A627="SERVIÇO",VLOOKUP(B627,SERVIÇOS!$A$6:$E$6426,5,0),IF(A627="INSUMO",VLOOKUP(B627,INSUMOS!$A$6:$E$5343,5,0),IF(A627="COTAÇÃO",VLOOKUP(B627,'MAPA DE COTAÇÕES'!$A$9:$I$956,8,0))))</f>
        <v>SER.CG</v>
      </c>
      <c r="E627" s="317" t="str">
        <f>IF(A627="SERVIÇO",VLOOKUP(B627,SERVIÇOS!$A$6:$D$6426,3,0),IF(A627="INSUMO",VLOOKUP(B627,INSUMOS!$A$6:$D$5343,3,0),IF(A627="COTAÇÃO",VLOOKUP(B627,'MAPA DE COTAÇÕES'!$A$9:$H$956,4,0))))</f>
        <v>H</v>
      </c>
      <c r="F627" s="361">
        <v>2</v>
      </c>
      <c r="G627" s="318">
        <f>IF(A627="SERVIÇO",VLOOKUP(B627,SERVIÇOS!$A$6:$D$6426,4,0),IF(A627="INSUMO",VLOOKUP(B627,INSUMOS!$A$6:$D$5343,4,0),IF(A627="COTAÇÃO",VLOOKUP(B627,'MAPA DE COTAÇÕES'!$A$9:$H$956,3,0))))</f>
        <v>16.91</v>
      </c>
      <c r="H627" s="321">
        <f t="shared" si="103"/>
        <v>33.82</v>
      </c>
      <c r="J627" s="244"/>
    </row>
    <row r="628" spans="1:12" s="94" customFormat="1" ht="12.75" x14ac:dyDescent="0.2">
      <c r="A628" s="228"/>
      <c r="B628" s="97" t="s">
        <v>168</v>
      </c>
      <c r="C628" s="547" t="s">
        <v>6997</v>
      </c>
      <c r="D628" s="548"/>
      <c r="E628" s="548"/>
      <c r="F628" s="548"/>
      <c r="G628" s="548"/>
      <c r="H628" s="549"/>
      <c r="J628" s="95"/>
    </row>
    <row r="629" spans="1:12" s="94" customFormat="1" ht="12.75" x14ac:dyDescent="0.2">
      <c r="A629" s="228"/>
      <c r="B629" s="331"/>
      <c r="C629" s="363"/>
      <c r="D629" s="363"/>
      <c r="E629" s="363"/>
      <c r="F629" s="363"/>
      <c r="G629" s="363"/>
      <c r="H629" s="364"/>
      <c r="J629" s="95"/>
    </row>
    <row r="630" spans="1:12" s="94" customFormat="1" ht="63.75" x14ac:dyDescent="0.2">
      <c r="A630" s="228"/>
      <c r="B630" s="99" t="s">
        <v>6998</v>
      </c>
      <c r="C630" s="100" t="s">
        <v>6999</v>
      </c>
      <c r="D630" s="101" t="s">
        <v>107</v>
      </c>
      <c r="E630" s="101" t="s">
        <v>6454</v>
      </c>
      <c r="F630" s="102"/>
      <c r="G630" s="103"/>
      <c r="H630" s="104">
        <f>SUM(H631:H632)</f>
        <v>77.259999999999991</v>
      </c>
      <c r="J630" s="96"/>
      <c r="L630" s="98"/>
    </row>
    <row r="631" spans="1:12" s="106" customFormat="1" ht="25.5" x14ac:dyDescent="0.2">
      <c r="A631" s="287" t="s">
        <v>5144</v>
      </c>
      <c r="B631" s="367">
        <v>88264</v>
      </c>
      <c r="C631" s="316" t="str">
        <f>IF(A631="SERVIÇO",VLOOKUP(B631,SERVIÇOS!$A$6:$D$6426,2,0),IF(A631="INSUMO",VLOOKUP(B631,INSUMOS!$A$6:$D$5343,2,0),IF(A631="COTAÇÃO",VLOOKUP(B631,'MAPA DE COTAÇÕES'!$A$9:$H$956,2,0))))</f>
        <v>ELETRICISTA COM ENCARGOS COMPLEMENTARES</v>
      </c>
      <c r="D631" s="317" t="str">
        <f>IF(A631="SERVIÇO",VLOOKUP(B631,SERVIÇOS!$A$6:$E$6426,5,0),IF(A631="INSUMO",VLOOKUP(B631,INSUMOS!$A$6:$E$5343,5,0),IF(A631="COTAÇÃO",VLOOKUP(B631,'MAPA DE COTAÇÕES'!$A$9:$I$956,8,0))))</f>
        <v>SER.CG</v>
      </c>
      <c r="E631" s="317" t="str">
        <f>IF(A631="SERVIÇO",VLOOKUP(B631,SERVIÇOS!$A$6:$D$6426,3,0),IF(A631="INSUMO",VLOOKUP(B631,INSUMOS!$A$6:$D$5343,3,0),IF(A631="COTAÇÃO",VLOOKUP(B631,'MAPA DE COTAÇÕES'!$A$9:$H$956,4,0))))</f>
        <v>H</v>
      </c>
      <c r="F631" s="361">
        <v>2</v>
      </c>
      <c r="G631" s="318">
        <f>IF(A631="SERVIÇO",VLOOKUP(B631,SERVIÇOS!$A$6:$D$6426,4,0),IF(A631="INSUMO",VLOOKUP(B631,INSUMOS!$A$6:$D$5343,4,0),IF(A631="COTAÇÃO",VLOOKUP(B631,'MAPA DE COTAÇÕES'!$A$9:$H$956,3,0))))</f>
        <v>21.72</v>
      </c>
      <c r="H631" s="321">
        <f t="shared" ref="H631:H632" si="104">F631*G631</f>
        <v>43.44</v>
      </c>
      <c r="J631" s="244"/>
    </row>
    <row r="632" spans="1:12" s="106" customFormat="1" ht="25.5" x14ac:dyDescent="0.2">
      <c r="A632" s="287" t="s">
        <v>5144</v>
      </c>
      <c r="B632" s="319">
        <v>88247</v>
      </c>
      <c r="C632" s="316" t="str">
        <f>IF(A632="SERVIÇO",VLOOKUP(B632,SERVIÇOS!$A$6:$D$6426,2,0),IF(A632="INSUMO",VLOOKUP(B632,INSUMOS!$A$6:$D$5343,2,0),IF(A632="COTAÇÃO",VLOOKUP(B632,'MAPA DE COTAÇÕES'!$A$9:$H$956,2,0))))</f>
        <v>AUXILIAR DE ELETRICISTA COM ENCARGOS COMPLEMENTARES</v>
      </c>
      <c r="D632" s="317" t="str">
        <f>IF(A632="SERVIÇO",VLOOKUP(B632,SERVIÇOS!$A$6:$E$6426,5,0),IF(A632="INSUMO",VLOOKUP(B632,INSUMOS!$A$6:$E$5343,5,0),IF(A632="COTAÇÃO",VLOOKUP(B632,'MAPA DE COTAÇÕES'!$A$9:$I$956,8,0))))</f>
        <v>SER.CG</v>
      </c>
      <c r="E632" s="317" t="str">
        <f>IF(A632="SERVIÇO",VLOOKUP(B632,SERVIÇOS!$A$6:$D$6426,3,0),IF(A632="INSUMO",VLOOKUP(B632,INSUMOS!$A$6:$D$5343,3,0),IF(A632="COTAÇÃO",VLOOKUP(B632,'MAPA DE COTAÇÕES'!$A$9:$H$956,4,0))))</f>
        <v>H</v>
      </c>
      <c r="F632" s="361">
        <v>2</v>
      </c>
      <c r="G632" s="318">
        <f>IF(A632="SERVIÇO",VLOOKUP(B632,SERVIÇOS!$A$6:$D$6426,4,0),IF(A632="INSUMO",VLOOKUP(B632,INSUMOS!$A$6:$D$5343,4,0),IF(A632="COTAÇÃO",VLOOKUP(B632,'MAPA DE COTAÇÕES'!$A$9:$H$956,3,0))))</f>
        <v>16.91</v>
      </c>
      <c r="H632" s="321">
        <f t="shared" si="104"/>
        <v>33.82</v>
      </c>
      <c r="J632" s="244"/>
    </row>
    <row r="633" spans="1:12" s="94" customFormat="1" ht="12.75" x14ac:dyDescent="0.2">
      <c r="A633" s="228"/>
      <c r="B633" s="97" t="s">
        <v>168</v>
      </c>
      <c r="C633" s="547" t="s">
        <v>6997</v>
      </c>
      <c r="D633" s="548"/>
      <c r="E633" s="548"/>
      <c r="F633" s="548"/>
      <c r="G633" s="548"/>
      <c r="H633" s="549"/>
      <c r="J633" s="95"/>
    </row>
    <row r="634" spans="1:12" s="94" customFormat="1" ht="12.75" x14ac:dyDescent="0.2">
      <c r="A634" s="228"/>
      <c r="B634" s="331"/>
      <c r="C634" s="363"/>
      <c r="D634" s="363"/>
      <c r="E634" s="363"/>
      <c r="F634" s="363"/>
      <c r="G634" s="363"/>
      <c r="H634" s="364"/>
      <c r="J634" s="95"/>
    </row>
    <row r="635" spans="1:12" s="94" customFormat="1" ht="25.5" x14ac:dyDescent="0.2">
      <c r="A635" s="228"/>
      <c r="B635" s="99" t="s">
        <v>7000</v>
      </c>
      <c r="C635" s="100" t="s">
        <v>7001</v>
      </c>
      <c r="D635" s="101" t="s">
        <v>107</v>
      </c>
      <c r="E635" s="101" t="s">
        <v>220</v>
      </c>
      <c r="F635" s="102"/>
      <c r="G635" s="103"/>
      <c r="H635" s="104">
        <f>SUM(H636:H638)</f>
        <v>62.587467000000004</v>
      </c>
      <c r="J635" s="96"/>
      <c r="L635" s="98"/>
    </row>
    <row r="636" spans="1:12" s="106" customFormat="1" ht="25.5" x14ac:dyDescent="0.2">
      <c r="A636" s="287" t="s">
        <v>5144</v>
      </c>
      <c r="B636" s="367">
        <v>88279</v>
      </c>
      <c r="C636" s="316" t="str">
        <f>IF(A636="SERVIÇO",VLOOKUP(B636,SERVIÇOS!$A$6:$D$6426,2,0),IF(A636="INSUMO",VLOOKUP(B636,INSUMOS!$A$6:$D$5343,2,0),IF(A636="COTAÇÃO",VLOOKUP(B636,'MAPA DE COTAÇÕES'!$A$9:$H$956,2,0))))</f>
        <v>MONTADOR ELETROMECÃNICO COM ENCARGOS COMPLEMENTARES</v>
      </c>
      <c r="D636" s="317" t="str">
        <f>IF(A636="SERVIÇO",VLOOKUP(B636,SERVIÇOS!$A$6:$E$6426,5,0),IF(A636="INSUMO",VLOOKUP(B636,INSUMOS!$A$6:$E$5343,5,0),IF(A636="COTAÇÃO",VLOOKUP(B636,'MAPA DE COTAÇÕES'!$A$9:$I$956,8,0))))</f>
        <v>SER.CG</v>
      </c>
      <c r="E636" s="317" t="str">
        <f>IF(A636="SERVIÇO",VLOOKUP(B636,SERVIÇOS!$A$6:$D$6426,3,0),IF(A636="INSUMO",VLOOKUP(B636,INSUMOS!$A$6:$D$5343,3,0),IF(A636="COTAÇÃO",VLOOKUP(B636,'MAPA DE COTAÇÕES'!$A$9:$H$956,4,0))))</f>
        <v>H</v>
      </c>
      <c r="F636" s="361">
        <v>0.6</v>
      </c>
      <c r="G636" s="318">
        <f>IF(A636="SERVIÇO",VLOOKUP(B636,SERVIÇOS!$A$6:$D$6426,4,0),IF(A636="INSUMO",VLOOKUP(B636,INSUMOS!$A$6:$D$5343,4,0),IF(A636="COTAÇÃO",VLOOKUP(B636,'MAPA DE COTAÇÕES'!$A$9:$H$956,3,0))))</f>
        <v>22.49</v>
      </c>
      <c r="H636" s="321">
        <f t="shared" ref="H636:H638" si="105">F636*G636</f>
        <v>13.493999999999998</v>
      </c>
      <c r="J636" s="244"/>
    </row>
    <row r="637" spans="1:12" s="106" customFormat="1" ht="25.5" x14ac:dyDescent="0.2">
      <c r="A637" s="287" t="s">
        <v>5144</v>
      </c>
      <c r="B637" s="319">
        <v>88243</v>
      </c>
      <c r="C637" s="316" t="str">
        <f>IF(A637="SERVIÇO",VLOOKUP(B637,SERVIÇOS!$A$6:$D$6426,2,0),IF(A637="INSUMO",VLOOKUP(B637,INSUMOS!$A$6:$D$5343,2,0),IF(A637="COTAÇÃO",VLOOKUP(B637,'MAPA DE COTAÇÕES'!$A$9:$H$956,2,0))))</f>
        <v>AJUDANTE ESPECIALIZADO COM ENCARGOS COMPLEMENTARES</v>
      </c>
      <c r="D637" s="317" t="str">
        <f>IF(A637="SERVIÇO",VLOOKUP(B637,SERVIÇOS!$A$6:$E$6426,5,0),IF(A637="INSUMO",VLOOKUP(B637,INSUMOS!$A$6:$E$5343,5,0),IF(A637="COTAÇÃO",VLOOKUP(B637,'MAPA DE COTAÇÕES'!$A$9:$I$956,8,0))))</f>
        <v>SER.CG</v>
      </c>
      <c r="E637" s="317" t="str">
        <f>IF(A637="SERVIÇO",VLOOKUP(B637,SERVIÇOS!$A$6:$D$6426,3,0),IF(A637="INSUMO",VLOOKUP(B637,INSUMOS!$A$6:$D$5343,3,0),IF(A637="COTAÇÃO",VLOOKUP(B637,'MAPA DE COTAÇÕES'!$A$9:$H$956,4,0))))</f>
        <v>H</v>
      </c>
      <c r="F637" s="361">
        <v>0.9</v>
      </c>
      <c r="G637" s="318">
        <f>IF(A637="SERVIÇO",VLOOKUP(B637,SERVIÇOS!$A$6:$D$6426,4,0),IF(A637="INSUMO",VLOOKUP(B637,INSUMOS!$A$6:$D$5343,4,0),IF(A637="COTAÇÃO",VLOOKUP(B637,'MAPA DE COTAÇÕES'!$A$9:$H$956,3,0))))</f>
        <v>18.78</v>
      </c>
      <c r="H637" s="321">
        <f t="shared" si="105"/>
        <v>16.902000000000001</v>
      </c>
      <c r="J637" s="244"/>
    </row>
    <row r="638" spans="1:12" s="106" customFormat="1" ht="25.5" x14ac:dyDescent="0.2">
      <c r="A638" s="287" t="s">
        <v>5146</v>
      </c>
      <c r="B638" s="319">
        <v>1327</v>
      </c>
      <c r="C638" s="316" t="str">
        <f>IF(A638="SERVIÇO",VLOOKUP(B638,SERVIÇOS!$A$6:$D$6426,2,0),IF(A638="INSUMO",VLOOKUP(B638,INSUMOS!$A$6:$D$5343,2,0),IF(A638="COTAÇÃO",VLOOKUP(B638,'MAPA DE COTAÇÕES'!$A$9:$H$956,2,0))))</f>
        <v>CHAPA DE ACO FINA A FRIO BITOLA MSG 24, E = 0,60 MM (4,80 KG/M2)</v>
      </c>
      <c r="D638" s="317" t="str">
        <f>IF(A638="SERVIÇO",VLOOKUP(B638,SERVIÇOS!$A$6:$E$6426,5,0),IF(A638="INSUMO",VLOOKUP(B638,INSUMOS!$A$6:$E$5343,5,0),IF(A638="COTAÇÃO",VLOOKUP(B638,'MAPA DE COTAÇÕES'!$A$9:$I$956,8,0))))</f>
        <v>MAT.</v>
      </c>
      <c r="E638" s="317" t="str">
        <f>IF(A638="SERVIÇO",VLOOKUP(B638,SERVIÇOS!$A$6:$D$6426,3,0),IF(A638="INSUMO",VLOOKUP(B638,INSUMOS!$A$6:$D$5343,3,0),IF(A638="COTAÇÃO",VLOOKUP(B638,'MAPA DE COTAÇÕES'!$A$9:$H$956,4,0))))</f>
        <v xml:space="preserve">KG    </v>
      </c>
      <c r="F638" s="361">
        <v>6.4641500000000001</v>
      </c>
      <c r="G638" s="318">
        <f>IF(A638="SERVIÇO",VLOOKUP(B638,SERVIÇOS!$A$6:$D$6426,4,0),IF(A638="INSUMO",VLOOKUP(B638,INSUMOS!$A$6:$D$5343,4,0),IF(A638="COTAÇÃO",VLOOKUP(B638,'MAPA DE COTAÇÕES'!$A$9:$H$956,3,0))))</f>
        <v>4.9800000000000004</v>
      </c>
      <c r="H638" s="321">
        <f t="shared" si="105"/>
        <v>32.191467000000003</v>
      </c>
      <c r="J638" s="244"/>
    </row>
    <row r="639" spans="1:12" s="94" customFormat="1" ht="12.75" x14ac:dyDescent="0.2">
      <c r="A639" s="228"/>
      <c r="B639" s="97" t="s">
        <v>168</v>
      </c>
      <c r="C639" s="547" t="s">
        <v>7002</v>
      </c>
      <c r="D639" s="548"/>
      <c r="E639" s="548"/>
      <c r="F639" s="548"/>
      <c r="G639" s="548"/>
      <c r="H639" s="549"/>
      <c r="J639" s="95"/>
    </row>
    <row r="640" spans="1:12" s="94" customFormat="1" ht="12.75" x14ac:dyDescent="0.2">
      <c r="A640" s="228"/>
      <c r="B640" s="331"/>
      <c r="C640" s="374"/>
      <c r="D640" s="374"/>
      <c r="E640" s="374"/>
      <c r="F640" s="374"/>
      <c r="G640" s="374"/>
      <c r="H640" s="375"/>
      <c r="J640" s="95"/>
    </row>
    <row r="641" spans="1:12" s="94" customFormat="1" ht="25.5" x14ac:dyDescent="0.2">
      <c r="A641" s="228"/>
      <c r="B641" s="99" t="s">
        <v>7028</v>
      </c>
      <c r="C641" s="100" t="s">
        <v>7029</v>
      </c>
      <c r="D641" s="101" t="s">
        <v>107</v>
      </c>
      <c r="E641" s="101" t="s">
        <v>7031</v>
      </c>
      <c r="F641" s="102"/>
      <c r="G641" s="103"/>
      <c r="H641" s="104">
        <f>SUM(H642:H644)</f>
        <v>140.22190849999998</v>
      </c>
      <c r="J641" s="96"/>
      <c r="L641" s="98"/>
    </row>
    <row r="642" spans="1:12" s="106" customFormat="1" ht="25.5" x14ac:dyDescent="0.2">
      <c r="A642" s="287" t="s">
        <v>5144</v>
      </c>
      <c r="B642" s="367">
        <v>88279</v>
      </c>
      <c r="C642" s="316" t="str">
        <f>IF(A642="SERVIÇO",VLOOKUP(B642,SERVIÇOS!$A$6:$D$6426,2,0),IF(A642="INSUMO",VLOOKUP(B642,INSUMOS!$A$6:$D$5343,2,0),IF(A642="COTAÇÃO",VLOOKUP(B642,'MAPA DE COTAÇÕES'!$A$9:$H$956,2,0))))</f>
        <v>MONTADOR ELETROMECÃNICO COM ENCARGOS COMPLEMENTARES</v>
      </c>
      <c r="D642" s="317" t="str">
        <f>IF(A642="SERVIÇO",VLOOKUP(B642,SERVIÇOS!$A$6:$E$6426,5,0),IF(A642="INSUMO",VLOOKUP(B642,INSUMOS!$A$6:$E$5343,5,0),IF(A642="COTAÇÃO",VLOOKUP(B642,'MAPA DE COTAÇÕES'!$A$9:$I$956,8,0))))</f>
        <v>SER.CG</v>
      </c>
      <c r="E642" s="317" t="str">
        <f>IF(A642="SERVIÇO",VLOOKUP(B642,SERVIÇOS!$A$6:$D$6426,3,0),IF(A642="INSUMO",VLOOKUP(B642,INSUMOS!$A$6:$D$5343,3,0),IF(A642="COTAÇÃO",VLOOKUP(B642,'MAPA DE COTAÇÕES'!$A$9:$H$956,4,0))))</f>
        <v>H</v>
      </c>
      <c r="F642" s="378">
        <v>0.6</v>
      </c>
      <c r="G642" s="318">
        <f>IF(A642="SERVIÇO",VLOOKUP(B642,SERVIÇOS!$A$6:$D$6426,4,0),IF(A642="INSUMO",VLOOKUP(B642,INSUMOS!$A$6:$D$5343,4,0),IF(A642="COTAÇÃO",VLOOKUP(B642,'MAPA DE COTAÇÕES'!$A$9:$H$956,3,0))))</f>
        <v>22.49</v>
      </c>
      <c r="H642" s="321">
        <f t="shared" ref="H642:H644" si="106">F642*G642</f>
        <v>13.493999999999998</v>
      </c>
      <c r="J642" s="244"/>
    </row>
    <row r="643" spans="1:12" s="106" customFormat="1" ht="25.5" x14ac:dyDescent="0.2">
      <c r="A643" s="287" t="s">
        <v>5144</v>
      </c>
      <c r="B643" s="319">
        <v>88243</v>
      </c>
      <c r="C643" s="316" t="str">
        <f>IF(A643="SERVIÇO",VLOOKUP(B643,SERVIÇOS!$A$6:$D$6426,2,0),IF(A643="INSUMO",VLOOKUP(B643,INSUMOS!$A$6:$D$5343,2,0),IF(A643="COTAÇÃO",VLOOKUP(B643,'MAPA DE COTAÇÕES'!$A$9:$H$956,2,0))))</f>
        <v>AJUDANTE ESPECIALIZADO COM ENCARGOS COMPLEMENTARES</v>
      </c>
      <c r="D643" s="317" t="str">
        <f>IF(A643="SERVIÇO",VLOOKUP(B643,SERVIÇOS!$A$6:$E$6426,5,0),IF(A643="INSUMO",VLOOKUP(B643,INSUMOS!$A$6:$E$5343,5,0),IF(A643="COTAÇÃO",VLOOKUP(B643,'MAPA DE COTAÇÕES'!$A$9:$I$956,8,0))))</f>
        <v>SER.CG</v>
      </c>
      <c r="E643" s="317" t="str">
        <f>IF(A643="SERVIÇO",VLOOKUP(B643,SERVIÇOS!$A$6:$D$6426,3,0),IF(A643="INSUMO",VLOOKUP(B643,INSUMOS!$A$6:$D$5343,3,0),IF(A643="COTAÇÃO",VLOOKUP(B643,'MAPA DE COTAÇÕES'!$A$9:$H$956,4,0))))</f>
        <v>H</v>
      </c>
      <c r="F643" s="378">
        <v>0.9</v>
      </c>
      <c r="G643" s="318">
        <f>IF(A643="SERVIÇO",VLOOKUP(B643,SERVIÇOS!$A$6:$D$6426,4,0),IF(A643="INSUMO",VLOOKUP(B643,INSUMOS!$A$6:$D$5343,4,0),IF(A643="COTAÇÃO",VLOOKUP(B643,'MAPA DE COTAÇÕES'!$A$9:$H$956,3,0))))</f>
        <v>18.78</v>
      </c>
      <c r="H643" s="321">
        <f t="shared" si="106"/>
        <v>16.902000000000001</v>
      </c>
      <c r="J643" s="244"/>
    </row>
    <row r="644" spans="1:12" s="106" customFormat="1" ht="25.5" x14ac:dyDescent="0.2">
      <c r="A644" s="287" t="s">
        <v>16</v>
      </c>
      <c r="B644" s="319" t="s">
        <v>5894</v>
      </c>
      <c r="C644" s="316" t="str">
        <f>IF(A644="SERVIÇO",VLOOKUP(B644,SERVIÇOS!$A$6:$D$6426,2,0),IF(A644="INSUMO",VLOOKUP(B644,INSUMOS!$A$6:$D$5343,2,0),IF(A644="COTAÇÃO",VLOOKUP(B644,'MAPA DE COTAÇÕES'!$A$9:$H$956,2,0))))</f>
        <v>CHAPA DE ACO INOX FINA E=0,60MM</v>
      </c>
      <c r="D644" s="317" t="str">
        <f>IF(A644="SERVIÇO",VLOOKUP(B644,SERVIÇOS!$A$6:$E$6426,5,0),IF(A644="INSUMO",VLOOKUP(B644,INSUMOS!$A$6:$E$5343,5,0),IF(A644="COTAÇÃO",VLOOKUP(B644,'MAPA DE COTAÇÕES'!$A$9:$I$956,9,0))))</f>
        <v>MAT.</v>
      </c>
      <c r="E644" s="317" t="str">
        <f>IF(A644="SERVIÇO",VLOOKUP(B644,SERVIÇOS!$A$6:$D$6426,3,0),IF(A644="INSUMO",VLOOKUP(B644,INSUMOS!$A$6:$D$5343,3,0),IF(A644="COTAÇÃO",VLOOKUP(B644,'MAPA DE COTAÇÕES'!$A$9:$H$956,4,0))))</f>
        <v>KG</v>
      </c>
      <c r="F644" s="378">
        <v>6.4641500000000001</v>
      </c>
      <c r="G644" s="318">
        <f>IF(A644="SERVIÇO",VLOOKUP(B644,SERVIÇOS!$A$6:$D$6426,4,0),IF(A644="INSUMO",VLOOKUP(B644,INSUMOS!$A$6:$D$5343,4,0),IF(A644="COTAÇÃO",VLOOKUP(B644,'MAPA DE COTAÇÕES'!$A$9:$H$956,3,0))))</f>
        <v>16.989999999999998</v>
      </c>
      <c r="H644" s="321">
        <f t="shared" si="106"/>
        <v>109.8259085</v>
      </c>
      <c r="J644" s="244"/>
    </row>
    <row r="645" spans="1:12" s="94" customFormat="1" ht="12.75" x14ac:dyDescent="0.2">
      <c r="A645" s="228"/>
      <c r="B645" s="97" t="s">
        <v>168</v>
      </c>
      <c r="C645" s="547" t="s">
        <v>7002</v>
      </c>
      <c r="D645" s="548"/>
      <c r="E645" s="548"/>
      <c r="F645" s="548"/>
      <c r="G645" s="548"/>
      <c r="H645" s="549"/>
      <c r="J645" s="95"/>
    </row>
    <row r="646" spans="1:12" s="94" customFormat="1" ht="12.75" x14ac:dyDescent="0.2">
      <c r="A646" s="228"/>
      <c r="B646" s="331"/>
      <c r="C646" s="374"/>
      <c r="D646" s="374"/>
      <c r="E646" s="374"/>
      <c r="F646" s="374"/>
      <c r="G646" s="374"/>
      <c r="H646" s="375"/>
      <c r="J646" s="95"/>
    </row>
    <row r="647" spans="1:12" s="94" customFormat="1" ht="12.75" x14ac:dyDescent="0.2">
      <c r="A647" s="228"/>
      <c r="B647" s="99" t="s">
        <v>7030</v>
      </c>
      <c r="C647" s="100" t="s">
        <v>7004</v>
      </c>
      <c r="D647" s="101" t="s">
        <v>107</v>
      </c>
      <c r="E647" s="101" t="s">
        <v>8</v>
      </c>
      <c r="F647" s="102"/>
      <c r="G647" s="103"/>
      <c r="H647" s="104">
        <f>SUM(H648:H650)</f>
        <v>23.562000000000001</v>
      </c>
      <c r="J647" s="96"/>
      <c r="L647" s="98"/>
    </row>
    <row r="648" spans="1:12" s="106" customFormat="1" ht="25.5" x14ac:dyDescent="0.2">
      <c r="A648" s="287" t="s">
        <v>5144</v>
      </c>
      <c r="B648" s="367">
        <v>88279</v>
      </c>
      <c r="C648" s="316" t="str">
        <f>IF(A648="SERVIÇO",VLOOKUP(B648,SERVIÇOS!$A$6:$D$6426,2,0),IF(A648="INSUMO",VLOOKUP(B648,INSUMOS!$A$6:$D$5343,2,0),IF(A648="COTAÇÃO",VLOOKUP(B648,'MAPA DE COTAÇÕES'!$A$9:$H$956,2,0))))</f>
        <v>MONTADOR ELETROMECÃNICO COM ENCARGOS COMPLEMENTARES</v>
      </c>
      <c r="D648" s="317" t="str">
        <f>IF(A648="SERVIÇO",VLOOKUP(B648,SERVIÇOS!$A$6:$E$6426,5,0),IF(A648="INSUMO",VLOOKUP(B648,INSUMOS!$A$6:$E$5343,5,0),IF(A648="COTAÇÃO",VLOOKUP(B648,'MAPA DE COTAÇÕES'!$A$9:$I$956,8,0))))</f>
        <v>SER.CG</v>
      </c>
      <c r="E648" s="317" t="str">
        <f>IF(A648="SERVIÇO",VLOOKUP(B648,SERVIÇOS!$A$6:$D$6426,3,0),IF(A648="INSUMO",VLOOKUP(B648,INSUMOS!$A$6:$D$5343,3,0),IF(A648="COTAÇÃO",VLOOKUP(B648,'MAPA DE COTAÇÕES'!$A$9:$H$956,4,0))))</f>
        <v>H</v>
      </c>
      <c r="F648" s="378">
        <v>0.4</v>
      </c>
      <c r="G648" s="318">
        <f>IF(A648="SERVIÇO",VLOOKUP(B648,SERVIÇOS!$A$6:$D$6426,4,0),IF(A648="INSUMO",VLOOKUP(B648,INSUMOS!$A$6:$D$5343,4,0),IF(A648="COTAÇÃO",VLOOKUP(B648,'MAPA DE COTAÇÕES'!$A$9:$H$956,3,0))))</f>
        <v>22.49</v>
      </c>
      <c r="H648" s="321">
        <f t="shared" ref="H648:H650" si="107">F648*G648</f>
        <v>8.9960000000000004</v>
      </c>
      <c r="J648" s="244"/>
    </row>
    <row r="649" spans="1:12" s="106" customFormat="1" ht="25.5" x14ac:dyDescent="0.2">
      <c r="A649" s="287" t="s">
        <v>5144</v>
      </c>
      <c r="B649" s="319">
        <v>88316</v>
      </c>
      <c r="C649" s="316" t="str">
        <f>IF(A649="SERVIÇO",VLOOKUP(B649,SERVIÇOS!$A$6:$D$6426,2,0),IF(A649="INSUMO",VLOOKUP(B649,INSUMOS!$A$6:$D$5343,2,0),IF(A649="COTAÇÃO",VLOOKUP(B649,'MAPA DE COTAÇÕES'!$A$9:$H$956,2,0))))</f>
        <v>SERVENTE COM ENCARGOS COMPLEMENTARES</v>
      </c>
      <c r="D649" s="317" t="str">
        <f>IF(A649="SERVIÇO",VLOOKUP(B649,SERVIÇOS!$A$6:$E$6426,5,0),IF(A649="INSUMO",VLOOKUP(B649,INSUMOS!$A$6:$E$5343,5,0),IF(A649="COTAÇÃO",VLOOKUP(B649,'MAPA DE COTAÇÕES'!$A$9:$I$956,8,0))))</f>
        <v>SER.CG</v>
      </c>
      <c r="E649" s="317" t="str">
        <f>IF(A649="SERVIÇO",VLOOKUP(B649,SERVIÇOS!$A$6:$D$6426,3,0),IF(A649="INSUMO",VLOOKUP(B649,INSUMOS!$A$6:$D$5343,3,0),IF(A649="COTAÇÃO",VLOOKUP(B649,'MAPA DE COTAÇÕES'!$A$9:$H$956,4,0))))</f>
        <v>H</v>
      </c>
      <c r="F649" s="378">
        <v>0.4</v>
      </c>
      <c r="G649" s="318">
        <f>IF(A649="SERVIÇO",VLOOKUP(B649,SERVIÇOS!$A$6:$D$6426,4,0),IF(A649="INSUMO",VLOOKUP(B649,INSUMOS!$A$6:$D$5343,4,0),IF(A649="COTAÇÃO",VLOOKUP(B649,'MAPA DE COTAÇÕES'!$A$9:$H$956,3,0))))</f>
        <v>15.79</v>
      </c>
      <c r="H649" s="321">
        <f t="shared" si="107"/>
        <v>6.3159999999999998</v>
      </c>
      <c r="J649" s="244"/>
    </row>
    <row r="650" spans="1:12" s="106" customFormat="1" ht="25.5" x14ac:dyDescent="0.2">
      <c r="A650" s="287" t="s">
        <v>16</v>
      </c>
      <c r="B650" s="319" t="s">
        <v>5895</v>
      </c>
      <c r="C650" s="316" t="str">
        <f>IF(A650="SERVIÇO",VLOOKUP(B650,SERVIÇOS!$A$6:$D$6426,2,0),IF(A650="INSUMO",VLOOKUP(B650,INSUMOS!$A$6:$D$5343,2,0),IF(A650="COTAÇÃO",VLOOKUP(B650,'MAPA DE COTAÇÕES'!$A$9:$H$956,2,0))))</f>
        <v>DUTO FLEXÍVEL 100MM P/ AR CONDICIONADO</v>
      </c>
      <c r="D650" s="317" t="str">
        <f>IF(A650="SERVIÇO",VLOOKUP(B650,SERVIÇOS!$A$6:$E$6426,5,0),IF(A650="INSUMO",VLOOKUP(B650,INSUMOS!$A$6:$E$5343,5,0),IF(A650="COTAÇÃO",VLOOKUP(B650,'MAPA DE COTAÇÕES'!$A$9:$I$956,9,0))))</f>
        <v>MAT.</v>
      </c>
      <c r="E650" s="317" t="str">
        <f>IF(A650="SERVIÇO",VLOOKUP(B650,SERVIÇOS!$A$6:$D$6426,3,0),IF(A650="INSUMO",VLOOKUP(B650,INSUMOS!$A$6:$D$5343,3,0),IF(A650="COTAÇÃO",VLOOKUP(B650,'MAPA DE COTAÇÕES'!$A$9:$H$956,4,0))))</f>
        <v>M</v>
      </c>
      <c r="F650" s="378">
        <v>1</v>
      </c>
      <c r="G650" s="318">
        <f>IF(A650="SERVIÇO",VLOOKUP(B650,SERVIÇOS!$A$6:$D$6426,4,0),IF(A650="INSUMO",VLOOKUP(B650,INSUMOS!$A$6:$D$5343,4,0),IF(A650="COTAÇÃO",VLOOKUP(B650,'MAPA DE COTAÇÕES'!$A$9:$H$956,3,0))))</f>
        <v>8.25</v>
      </c>
      <c r="H650" s="321">
        <f t="shared" si="107"/>
        <v>8.25</v>
      </c>
      <c r="J650" s="244"/>
    </row>
    <row r="651" spans="1:12" s="94" customFormat="1" ht="12.75" x14ac:dyDescent="0.2">
      <c r="A651" s="228"/>
      <c r="B651" s="97" t="s">
        <v>168</v>
      </c>
      <c r="C651" s="547" t="s">
        <v>7032</v>
      </c>
      <c r="D651" s="548"/>
      <c r="E651" s="548"/>
      <c r="F651" s="548"/>
      <c r="G651" s="548"/>
      <c r="H651" s="549"/>
      <c r="J651" s="95"/>
    </row>
    <row r="652" spans="1:12" s="94" customFormat="1" ht="12.75" x14ac:dyDescent="0.2">
      <c r="A652" s="228"/>
      <c r="B652" s="331"/>
      <c r="C652" s="374"/>
      <c r="D652" s="374"/>
      <c r="E652" s="374"/>
      <c r="F652" s="374"/>
      <c r="G652" s="374"/>
      <c r="H652" s="375"/>
      <c r="J652" s="95"/>
    </row>
    <row r="653" spans="1:12" s="94" customFormat="1" ht="12.75" x14ac:dyDescent="0.2">
      <c r="A653" s="228"/>
      <c r="B653" s="99" t="s">
        <v>7033</v>
      </c>
      <c r="C653" s="100" t="s">
        <v>7005</v>
      </c>
      <c r="D653" s="101" t="s">
        <v>107</v>
      </c>
      <c r="E653" s="101" t="s">
        <v>8</v>
      </c>
      <c r="F653" s="102"/>
      <c r="G653" s="103"/>
      <c r="H653" s="104">
        <f>SUM(H654:H656)</f>
        <v>27.692</v>
      </c>
      <c r="J653" s="96"/>
      <c r="L653" s="98"/>
    </row>
    <row r="654" spans="1:12" s="106" customFormat="1" ht="25.5" x14ac:dyDescent="0.2">
      <c r="A654" s="287" t="s">
        <v>5144</v>
      </c>
      <c r="B654" s="367">
        <v>88279</v>
      </c>
      <c r="C654" s="316" t="str">
        <f>IF(A654="SERVIÇO",VLOOKUP(B654,SERVIÇOS!$A$6:$D$6426,2,0),IF(A654="INSUMO",VLOOKUP(B654,INSUMOS!$A$6:$D$5343,2,0),IF(A654="COTAÇÃO",VLOOKUP(B654,'MAPA DE COTAÇÕES'!$A$9:$H$956,2,0))))</f>
        <v>MONTADOR ELETROMECÃNICO COM ENCARGOS COMPLEMENTARES</v>
      </c>
      <c r="D654" s="317" t="str">
        <f>IF(A654="SERVIÇO",VLOOKUP(B654,SERVIÇOS!$A$6:$E$6426,5,0),IF(A654="INSUMO",VLOOKUP(B654,INSUMOS!$A$6:$E$5343,5,0),IF(A654="COTAÇÃO",VLOOKUP(B654,'MAPA DE COTAÇÕES'!$A$9:$I$956,8,0))))</f>
        <v>SER.CG</v>
      </c>
      <c r="E654" s="317" t="str">
        <f>IF(A654="SERVIÇO",VLOOKUP(B654,SERVIÇOS!$A$6:$D$6426,3,0),IF(A654="INSUMO",VLOOKUP(B654,INSUMOS!$A$6:$D$5343,3,0),IF(A654="COTAÇÃO",VLOOKUP(B654,'MAPA DE COTAÇÕES'!$A$9:$H$956,4,0))))</f>
        <v>H</v>
      </c>
      <c r="F654" s="378">
        <v>0.4</v>
      </c>
      <c r="G654" s="318">
        <f>IF(A654="SERVIÇO",VLOOKUP(B654,SERVIÇOS!$A$6:$D$6426,4,0),IF(A654="INSUMO",VLOOKUP(B654,INSUMOS!$A$6:$D$5343,4,0),IF(A654="COTAÇÃO",VLOOKUP(B654,'MAPA DE COTAÇÕES'!$A$9:$H$956,3,0))))</f>
        <v>22.49</v>
      </c>
      <c r="H654" s="321">
        <f t="shared" ref="H654:H656" si="108">F654*G654</f>
        <v>8.9960000000000004</v>
      </c>
      <c r="J654" s="244"/>
    </row>
    <row r="655" spans="1:12" s="106" customFormat="1" ht="25.5" x14ac:dyDescent="0.2">
      <c r="A655" s="287" t="s">
        <v>5144</v>
      </c>
      <c r="B655" s="319">
        <v>88316</v>
      </c>
      <c r="C655" s="316" t="str">
        <f>IF(A655="SERVIÇO",VLOOKUP(B655,SERVIÇOS!$A$6:$D$6426,2,0),IF(A655="INSUMO",VLOOKUP(B655,INSUMOS!$A$6:$D$5343,2,0),IF(A655="COTAÇÃO",VLOOKUP(B655,'MAPA DE COTAÇÕES'!$A$9:$H$956,2,0))))</f>
        <v>SERVENTE COM ENCARGOS COMPLEMENTARES</v>
      </c>
      <c r="D655" s="317" t="str">
        <f>IF(A655="SERVIÇO",VLOOKUP(B655,SERVIÇOS!$A$6:$E$6426,5,0),IF(A655="INSUMO",VLOOKUP(B655,INSUMOS!$A$6:$E$5343,5,0),IF(A655="COTAÇÃO",VLOOKUP(B655,'MAPA DE COTAÇÕES'!$A$9:$I$956,8,0))))</f>
        <v>SER.CG</v>
      </c>
      <c r="E655" s="317" t="str">
        <f>IF(A655="SERVIÇO",VLOOKUP(B655,SERVIÇOS!$A$6:$D$6426,3,0),IF(A655="INSUMO",VLOOKUP(B655,INSUMOS!$A$6:$D$5343,3,0),IF(A655="COTAÇÃO",VLOOKUP(B655,'MAPA DE COTAÇÕES'!$A$9:$H$956,4,0))))</f>
        <v>H</v>
      </c>
      <c r="F655" s="378">
        <v>0.4</v>
      </c>
      <c r="G655" s="318">
        <f>IF(A655="SERVIÇO",VLOOKUP(B655,SERVIÇOS!$A$6:$D$6426,4,0),IF(A655="INSUMO",VLOOKUP(B655,INSUMOS!$A$6:$D$5343,4,0),IF(A655="COTAÇÃO",VLOOKUP(B655,'MAPA DE COTAÇÕES'!$A$9:$H$956,3,0))))</f>
        <v>15.79</v>
      </c>
      <c r="H655" s="321">
        <f t="shared" si="108"/>
        <v>6.3159999999999998</v>
      </c>
      <c r="J655" s="244"/>
    </row>
    <row r="656" spans="1:12" s="106" customFormat="1" ht="25.5" x14ac:dyDescent="0.2">
      <c r="A656" s="287" t="s">
        <v>16</v>
      </c>
      <c r="B656" s="319" t="s">
        <v>5896</v>
      </c>
      <c r="C656" s="316" t="str">
        <f>IF(A656="SERVIÇO",VLOOKUP(B656,SERVIÇOS!$A$6:$D$6426,2,0),IF(A656="INSUMO",VLOOKUP(B656,INSUMOS!$A$6:$D$5343,2,0),IF(A656="COTAÇÃO",VLOOKUP(B656,'MAPA DE COTAÇÕES'!$A$9:$H$956,2,0))))</f>
        <v>DUTO FLEXÍVEL 150MM P/ AR CONDICIONADO</v>
      </c>
      <c r="D656" s="317" t="str">
        <f>IF(A656="SERVIÇO",VLOOKUP(B656,SERVIÇOS!$A$6:$E$6426,5,0),IF(A656="INSUMO",VLOOKUP(B656,INSUMOS!$A$6:$E$5343,5,0),IF(A656="COTAÇÃO",VLOOKUP(B656,'MAPA DE COTAÇÕES'!$A$9:$I$956,9,0))))</f>
        <v>MAT.</v>
      </c>
      <c r="E656" s="317" t="str">
        <f>IF(A656="SERVIÇO",VLOOKUP(B656,SERVIÇOS!$A$6:$D$6426,3,0),IF(A656="INSUMO",VLOOKUP(B656,INSUMOS!$A$6:$D$5343,3,0),IF(A656="COTAÇÃO",VLOOKUP(B656,'MAPA DE COTAÇÕES'!$A$9:$H$956,4,0))))</f>
        <v>M</v>
      </c>
      <c r="F656" s="378">
        <v>1</v>
      </c>
      <c r="G656" s="318">
        <f>IF(A656="SERVIÇO",VLOOKUP(B656,SERVIÇOS!$A$6:$D$6426,4,0),IF(A656="INSUMO",VLOOKUP(B656,INSUMOS!$A$6:$D$5343,4,0),IF(A656="COTAÇÃO",VLOOKUP(B656,'MAPA DE COTAÇÕES'!$A$9:$H$956,3,0))))</f>
        <v>12.38</v>
      </c>
      <c r="H656" s="321">
        <f t="shared" si="108"/>
        <v>12.38</v>
      </c>
      <c r="J656" s="244"/>
    </row>
    <row r="657" spans="1:12" s="94" customFormat="1" ht="12.75" x14ac:dyDescent="0.2">
      <c r="A657" s="228"/>
      <c r="B657" s="97" t="s">
        <v>168</v>
      </c>
      <c r="C657" s="547" t="s">
        <v>7032</v>
      </c>
      <c r="D657" s="548"/>
      <c r="E657" s="548"/>
      <c r="F657" s="548"/>
      <c r="G657" s="548"/>
      <c r="H657" s="549"/>
      <c r="J657" s="95"/>
    </row>
    <row r="658" spans="1:12" s="94" customFormat="1" ht="12.75" x14ac:dyDescent="0.2">
      <c r="A658" s="228"/>
      <c r="B658" s="331"/>
      <c r="C658" s="374"/>
      <c r="D658" s="374"/>
      <c r="E658" s="374"/>
      <c r="F658" s="374"/>
      <c r="G658" s="374"/>
      <c r="H658" s="375"/>
      <c r="J658" s="95"/>
    </row>
    <row r="659" spans="1:12" s="94" customFormat="1" ht="12.75" x14ac:dyDescent="0.2">
      <c r="A659" s="228"/>
      <c r="B659" s="99" t="s">
        <v>7034</v>
      </c>
      <c r="C659" s="100" t="s">
        <v>7006</v>
      </c>
      <c r="D659" s="101" t="s">
        <v>107</v>
      </c>
      <c r="E659" s="101" t="s">
        <v>8</v>
      </c>
      <c r="F659" s="102"/>
      <c r="G659" s="103"/>
      <c r="H659" s="104">
        <f>SUM(H660:H662)</f>
        <v>30.812000000000001</v>
      </c>
      <c r="J659" s="96"/>
      <c r="L659" s="98"/>
    </row>
    <row r="660" spans="1:12" s="106" customFormat="1" ht="25.5" x14ac:dyDescent="0.2">
      <c r="A660" s="287" t="s">
        <v>5144</v>
      </c>
      <c r="B660" s="367">
        <v>88279</v>
      </c>
      <c r="C660" s="316" t="str">
        <f>IF(A660="SERVIÇO",VLOOKUP(B660,SERVIÇOS!$A$6:$D$6426,2,0),IF(A660="INSUMO",VLOOKUP(B660,INSUMOS!$A$6:$D$5343,2,0),IF(A660="COTAÇÃO",VLOOKUP(B660,'MAPA DE COTAÇÕES'!$A$9:$H$956,2,0))))</f>
        <v>MONTADOR ELETROMECÃNICO COM ENCARGOS COMPLEMENTARES</v>
      </c>
      <c r="D660" s="317" t="str">
        <f>IF(A660="SERVIÇO",VLOOKUP(B660,SERVIÇOS!$A$6:$E$6426,5,0),IF(A660="INSUMO",VLOOKUP(B660,INSUMOS!$A$6:$E$5343,5,0),IF(A660="COTAÇÃO",VLOOKUP(B660,'MAPA DE COTAÇÕES'!$A$9:$I$956,8,0))))</f>
        <v>SER.CG</v>
      </c>
      <c r="E660" s="317" t="str">
        <f>IF(A660="SERVIÇO",VLOOKUP(B660,SERVIÇOS!$A$6:$D$6426,3,0),IF(A660="INSUMO",VLOOKUP(B660,INSUMOS!$A$6:$D$5343,3,0),IF(A660="COTAÇÃO",VLOOKUP(B660,'MAPA DE COTAÇÕES'!$A$9:$H$956,4,0))))</f>
        <v>H</v>
      </c>
      <c r="F660" s="378">
        <v>0.4</v>
      </c>
      <c r="G660" s="318">
        <f>IF(A660="SERVIÇO",VLOOKUP(B660,SERVIÇOS!$A$6:$D$6426,4,0),IF(A660="INSUMO",VLOOKUP(B660,INSUMOS!$A$6:$D$5343,4,0),IF(A660="COTAÇÃO",VLOOKUP(B660,'MAPA DE COTAÇÕES'!$A$9:$H$956,3,0))))</f>
        <v>22.49</v>
      </c>
      <c r="H660" s="321">
        <f t="shared" ref="H660:H662" si="109">F660*G660</f>
        <v>8.9960000000000004</v>
      </c>
      <c r="J660" s="244"/>
    </row>
    <row r="661" spans="1:12" s="106" customFormat="1" ht="25.5" x14ac:dyDescent="0.2">
      <c r="A661" s="287" t="s">
        <v>5144</v>
      </c>
      <c r="B661" s="319">
        <v>88316</v>
      </c>
      <c r="C661" s="316" t="str">
        <f>IF(A661="SERVIÇO",VLOOKUP(B661,SERVIÇOS!$A$6:$D$6426,2,0),IF(A661="INSUMO",VLOOKUP(B661,INSUMOS!$A$6:$D$5343,2,0),IF(A661="COTAÇÃO",VLOOKUP(B661,'MAPA DE COTAÇÕES'!$A$9:$H$956,2,0))))</f>
        <v>SERVENTE COM ENCARGOS COMPLEMENTARES</v>
      </c>
      <c r="D661" s="317" t="str">
        <f>IF(A661="SERVIÇO",VLOOKUP(B661,SERVIÇOS!$A$6:$E$6426,5,0),IF(A661="INSUMO",VLOOKUP(B661,INSUMOS!$A$6:$E$5343,5,0),IF(A661="COTAÇÃO",VLOOKUP(B661,'MAPA DE COTAÇÕES'!$A$9:$I$956,8,0))))</f>
        <v>SER.CG</v>
      </c>
      <c r="E661" s="317" t="str">
        <f>IF(A661="SERVIÇO",VLOOKUP(B661,SERVIÇOS!$A$6:$D$6426,3,0),IF(A661="INSUMO",VLOOKUP(B661,INSUMOS!$A$6:$D$5343,3,0),IF(A661="COTAÇÃO",VLOOKUP(B661,'MAPA DE COTAÇÕES'!$A$9:$H$956,4,0))))</f>
        <v>H</v>
      </c>
      <c r="F661" s="378">
        <v>0.4</v>
      </c>
      <c r="G661" s="318">
        <f>IF(A661="SERVIÇO",VLOOKUP(B661,SERVIÇOS!$A$6:$D$6426,4,0),IF(A661="INSUMO",VLOOKUP(B661,INSUMOS!$A$6:$D$5343,4,0),IF(A661="COTAÇÃO",VLOOKUP(B661,'MAPA DE COTAÇÕES'!$A$9:$H$956,3,0))))</f>
        <v>15.79</v>
      </c>
      <c r="H661" s="321">
        <f t="shared" si="109"/>
        <v>6.3159999999999998</v>
      </c>
      <c r="J661" s="244"/>
    </row>
    <row r="662" spans="1:12" s="106" customFormat="1" ht="25.5" x14ac:dyDescent="0.2">
      <c r="A662" s="287" t="s">
        <v>16</v>
      </c>
      <c r="B662" s="319" t="s">
        <v>5897</v>
      </c>
      <c r="C662" s="316" t="str">
        <f>IF(A662="SERVIÇO",VLOOKUP(B662,SERVIÇOS!$A$6:$D$6426,2,0),IF(A662="INSUMO",VLOOKUP(B662,INSUMOS!$A$6:$D$5343,2,0),IF(A662="COTAÇÃO",VLOOKUP(B662,'MAPA DE COTAÇÕES'!$A$9:$H$956,2,0))))</f>
        <v>DUTO FLEXÍVEL 200MM P/ AR CONDICIONADO</v>
      </c>
      <c r="D662" s="317" t="str">
        <f>IF(A662="SERVIÇO",VLOOKUP(B662,SERVIÇOS!$A$6:$E$6426,5,0),IF(A662="INSUMO",VLOOKUP(B662,INSUMOS!$A$6:$E$5343,5,0),IF(A662="COTAÇÃO",VLOOKUP(B662,'MAPA DE COTAÇÕES'!$A$9:$I$956,9,0))))</f>
        <v>MAT.</v>
      </c>
      <c r="E662" s="317" t="str">
        <f>IF(A662="SERVIÇO",VLOOKUP(B662,SERVIÇOS!$A$6:$D$6426,3,0),IF(A662="INSUMO",VLOOKUP(B662,INSUMOS!$A$6:$D$5343,3,0),IF(A662="COTAÇÃO",VLOOKUP(B662,'MAPA DE COTAÇÕES'!$A$9:$H$956,4,0))))</f>
        <v>M</v>
      </c>
      <c r="F662" s="378">
        <v>1</v>
      </c>
      <c r="G662" s="318">
        <f>IF(A662="SERVIÇO",VLOOKUP(B662,SERVIÇOS!$A$6:$D$6426,4,0),IF(A662="INSUMO",VLOOKUP(B662,INSUMOS!$A$6:$D$5343,4,0),IF(A662="COTAÇÃO",VLOOKUP(B662,'MAPA DE COTAÇÕES'!$A$9:$H$956,3,0))))</f>
        <v>15.5</v>
      </c>
      <c r="H662" s="321">
        <f t="shared" si="109"/>
        <v>15.5</v>
      </c>
      <c r="J662" s="244"/>
    </row>
    <row r="663" spans="1:12" s="94" customFormat="1" ht="12.75" x14ac:dyDescent="0.2">
      <c r="A663" s="228"/>
      <c r="B663" s="97" t="s">
        <v>168</v>
      </c>
      <c r="C663" s="547" t="s">
        <v>7032</v>
      </c>
      <c r="D663" s="548"/>
      <c r="E663" s="548"/>
      <c r="F663" s="548"/>
      <c r="G663" s="548"/>
      <c r="H663" s="549"/>
      <c r="J663" s="95"/>
    </row>
    <row r="664" spans="1:12" s="94" customFormat="1" ht="12.75" x14ac:dyDescent="0.2">
      <c r="A664" s="228"/>
      <c r="B664" s="331"/>
      <c r="C664" s="374"/>
      <c r="D664" s="374"/>
      <c r="E664" s="374"/>
      <c r="F664" s="374"/>
      <c r="G664" s="374"/>
      <c r="H664" s="375"/>
      <c r="J664" s="95"/>
    </row>
    <row r="665" spans="1:12" s="94" customFormat="1" ht="25.5" x14ac:dyDescent="0.2">
      <c r="A665" s="228"/>
      <c r="B665" s="99" t="s">
        <v>7035</v>
      </c>
      <c r="C665" s="100" t="s">
        <v>7036</v>
      </c>
      <c r="D665" s="101" t="s">
        <v>107</v>
      </c>
      <c r="E665" s="101" t="s">
        <v>6454</v>
      </c>
      <c r="F665" s="102"/>
      <c r="G665" s="103"/>
      <c r="H665" s="104">
        <f>SUM(H666:H672)</f>
        <v>16.840000000000003</v>
      </c>
      <c r="J665" s="96"/>
      <c r="L665" s="98"/>
    </row>
    <row r="666" spans="1:12" s="106" customFormat="1" ht="25.5" x14ac:dyDescent="0.2">
      <c r="A666" s="287" t="s">
        <v>5144</v>
      </c>
      <c r="B666" s="367">
        <v>88279</v>
      </c>
      <c r="C666" s="316" t="str">
        <f>IF(A666="SERVIÇO",VLOOKUP(B666,SERVIÇOS!$A$6:$D$6426,2,0),IF(A666="INSUMO",VLOOKUP(B666,INSUMOS!$A$6:$D$5343,2,0),IF(A666="COTAÇÃO",VLOOKUP(B666,'MAPA DE COTAÇÕES'!$A$9:$H$956,2,0))))</f>
        <v>MONTADOR ELETROMECÃNICO COM ENCARGOS COMPLEMENTARES</v>
      </c>
      <c r="D666" s="317" t="str">
        <f>IF(A666="SERVIÇO",VLOOKUP(B666,SERVIÇOS!$A$6:$E$6426,5,0),IF(A666="INSUMO",VLOOKUP(B666,INSUMOS!$A$6:$E$5343,5,0),IF(A666="COTAÇÃO",VLOOKUP(B666,'MAPA DE COTAÇÕES'!$A$9:$I$956,8,0))))</f>
        <v>SER.CG</v>
      </c>
      <c r="E666" s="317" t="str">
        <f>IF(A666="SERVIÇO",VLOOKUP(B666,SERVIÇOS!$A$6:$D$6426,3,0),IF(A666="INSUMO",VLOOKUP(B666,INSUMOS!$A$6:$D$5343,3,0),IF(A666="COTAÇÃO",VLOOKUP(B666,'MAPA DE COTAÇÕES'!$A$9:$H$956,4,0))))</f>
        <v>H</v>
      </c>
      <c r="F666" s="378">
        <v>0.2</v>
      </c>
      <c r="G666" s="318">
        <f>IF(A666="SERVIÇO",VLOOKUP(B666,SERVIÇOS!$A$6:$D$6426,4,0),IF(A666="INSUMO",VLOOKUP(B666,INSUMOS!$A$6:$D$5343,4,0),IF(A666="COTAÇÃO",VLOOKUP(B666,'MAPA DE COTAÇÕES'!$A$9:$H$956,3,0))))</f>
        <v>22.49</v>
      </c>
      <c r="H666" s="321">
        <f t="shared" ref="H666:H671" si="110">F666*G666</f>
        <v>4.4980000000000002</v>
      </c>
      <c r="J666" s="244"/>
    </row>
    <row r="667" spans="1:12" s="106" customFormat="1" ht="25.5" x14ac:dyDescent="0.2">
      <c r="A667" s="287" t="s">
        <v>5144</v>
      </c>
      <c r="B667" s="319">
        <v>88316</v>
      </c>
      <c r="C667" s="316" t="str">
        <f>IF(A667="SERVIÇO",VLOOKUP(B667,SERVIÇOS!$A$6:$D$6426,2,0),IF(A667="INSUMO",VLOOKUP(B667,INSUMOS!$A$6:$D$5343,2,0),IF(A667="COTAÇÃO",VLOOKUP(B667,'MAPA DE COTAÇÕES'!$A$9:$H$956,2,0))))</f>
        <v>SERVENTE COM ENCARGOS COMPLEMENTARES</v>
      </c>
      <c r="D667" s="317" t="str">
        <f>IF(A667="SERVIÇO",VLOOKUP(B667,SERVIÇOS!$A$6:$E$6426,5,0),IF(A667="INSUMO",VLOOKUP(B667,INSUMOS!$A$6:$E$5343,5,0),IF(A667="COTAÇÃO",VLOOKUP(B667,'MAPA DE COTAÇÕES'!$A$9:$I$956,8,0))))</f>
        <v>SER.CG</v>
      </c>
      <c r="E667" s="317" t="str">
        <f>IF(A667="SERVIÇO",VLOOKUP(B667,SERVIÇOS!$A$6:$D$6426,3,0),IF(A667="INSUMO",VLOOKUP(B667,INSUMOS!$A$6:$D$5343,3,0),IF(A667="COTAÇÃO",VLOOKUP(B667,'MAPA DE COTAÇÕES'!$A$9:$H$956,4,0))))</f>
        <v>H</v>
      </c>
      <c r="F667" s="378">
        <v>0.2</v>
      </c>
      <c r="G667" s="318">
        <f>IF(A667="SERVIÇO",VLOOKUP(B667,SERVIÇOS!$A$6:$D$6426,4,0),IF(A667="INSUMO",VLOOKUP(B667,INSUMOS!$A$6:$D$5343,4,0),IF(A667="COTAÇÃO",VLOOKUP(B667,'MAPA DE COTAÇÕES'!$A$9:$H$956,3,0))))</f>
        <v>15.79</v>
      </c>
      <c r="H667" s="321">
        <f t="shared" si="110"/>
        <v>3.1579999999999999</v>
      </c>
      <c r="J667" s="244"/>
    </row>
    <row r="668" spans="1:12" s="106" customFormat="1" ht="25.5" x14ac:dyDescent="0.2">
      <c r="A668" s="287" t="s">
        <v>5146</v>
      </c>
      <c r="B668" s="319">
        <v>39028</v>
      </c>
      <c r="C668" s="316" t="str">
        <f>IF(A668="SERVIÇO",VLOOKUP(B668,SERVIÇOS!$A$6:$D$6426,2,0),IF(A668="INSUMO",VLOOKUP(B668,INSUMOS!$A$6:$D$5343,2,0),IF(A668="COTAÇÃO",VLOOKUP(B668,'MAPA DE COTAÇÕES'!$A$9:$H$956,2,0))))</f>
        <v>PERFILADO PERFURADO SIMPLES 38 X 38 MM, CHAPA 22</v>
      </c>
      <c r="D668" s="317" t="str">
        <f>IF(A668="SERVIÇO",VLOOKUP(B668,SERVIÇOS!$A$6:$E$6426,5,0),IF(A668="INSUMO",VLOOKUP(B668,INSUMOS!$A$6:$E$5343,5,0),IF(A668="COTAÇÃO",VLOOKUP(B668,'MAPA DE COTAÇÕES'!$A$9:$I$956,8,0))))</f>
        <v>MAT.</v>
      </c>
      <c r="E668" s="317" t="str">
        <f>IF(A668="SERVIÇO",VLOOKUP(B668,SERVIÇOS!$A$6:$D$6426,3,0),IF(A668="INSUMO",VLOOKUP(B668,INSUMOS!$A$6:$D$5343,3,0),IF(A668="COTAÇÃO",VLOOKUP(B668,'MAPA DE COTAÇÕES'!$A$9:$H$956,4,0))))</f>
        <v xml:space="preserve">M     </v>
      </c>
      <c r="F668" s="320">
        <v>0.8</v>
      </c>
      <c r="G668" s="318">
        <f>IF(A668="SERVIÇO",VLOOKUP(B668,SERVIÇOS!$A$6:$D$6426,4,0),IF(A668="INSUMO",VLOOKUP(B668,INSUMOS!$A$6:$D$5343,4,0),IF(A668="COTAÇÃO",VLOOKUP(B668,'MAPA DE COTAÇÕES'!$A$9:$H$956,3,0))))</f>
        <v>4.93</v>
      </c>
      <c r="H668" s="321">
        <f t="shared" si="110"/>
        <v>3.944</v>
      </c>
      <c r="J668" s="244"/>
    </row>
    <row r="669" spans="1:12" s="106" customFormat="1" ht="25.5" x14ac:dyDescent="0.2">
      <c r="A669" s="287" t="s">
        <v>16</v>
      </c>
      <c r="B669" s="319" t="s">
        <v>5898</v>
      </c>
      <c r="C669" s="316" t="str">
        <f>IF(A669="SERVIÇO",VLOOKUP(B669,SERVIÇOS!$A$6:$D$6426,2,0),IF(A669="INSUMO",VLOOKUP(B669,INSUMOS!$A$6:$D$5343,2,0),IF(A669="COTAÇÃO",VLOOKUP(B669,'MAPA DE COTAÇÕES'!$A$9:$H$956,2,0))))</f>
        <v>BARRA ROSCADA 1/4</v>
      </c>
      <c r="D669" s="317" t="str">
        <f>IF(A669="SERVIÇO",VLOOKUP(B669,SERVIÇOS!$A$6:$E$6426,5,0),IF(A669="INSUMO",VLOOKUP(B669,INSUMOS!$A$6:$E$5343,5,0),IF(A669="COTAÇÃO",VLOOKUP(B669,'MAPA DE COTAÇÕES'!$A$9:$I$956,9,0))))</f>
        <v>MAT.</v>
      </c>
      <c r="E669" s="317" t="str">
        <f>IF(A669="SERVIÇO",VLOOKUP(B669,SERVIÇOS!$A$6:$D$6426,3,0),IF(A669="INSUMO",VLOOKUP(B669,INSUMOS!$A$6:$D$5343,3,0),IF(A669="COTAÇÃO",VLOOKUP(B669,'MAPA DE COTAÇÕES'!$A$9:$H$956,4,0))))</f>
        <v>M</v>
      </c>
      <c r="F669" s="378">
        <v>1</v>
      </c>
      <c r="G669" s="318">
        <f>IF(A669="SERVIÇO",VLOOKUP(B669,SERVIÇOS!$A$6:$D$6426,4,0),IF(A669="INSUMO",VLOOKUP(B669,INSUMOS!$A$6:$D$5343,4,0),IF(A669="COTAÇÃO",VLOOKUP(B669,'MAPA DE COTAÇÕES'!$A$9:$H$956,3,0))))</f>
        <v>2.96</v>
      </c>
      <c r="H669" s="321">
        <f t="shared" ref="H669" si="111">F669*G669</f>
        <v>2.96</v>
      </c>
      <c r="J669" s="244"/>
    </row>
    <row r="670" spans="1:12" s="106" customFormat="1" ht="25.5" x14ac:dyDescent="0.2">
      <c r="A670" s="287" t="s">
        <v>16</v>
      </c>
      <c r="B670" s="319" t="s">
        <v>5899</v>
      </c>
      <c r="C670" s="316" t="str">
        <f>IF(A670="SERVIÇO",VLOOKUP(B670,SERVIÇOS!$A$6:$D$6426,2,0),IF(A670="INSUMO",VLOOKUP(B670,INSUMOS!$A$6:$D$5343,2,0),IF(A670="COTAÇÃO",VLOOKUP(B670,'MAPA DE COTAÇÕES'!$A$9:$H$956,2,0))))</f>
        <v>PORCA ZINCADA DE 1/4"</v>
      </c>
      <c r="D670" s="317" t="str">
        <f>IF(A670="SERVIÇO",VLOOKUP(B670,SERVIÇOS!$A$6:$E$6426,5,0),IF(A670="INSUMO",VLOOKUP(B670,INSUMOS!$A$6:$E$5343,5,0),IF(A670="COTAÇÃO",VLOOKUP(B670,'MAPA DE COTAÇÕES'!$A$9:$I$956,9,0))))</f>
        <v>MAT.</v>
      </c>
      <c r="E670" s="317" t="str">
        <f>IF(A670="SERVIÇO",VLOOKUP(B670,SERVIÇOS!$A$6:$D$6426,3,0),IF(A670="INSUMO",VLOOKUP(B670,INSUMOS!$A$6:$D$5343,3,0),IF(A670="COTAÇÃO",VLOOKUP(B670,'MAPA DE COTAÇÕES'!$A$9:$H$956,4,0))))</f>
        <v>UN</v>
      </c>
      <c r="F670" s="378">
        <v>6</v>
      </c>
      <c r="G670" s="318">
        <f>IF(A670="SERVIÇO",VLOOKUP(B670,SERVIÇOS!$A$6:$D$6426,4,0),IF(A670="INSUMO",VLOOKUP(B670,INSUMOS!$A$6:$D$5343,4,0),IF(A670="COTAÇÃO",VLOOKUP(B670,'MAPA DE COTAÇÕES'!$A$9:$H$956,3,0))))</f>
        <v>0.05</v>
      </c>
      <c r="H670" s="321">
        <f t="shared" ref="H670" si="112">F670*G670</f>
        <v>0.30000000000000004</v>
      </c>
      <c r="J670" s="244"/>
    </row>
    <row r="671" spans="1:12" s="106" customFormat="1" ht="25.5" x14ac:dyDescent="0.2">
      <c r="A671" s="287" t="s">
        <v>16</v>
      </c>
      <c r="B671" s="319" t="s">
        <v>5900</v>
      </c>
      <c r="C671" s="316" t="str">
        <f>IF(A671="SERVIÇO",VLOOKUP(B671,SERVIÇOS!$A$6:$D$6426,2,0),IF(A671="INSUMO",VLOOKUP(B671,INSUMOS!$A$6:$D$5343,2,0),IF(A671="COTAÇÃO",VLOOKUP(B671,'MAPA DE COTAÇÕES'!$A$9:$H$956,2,0))))</f>
        <v>ARRUELA ZINCADA DE 1/4"</v>
      </c>
      <c r="D671" s="317" t="str">
        <f>IF(A671="SERVIÇO",VLOOKUP(B671,SERVIÇOS!$A$6:$E$6426,5,0),IF(A671="INSUMO",VLOOKUP(B671,INSUMOS!$A$6:$E$5343,5,0),IF(A671="COTAÇÃO",VLOOKUP(B671,'MAPA DE COTAÇÕES'!$A$9:$I$956,9,0))))</f>
        <v>MAT.</v>
      </c>
      <c r="E671" s="317" t="str">
        <f>IF(A671="SERVIÇO",VLOOKUP(B671,SERVIÇOS!$A$6:$D$6426,3,0),IF(A671="INSUMO",VLOOKUP(B671,INSUMOS!$A$6:$D$5343,3,0),IF(A671="COTAÇÃO",VLOOKUP(B671,'MAPA DE COTAÇÕES'!$A$9:$H$956,4,0))))</f>
        <v>UN</v>
      </c>
      <c r="F671" s="378">
        <v>6</v>
      </c>
      <c r="G671" s="318">
        <f>IF(A671="SERVIÇO",VLOOKUP(B671,SERVIÇOS!$A$6:$D$6426,4,0),IF(A671="INSUMO",VLOOKUP(B671,INSUMOS!$A$6:$D$5343,4,0),IF(A671="COTAÇÃO",VLOOKUP(B671,'MAPA DE COTAÇÕES'!$A$9:$H$956,3,0))))</f>
        <v>0.04</v>
      </c>
      <c r="H671" s="321">
        <f t="shared" si="110"/>
        <v>0.24</v>
      </c>
      <c r="J671" s="244"/>
    </row>
    <row r="672" spans="1:12" s="106" customFormat="1" ht="25.5" x14ac:dyDescent="0.2">
      <c r="A672" s="287" t="s">
        <v>5146</v>
      </c>
      <c r="B672" s="319">
        <v>11976</v>
      </c>
      <c r="C672" s="316" t="str">
        <f>IF(A672="SERVIÇO",VLOOKUP(B672,SERVIÇOS!$A$6:$D$6426,2,0),IF(A672="INSUMO",VLOOKUP(B672,INSUMOS!$A$6:$D$5343,2,0),IF(A672="COTAÇÃO",VLOOKUP(B672,'MAPA DE COTAÇÕES'!$A$9:$H$956,2,0))))</f>
        <v>CHUMBADOR, DIAMETRO 1/4" COM PARAFUSO 1/4" X 40 MM</v>
      </c>
      <c r="D672" s="317" t="str">
        <f>IF(A672="SERVIÇO",VLOOKUP(B672,SERVIÇOS!$A$6:$E$6426,5,0),IF(A672="INSUMO",VLOOKUP(B672,INSUMOS!$A$6:$E$5343,5,0),IF(A672="COTAÇÃO",VLOOKUP(B672,'MAPA DE COTAÇÕES'!$A$9:$I$956,8,0))))</f>
        <v>MAT.</v>
      </c>
      <c r="E672" s="317" t="str">
        <f>IF(A672="SERVIÇO",VLOOKUP(B672,SERVIÇOS!$A$6:$D$6426,3,0),IF(A672="INSUMO",VLOOKUP(B672,INSUMOS!$A$6:$D$5343,3,0),IF(A672="COTAÇÃO",VLOOKUP(B672,'MAPA DE COTAÇÕES'!$A$9:$H$956,4,0))))</f>
        <v xml:space="preserve">UN    </v>
      </c>
      <c r="F672" s="320">
        <v>2</v>
      </c>
      <c r="G672" s="318">
        <f>IF(A672="SERVIÇO",VLOOKUP(B672,SERVIÇOS!$A$6:$D$6426,4,0),IF(A672="INSUMO",VLOOKUP(B672,INSUMOS!$A$6:$D$5343,4,0),IF(A672="COTAÇÃO",VLOOKUP(B672,'MAPA DE COTAÇÕES'!$A$9:$H$956,3,0))))</f>
        <v>0.87</v>
      </c>
      <c r="H672" s="321">
        <f t="shared" ref="H672" si="113">F672*G672</f>
        <v>1.74</v>
      </c>
      <c r="J672" s="244"/>
    </row>
    <row r="673" spans="1:12" s="94" customFormat="1" ht="12.75" x14ac:dyDescent="0.2">
      <c r="A673" s="228"/>
      <c r="B673" s="97" t="s">
        <v>168</v>
      </c>
      <c r="C673" s="547" t="s">
        <v>7037</v>
      </c>
      <c r="D673" s="548"/>
      <c r="E673" s="548"/>
      <c r="F673" s="548"/>
      <c r="G673" s="548"/>
      <c r="H673" s="549"/>
      <c r="J673" s="95"/>
    </row>
    <row r="674" spans="1:12" s="94" customFormat="1" ht="12.75" x14ac:dyDescent="0.2">
      <c r="A674" s="228"/>
      <c r="B674" s="331"/>
      <c r="C674" s="374"/>
      <c r="D674" s="374"/>
      <c r="E674" s="374"/>
      <c r="F674" s="374"/>
      <c r="G674" s="374"/>
      <c r="H674" s="375"/>
      <c r="J674" s="95"/>
    </row>
    <row r="675" spans="1:12" s="94" customFormat="1" ht="63.75" x14ac:dyDescent="0.2">
      <c r="A675" s="228"/>
      <c r="B675" s="99" t="s">
        <v>7038</v>
      </c>
      <c r="C675" s="100" t="s">
        <v>7039</v>
      </c>
      <c r="D675" s="101" t="s">
        <v>107</v>
      </c>
      <c r="E675" s="101" t="s">
        <v>6454</v>
      </c>
      <c r="F675" s="102"/>
      <c r="G675" s="103"/>
      <c r="H675" s="104">
        <f>SUM(H676:H678)</f>
        <v>262.02499999999998</v>
      </c>
      <c r="J675" s="96"/>
      <c r="L675" s="98"/>
    </row>
    <row r="676" spans="1:12" s="106" customFormat="1" ht="25.5" x14ac:dyDescent="0.2">
      <c r="A676" s="287" t="s">
        <v>5144</v>
      </c>
      <c r="B676" s="367">
        <v>88279</v>
      </c>
      <c r="C676" s="316" t="str">
        <f>IF(A676="SERVIÇO",VLOOKUP(B676,SERVIÇOS!$A$6:$D$6426,2,0),IF(A676="INSUMO",VLOOKUP(B676,INSUMOS!$A$6:$D$5343,2,0),IF(A676="COTAÇÃO",VLOOKUP(B676,'MAPA DE COTAÇÕES'!$A$9:$H$956,2,0))))</f>
        <v>MONTADOR ELETROMECÃNICO COM ENCARGOS COMPLEMENTARES</v>
      </c>
      <c r="D676" s="317" t="str">
        <f>IF(A676="SERVIÇO",VLOOKUP(B676,SERVIÇOS!$A$6:$E$6426,5,0),IF(A676="INSUMO",VLOOKUP(B676,INSUMOS!$A$6:$E$5343,5,0),IF(A676="COTAÇÃO",VLOOKUP(B676,'MAPA DE COTAÇÕES'!$A$9:$I$956,8,0))))</f>
        <v>SER.CG</v>
      </c>
      <c r="E676" s="317" t="str">
        <f>IF(A676="SERVIÇO",VLOOKUP(B676,SERVIÇOS!$A$6:$D$6426,3,0),IF(A676="INSUMO",VLOOKUP(B676,INSUMOS!$A$6:$D$5343,3,0),IF(A676="COTAÇÃO",VLOOKUP(B676,'MAPA DE COTAÇÕES'!$A$9:$H$956,4,0))))</f>
        <v>H</v>
      </c>
      <c r="F676" s="378">
        <v>1</v>
      </c>
      <c r="G676" s="318">
        <f>IF(A676="SERVIÇO",VLOOKUP(B676,SERVIÇOS!$A$6:$D$6426,4,0),IF(A676="INSUMO",VLOOKUP(B676,INSUMOS!$A$6:$D$5343,4,0),IF(A676="COTAÇÃO",VLOOKUP(B676,'MAPA DE COTAÇÕES'!$A$9:$H$956,3,0))))</f>
        <v>22.49</v>
      </c>
      <c r="H676" s="321">
        <f t="shared" ref="H676:H678" si="114">F676*G676</f>
        <v>22.49</v>
      </c>
      <c r="J676" s="244"/>
    </row>
    <row r="677" spans="1:12" s="106" customFormat="1" ht="25.5" x14ac:dyDescent="0.2">
      <c r="A677" s="287" t="s">
        <v>5144</v>
      </c>
      <c r="B677" s="319">
        <v>88316</v>
      </c>
      <c r="C677" s="316" t="str">
        <f>IF(A677="SERVIÇO",VLOOKUP(B677,SERVIÇOS!$A$6:$D$6426,2,0),IF(A677="INSUMO",VLOOKUP(B677,INSUMOS!$A$6:$D$5343,2,0),IF(A677="COTAÇÃO",VLOOKUP(B677,'MAPA DE COTAÇÕES'!$A$9:$H$956,2,0))))</f>
        <v>SERVENTE COM ENCARGOS COMPLEMENTARES</v>
      </c>
      <c r="D677" s="317" t="str">
        <f>IF(A677="SERVIÇO",VLOOKUP(B677,SERVIÇOS!$A$6:$E$6426,5,0),IF(A677="INSUMO",VLOOKUP(B677,INSUMOS!$A$6:$E$5343,5,0),IF(A677="COTAÇÃO",VLOOKUP(B677,'MAPA DE COTAÇÕES'!$A$9:$I$956,8,0))))</f>
        <v>SER.CG</v>
      </c>
      <c r="E677" s="317" t="str">
        <f>IF(A677="SERVIÇO",VLOOKUP(B677,SERVIÇOS!$A$6:$D$6426,3,0),IF(A677="INSUMO",VLOOKUP(B677,INSUMOS!$A$6:$D$5343,3,0),IF(A677="COTAÇÃO",VLOOKUP(B677,'MAPA DE COTAÇÕES'!$A$9:$H$956,4,0))))</f>
        <v>H</v>
      </c>
      <c r="F677" s="378">
        <v>1.5</v>
      </c>
      <c r="G677" s="318">
        <f>IF(A677="SERVIÇO",VLOOKUP(B677,SERVIÇOS!$A$6:$D$6426,4,0),IF(A677="INSUMO",VLOOKUP(B677,INSUMOS!$A$6:$D$5343,4,0),IF(A677="COTAÇÃO",VLOOKUP(B677,'MAPA DE COTAÇÕES'!$A$9:$H$956,3,0))))</f>
        <v>15.79</v>
      </c>
      <c r="H677" s="321">
        <f t="shared" si="114"/>
        <v>23.684999999999999</v>
      </c>
      <c r="J677" s="244"/>
    </row>
    <row r="678" spans="1:12" s="106" customFormat="1" ht="51" x14ac:dyDescent="0.2">
      <c r="A678" s="287" t="s">
        <v>16</v>
      </c>
      <c r="B678" s="319" t="s">
        <v>5901</v>
      </c>
      <c r="C678" s="316" t="str">
        <f>IF(A678="SERVIÇO",VLOOKUP(B678,SERVIÇOS!$A$6:$D$6426,2,0),IF(A678="INSUMO",VLOOKUP(B678,INSUMOS!$A$6:$D$5343,2,0),IF(A678="COTAÇÃO",VLOOKUP(B678,'MAPA DE COTAÇÕES'!$A$9:$H$956,2,0))))</f>
        <v>DIFUSOR DE INSUFLAMENTO COM CAIXA PLENUM E REGISTRO DE REGULAGEM TROX OU TECNICAMENTE EQUIVALENTE MODELO ADLK-AG, 468x468</v>
      </c>
      <c r="D678" s="317" t="str">
        <f>IF(A678="SERVIÇO",VLOOKUP(B678,SERVIÇOS!$A$6:$E$6426,5,0),IF(A678="INSUMO",VLOOKUP(B678,INSUMOS!$A$6:$E$5343,5,0),IF(A678="COTAÇÃO",VLOOKUP(B678,'MAPA DE COTAÇÕES'!$A$9:$I$956,9,0))))</f>
        <v>MAT.</v>
      </c>
      <c r="E678" s="317" t="str">
        <f>IF(A678="SERVIÇO",VLOOKUP(B678,SERVIÇOS!$A$6:$D$6426,3,0),IF(A678="INSUMO",VLOOKUP(B678,INSUMOS!$A$6:$D$5343,3,0),IF(A678="COTAÇÃO",VLOOKUP(B678,'MAPA DE COTAÇÕES'!$A$9:$H$956,4,0))))</f>
        <v>UN</v>
      </c>
      <c r="F678" s="378">
        <v>1</v>
      </c>
      <c r="G678" s="318">
        <f>IF(A678="SERVIÇO",VLOOKUP(B678,SERVIÇOS!$A$6:$D$6426,4,0),IF(A678="INSUMO",VLOOKUP(B678,INSUMOS!$A$6:$D$5343,4,0),IF(A678="COTAÇÃO",VLOOKUP(B678,'MAPA DE COTAÇÕES'!$A$9:$H$956,3,0))))</f>
        <v>215.85</v>
      </c>
      <c r="H678" s="321">
        <f t="shared" si="114"/>
        <v>215.85</v>
      </c>
      <c r="J678" s="244"/>
    </row>
    <row r="679" spans="1:12" s="94" customFormat="1" ht="12.75" x14ac:dyDescent="0.2">
      <c r="A679" s="228"/>
      <c r="B679" s="97" t="s">
        <v>168</v>
      </c>
      <c r="C679" s="547" t="s">
        <v>7040</v>
      </c>
      <c r="D679" s="548"/>
      <c r="E679" s="548"/>
      <c r="F679" s="548"/>
      <c r="G679" s="548"/>
      <c r="H679" s="549"/>
      <c r="J679" s="95"/>
    </row>
    <row r="680" spans="1:12" s="94" customFormat="1" ht="12.75" x14ac:dyDescent="0.2">
      <c r="A680" s="228"/>
      <c r="B680" s="331"/>
      <c r="C680" s="374"/>
      <c r="D680" s="374"/>
      <c r="E680" s="374"/>
      <c r="F680" s="374"/>
      <c r="G680" s="374"/>
      <c r="H680" s="375"/>
      <c r="J680" s="95"/>
    </row>
    <row r="681" spans="1:12" s="94" customFormat="1" ht="63.75" x14ac:dyDescent="0.2">
      <c r="A681" s="228"/>
      <c r="B681" s="99" t="s">
        <v>7041</v>
      </c>
      <c r="C681" s="100" t="s">
        <v>7042</v>
      </c>
      <c r="D681" s="101" t="s">
        <v>107</v>
      </c>
      <c r="E681" s="101" t="s">
        <v>6454</v>
      </c>
      <c r="F681" s="102"/>
      <c r="G681" s="103"/>
      <c r="H681" s="104">
        <f>SUM(H682:H684)</f>
        <v>149.97499999999999</v>
      </c>
      <c r="J681" s="96"/>
      <c r="L681" s="98"/>
    </row>
    <row r="682" spans="1:12" s="106" customFormat="1" ht="25.5" x14ac:dyDescent="0.2">
      <c r="A682" s="287" t="s">
        <v>5144</v>
      </c>
      <c r="B682" s="367">
        <v>88279</v>
      </c>
      <c r="C682" s="316" t="str">
        <f>IF(A682="SERVIÇO",VLOOKUP(B682,SERVIÇOS!$A$6:$D$6426,2,0),IF(A682="INSUMO",VLOOKUP(B682,INSUMOS!$A$6:$D$5343,2,0),IF(A682="COTAÇÃO",VLOOKUP(B682,'MAPA DE COTAÇÕES'!$A$9:$H$956,2,0))))</f>
        <v>MONTADOR ELETROMECÃNICO COM ENCARGOS COMPLEMENTARES</v>
      </c>
      <c r="D682" s="317" t="str">
        <f>IF(A682="SERVIÇO",VLOOKUP(B682,SERVIÇOS!$A$6:$E$6426,5,0),IF(A682="INSUMO",VLOOKUP(B682,INSUMOS!$A$6:$E$5343,5,0),IF(A682="COTAÇÃO",VLOOKUP(B682,'MAPA DE COTAÇÕES'!$A$9:$I$956,8,0))))</f>
        <v>SER.CG</v>
      </c>
      <c r="E682" s="317" t="str">
        <f>IF(A682="SERVIÇO",VLOOKUP(B682,SERVIÇOS!$A$6:$D$6426,3,0),IF(A682="INSUMO",VLOOKUP(B682,INSUMOS!$A$6:$D$5343,3,0),IF(A682="COTAÇÃO",VLOOKUP(B682,'MAPA DE COTAÇÕES'!$A$9:$H$956,4,0))))</f>
        <v>H</v>
      </c>
      <c r="F682" s="378">
        <v>1</v>
      </c>
      <c r="G682" s="318">
        <f>IF(A682="SERVIÇO",VLOOKUP(B682,SERVIÇOS!$A$6:$D$6426,4,0),IF(A682="INSUMO",VLOOKUP(B682,INSUMOS!$A$6:$D$5343,4,0),IF(A682="COTAÇÃO",VLOOKUP(B682,'MAPA DE COTAÇÕES'!$A$9:$H$956,3,0))))</f>
        <v>22.49</v>
      </c>
      <c r="H682" s="321">
        <f t="shared" ref="H682:H684" si="115">F682*G682</f>
        <v>22.49</v>
      </c>
      <c r="J682" s="244"/>
    </row>
    <row r="683" spans="1:12" s="106" customFormat="1" ht="25.5" x14ac:dyDescent="0.2">
      <c r="A683" s="287" t="s">
        <v>5144</v>
      </c>
      <c r="B683" s="319">
        <v>88316</v>
      </c>
      <c r="C683" s="316" t="str">
        <f>IF(A683="SERVIÇO",VLOOKUP(B683,SERVIÇOS!$A$6:$D$6426,2,0),IF(A683="INSUMO",VLOOKUP(B683,INSUMOS!$A$6:$D$5343,2,0),IF(A683="COTAÇÃO",VLOOKUP(B683,'MAPA DE COTAÇÕES'!$A$9:$H$956,2,0))))</f>
        <v>SERVENTE COM ENCARGOS COMPLEMENTARES</v>
      </c>
      <c r="D683" s="317" t="str">
        <f>IF(A683="SERVIÇO",VLOOKUP(B683,SERVIÇOS!$A$6:$E$6426,5,0),IF(A683="INSUMO",VLOOKUP(B683,INSUMOS!$A$6:$E$5343,5,0),IF(A683="COTAÇÃO",VLOOKUP(B683,'MAPA DE COTAÇÕES'!$A$9:$I$956,8,0))))</f>
        <v>SER.CG</v>
      </c>
      <c r="E683" s="317" t="str">
        <f>IF(A683="SERVIÇO",VLOOKUP(B683,SERVIÇOS!$A$6:$D$6426,3,0),IF(A683="INSUMO",VLOOKUP(B683,INSUMOS!$A$6:$D$5343,3,0),IF(A683="COTAÇÃO",VLOOKUP(B683,'MAPA DE COTAÇÕES'!$A$9:$H$956,4,0))))</f>
        <v>H</v>
      </c>
      <c r="F683" s="378">
        <v>1.5</v>
      </c>
      <c r="G683" s="318">
        <f>IF(A683="SERVIÇO",VLOOKUP(B683,SERVIÇOS!$A$6:$D$6426,4,0),IF(A683="INSUMO",VLOOKUP(B683,INSUMOS!$A$6:$D$5343,4,0),IF(A683="COTAÇÃO",VLOOKUP(B683,'MAPA DE COTAÇÕES'!$A$9:$H$956,3,0))))</f>
        <v>15.79</v>
      </c>
      <c r="H683" s="321">
        <f t="shared" si="115"/>
        <v>23.684999999999999</v>
      </c>
      <c r="J683" s="244"/>
    </row>
    <row r="684" spans="1:12" s="106" customFormat="1" ht="51" x14ac:dyDescent="0.2">
      <c r="A684" s="287" t="s">
        <v>16</v>
      </c>
      <c r="B684" s="319" t="s">
        <v>5902</v>
      </c>
      <c r="C684" s="316" t="str">
        <f>IF(A684="SERVIÇO",VLOOKUP(B684,SERVIÇOS!$A$6:$D$6426,2,0),IF(A684="INSUMO",VLOOKUP(B684,INSUMOS!$A$6:$D$5343,2,0),IF(A684="COTAÇÃO",VLOOKUP(B684,'MAPA DE COTAÇÕES'!$A$9:$H$956,2,0))))</f>
        <v>DIFUSOR DE INSUFLAMENTO COM CAIXA PLENUM E REGISTRO DE REGULAGEM TROX OU TECNICAMENTE EQUIVALENTE MODELO ADLK-AG, 244x244</v>
      </c>
      <c r="D684" s="317" t="str">
        <f>IF(A684="SERVIÇO",VLOOKUP(B684,SERVIÇOS!$A$6:$E$6426,5,0),IF(A684="INSUMO",VLOOKUP(B684,INSUMOS!$A$6:$E$5343,5,0),IF(A684="COTAÇÃO",VLOOKUP(B684,'MAPA DE COTAÇÕES'!$A$9:$I$956,9,0))))</f>
        <v>MAT.</v>
      </c>
      <c r="E684" s="317" t="str">
        <f>IF(A684="SERVIÇO",VLOOKUP(B684,SERVIÇOS!$A$6:$D$6426,3,0),IF(A684="INSUMO",VLOOKUP(B684,INSUMOS!$A$6:$D$5343,3,0),IF(A684="COTAÇÃO",VLOOKUP(B684,'MAPA DE COTAÇÕES'!$A$9:$H$956,4,0))))</f>
        <v>UN</v>
      </c>
      <c r="F684" s="378">
        <v>1</v>
      </c>
      <c r="G684" s="318">
        <f>IF(A684="SERVIÇO",VLOOKUP(B684,SERVIÇOS!$A$6:$D$6426,4,0),IF(A684="INSUMO",VLOOKUP(B684,INSUMOS!$A$6:$D$5343,4,0),IF(A684="COTAÇÃO",VLOOKUP(B684,'MAPA DE COTAÇÕES'!$A$9:$H$956,3,0))))</f>
        <v>103.8</v>
      </c>
      <c r="H684" s="321">
        <f t="shared" si="115"/>
        <v>103.8</v>
      </c>
      <c r="J684" s="244"/>
    </row>
    <row r="685" spans="1:12" s="94" customFormat="1" ht="12.75" x14ac:dyDescent="0.2">
      <c r="A685" s="228"/>
      <c r="B685" s="97" t="s">
        <v>168</v>
      </c>
      <c r="C685" s="547" t="s">
        <v>7040</v>
      </c>
      <c r="D685" s="548"/>
      <c r="E685" s="548"/>
      <c r="F685" s="548"/>
      <c r="G685" s="548"/>
      <c r="H685" s="549"/>
      <c r="J685" s="95"/>
    </row>
    <row r="686" spans="1:12" s="94" customFormat="1" ht="12.75" x14ac:dyDescent="0.2">
      <c r="A686" s="228"/>
      <c r="B686" s="331"/>
      <c r="C686" s="374"/>
      <c r="D686" s="374"/>
      <c r="E686" s="374"/>
      <c r="F686" s="374"/>
      <c r="G686" s="374"/>
      <c r="H686" s="375"/>
      <c r="J686" s="95"/>
    </row>
    <row r="687" spans="1:12" s="94" customFormat="1" ht="63.75" x14ac:dyDescent="0.2">
      <c r="A687" s="228"/>
      <c r="B687" s="99" t="s">
        <v>7043</v>
      </c>
      <c r="C687" s="100" t="s">
        <v>7044</v>
      </c>
      <c r="D687" s="101" t="s">
        <v>107</v>
      </c>
      <c r="E687" s="101" t="s">
        <v>6454</v>
      </c>
      <c r="F687" s="102"/>
      <c r="G687" s="103"/>
      <c r="H687" s="104">
        <f>SUM(H688:H690)</f>
        <v>174.27499999999998</v>
      </c>
      <c r="J687" s="96"/>
      <c r="L687" s="98"/>
    </row>
    <row r="688" spans="1:12" s="106" customFormat="1" ht="25.5" x14ac:dyDescent="0.2">
      <c r="A688" s="287" t="s">
        <v>5144</v>
      </c>
      <c r="B688" s="367">
        <v>88279</v>
      </c>
      <c r="C688" s="316" t="str">
        <f>IF(A688="SERVIÇO",VLOOKUP(B688,SERVIÇOS!$A$6:$D$6426,2,0),IF(A688="INSUMO",VLOOKUP(B688,INSUMOS!$A$6:$D$5343,2,0),IF(A688="COTAÇÃO",VLOOKUP(B688,'MAPA DE COTAÇÕES'!$A$9:$H$956,2,0))))</f>
        <v>MONTADOR ELETROMECÃNICO COM ENCARGOS COMPLEMENTARES</v>
      </c>
      <c r="D688" s="317" t="str">
        <f>IF(A688="SERVIÇO",VLOOKUP(B688,SERVIÇOS!$A$6:$E$6426,5,0),IF(A688="INSUMO",VLOOKUP(B688,INSUMOS!$A$6:$E$5343,5,0),IF(A688="COTAÇÃO",VLOOKUP(B688,'MAPA DE COTAÇÕES'!$A$9:$I$956,8,0))))</f>
        <v>SER.CG</v>
      </c>
      <c r="E688" s="317" t="str">
        <f>IF(A688="SERVIÇO",VLOOKUP(B688,SERVIÇOS!$A$6:$D$6426,3,0),IF(A688="INSUMO",VLOOKUP(B688,INSUMOS!$A$6:$D$5343,3,0),IF(A688="COTAÇÃO",VLOOKUP(B688,'MAPA DE COTAÇÕES'!$A$9:$H$956,4,0))))</f>
        <v>H</v>
      </c>
      <c r="F688" s="378">
        <v>1</v>
      </c>
      <c r="G688" s="318">
        <f>IF(A688="SERVIÇO",VLOOKUP(B688,SERVIÇOS!$A$6:$D$6426,4,0),IF(A688="INSUMO",VLOOKUP(B688,INSUMOS!$A$6:$D$5343,4,0),IF(A688="COTAÇÃO",VLOOKUP(B688,'MAPA DE COTAÇÕES'!$A$9:$H$956,3,0))))</f>
        <v>22.49</v>
      </c>
      <c r="H688" s="321">
        <f t="shared" ref="H688:H690" si="116">F688*G688</f>
        <v>22.49</v>
      </c>
      <c r="J688" s="244"/>
    </row>
    <row r="689" spans="1:12" s="106" customFormat="1" ht="25.5" x14ac:dyDescent="0.2">
      <c r="A689" s="287" t="s">
        <v>5144</v>
      </c>
      <c r="B689" s="319">
        <v>88316</v>
      </c>
      <c r="C689" s="316" t="str">
        <f>IF(A689="SERVIÇO",VLOOKUP(B689,SERVIÇOS!$A$6:$D$6426,2,0),IF(A689="INSUMO",VLOOKUP(B689,INSUMOS!$A$6:$D$5343,2,0),IF(A689="COTAÇÃO",VLOOKUP(B689,'MAPA DE COTAÇÕES'!$A$9:$H$956,2,0))))</f>
        <v>SERVENTE COM ENCARGOS COMPLEMENTARES</v>
      </c>
      <c r="D689" s="317" t="str">
        <f>IF(A689="SERVIÇO",VLOOKUP(B689,SERVIÇOS!$A$6:$E$6426,5,0),IF(A689="INSUMO",VLOOKUP(B689,INSUMOS!$A$6:$E$5343,5,0),IF(A689="COTAÇÃO",VLOOKUP(B689,'MAPA DE COTAÇÕES'!$A$9:$I$956,8,0))))</f>
        <v>SER.CG</v>
      </c>
      <c r="E689" s="317" t="str">
        <f>IF(A689="SERVIÇO",VLOOKUP(B689,SERVIÇOS!$A$6:$D$6426,3,0),IF(A689="INSUMO",VLOOKUP(B689,INSUMOS!$A$6:$D$5343,3,0),IF(A689="COTAÇÃO",VLOOKUP(B689,'MAPA DE COTAÇÕES'!$A$9:$H$956,4,0))))</f>
        <v>H</v>
      </c>
      <c r="F689" s="378">
        <v>1.5</v>
      </c>
      <c r="G689" s="318">
        <f>IF(A689="SERVIÇO",VLOOKUP(B689,SERVIÇOS!$A$6:$D$6426,4,0),IF(A689="INSUMO",VLOOKUP(B689,INSUMOS!$A$6:$D$5343,4,0),IF(A689="COTAÇÃO",VLOOKUP(B689,'MAPA DE COTAÇÕES'!$A$9:$H$956,3,0))))</f>
        <v>15.79</v>
      </c>
      <c r="H689" s="321">
        <f t="shared" si="116"/>
        <v>23.684999999999999</v>
      </c>
      <c r="J689" s="244"/>
    </row>
    <row r="690" spans="1:12" s="106" customFormat="1" ht="51" x14ac:dyDescent="0.2">
      <c r="A690" s="287" t="s">
        <v>16</v>
      </c>
      <c r="B690" s="319" t="s">
        <v>5903</v>
      </c>
      <c r="C690" s="316" t="str">
        <f>IF(A690="SERVIÇO",VLOOKUP(B690,SERVIÇOS!$A$6:$D$6426,2,0),IF(A690="INSUMO",VLOOKUP(B690,INSUMOS!$A$6:$D$5343,2,0),IF(A690="COTAÇÃO",VLOOKUP(B690,'MAPA DE COTAÇÕES'!$A$9:$H$956,2,0))))</f>
        <v>DIFUSOR DE INSUFLAMENTO COM CAIXA PLENUM E REGISTRO DE REGULAGEM TROX OU TECNICAMENTE EQUIVALENTE MODELO ADLK-AG, 356x356</v>
      </c>
      <c r="D690" s="317" t="str">
        <f>IF(A690="SERVIÇO",VLOOKUP(B690,SERVIÇOS!$A$6:$E$6426,5,0),IF(A690="INSUMO",VLOOKUP(B690,INSUMOS!$A$6:$E$5343,5,0),IF(A690="COTAÇÃO",VLOOKUP(B690,'MAPA DE COTAÇÕES'!$A$9:$I$956,9,0))))</f>
        <v>MAT.</v>
      </c>
      <c r="E690" s="317" t="str">
        <f>IF(A690="SERVIÇO",VLOOKUP(B690,SERVIÇOS!$A$6:$D$6426,3,0),IF(A690="INSUMO",VLOOKUP(B690,INSUMOS!$A$6:$D$5343,3,0),IF(A690="COTAÇÃO",VLOOKUP(B690,'MAPA DE COTAÇÕES'!$A$9:$H$956,4,0))))</f>
        <v>UN</v>
      </c>
      <c r="F690" s="378">
        <v>1</v>
      </c>
      <c r="G690" s="318">
        <f>IF(A690="SERVIÇO",VLOOKUP(B690,SERVIÇOS!$A$6:$D$6426,4,0),IF(A690="INSUMO",VLOOKUP(B690,INSUMOS!$A$6:$D$5343,4,0),IF(A690="COTAÇÃO",VLOOKUP(B690,'MAPA DE COTAÇÕES'!$A$9:$H$956,3,0))))</f>
        <v>128.1</v>
      </c>
      <c r="H690" s="321">
        <f t="shared" si="116"/>
        <v>128.1</v>
      </c>
      <c r="J690" s="244"/>
    </row>
    <row r="691" spans="1:12" s="94" customFormat="1" ht="12.75" x14ac:dyDescent="0.2">
      <c r="A691" s="228"/>
      <c r="B691" s="97" t="s">
        <v>168</v>
      </c>
      <c r="C691" s="547" t="s">
        <v>7040</v>
      </c>
      <c r="D691" s="548"/>
      <c r="E691" s="548"/>
      <c r="F691" s="548"/>
      <c r="G691" s="548"/>
      <c r="H691" s="549"/>
      <c r="J691" s="95"/>
    </row>
    <row r="692" spans="1:12" s="94" customFormat="1" ht="12.75" x14ac:dyDescent="0.2">
      <c r="A692" s="228"/>
      <c r="B692" s="331"/>
      <c r="C692" s="374"/>
      <c r="D692" s="374"/>
      <c r="E692" s="374"/>
      <c r="F692" s="374"/>
      <c r="G692" s="374"/>
      <c r="H692" s="375"/>
      <c r="J692" s="95"/>
    </row>
    <row r="693" spans="1:12" s="94" customFormat="1" ht="38.25" x14ac:dyDescent="0.2">
      <c r="A693" s="228"/>
      <c r="B693" s="99" t="s">
        <v>7045</v>
      </c>
      <c r="C693" s="100" t="s">
        <v>7046</v>
      </c>
      <c r="D693" s="101" t="s">
        <v>107</v>
      </c>
      <c r="E693" s="101" t="s">
        <v>6454</v>
      </c>
      <c r="F693" s="102"/>
      <c r="G693" s="103"/>
      <c r="H693" s="104">
        <f>SUM(H694:H696)</f>
        <v>105.52</v>
      </c>
      <c r="J693" s="96"/>
      <c r="L693" s="98"/>
    </row>
    <row r="694" spans="1:12" s="106" customFormat="1" ht="25.5" x14ac:dyDescent="0.2">
      <c r="A694" s="287" t="s">
        <v>5144</v>
      </c>
      <c r="B694" s="367">
        <v>88279</v>
      </c>
      <c r="C694" s="316" t="str">
        <f>IF(A694="SERVIÇO",VLOOKUP(B694,SERVIÇOS!$A$6:$D$6426,2,0),IF(A694="INSUMO",VLOOKUP(B694,INSUMOS!$A$6:$D$5343,2,0),IF(A694="COTAÇÃO",VLOOKUP(B694,'MAPA DE COTAÇÕES'!$A$9:$H$956,2,0))))</f>
        <v>MONTADOR ELETROMECÃNICO COM ENCARGOS COMPLEMENTARES</v>
      </c>
      <c r="D694" s="317" t="str">
        <f>IF(A694="SERVIÇO",VLOOKUP(B694,SERVIÇOS!$A$6:$E$6426,5,0),IF(A694="INSUMO",VLOOKUP(B694,INSUMOS!$A$6:$E$5343,5,0),IF(A694="COTAÇÃO",VLOOKUP(B694,'MAPA DE COTAÇÕES'!$A$9:$I$956,8,0))))</f>
        <v>SER.CG</v>
      </c>
      <c r="E694" s="317" t="str">
        <f>IF(A694="SERVIÇO",VLOOKUP(B694,SERVIÇOS!$A$6:$D$6426,3,0),IF(A694="INSUMO",VLOOKUP(B694,INSUMOS!$A$6:$D$5343,3,0),IF(A694="COTAÇÃO",VLOOKUP(B694,'MAPA DE COTAÇÕES'!$A$9:$H$956,4,0))))</f>
        <v>H</v>
      </c>
      <c r="F694" s="378">
        <v>0.5</v>
      </c>
      <c r="G694" s="318">
        <f>IF(A694="SERVIÇO",VLOOKUP(B694,SERVIÇOS!$A$6:$D$6426,4,0),IF(A694="INSUMO",VLOOKUP(B694,INSUMOS!$A$6:$D$5343,4,0),IF(A694="COTAÇÃO",VLOOKUP(B694,'MAPA DE COTAÇÕES'!$A$9:$H$956,3,0))))</f>
        <v>22.49</v>
      </c>
      <c r="H694" s="321">
        <f t="shared" ref="H694:H696" si="117">F694*G694</f>
        <v>11.244999999999999</v>
      </c>
      <c r="J694" s="244"/>
    </row>
    <row r="695" spans="1:12" s="106" customFormat="1" ht="25.5" x14ac:dyDescent="0.2">
      <c r="A695" s="287" t="s">
        <v>5144</v>
      </c>
      <c r="B695" s="319">
        <v>88316</v>
      </c>
      <c r="C695" s="316" t="str">
        <f>IF(A695="SERVIÇO",VLOOKUP(B695,SERVIÇOS!$A$6:$D$6426,2,0),IF(A695="INSUMO",VLOOKUP(B695,INSUMOS!$A$6:$D$5343,2,0),IF(A695="COTAÇÃO",VLOOKUP(B695,'MAPA DE COTAÇÕES'!$A$9:$H$956,2,0))))</f>
        <v>SERVENTE COM ENCARGOS COMPLEMENTARES</v>
      </c>
      <c r="D695" s="317" t="str">
        <f>IF(A695="SERVIÇO",VLOOKUP(B695,SERVIÇOS!$A$6:$E$6426,5,0),IF(A695="INSUMO",VLOOKUP(B695,INSUMOS!$A$6:$E$5343,5,0),IF(A695="COTAÇÃO",VLOOKUP(B695,'MAPA DE COTAÇÕES'!$A$9:$I$956,8,0))))</f>
        <v>SER.CG</v>
      </c>
      <c r="E695" s="317" t="str">
        <f>IF(A695="SERVIÇO",VLOOKUP(B695,SERVIÇOS!$A$6:$D$6426,3,0),IF(A695="INSUMO",VLOOKUP(B695,INSUMOS!$A$6:$D$5343,3,0),IF(A695="COTAÇÃO",VLOOKUP(B695,'MAPA DE COTAÇÕES'!$A$9:$H$956,4,0))))</f>
        <v>H</v>
      </c>
      <c r="F695" s="378">
        <v>0.5</v>
      </c>
      <c r="G695" s="318">
        <f>IF(A695="SERVIÇO",VLOOKUP(B695,SERVIÇOS!$A$6:$D$6426,4,0),IF(A695="INSUMO",VLOOKUP(B695,INSUMOS!$A$6:$D$5343,4,0),IF(A695="COTAÇÃO",VLOOKUP(B695,'MAPA DE COTAÇÕES'!$A$9:$H$956,3,0))))</f>
        <v>15.79</v>
      </c>
      <c r="H695" s="321">
        <f t="shared" si="117"/>
        <v>7.8949999999999996</v>
      </c>
      <c r="J695" s="244"/>
    </row>
    <row r="696" spans="1:12" s="106" customFormat="1" ht="25.5" x14ac:dyDescent="0.2">
      <c r="A696" s="287" t="s">
        <v>16</v>
      </c>
      <c r="B696" s="319" t="s">
        <v>5904</v>
      </c>
      <c r="C696" s="316" t="str">
        <f>IF(A696="SERVIÇO",VLOOKUP(B696,SERVIÇOS!$A$6:$D$6426,2,0),IF(A696="INSUMO",VLOOKUP(B696,INSUMOS!$A$6:$D$5343,2,0),IF(A696="COTAÇÃO",VLOOKUP(B696,'MAPA DE COTAÇÕES'!$A$9:$H$956,2,0))))</f>
        <v>GRELHA DE PORTA TROX OU TECNICAMENTE EQUIVALENTE MODELO AGS-T, 325x325</v>
      </c>
      <c r="D696" s="317" t="str">
        <f>IF(A696="SERVIÇO",VLOOKUP(B696,SERVIÇOS!$A$6:$E$6426,5,0),IF(A696="INSUMO",VLOOKUP(B696,INSUMOS!$A$6:$E$5343,5,0),IF(A696="COTAÇÃO",VLOOKUP(B696,'MAPA DE COTAÇÕES'!$A$9:$I$956,9,0))))</f>
        <v>MAT.</v>
      </c>
      <c r="E696" s="317" t="str">
        <f>IF(A696="SERVIÇO",VLOOKUP(B696,SERVIÇOS!$A$6:$D$6426,3,0),IF(A696="INSUMO",VLOOKUP(B696,INSUMOS!$A$6:$D$5343,3,0),IF(A696="COTAÇÃO",VLOOKUP(B696,'MAPA DE COTAÇÕES'!$A$9:$H$956,4,0))))</f>
        <v>UN</v>
      </c>
      <c r="F696" s="378">
        <v>1</v>
      </c>
      <c r="G696" s="318">
        <f>IF(A696="SERVIÇO",VLOOKUP(B696,SERVIÇOS!$A$6:$D$6426,4,0),IF(A696="INSUMO",VLOOKUP(B696,INSUMOS!$A$6:$D$5343,4,0),IF(A696="COTAÇÃO",VLOOKUP(B696,'MAPA DE COTAÇÕES'!$A$9:$H$956,3,0))))</f>
        <v>86.38</v>
      </c>
      <c r="H696" s="321">
        <f t="shared" si="117"/>
        <v>86.38</v>
      </c>
      <c r="J696" s="244"/>
    </row>
    <row r="697" spans="1:12" s="94" customFormat="1" ht="12.75" x14ac:dyDescent="0.2">
      <c r="A697" s="228"/>
      <c r="B697" s="97" t="s">
        <v>168</v>
      </c>
      <c r="C697" s="547" t="s">
        <v>7047</v>
      </c>
      <c r="D697" s="548"/>
      <c r="E697" s="548"/>
      <c r="F697" s="548"/>
      <c r="G697" s="548"/>
      <c r="H697" s="549"/>
      <c r="J697" s="95"/>
    </row>
    <row r="698" spans="1:12" s="94" customFormat="1" ht="12.75" x14ac:dyDescent="0.2">
      <c r="A698" s="228"/>
      <c r="B698" s="331"/>
      <c r="C698" s="374"/>
      <c r="D698" s="374"/>
      <c r="E698" s="374"/>
      <c r="F698" s="374"/>
      <c r="G698" s="374"/>
      <c r="H698" s="375"/>
      <c r="J698" s="95"/>
    </row>
    <row r="699" spans="1:12" s="94" customFormat="1" ht="38.25" x14ac:dyDescent="0.2">
      <c r="A699" s="228"/>
      <c r="B699" s="99" t="s">
        <v>7048</v>
      </c>
      <c r="C699" s="100" t="s">
        <v>7049</v>
      </c>
      <c r="D699" s="101" t="s">
        <v>107</v>
      </c>
      <c r="E699" s="101" t="s">
        <v>6454</v>
      </c>
      <c r="F699" s="102"/>
      <c r="G699" s="103"/>
      <c r="H699" s="104">
        <f>SUM(H700:H702)</f>
        <v>559.005</v>
      </c>
      <c r="J699" s="96"/>
      <c r="L699" s="98"/>
    </row>
    <row r="700" spans="1:12" s="106" customFormat="1" ht="25.5" x14ac:dyDescent="0.2">
      <c r="A700" s="287" t="s">
        <v>5144</v>
      </c>
      <c r="B700" s="367">
        <v>88279</v>
      </c>
      <c r="C700" s="316" t="str">
        <f>IF(A700="SERVIÇO",VLOOKUP(B700,SERVIÇOS!$A$6:$D$6426,2,0),IF(A700="INSUMO",VLOOKUP(B700,INSUMOS!$A$6:$D$5343,2,0),IF(A700="COTAÇÃO",VLOOKUP(B700,'MAPA DE COTAÇÕES'!$A$9:$H$956,2,0))))</f>
        <v>MONTADOR ELETROMECÃNICO COM ENCARGOS COMPLEMENTARES</v>
      </c>
      <c r="D700" s="317" t="str">
        <f>IF(A700="SERVIÇO",VLOOKUP(B700,SERVIÇOS!$A$6:$E$6426,5,0),IF(A700="INSUMO",VLOOKUP(B700,INSUMOS!$A$6:$E$5343,5,0),IF(A700="COTAÇÃO",VLOOKUP(B700,'MAPA DE COTAÇÕES'!$A$9:$I$956,8,0))))</f>
        <v>SER.CG</v>
      </c>
      <c r="E700" s="317" t="str">
        <f>IF(A700="SERVIÇO",VLOOKUP(B700,SERVIÇOS!$A$6:$D$6426,3,0),IF(A700="INSUMO",VLOOKUP(B700,INSUMOS!$A$6:$D$5343,3,0),IF(A700="COTAÇÃO",VLOOKUP(B700,'MAPA DE COTAÇÕES'!$A$9:$H$956,4,0))))</f>
        <v>H</v>
      </c>
      <c r="F700" s="378">
        <v>1</v>
      </c>
      <c r="G700" s="318">
        <f>IF(A700="SERVIÇO",VLOOKUP(B700,SERVIÇOS!$A$6:$D$6426,4,0),IF(A700="INSUMO",VLOOKUP(B700,INSUMOS!$A$6:$D$5343,4,0),IF(A700="COTAÇÃO",VLOOKUP(B700,'MAPA DE COTAÇÕES'!$A$9:$H$956,3,0))))</f>
        <v>22.49</v>
      </c>
      <c r="H700" s="321">
        <f t="shared" ref="H700:H702" si="118">F700*G700</f>
        <v>22.49</v>
      </c>
      <c r="J700" s="244"/>
    </row>
    <row r="701" spans="1:12" s="106" customFormat="1" ht="25.5" x14ac:dyDescent="0.2">
      <c r="A701" s="287" t="s">
        <v>5144</v>
      </c>
      <c r="B701" s="319">
        <v>88316</v>
      </c>
      <c r="C701" s="316" t="str">
        <f>IF(A701="SERVIÇO",VLOOKUP(B701,SERVIÇOS!$A$6:$D$6426,2,0),IF(A701="INSUMO",VLOOKUP(B701,INSUMOS!$A$6:$D$5343,2,0),IF(A701="COTAÇÃO",VLOOKUP(B701,'MAPA DE COTAÇÕES'!$A$9:$H$956,2,0))))</f>
        <v>SERVENTE COM ENCARGOS COMPLEMENTARES</v>
      </c>
      <c r="D701" s="317" t="str">
        <f>IF(A701="SERVIÇO",VLOOKUP(B701,SERVIÇOS!$A$6:$E$6426,5,0),IF(A701="INSUMO",VLOOKUP(B701,INSUMOS!$A$6:$E$5343,5,0),IF(A701="COTAÇÃO",VLOOKUP(B701,'MAPA DE COTAÇÕES'!$A$9:$I$956,8,0))))</f>
        <v>SER.CG</v>
      </c>
      <c r="E701" s="317" t="str">
        <f>IF(A701="SERVIÇO",VLOOKUP(B701,SERVIÇOS!$A$6:$D$6426,3,0),IF(A701="INSUMO",VLOOKUP(B701,INSUMOS!$A$6:$D$5343,3,0),IF(A701="COTAÇÃO",VLOOKUP(B701,'MAPA DE COTAÇÕES'!$A$9:$H$956,4,0))))</f>
        <v>H</v>
      </c>
      <c r="F701" s="378">
        <v>1.5</v>
      </c>
      <c r="G701" s="318">
        <f>IF(A701="SERVIÇO",VLOOKUP(B701,SERVIÇOS!$A$6:$D$6426,4,0),IF(A701="INSUMO",VLOOKUP(B701,INSUMOS!$A$6:$D$5343,4,0),IF(A701="COTAÇÃO",VLOOKUP(B701,'MAPA DE COTAÇÕES'!$A$9:$H$956,3,0))))</f>
        <v>15.79</v>
      </c>
      <c r="H701" s="321">
        <f t="shared" si="118"/>
        <v>23.684999999999999</v>
      </c>
      <c r="J701" s="244"/>
    </row>
    <row r="702" spans="1:12" s="106" customFormat="1" ht="38.25" x14ac:dyDescent="0.2">
      <c r="A702" s="287" t="s">
        <v>16</v>
      </c>
      <c r="B702" s="319" t="s">
        <v>5905</v>
      </c>
      <c r="C702" s="316" t="str">
        <f>IF(A702="SERVIÇO",VLOOKUP(B702,SERVIÇOS!$A$6:$D$6426,2,0),IF(A702="INSUMO",VLOOKUP(B702,INSUMOS!$A$6:$D$5343,2,0),IF(A702="COTAÇÃO",VLOOKUP(B702,'MAPA DE COTAÇÕES'!$A$9:$H$956,2,0))))</f>
        <v>DAMPER CORTA FOGO TROX OU TECNICAMENTE EQUIVALENTE MODELO FK-A, 500x350</v>
      </c>
      <c r="D702" s="317" t="str">
        <f>IF(A702="SERVIÇO",VLOOKUP(B702,SERVIÇOS!$A$6:$E$6426,5,0),IF(A702="INSUMO",VLOOKUP(B702,INSUMOS!$A$6:$E$5343,5,0),IF(A702="COTAÇÃO",VLOOKUP(B702,'MAPA DE COTAÇÕES'!$A$9:$I$956,9,0))))</f>
        <v>MAT.</v>
      </c>
      <c r="E702" s="317" t="str">
        <f>IF(A702="SERVIÇO",VLOOKUP(B702,SERVIÇOS!$A$6:$D$6426,3,0),IF(A702="INSUMO",VLOOKUP(B702,INSUMOS!$A$6:$D$5343,3,0),IF(A702="COTAÇÃO",VLOOKUP(B702,'MAPA DE COTAÇÕES'!$A$9:$H$956,4,0))))</f>
        <v>UN</v>
      </c>
      <c r="F702" s="378">
        <v>1</v>
      </c>
      <c r="G702" s="318">
        <f>IF(A702="SERVIÇO",VLOOKUP(B702,SERVIÇOS!$A$6:$D$6426,4,0),IF(A702="INSUMO",VLOOKUP(B702,INSUMOS!$A$6:$D$5343,4,0),IF(A702="COTAÇÃO",VLOOKUP(B702,'MAPA DE COTAÇÕES'!$A$9:$H$956,3,0))))</f>
        <v>512.83000000000004</v>
      </c>
      <c r="H702" s="321">
        <f t="shared" si="118"/>
        <v>512.83000000000004</v>
      </c>
      <c r="J702" s="244"/>
    </row>
    <row r="703" spans="1:12" s="94" customFormat="1" ht="12.75" x14ac:dyDescent="0.2">
      <c r="A703" s="228"/>
      <c r="B703" s="97" t="s">
        <v>168</v>
      </c>
      <c r="C703" s="547" t="s">
        <v>7040</v>
      </c>
      <c r="D703" s="548"/>
      <c r="E703" s="548"/>
      <c r="F703" s="548"/>
      <c r="G703" s="548"/>
      <c r="H703" s="549"/>
      <c r="J703" s="95"/>
    </row>
    <row r="704" spans="1:12" s="94" customFormat="1" ht="12.75" x14ac:dyDescent="0.2">
      <c r="A704" s="228"/>
      <c r="B704" s="331"/>
      <c r="C704" s="374"/>
      <c r="D704" s="374"/>
      <c r="E704" s="374"/>
      <c r="F704" s="374"/>
      <c r="G704" s="374"/>
      <c r="H704" s="375"/>
      <c r="J704" s="95"/>
    </row>
    <row r="705" spans="1:12" s="94" customFormat="1" ht="51" x14ac:dyDescent="0.2">
      <c r="A705" s="228"/>
      <c r="B705" s="99" t="s">
        <v>7050</v>
      </c>
      <c r="C705" s="100" t="s">
        <v>7051</v>
      </c>
      <c r="D705" s="101" t="s">
        <v>107</v>
      </c>
      <c r="E705" s="101" t="s">
        <v>6454</v>
      </c>
      <c r="F705" s="102"/>
      <c r="G705" s="103"/>
      <c r="H705" s="104">
        <f>SUM(H706:H708)</f>
        <v>177.54000000000002</v>
      </c>
      <c r="J705" s="96"/>
      <c r="L705" s="98"/>
    </row>
    <row r="706" spans="1:12" s="106" customFormat="1" ht="25.5" x14ac:dyDescent="0.2">
      <c r="A706" s="287" t="s">
        <v>5144</v>
      </c>
      <c r="B706" s="367">
        <v>88279</v>
      </c>
      <c r="C706" s="316" t="str">
        <f>IF(A706="SERVIÇO",VLOOKUP(B706,SERVIÇOS!$A$6:$D$6426,2,0),IF(A706="INSUMO",VLOOKUP(B706,INSUMOS!$A$6:$D$5343,2,0),IF(A706="COTAÇÃO",VLOOKUP(B706,'MAPA DE COTAÇÕES'!$A$9:$H$956,2,0))))</f>
        <v>MONTADOR ELETROMECÃNICO COM ENCARGOS COMPLEMENTARES</v>
      </c>
      <c r="D706" s="317" t="str">
        <f>IF(A706="SERVIÇO",VLOOKUP(B706,SERVIÇOS!$A$6:$E$6426,5,0),IF(A706="INSUMO",VLOOKUP(B706,INSUMOS!$A$6:$E$5343,5,0),IF(A706="COTAÇÃO",VLOOKUP(B706,'MAPA DE COTAÇÕES'!$A$9:$I$956,8,0))))</f>
        <v>SER.CG</v>
      </c>
      <c r="E706" s="317" t="str">
        <f>IF(A706="SERVIÇO",VLOOKUP(B706,SERVIÇOS!$A$6:$D$6426,3,0),IF(A706="INSUMO",VLOOKUP(B706,INSUMOS!$A$6:$D$5343,3,0),IF(A706="COTAÇÃO",VLOOKUP(B706,'MAPA DE COTAÇÕES'!$A$9:$H$956,4,0))))</f>
        <v>H</v>
      </c>
      <c r="F706" s="378">
        <v>0.5</v>
      </c>
      <c r="G706" s="318">
        <f>IF(A706="SERVIÇO",VLOOKUP(B706,SERVIÇOS!$A$6:$D$6426,4,0),IF(A706="INSUMO",VLOOKUP(B706,INSUMOS!$A$6:$D$5343,4,0),IF(A706="COTAÇÃO",VLOOKUP(B706,'MAPA DE COTAÇÕES'!$A$9:$H$956,3,0))))</f>
        <v>22.49</v>
      </c>
      <c r="H706" s="321">
        <f t="shared" ref="H706:H708" si="119">F706*G706</f>
        <v>11.244999999999999</v>
      </c>
      <c r="J706" s="244"/>
    </row>
    <row r="707" spans="1:12" s="106" customFormat="1" ht="25.5" x14ac:dyDescent="0.2">
      <c r="A707" s="287" t="s">
        <v>5144</v>
      </c>
      <c r="B707" s="319">
        <v>88316</v>
      </c>
      <c r="C707" s="316" t="str">
        <f>IF(A707="SERVIÇO",VLOOKUP(B707,SERVIÇOS!$A$6:$D$6426,2,0),IF(A707="INSUMO",VLOOKUP(B707,INSUMOS!$A$6:$D$5343,2,0),IF(A707="COTAÇÃO",VLOOKUP(B707,'MAPA DE COTAÇÕES'!$A$9:$H$956,2,0))))</f>
        <v>SERVENTE COM ENCARGOS COMPLEMENTARES</v>
      </c>
      <c r="D707" s="317" t="str">
        <f>IF(A707="SERVIÇO",VLOOKUP(B707,SERVIÇOS!$A$6:$E$6426,5,0),IF(A707="INSUMO",VLOOKUP(B707,INSUMOS!$A$6:$E$5343,5,0),IF(A707="COTAÇÃO",VLOOKUP(B707,'MAPA DE COTAÇÕES'!$A$9:$I$956,8,0))))</f>
        <v>SER.CG</v>
      </c>
      <c r="E707" s="317" t="str">
        <f>IF(A707="SERVIÇO",VLOOKUP(B707,SERVIÇOS!$A$6:$D$6426,3,0),IF(A707="INSUMO",VLOOKUP(B707,INSUMOS!$A$6:$D$5343,3,0),IF(A707="COTAÇÃO",VLOOKUP(B707,'MAPA DE COTAÇÕES'!$A$9:$H$956,4,0))))</f>
        <v>H</v>
      </c>
      <c r="F707" s="378">
        <v>0.5</v>
      </c>
      <c r="G707" s="318">
        <f>IF(A707="SERVIÇO",VLOOKUP(B707,SERVIÇOS!$A$6:$D$6426,4,0),IF(A707="INSUMO",VLOOKUP(B707,INSUMOS!$A$6:$D$5343,4,0),IF(A707="COTAÇÃO",VLOOKUP(B707,'MAPA DE COTAÇÕES'!$A$9:$H$956,3,0))))</f>
        <v>15.79</v>
      </c>
      <c r="H707" s="321">
        <f t="shared" si="119"/>
        <v>7.8949999999999996</v>
      </c>
      <c r="J707" s="244"/>
    </row>
    <row r="708" spans="1:12" s="106" customFormat="1" ht="38.25" x14ac:dyDescent="0.2">
      <c r="A708" s="287" t="s">
        <v>16</v>
      </c>
      <c r="B708" s="319" t="s">
        <v>5906</v>
      </c>
      <c r="C708" s="316" t="str">
        <f>IF(A708="SERVIÇO",VLOOKUP(B708,SERVIÇOS!$A$6:$D$6426,2,0),IF(A708="INSUMO",VLOOKUP(B708,INSUMOS!$A$6:$D$5343,2,0),IF(A708="COTAÇÃO",VLOOKUP(B708,'MAPA DE COTAÇÕES'!$A$9:$H$956,2,0))))</f>
        <v>VENEZIANA EXTERNA EM ALUMÍNIO ANODIZADO TROX OU TECNICAMENTE EQUIVALENTE MODELO AWG, 785x495</v>
      </c>
      <c r="D708" s="317" t="str">
        <f>IF(A708="SERVIÇO",VLOOKUP(B708,SERVIÇOS!$A$6:$E$6426,5,0),IF(A708="INSUMO",VLOOKUP(B708,INSUMOS!$A$6:$E$5343,5,0),IF(A708="COTAÇÃO",VLOOKUP(B708,'MAPA DE COTAÇÕES'!$A$9:$I$956,9,0))))</f>
        <v>MAT.</v>
      </c>
      <c r="E708" s="317" t="str">
        <f>IF(A708="SERVIÇO",VLOOKUP(B708,SERVIÇOS!$A$6:$D$6426,3,0),IF(A708="INSUMO",VLOOKUP(B708,INSUMOS!$A$6:$D$5343,3,0),IF(A708="COTAÇÃO",VLOOKUP(B708,'MAPA DE COTAÇÕES'!$A$9:$H$956,4,0))))</f>
        <v>UN</v>
      </c>
      <c r="F708" s="378">
        <v>1</v>
      </c>
      <c r="G708" s="318">
        <f>IF(A708="SERVIÇO",VLOOKUP(B708,SERVIÇOS!$A$6:$D$6426,4,0),IF(A708="INSUMO",VLOOKUP(B708,INSUMOS!$A$6:$D$5343,4,0),IF(A708="COTAÇÃO",VLOOKUP(B708,'MAPA DE COTAÇÕES'!$A$9:$H$956,3,0))))</f>
        <v>158.4</v>
      </c>
      <c r="H708" s="321">
        <f t="shared" si="119"/>
        <v>158.4</v>
      </c>
      <c r="J708" s="244"/>
    </row>
    <row r="709" spans="1:12" s="94" customFormat="1" ht="12.75" x14ac:dyDescent="0.2">
      <c r="A709" s="228"/>
      <c r="B709" s="97" t="s">
        <v>168</v>
      </c>
      <c r="C709" s="547" t="s">
        <v>7047</v>
      </c>
      <c r="D709" s="548"/>
      <c r="E709" s="548"/>
      <c r="F709" s="548"/>
      <c r="G709" s="548"/>
      <c r="H709" s="549"/>
      <c r="J709" s="95"/>
    </row>
    <row r="710" spans="1:12" s="94" customFormat="1" ht="12.75" x14ac:dyDescent="0.2">
      <c r="A710" s="228"/>
      <c r="B710" s="331"/>
      <c r="C710" s="374"/>
      <c r="D710" s="374"/>
      <c r="E710" s="374"/>
      <c r="F710" s="374"/>
      <c r="G710" s="374"/>
      <c r="H710" s="375"/>
      <c r="J710" s="95"/>
    </row>
    <row r="711" spans="1:12" s="94" customFormat="1" ht="51" x14ac:dyDescent="0.2">
      <c r="A711" s="228"/>
      <c r="B711" s="99" t="s">
        <v>7052</v>
      </c>
      <c r="C711" s="100" t="s">
        <v>7053</v>
      </c>
      <c r="D711" s="101" t="s">
        <v>107</v>
      </c>
      <c r="E711" s="101" t="s">
        <v>6454</v>
      </c>
      <c r="F711" s="102"/>
      <c r="G711" s="103"/>
      <c r="H711" s="104">
        <f>SUM(H712:H719)</f>
        <v>1036.1881920000001</v>
      </c>
      <c r="J711" s="96"/>
      <c r="L711" s="98"/>
    </row>
    <row r="712" spans="1:12" s="106" customFormat="1" ht="25.5" x14ac:dyDescent="0.2">
      <c r="A712" s="287" t="s">
        <v>5144</v>
      </c>
      <c r="B712" s="367">
        <v>88315</v>
      </c>
      <c r="C712" s="316" t="str">
        <f>IF(A712="SERVIÇO",VLOOKUP(B712,SERVIÇOS!$A$6:$D$6426,2,0),IF(A712="INSUMO",VLOOKUP(B712,INSUMOS!$A$6:$D$5343,2,0),IF(A712="COTAÇÃO",VLOOKUP(B712,'MAPA DE COTAÇÕES'!$A$9:$H$956,2,0))))</f>
        <v>SERRALHEIRO COM ENCARGOS COMPLEMENTARES</v>
      </c>
      <c r="D712" s="317" t="str">
        <f>IF(A712="SERVIÇO",VLOOKUP(B712,SERVIÇOS!$A$6:$E$6426,5,0),IF(A712="INSUMO",VLOOKUP(B712,INSUMOS!$A$6:$E$5343,5,0),IF(A712="COTAÇÃO",VLOOKUP(B712,'MAPA DE COTAÇÕES'!$A$9:$I$956,8,0))))</f>
        <v>SER.CG</v>
      </c>
      <c r="E712" s="317" t="str">
        <f>IF(A712="SERVIÇO",VLOOKUP(B712,SERVIÇOS!$A$6:$D$6426,3,0),IF(A712="INSUMO",VLOOKUP(B712,INSUMOS!$A$6:$D$5343,3,0),IF(A712="COTAÇÃO",VLOOKUP(B712,'MAPA DE COTAÇÕES'!$A$9:$H$956,4,0))))</f>
        <v>H</v>
      </c>
      <c r="F712" s="378">
        <v>3.7440000000000002</v>
      </c>
      <c r="G712" s="318">
        <f>IF(A712="SERVIÇO",VLOOKUP(B712,SERVIÇOS!$A$6:$D$6426,4,0),IF(A712="INSUMO",VLOOKUP(B712,INSUMOS!$A$6:$D$5343,4,0),IF(A712="COTAÇÃO",VLOOKUP(B712,'MAPA DE COTAÇÕES'!$A$9:$H$956,3,0))))</f>
        <v>21.35</v>
      </c>
      <c r="H712" s="321">
        <f t="shared" ref="H712:H719" si="120">F712*G712</f>
        <v>79.934400000000011</v>
      </c>
      <c r="J712" s="244"/>
    </row>
    <row r="713" spans="1:12" s="106" customFormat="1" ht="25.5" x14ac:dyDescent="0.2">
      <c r="A713" s="287" t="s">
        <v>5144</v>
      </c>
      <c r="B713" s="319">
        <v>88316</v>
      </c>
      <c r="C713" s="316" t="str">
        <f>IF(A713="SERVIÇO",VLOOKUP(B713,SERVIÇOS!$A$6:$D$6426,2,0),IF(A713="INSUMO",VLOOKUP(B713,INSUMOS!$A$6:$D$5343,2,0),IF(A713="COTAÇÃO",VLOOKUP(B713,'MAPA DE COTAÇÕES'!$A$9:$H$956,2,0))))</f>
        <v>SERVENTE COM ENCARGOS COMPLEMENTARES</v>
      </c>
      <c r="D713" s="317" t="str">
        <f>IF(A713="SERVIÇO",VLOOKUP(B713,SERVIÇOS!$A$6:$E$6426,5,0),IF(A713="INSUMO",VLOOKUP(B713,INSUMOS!$A$6:$E$5343,5,0),IF(A713="COTAÇÃO",VLOOKUP(B713,'MAPA DE COTAÇÕES'!$A$9:$I$956,8,0))))</f>
        <v>SER.CG</v>
      </c>
      <c r="E713" s="317" t="str">
        <f>IF(A713="SERVIÇO",VLOOKUP(B713,SERVIÇOS!$A$6:$D$6426,3,0),IF(A713="INSUMO",VLOOKUP(B713,INSUMOS!$A$6:$D$5343,3,0),IF(A713="COTAÇÃO",VLOOKUP(B713,'MAPA DE COTAÇÕES'!$A$9:$H$956,4,0))))</f>
        <v>H</v>
      </c>
      <c r="F713" s="378">
        <v>1.56</v>
      </c>
      <c r="G713" s="318">
        <f>IF(A713="SERVIÇO",VLOOKUP(B713,SERVIÇOS!$A$6:$D$6426,4,0),IF(A713="INSUMO",VLOOKUP(B713,INSUMOS!$A$6:$D$5343,4,0),IF(A713="COTAÇÃO",VLOOKUP(B713,'MAPA DE COTAÇÕES'!$A$9:$H$956,3,0))))</f>
        <v>15.79</v>
      </c>
      <c r="H713" s="321">
        <f t="shared" si="120"/>
        <v>24.632400000000001</v>
      </c>
      <c r="J713" s="244"/>
    </row>
    <row r="714" spans="1:12" s="106" customFormat="1" ht="25.5" x14ac:dyDescent="0.2">
      <c r="A714" s="287" t="s">
        <v>5146</v>
      </c>
      <c r="B714" s="319">
        <v>567</v>
      </c>
      <c r="C714" s="316" t="str">
        <f>IF(A714="SERVIÇO",VLOOKUP(B714,SERVIÇOS!$A$6:$D$6426,2,0),IF(A714="INSUMO",VLOOKUP(B714,INSUMOS!$A$6:$D$5343,2,0),IF(A714="COTAÇÃO",VLOOKUP(B714,'MAPA DE COTAÇÕES'!$A$9:$H$956,2,0))))</f>
        <v>CANTONEIRA FERRO GALVANIZADO DE ABAS IGUAIS, 1" X 1/8" (L X E) , 1,20KG/M</v>
      </c>
      <c r="D714" s="317" t="str">
        <f>IF(A714="SERVIÇO",VLOOKUP(B714,SERVIÇOS!$A$6:$E$6426,5,0),IF(A714="INSUMO",VLOOKUP(B714,INSUMOS!$A$6:$E$5343,5,0),IF(A714="COTAÇÃO",VLOOKUP(B714,'MAPA DE COTAÇÕES'!$A$9:$I$956,8,0))))</f>
        <v>MAT.</v>
      </c>
      <c r="E714" s="317" t="str">
        <f>IF(A714="SERVIÇO",VLOOKUP(B714,SERVIÇOS!$A$6:$D$6426,3,0),IF(A714="INSUMO",VLOOKUP(B714,INSUMOS!$A$6:$D$5343,3,0),IF(A714="COTAÇÃO",VLOOKUP(B714,'MAPA DE COTAÇÕES'!$A$9:$H$956,4,0))))</f>
        <v xml:space="preserve">M     </v>
      </c>
      <c r="F714" s="378">
        <v>12.48</v>
      </c>
      <c r="G714" s="318">
        <f>IF(A714="SERVIÇO",VLOOKUP(B714,SERVIÇOS!$A$6:$D$6426,4,0),IF(A714="INSUMO",VLOOKUP(B714,INSUMOS!$A$6:$D$5343,4,0),IF(A714="COTAÇÃO",VLOOKUP(B714,'MAPA DE COTAÇÕES'!$A$9:$H$956,3,0))))</f>
        <v>7.06</v>
      </c>
      <c r="H714" s="321">
        <f t="shared" ref="H714" si="121">F714*G714</f>
        <v>88.108800000000002</v>
      </c>
      <c r="J714" s="244"/>
    </row>
    <row r="715" spans="1:12" s="106" customFormat="1" ht="25.5" x14ac:dyDescent="0.2">
      <c r="A715" s="287" t="s">
        <v>5146</v>
      </c>
      <c r="B715" s="319">
        <v>5104</v>
      </c>
      <c r="C715" s="316" t="str">
        <f>IF(A715="SERVIÇO",VLOOKUP(B715,SERVIÇOS!$A$6:$D$6426,2,0),IF(A715="INSUMO",VLOOKUP(B715,INSUMOS!$A$6:$D$5343,2,0),IF(A715="COTAÇÃO",VLOOKUP(B715,'MAPA DE COTAÇÕES'!$A$9:$H$956,2,0))))</f>
        <v>REBITE DE ALUMINIO VAZADO DE REPUXO, 3,2 X 8 MM (1KG = 1025 UNIDADES)</v>
      </c>
      <c r="D715" s="317" t="str">
        <f>IF(A715="SERVIÇO",VLOOKUP(B715,SERVIÇOS!$A$6:$E$6426,5,0),IF(A715="INSUMO",VLOOKUP(B715,INSUMOS!$A$6:$E$5343,5,0),IF(A715="COTAÇÃO",VLOOKUP(B715,'MAPA DE COTAÇÕES'!$A$9:$I$956,8,0))))</f>
        <v>MAT.</v>
      </c>
      <c r="E715" s="317" t="str">
        <f>IF(A715="SERVIÇO",VLOOKUP(B715,SERVIÇOS!$A$6:$D$6426,3,0),IF(A715="INSUMO",VLOOKUP(B715,INSUMOS!$A$6:$D$5343,3,0),IF(A715="COTAÇÃO",VLOOKUP(B715,'MAPA DE COTAÇÕES'!$A$9:$H$956,4,0))))</f>
        <v xml:space="preserve">KG    </v>
      </c>
      <c r="F715" s="378">
        <v>7.7999999999999996E-3</v>
      </c>
      <c r="G715" s="318">
        <f>IF(A715="SERVIÇO",VLOOKUP(B715,SERVIÇOS!$A$6:$D$6426,4,0),IF(A715="INSUMO",VLOOKUP(B715,INSUMOS!$A$6:$D$5343,4,0),IF(A715="COTAÇÃO",VLOOKUP(B715,'MAPA DE COTAÇÕES'!$A$9:$H$956,3,0))))</f>
        <v>41.84</v>
      </c>
      <c r="H715" s="321">
        <f t="shared" ref="H715:H716" si="122">F715*G715</f>
        <v>0.32635200000000003</v>
      </c>
      <c r="J715" s="244"/>
    </row>
    <row r="716" spans="1:12" s="106" customFormat="1" ht="51" x14ac:dyDescent="0.2">
      <c r="A716" s="287" t="s">
        <v>5146</v>
      </c>
      <c r="B716" s="319">
        <v>7568</v>
      </c>
      <c r="C716" s="316" t="str">
        <f>IF(A716="SERVIÇO",VLOOKUP(B716,SERVIÇOS!$A$6:$D$6426,2,0),IF(A716="INSUMO",VLOOKUP(B716,INSUMOS!$A$6:$D$5343,2,0),IF(A716="COTAÇÃO",VLOOKUP(B716,'MAPA DE COTAÇÕES'!$A$9:$H$956,2,0))))</f>
        <v>BUCHA DE NYLON SEM ABA S10, COM PARAFUSO DE 6,10 X 65 MM EM ACO ZINCADO COM ROSCA SOBERBA, CABECA CHATA E FENDA PHILLIPS</v>
      </c>
      <c r="D716" s="317" t="str">
        <f>IF(A716="SERVIÇO",VLOOKUP(B716,SERVIÇOS!$A$6:$E$6426,5,0),IF(A716="INSUMO",VLOOKUP(B716,INSUMOS!$A$6:$E$5343,5,0),IF(A716="COTAÇÃO",VLOOKUP(B716,'MAPA DE COTAÇÕES'!$A$9:$I$956,8,0))))</f>
        <v>MAT.</v>
      </c>
      <c r="E716" s="317" t="str">
        <f>IF(A716="SERVIÇO",VLOOKUP(B716,SERVIÇOS!$A$6:$D$6426,3,0),IF(A716="INSUMO",VLOOKUP(B716,INSUMOS!$A$6:$D$5343,3,0),IF(A716="COTAÇÃO",VLOOKUP(B716,'MAPA DE COTAÇÕES'!$A$9:$H$956,4,0))))</f>
        <v xml:space="preserve">UN    </v>
      </c>
      <c r="F716" s="378">
        <v>12.48</v>
      </c>
      <c r="G716" s="318">
        <f>IF(A716="SERVIÇO",VLOOKUP(B716,SERVIÇOS!$A$6:$D$6426,4,0),IF(A716="INSUMO",VLOOKUP(B716,INSUMOS!$A$6:$D$5343,4,0),IF(A716="COTAÇÃO",VLOOKUP(B716,'MAPA DE COTAÇÕES'!$A$9:$H$956,3,0))))</f>
        <v>0.61</v>
      </c>
      <c r="H716" s="321">
        <f t="shared" si="122"/>
        <v>7.6128</v>
      </c>
      <c r="J716" s="244"/>
    </row>
    <row r="717" spans="1:12" s="106" customFormat="1" ht="25.5" x14ac:dyDescent="0.2">
      <c r="A717" s="287" t="s">
        <v>5146</v>
      </c>
      <c r="B717" s="319">
        <v>565</v>
      </c>
      <c r="C717" s="316" t="str">
        <f>IF(A717="SERVIÇO",VLOOKUP(B717,SERVIÇOS!$A$6:$D$6426,2,0),IF(A717="INSUMO",VLOOKUP(B717,INSUMOS!$A$6:$D$5343,2,0),IF(A717="COTAÇÃO",VLOOKUP(B717,'MAPA DE COTAÇÕES'!$A$9:$H$956,2,0))))</f>
        <v>BARRA DE FERRO RETANGULAR, BARRA CHATA, 1" X 3/16" (L X E), 1,73 KG/M</v>
      </c>
      <c r="D717" s="317" t="str">
        <f>IF(A717="SERVIÇO",VLOOKUP(B717,SERVIÇOS!$A$6:$E$6426,5,0),IF(A717="INSUMO",VLOOKUP(B717,INSUMOS!$A$6:$E$5343,5,0),IF(A717="COTAÇÃO",VLOOKUP(B717,'MAPA DE COTAÇÕES'!$A$9:$I$956,8,0))))</f>
        <v>MAT.</v>
      </c>
      <c r="E717" s="317" t="str">
        <f>IF(A717="SERVIÇO",VLOOKUP(B717,SERVIÇOS!$A$6:$D$6426,3,0),IF(A717="INSUMO",VLOOKUP(B717,INSUMOS!$A$6:$D$5343,3,0),IF(A717="COTAÇÃO",VLOOKUP(B717,'MAPA DE COTAÇÕES'!$A$9:$H$956,4,0))))</f>
        <v xml:space="preserve">M     </v>
      </c>
      <c r="F717" s="378">
        <v>12.48</v>
      </c>
      <c r="G717" s="318">
        <f>IF(A717="SERVIÇO",VLOOKUP(B717,SERVIÇOS!$A$6:$D$6426,4,0),IF(A717="INSUMO",VLOOKUP(B717,INSUMOS!$A$6:$D$5343,4,0),IF(A717="COTAÇÃO",VLOOKUP(B717,'MAPA DE COTAÇÕES'!$A$9:$H$956,3,0))))</f>
        <v>9.48</v>
      </c>
      <c r="H717" s="321">
        <f t="shared" ref="H717:H718" si="123">F717*G717</f>
        <v>118.31040000000002</v>
      </c>
      <c r="J717" s="244"/>
    </row>
    <row r="718" spans="1:12" s="106" customFormat="1" ht="25.5" x14ac:dyDescent="0.2">
      <c r="A718" s="287" t="s">
        <v>16</v>
      </c>
      <c r="B718" s="319" t="s">
        <v>5907</v>
      </c>
      <c r="C718" s="316" t="str">
        <f>IF(A718="SERVIÇO",VLOOKUP(B718,SERVIÇOS!$A$6:$D$6426,2,0),IF(A718="INSUMO",VLOOKUP(B718,INSUMOS!$A$6:$D$5343,2,0),IF(A718="COTAÇÃO",VLOOKUP(B718,'MAPA DE COTAÇÕES'!$A$9:$H$956,2,0))))</f>
        <v>TELA MOSQUITEIRA EM ARAME DE AÇO INOX</v>
      </c>
      <c r="D718" s="317" t="str">
        <f>IF(A718="SERVIÇO",VLOOKUP(B718,SERVIÇOS!$A$6:$E$6426,5,0),IF(A718="INSUMO",VLOOKUP(B718,INSUMOS!$A$6:$E$5343,5,0),IF(A718="COTAÇÃO",VLOOKUP(B718,'MAPA DE COTAÇÕES'!$A$9:$I$956,9,0))))</f>
        <v>MAT.</v>
      </c>
      <c r="E718" s="317" t="str">
        <f>IF(A718="SERVIÇO",VLOOKUP(B718,SERVIÇOS!$A$6:$D$6426,3,0),IF(A718="INSUMO",VLOOKUP(B718,INSUMOS!$A$6:$D$5343,3,0),IF(A718="COTAÇÃO",VLOOKUP(B718,'MAPA DE COTAÇÕES'!$A$9:$H$956,4,0))))</f>
        <v>M2</v>
      </c>
      <c r="F718" s="378">
        <v>3.2448000000000001</v>
      </c>
      <c r="G718" s="318">
        <f>IF(A718="SERVIÇO",VLOOKUP(B718,SERVIÇOS!$A$6:$D$6426,4,0),IF(A718="INSUMO",VLOOKUP(B718,INSUMOS!$A$6:$D$5343,4,0),IF(A718="COTAÇÃO",VLOOKUP(B718,'MAPA DE COTAÇÕES'!$A$9:$H$956,3,0))))</f>
        <v>32</v>
      </c>
      <c r="H718" s="321">
        <f t="shared" si="123"/>
        <v>103.8336</v>
      </c>
      <c r="J718" s="244"/>
    </row>
    <row r="719" spans="1:12" s="106" customFormat="1" ht="25.5" x14ac:dyDescent="0.2">
      <c r="A719" s="287" t="s">
        <v>16</v>
      </c>
      <c r="B719" s="319" t="s">
        <v>5908</v>
      </c>
      <c r="C719" s="316" t="str">
        <f>IF(A719="SERVIÇO",VLOOKUP(B719,SERVIÇOS!$A$6:$D$6426,2,0),IF(A719="INSUMO",VLOOKUP(B719,INSUMOS!$A$6:$D$5343,2,0),IF(A719="COTAÇÃO",VLOOKUP(B719,'MAPA DE COTAÇÕES'!$A$9:$H$956,2,0))))</f>
        <v>TELA MOEDA DE AÇO INOX</v>
      </c>
      <c r="D719" s="317" t="str">
        <f>IF(A719="SERVIÇO",VLOOKUP(B719,SERVIÇOS!$A$6:$E$6426,5,0),IF(A719="INSUMO",VLOOKUP(B719,INSUMOS!$A$6:$E$5343,5,0),IF(A719="COTAÇÃO",VLOOKUP(B719,'MAPA DE COTAÇÕES'!$A$9:$I$956,9,0))))</f>
        <v>MAT.</v>
      </c>
      <c r="E719" s="317" t="str">
        <f>IF(A719="SERVIÇO",VLOOKUP(B719,SERVIÇOS!$A$6:$D$6426,3,0),IF(A719="INSUMO",VLOOKUP(B719,INSUMOS!$A$6:$D$5343,3,0),IF(A719="COTAÇÃO",VLOOKUP(B719,'MAPA DE COTAÇÕES'!$A$9:$H$956,4,0))))</f>
        <v>M2</v>
      </c>
      <c r="F719" s="378">
        <v>3.2448000000000001</v>
      </c>
      <c r="G719" s="318">
        <f>IF(A719="SERVIÇO",VLOOKUP(B719,SERVIÇOS!$A$6:$D$6426,4,0),IF(A719="INSUMO",VLOOKUP(B719,INSUMOS!$A$6:$D$5343,4,0),IF(A719="COTAÇÃO",VLOOKUP(B719,'MAPA DE COTAÇÕES'!$A$9:$H$956,3,0))))</f>
        <v>189.05</v>
      </c>
      <c r="H719" s="321">
        <f t="shared" si="120"/>
        <v>613.42944000000011</v>
      </c>
      <c r="J719" s="244"/>
    </row>
    <row r="720" spans="1:12" s="94" customFormat="1" ht="12.75" x14ac:dyDescent="0.2">
      <c r="A720" s="228"/>
      <c r="B720" s="97" t="s">
        <v>168</v>
      </c>
      <c r="C720" s="547" t="s">
        <v>7054</v>
      </c>
      <c r="D720" s="548"/>
      <c r="E720" s="548"/>
      <c r="F720" s="548"/>
      <c r="G720" s="548"/>
      <c r="H720" s="549"/>
      <c r="J720" s="95"/>
    </row>
    <row r="721" spans="1:12" s="94" customFormat="1" ht="12.75" x14ac:dyDescent="0.2">
      <c r="A721" s="228"/>
      <c r="B721" s="331"/>
      <c r="C721" s="374"/>
      <c r="D721" s="374"/>
      <c r="E721" s="374"/>
      <c r="F721" s="374"/>
      <c r="G721" s="374"/>
      <c r="H721" s="375"/>
      <c r="J721" s="95"/>
    </row>
    <row r="722" spans="1:12" s="94" customFormat="1" ht="51" x14ac:dyDescent="0.2">
      <c r="A722" s="228"/>
      <c r="B722" s="99" t="s">
        <v>7055</v>
      </c>
      <c r="C722" s="100" t="s">
        <v>7056</v>
      </c>
      <c r="D722" s="101" t="s">
        <v>107</v>
      </c>
      <c r="E722" s="101" t="s">
        <v>6454</v>
      </c>
      <c r="F722" s="102"/>
      <c r="G722" s="103"/>
      <c r="H722" s="104">
        <f>SUM(H723:H730)</f>
        <v>2072.3763840000001</v>
      </c>
      <c r="J722" s="96"/>
      <c r="L722" s="98"/>
    </row>
    <row r="723" spans="1:12" s="106" customFormat="1" ht="25.5" x14ac:dyDescent="0.2">
      <c r="A723" s="287" t="s">
        <v>5144</v>
      </c>
      <c r="B723" s="367">
        <v>88315</v>
      </c>
      <c r="C723" s="316" t="str">
        <f>IF(A723="SERVIÇO",VLOOKUP(B723,SERVIÇOS!$A$6:$D$6426,2,0),IF(A723="INSUMO",VLOOKUP(B723,INSUMOS!$A$6:$D$5343,2,0),IF(A723="COTAÇÃO",VLOOKUP(B723,'MAPA DE COTAÇÕES'!$A$9:$H$956,2,0))))</f>
        <v>SERRALHEIRO COM ENCARGOS COMPLEMENTARES</v>
      </c>
      <c r="D723" s="317" t="str">
        <f>IF(A723="SERVIÇO",VLOOKUP(B723,SERVIÇOS!$A$6:$E$6426,5,0),IF(A723="INSUMO",VLOOKUP(B723,INSUMOS!$A$6:$E$5343,5,0),IF(A723="COTAÇÃO",VLOOKUP(B723,'MAPA DE COTAÇÕES'!$A$9:$I$956,8,0))))</f>
        <v>SER.CG</v>
      </c>
      <c r="E723" s="317" t="str">
        <f>IF(A723="SERVIÇO",VLOOKUP(B723,SERVIÇOS!$A$6:$D$6426,3,0),IF(A723="INSUMO",VLOOKUP(B723,INSUMOS!$A$6:$D$5343,3,0),IF(A723="COTAÇÃO",VLOOKUP(B723,'MAPA DE COTAÇÕES'!$A$9:$H$956,4,0))))</f>
        <v>H</v>
      </c>
      <c r="F723" s="378">
        <v>7.4880000000000004</v>
      </c>
      <c r="G723" s="318">
        <f>IF(A723="SERVIÇO",VLOOKUP(B723,SERVIÇOS!$A$6:$D$6426,4,0),IF(A723="INSUMO",VLOOKUP(B723,INSUMOS!$A$6:$D$5343,4,0),IF(A723="COTAÇÃO",VLOOKUP(B723,'MAPA DE COTAÇÕES'!$A$9:$H$956,3,0))))</f>
        <v>21.35</v>
      </c>
      <c r="H723" s="321">
        <f t="shared" ref="H723:H730" si="124">F723*G723</f>
        <v>159.86880000000002</v>
      </c>
      <c r="J723" s="244"/>
    </row>
    <row r="724" spans="1:12" s="106" customFormat="1" ht="25.5" x14ac:dyDescent="0.2">
      <c r="A724" s="287" t="s">
        <v>5144</v>
      </c>
      <c r="B724" s="319">
        <v>88316</v>
      </c>
      <c r="C724" s="316" t="str">
        <f>IF(A724="SERVIÇO",VLOOKUP(B724,SERVIÇOS!$A$6:$D$6426,2,0),IF(A724="INSUMO",VLOOKUP(B724,INSUMOS!$A$6:$D$5343,2,0),IF(A724="COTAÇÃO",VLOOKUP(B724,'MAPA DE COTAÇÕES'!$A$9:$H$956,2,0))))</f>
        <v>SERVENTE COM ENCARGOS COMPLEMENTARES</v>
      </c>
      <c r="D724" s="317" t="str">
        <f>IF(A724="SERVIÇO",VLOOKUP(B724,SERVIÇOS!$A$6:$E$6426,5,0),IF(A724="INSUMO",VLOOKUP(B724,INSUMOS!$A$6:$E$5343,5,0),IF(A724="COTAÇÃO",VLOOKUP(B724,'MAPA DE COTAÇÕES'!$A$9:$I$956,8,0))))</f>
        <v>SER.CG</v>
      </c>
      <c r="E724" s="317" t="str">
        <f>IF(A724="SERVIÇO",VLOOKUP(B724,SERVIÇOS!$A$6:$D$6426,3,0),IF(A724="INSUMO",VLOOKUP(B724,INSUMOS!$A$6:$D$5343,3,0),IF(A724="COTAÇÃO",VLOOKUP(B724,'MAPA DE COTAÇÕES'!$A$9:$H$956,4,0))))</f>
        <v>H</v>
      </c>
      <c r="F724" s="378">
        <v>3.12</v>
      </c>
      <c r="G724" s="318">
        <f>IF(A724="SERVIÇO",VLOOKUP(B724,SERVIÇOS!$A$6:$D$6426,4,0),IF(A724="INSUMO",VLOOKUP(B724,INSUMOS!$A$6:$D$5343,4,0),IF(A724="COTAÇÃO",VLOOKUP(B724,'MAPA DE COTAÇÕES'!$A$9:$H$956,3,0))))</f>
        <v>15.79</v>
      </c>
      <c r="H724" s="321">
        <f t="shared" si="124"/>
        <v>49.264800000000001</v>
      </c>
      <c r="J724" s="244"/>
    </row>
    <row r="725" spans="1:12" s="106" customFormat="1" ht="25.5" x14ac:dyDescent="0.2">
      <c r="A725" s="287" t="s">
        <v>5146</v>
      </c>
      <c r="B725" s="319">
        <v>567</v>
      </c>
      <c r="C725" s="316" t="str">
        <f>IF(A725="SERVIÇO",VLOOKUP(B725,SERVIÇOS!$A$6:$D$6426,2,0),IF(A725="INSUMO",VLOOKUP(B725,INSUMOS!$A$6:$D$5343,2,0),IF(A725="COTAÇÃO",VLOOKUP(B725,'MAPA DE COTAÇÕES'!$A$9:$H$956,2,0))))</f>
        <v>CANTONEIRA FERRO GALVANIZADO DE ABAS IGUAIS, 1" X 1/8" (L X E) , 1,20KG/M</v>
      </c>
      <c r="D725" s="317" t="str">
        <f>IF(A725="SERVIÇO",VLOOKUP(B725,SERVIÇOS!$A$6:$E$6426,5,0),IF(A725="INSUMO",VLOOKUP(B725,INSUMOS!$A$6:$E$5343,5,0),IF(A725="COTAÇÃO",VLOOKUP(B725,'MAPA DE COTAÇÕES'!$A$9:$I$956,8,0))))</f>
        <v>MAT.</v>
      </c>
      <c r="E725" s="317" t="str">
        <f>IF(A725="SERVIÇO",VLOOKUP(B725,SERVIÇOS!$A$6:$D$6426,3,0),IF(A725="INSUMO",VLOOKUP(B725,INSUMOS!$A$6:$D$5343,3,0),IF(A725="COTAÇÃO",VLOOKUP(B725,'MAPA DE COTAÇÕES'!$A$9:$H$956,4,0))))</f>
        <v xml:space="preserve">M     </v>
      </c>
      <c r="F725" s="378">
        <v>24.96</v>
      </c>
      <c r="G725" s="318">
        <f>IF(A725="SERVIÇO",VLOOKUP(B725,SERVIÇOS!$A$6:$D$6426,4,0),IF(A725="INSUMO",VLOOKUP(B725,INSUMOS!$A$6:$D$5343,4,0),IF(A725="COTAÇÃO",VLOOKUP(B725,'MAPA DE COTAÇÕES'!$A$9:$H$956,3,0))))</f>
        <v>7.06</v>
      </c>
      <c r="H725" s="321">
        <f t="shared" si="124"/>
        <v>176.2176</v>
      </c>
      <c r="J725" s="244"/>
    </row>
    <row r="726" spans="1:12" s="106" customFormat="1" ht="25.5" x14ac:dyDescent="0.2">
      <c r="A726" s="287" t="s">
        <v>5146</v>
      </c>
      <c r="B726" s="319">
        <v>5104</v>
      </c>
      <c r="C726" s="316" t="str">
        <f>IF(A726="SERVIÇO",VLOOKUP(B726,SERVIÇOS!$A$6:$D$6426,2,0),IF(A726="INSUMO",VLOOKUP(B726,INSUMOS!$A$6:$D$5343,2,0),IF(A726="COTAÇÃO",VLOOKUP(B726,'MAPA DE COTAÇÕES'!$A$9:$H$956,2,0))))</f>
        <v>REBITE DE ALUMINIO VAZADO DE REPUXO, 3,2 X 8 MM (1KG = 1025 UNIDADES)</v>
      </c>
      <c r="D726" s="317" t="str">
        <f>IF(A726="SERVIÇO",VLOOKUP(B726,SERVIÇOS!$A$6:$E$6426,5,0),IF(A726="INSUMO",VLOOKUP(B726,INSUMOS!$A$6:$E$5343,5,0),IF(A726="COTAÇÃO",VLOOKUP(B726,'MAPA DE COTAÇÕES'!$A$9:$I$956,8,0))))</f>
        <v>MAT.</v>
      </c>
      <c r="E726" s="317" t="str">
        <f>IF(A726="SERVIÇO",VLOOKUP(B726,SERVIÇOS!$A$6:$D$6426,3,0),IF(A726="INSUMO",VLOOKUP(B726,INSUMOS!$A$6:$D$5343,3,0),IF(A726="COTAÇÃO",VLOOKUP(B726,'MAPA DE COTAÇÕES'!$A$9:$H$956,4,0))))</f>
        <v xml:space="preserve">KG    </v>
      </c>
      <c r="F726" s="378">
        <v>1.5599999999999999E-2</v>
      </c>
      <c r="G726" s="318">
        <f>IF(A726="SERVIÇO",VLOOKUP(B726,SERVIÇOS!$A$6:$D$6426,4,0),IF(A726="INSUMO",VLOOKUP(B726,INSUMOS!$A$6:$D$5343,4,0),IF(A726="COTAÇÃO",VLOOKUP(B726,'MAPA DE COTAÇÕES'!$A$9:$H$956,3,0))))</f>
        <v>41.84</v>
      </c>
      <c r="H726" s="321">
        <f t="shared" si="124"/>
        <v>0.65270400000000006</v>
      </c>
      <c r="J726" s="244"/>
    </row>
    <row r="727" spans="1:12" s="106" customFormat="1" ht="51" x14ac:dyDescent="0.2">
      <c r="A727" s="287" t="s">
        <v>5146</v>
      </c>
      <c r="B727" s="319">
        <v>7568</v>
      </c>
      <c r="C727" s="316" t="str">
        <f>IF(A727="SERVIÇO",VLOOKUP(B727,SERVIÇOS!$A$6:$D$6426,2,0),IF(A727="INSUMO",VLOOKUP(B727,INSUMOS!$A$6:$D$5343,2,0),IF(A727="COTAÇÃO",VLOOKUP(B727,'MAPA DE COTAÇÕES'!$A$9:$H$956,2,0))))</f>
        <v>BUCHA DE NYLON SEM ABA S10, COM PARAFUSO DE 6,10 X 65 MM EM ACO ZINCADO COM ROSCA SOBERBA, CABECA CHATA E FENDA PHILLIPS</v>
      </c>
      <c r="D727" s="317" t="str">
        <f>IF(A727="SERVIÇO",VLOOKUP(B727,SERVIÇOS!$A$6:$E$6426,5,0),IF(A727="INSUMO",VLOOKUP(B727,INSUMOS!$A$6:$E$5343,5,0),IF(A727="COTAÇÃO",VLOOKUP(B727,'MAPA DE COTAÇÕES'!$A$9:$I$956,8,0))))</f>
        <v>MAT.</v>
      </c>
      <c r="E727" s="317" t="str">
        <f>IF(A727="SERVIÇO",VLOOKUP(B727,SERVIÇOS!$A$6:$D$6426,3,0),IF(A727="INSUMO",VLOOKUP(B727,INSUMOS!$A$6:$D$5343,3,0),IF(A727="COTAÇÃO",VLOOKUP(B727,'MAPA DE COTAÇÕES'!$A$9:$H$956,4,0))))</f>
        <v xml:space="preserve">UN    </v>
      </c>
      <c r="F727" s="378">
        <v>24.96</v>
      </c>
      <c r="G727" s="318">
        <f>IF(A727="SERVIÇO",VLOOKUP(B727,SERVIÇOS!$A$6:$D$6426,4,0),IF(A727="INSUMO",VLOOKUP(B727,INSUMOS!$A$6:$D$5343,4,0),IF(A727="COTAÇÃO",VLOOKUP(B727,'MAPA DE COTAÇÕES'!$A$9:$H$956,3,0))))</f>
        <v>0.61</v>
      </c>
      <c r="H727" s="321">
        <f t="shared" si="124"/>
        <v>15.2256</v>
      </c>
      <c r="J727" s="244"/>
    </row>
    <row r="728" spans="1:12" s="106" customFormat="1" ht="25.5" x14ac:dyDescent="0.2">
      <c r="A728" s="287" t="s">
        <v>5146</v>
      </c>
      <c r="B728" s="319">
        <v>565</v>
      </c>
      <c r="C728" s="316" t="str">
        <f>IF(A728="SERVIÇO",VLOOKUP(B728,SERVIÇOS!$A$6:$D$6426,2,0),IF(A728="INSUMO",VLOOKUP(B728,INSUMOS!$A$6:$D$5343,2,0),IF(A728="COTAÇÃO",VLOOKUP(B728,'MAPA DE COTAÇÕES'!$A$9:$H$956,2,0))))</f>
        <v>BARRA DE FERRO RETANGULAR, BARRA CHATA, 1" X 3/16" (L X E), 1,73 KG/M</v>
      </c>
      <c r="D728" s="317" t="str">
        <f>IF(A728="SERVIÇO",VLOOKUP(B728,SERVIÇOS!$A$6:$E$6426,5,0),IF(A728="INSUMO",VLOOKUP(B728,INSUMOS!$A$6:$E$5343,5,0),IF(A728="COTAÇÃO",VLOOKUP(B728,'MAPA DE COTAÇÕES'!$A$9:$I$956,8,0))))</f>
        <v>MAT.</v>
      </c>
      <c r="E728" s="317" t="str">
        <f>IF(A728="SERVIÇO",VLOOKUP(B728,SERVIÇOS!$A$6:$D$6426,3,0),IF(A728="INSUMO",VLOOKUP(B728,INSUMOS!$A$6:$D$5343,3,0),IF(A728="COTAÇÃO",VLOOKUP(B728,'MAPA DE COTAÇÕES'!$A$9:$H$956,4,0))))</f>
        <v xml:space="preserve">M     </v>
      </c>
      <c r="F728" s="378">
        <v>24.96</v>
      </c>
      <c r="G728" s="318">
        <f>IF(A728="SERVIÇO",VLOOKUP(B728,SERVIÇOS!$A$6:$D$6426,4,0),IF(A728="INSUMO",VLOOKUP(B728,INSUMOS!$A$6:$D$5343,4,0),IF(A728="COTAÇÃO",VLOOKUP(B728,'MAPA DE COTAÇÕES'!$A$9:$H$956,3,0))))</f>
        <v>9.48</v>
      </c>
      <c r="H728" s="321">
        <f t="shared" si="124"/>
        <v>236.62080000000003</v>
      </c>
      <c r="J728" s="244"/>
    </row>
    <row r="729" spans="1:12" s="106" customFormat="1" ht="25.5" x14ac:dyDescent="0.2">
      <c r="A729" s="287" t="s">
        <v>16</v>
      </c>
      <c r="B729" s="319" t="s">
        <v>5907</v>
      </c>
      <c r="C729" s="316" t="str">
        <f>IF(A729="SERVIÇO",VLOOKUP(B729,SERVIÇOS!$A$6:$D$6426,2,0),IF(A729="INSUMO",VLOOKUP(B729,INSUMOS!$A$6:$D$5343,2,0),IF(A729="COTAÇÃO",VLOOKUP(B729,'MAPA DE COTAÇÕES'!$A$9:$H$956,2,0))))</f>
        <v>TELA MOSQUITEIRA EM ARAME DE AÇO INOX</v>
      </c>
      <c r="D729" s="317" t="str">
        <f>IF(A729="SERVIÇO",VLOOKUP(B729,SERVIÇOS!$A$6:$E$6426,5,0),IF(A729="INSUMO",VLOOKUP(B729,INSUMOS!$A$6:$E$5343,5,0),IF(A729="COTAÇÃO",VLOOKUP(B729,'MAPA DE COTAÇÕES'!$A$9:$I$956,9,0))))</f>
        <v>MAT.</v>
      </c>
      <c r="E729" s="317" t="str">
        <f>IF(A729="SERVIÇO",VLOOKUP(B729,SERVIÇOS!$A$6:$D$6426,3,0),IF(A729="INSUMO",VLOOKUP(B729,INSUMOS!$A$6:$D$5343,3,0),IF(A729="COTAÇÃO",VLOOKUP(B729,'MAPA DE COTAÇÕES'!$A$9:$H$956,4,0))))</f>
        <v>M2</v>
      </c>
      <c r="F729" s="378">
        <v>6.4896000000000003</v>
      </c>
      <c r="G729" s="318">
        <f>IF(A729="SERVIÇO",VLOOKUP(B729,SERVIÇOS!$A$6:$D$6426,4,0),IF(A729="INSUMO",VLOOKUP(B729,INSUMOS!$A$6:$D$5343,4,0),IF(A729="COTAÇÃO",VLOOKUP(B729,'MAPA DE COTAÇÕES'!$A$9:$H$956,3,0))))</f>
        <v>32</v>
      </c>
      <c r="H729" s="321">
        <f t="shared" si="124"/>
        <v>207.66720000000001</v>
      </c>
      <c r="J729" s="244"/>
    </row>
    <row r="730" spans="1:12" s="106" customFormat="1" ht="25.5" x14ac:dyDescent="0.2">
      <c r="A730" s="287" t="s">
        <v>16</v>
      </c>
      <c r="B730" s="319" t="s">
        <v>5908</v>
      </c>
      <c r="C730" s="316" t="str">
        <f>IF(A730="SERVIÇO",VLOOKUP(B730,SERVIÇOS!$A$6:$D$6426,2,0),IF(A730="INSUMO",VLOOKUP(B730,INSUMOS!$A$6:$D$5343,2,0),IF(A730="COTAÇÃO",VLOOKUP(B730,'MAPA DE COTAÇÕES'!$A$9:$H$956,2,0))))</f>
        <v>TELA MOEDA DE AÇO INOX</v>
      </c>
      <c r="D730" s="317" t="str">
        <f>IF(A730="SERVIÇO",VLOOKUP(B730,SERVIÇOS!$A$6:$E$6426,5,0),IF(A730="INSUMO",VLOOKUP(B730,INSUMOS!$A$6:$E$5343,5,0),IF(A730="COTAÇÃO",VLOOKUP(B730,'MAPA DE COTAÇÕES'!$A$9:$I$956,9,0))))</f>
        <v>MAT.</v>
      </c>
      <c r="E730" s="317" t="str">
        <f>IF(A730="SERVIÇO",VLOOKUP(B730,SERVIÇOS!$A$6:$D$6426,3,0),IF(A730="INSUMO",VLOOKUP(B730,INSUMOS!$A$6:$D$5343,3,0),IF(A730="COTAÇÃO",VLOOKUP(B730,'MAPA DE COTAÇÕES'!$A$9:$H$956,4,0))))</f>
        <v>M2</v>
      </c>
      <c r="F730" s="378">
        <v>6.4896000000000003</v>
      </c>
      <c r="G730" s="318">
        <f>IF(A730="SERVIÇO",VLOOKUP(B730,SERVIÇOS!$A$6:$D$6426,4,0),IF(A730="INSUMO",VLOOKUP(B730,INSUMOS!$A$6:$D$5343,4,0),IF(A730="COTAÇÃO",VLOOKUP(B730,'MAPA DE COTAÇÕES'!$A$9:$H$956,3,0))))</f>
        <v>189.05</v>
      </c>
      <c r="H730" s="321">
        <f t="shared" si="124"/>
        <v>1226.8588800000002</v>
      </c>
      <c r="J730" s="244"/>
    </row>
    <row r="731" spans="1:12" s="94" customFormat="1" ht="12.75" x14ac:dyDescent="0.2">
      <c r="A731" s="228"/>
      <c r="B731" s="97" t="s">
        <v>168</v>
      </c>
      <c r="C731" s="547" t="s">
        <v>7054</v>
      </c>
      <c r="D731" s="548"/>
      <c r="E731" s="548"/>
      <c r="F731" s="548"/>
      <c r="G731" s="548"/>
      <c r="H731" s="549"/>
      <c r="J731" s="95"/>
    </row>
    <row r="732" spans="1:12" s="94" customFormat="1" ht="12.75" x14ac:dyDescent="0.2">
      <c r="A732" s="228"/>
      <c r="B732" s="331"/>
      <c r="C732" s="374"/>
      <c r="D732" s="374"/>
      <c r="E732" s="374"/>
      <c r="F732" s="374"/>
      <c r="G732" s="374"/>
      <c r="H732" s="375"/>
      <c r="J732" s="95"/>
    </row>
    <row r="733" spans="1:12" s="94" customFormat="1" ht="51" x14ac:dyDescent="0.2">
      <c r="A733" s="228"/>
      <c r="B733" s="99" t="s">
        <v>7057</v>
      </c>
      <c r="C733" s="100" t="s">
        <v>7058</v>
      </c>
      <c r="D733" s="101" t="s">
        <v>107</v>
      </c>
      <c r="E733" s="101" t="s">
        <v>6454</v>
      </c>
      <c r="F733" s="102"/>
      <c r="G733" s="103"/>
      <c r="H733" s="104">
        <f>SUM(H734:H741)</f>
        <v>1619.0441546000002</v>
      </c>
      <c r="J733" s="96"/>
      <c r="L733" s="98"/>
    </row>
    <row r="734" spans="1:12" s="106" customFormat="1" ht="25.5" x14ac:dyDescent="0.2">
      <c r="A734" s="287" t="s">
        <v>5144</v>
      </c>
      <c r="B734" s="367">
        <v>88315</v>
      </c>
      <c r="C734" s="316" t="str">
        <f>IF(A734="SERVIÇO",VLOOKUP(B734,SERVIÇOS!$A$6:$D$6426,2,0),IF(A734="INSUMO",VLOOKUP(B734,INSUMOS!$A$6:$D$5343,2,0),IF(A734="COTAÇÃO",VLOOKUP(B734,'MAPA DE COTAÇÕES'!$A$9:$H$956,2,0))))</f>
        <v>SERRALHEIRO COM ENCARGOS COMPLEMENTARES</v>
      </c>
      <c r="D734" s="317" t="str">
        <f>IF(A734="SERVIÇO",VLOOKUP(B734,SERVIÇOS!$A$6:$E$6426,5,0),IF(A734="INSUMO",VLOOKUP(B734,INSUMOS!$A$6:$E$5343,5,0),IF(A734="COTAÇÃO",VLOOKUP(B734,'MAPA DE COTAÇÕES'!$A$9:$I$956,8,0))))</f>
        <v>SER.CG</v>
      </c>
      <c r="E734" s="317" t="str">
        <f>IF(A734="SERVIÇO",VLOOKUP(B734,SERVIÇOS!$A$6:$D$6426,3,0),IF(A734="INSUMO",VLOOKUP(B734,INSUMOS!$A$6:$D$5343,3,0),IF(A734="COTAÇÃO",VLOOKUP(B734,'MAPA DE COTAÇÕES'!$A$9:$H$956,4,0))))</f>
        <v>H</v>
      </c>
      <c r="F734" s="378">
        <v>5.85</v>
      </c>
      <c r="G734" s="318">
        <f>IF(A734="SERVIÇO",VLOOKUP(B734,SERVIÇOS!$A$6:$D$6426,4,0),IF(A734="INSUMO",VLOOKUP(B734,INSUMOS!$A$6:$D$5343,4,0),IF(A734="COTAÇÃO",VLOOKUP(B734,'MAPA DE COTAÇÕES'!$A$9:$H$956,3,0))))</f>
        <v>21.35</v>
      </c>
      <c r="H734" s="321">
        <f t="shared" ref="H734:H741" si="125">F734*G734</f>
        <v>124.89749999999999</v>
      </c>
      <c r="J734" s="244"/>
    </row>
    <row r="735" spans="1:12" s="106" customFormat="1" ht="25.5" x14ac:dyDescent="0.2">
      <c r="A735" s="287" t="s">
        <v>5144</v>
      </c>
      <c r="B735" s="319">
        <v>88316</v>
      </c>
      <c r="C735" s="316" t="str">
        <f>IF(A735="SERVIÇO",VLOOKUP(B735,SERVIÇOS!$A$6:$D$6426,2,0),IF(A735="INSUMO",VLOOKUP(B735,INSUMOS!$A$6:$D$5343,2,0),IF(A735="COTAÇÃO",VLOOKUP(B735,'MAPA DE COTAÇÕES'!$A$9:$H$956,2,0))))</f>
        <v>SERVENTE COM ENCARGOS COMPLEMENTARES</v>
      </c>
      <c r="D735" s="317" t="str">
        <f>IF(A735="SERVIÇO",VLOOKUP(B735,SERVIÇOS!$A$6:$E$6426,5,0),IF(A735="INSUMO",VLOOKUP(B735,INSUMOS!$A$6:$E$5343,5,0),IF(A735="COTAÇÃO",VLOOKUP(B735,'MAPA DE COTAÇÕES'!$A$9:$I$956,8,0))))</f>
        <v>SER.CG</v>
      </c>
      <c r="E735" s="317" t="str">
        <f>IF(A735="SERVIÇO",VLOOKUP(B735,SERVIÇOS!$A$6:$D$6426,3,0),IF(A735="INSUMO",VLOOKUP(B735,INSUMOS!$A$6:$D$5343,3,0),IF(A735="COTAÇÃO",VLOOKUP(B735,'MAPA DE COTAÇÕES'!$A$9:$H$956,4,0))))</f>
        <v>H</v>
      </c>
      <c r="F735" s="378">
        <v>2.4375</v>
      </c>
      <c r="G735" s="318">
        <f>IF(A735="SERVIÇO",VLOOKUP(B735,SERVIÇOS!$A$6:$D$6426,4,0),IF(A735="INSUMO",VLOOKUP(B735,INSUMOS!$A$6:$D$5343,4,0),IF(A735="COTAÇÃO",VLOOKUP(B735,'MAPA DE COTAÇÕES'!$A$9:$H$956,3,0))))</f>
        <v>15.79</v>
      </c>
      <c r="H735" s="321">
        <f t="shared" si="125"/>
        <v>38.488124999999997</v>
      </c>
      <c r="J735" s="244"/>
    </row>
    <row r="736" spans="1:12" s="106" customFormat="1" ht="25.5" x14ac:dyDescent="0.2">
      <c r="A736" s="287" t="s">
        <v>5146</v>
      </c>
      <c r="B736" s="319">
        <v>567</v>
      </c>
      <c r="C736" s="316" t="str">
        <f>IF(A736="SERVIÇO",VLOOKUP(B736,SERVIÇOS!$A$6:$D$6426,2,0),IF(A736="INSUMO",VLOOKUP(B736,INSUMOS!$A$6:$D$5343,2,0),IF(A736="COTAÇÃO",VLOOKUP(B736,'MAPA DE COTAÇÕES'!$A$9:$H$956,2,0))))</f>
        <v>CANTONEIRA FERRO GALVANIZADO DE ABAS IGUAIS, 1" X 1/8" (L X E) , 1,20KG/M</v>
      </c>
      <c r="D736" s="317" t="str">
        <f>IF(A736="SERVIÇO",VLOOKUP(B736,SERVIÇOS!$A$6:$E$6426,5,0),IF(A736="INSUMO",VLOOKUP(B736,INSUMOS!$A$6:$E$5343,5,0),IF(A736="COTAÇÃO",VLOOKUP(B736,'MAPA DE COTAÇÕES'!$A$9:$I$956,8,0))))</f>
        <v>MAT.</v>
      </c>
      <c r="E736" s="317" t="str">
        <f>IF(A736="SERVIÇO",VLOOKUP(B736,SERVIÇOS!$A$6:$D$6426,3,0),IF(A736="INSUMO",VLOOKUP(B736,INSUMOS!$A$6:$D$5343,3,0),IF(A736="COTAÇÃO",VLOOKUP(B736,'MAPA DE COTAÇÕES'!$A$9:$H$956,4,0))))</f>
        <v xml:space="preserve">M     </v>
      </c>
      <c r="F736" s="378">
        <v>19.5</v>
      </c>
      <c r="G736" s="318">
        <f>IF(A736="SERVIÇO",VLOOKUP(B736,SERVIÇOS!$A$6:$D$6426,4,0),IF(A736="INSUMO",VLOOKUP(B736,INSUMOS!$A$6:$D$5343,4,0),IF(A736="COTAÇÃO",VLOOKUP(B736,'MAPA DE COTAÇÕES'!$A$9:$H$956,3,0))))</f>
        <v>7.06</v>
      </c>
      <c r="H736" s="321">
        <f t="shared" si="125"/>
        <v>137.66999999999999</v>
      </c>
      <c r="J736" s="244"/>
    </row>
    <row r="737" spans="1:12" s="106" customFormat="1" ht="25.5" x14ac:dyDescent="0.2">
      <c r="A737" s="287" t="s">
        <v>5146</v>
      </c>
      <c r="B737" s="319">
        <v>5104</v>
      </c>
      <c r="C737" s="316" t="str">
        <f>IF(A737="SERVIÇO",VLOOKUP(B737,SERVIÇOS!$A$6:$D$6426,2,0),IF(A737="INSUMO",VLOOKUP(B737,INSUMOS!$A$6:$D$5343,2,0),IF(A737="COTAÇÃO",VLOOKUP(B737,'MAPA DE COTAÇÕES'!$A$9:$H$956,2,0))))</f>
        <v>REBITE DE ALUMINIO VAZADO DE REPUXO, 3,2 X 8 MM (1KG = 1025 UNIDADES)</v>
      </c>
      <c r="D737" s="317" t="str">
        <f>IF(A737="SERVIÇO",VLOOKUP(B737,SERVIÇOS!$A$6:$E$6426,5,0),IF(A737="INSUMO",VLOOKUP(B737,INSUMOS!$A$6:$E$5343,5,0),IF(A737="COTAÇÃO",VLOOKUP(B737,'MAPA DE COTAÇÕES'!$A$9:$I$956,8,0))))</f>
        <v>MAT.</v>
      </c>
      <c r="E737" s="317" t="str">
        <f>IF(A737="SERVIÇO",VLOOKUP(B737,SERVIÇOS!$A$6:$D$6426,3,0),IF(A737="INSUMO",VLOOKUP(B737,INSUMOS!$A$6:$D$5343,3,0),IF(A737="COTAÇÃO",VLOOKUP(B737,'MAPA DE COTAÇÕES'!$A$9:$H$956,4,0))))</f>
        <v xml:space="preserve">KG    </v>
      </c>
      <c r="F737" s="378">
        <v>1.2189999999999999E-2</v>
      </c>
      <c r="G737" s="318">
        <f>IF(A737="SERVIÇO",VLOOKUP(B737,SERVIÇOS!$A$6:$D$6426,4,0),IF(A737="INSUMO",VLOOKUP(B737,INSUMOS!$A$6:$D$5343,4,0),IF(A737="COTAÇÃO",VLOOKUP(B737,'MAPA DE COTAÇÕES'!$A$9:$H$956,3,0))))</f>
        <v>41.84</v>
      </c>
      <c r="H737" s="321">
        <f t="shared" si="125"/>
        <v>0.51002959999999997</v>
      </c>
      <c r="J737" s="244"/>
    </row>
    <row r="738" spans="1:12" s="106" customFormat="1" ht="51" x14ac:dyDescent="0.2">
      <c r="A738" s="287" t="s">
        <v>5146</v>
      </c>
      <c r="B738" s="319">
        <v>7568</v>
      </c>
      <c r="C738" s="316" t="str">
        <f>IF(A738="SERVIÇO",VLOOKUP(B738,SERVIÇOS!$A$6:$D$6426,2,0),IF(A738="INSUMO",VLOOKUP(B738,INSUMOS!$A$6:$D$5343,2,0),IF(A738="COTAÇÃO",VLOOKUP(B738,'MAPA DE COTAÇÕES'!$A$9:$H$956,2,0))))</f>
        <v>BUCHA DE NYLON SEM ABA S10, COM PARAFUSO DE 6,10 X 65 MM EM ACO ZINCADO COM ROSCA SOBERBA, CABECA CHATA E FENDA PHILLIPS</v>
      </c>
      <c r="D738" s="317" t="str">
        <f>IF(A738="SERVIÇO",VLOOKUP(B738,SERVIÇOS!$A$6:$E$6426,5,0),IF(A738="INSUMO",VLOOKUP(B738,INSUMOS!$A$6:$E$5343,5,0),IF(A738="COTAÇÃO",VLOOKUP(B738,'MAPA DE COTAÇÕES'!$A$9:$I$956,8,0))))</f>
        <v>MAT.</v>
      </c>
      <c r="E738" s="317" t="str">
        <f>IF(A738="SERVIÇO",VLOOKUP(B738,SERVIÇOS!$A$6:$D$6426,3,0),IF(A738="INSUMO",VLOOKUP(B738,INSUMOS!$A$6:$D$5343,3,0),IF(A738="COTAÇÃO",VLOOKUP(B738,'MAPA DE COTAÇÕES'!$A$9:$H$956,4,0))))</f>
        <v xml:space="preserve">UN    </v>
      </c>
      <c r="F738" s="378">
        <v>19.5</v>
      </c>
      <c r="G738" s="318">
        <f>IF(A738="SERVIÇO",VLOOKUP(B738,SERVIÇOS!$A$6:$D$6426,4,0),IF(A738="INSUMO",VLOOKUP(B738,INSUMOS!$A$6:$D$5343,4,0),IF(A738="COTAÇÃO",VLOOKUP(B738,'MAPA DE COTAÇÕES'!$A$9:$H$956,3,0))))</f>
        <v>0.61</v>
      </c>
      <c r="H738" s="321">
        <f t="shared" si="125"/>
        <v>11.895</v>
      </c>
      <c r="J738" s="244"/>
    </row>
    <row r="739" spans="1:12" s="106" customFormat="1" ht="25.5" x14ac:dyDescent="0.2">
      <c r="A739" s="287" t="s">
        <v>5146</v>
      </c>
      <c r="B739" s="319">
        <v>565</v>
      </c>
      <c r="C739" s="316" t="str">
        <f>IF(A739="SERVIÇO",VLOOKUP(B739,SERVIÇOS!$A$6:$D$6426,2,0),IF(A739="INSUMO",VLOOKUP(B739,INSUMOS!$A$6:$D$5343,2,0),IF(A739="COTAÇÃO",VLOOKUP(B739,'MAPA DE COTAÇÕES'!$A$9:$H$956,2,0))))</f>
        <v>BARRA DE FERRO RETANGULAR, BARRA CHATA, 1" X 3/16" (L X E), 1,73 KG/M</v>
      </c>
      <c r="D739" s="317" t="str">
        <f>IF(A739="SERVIÇO",VLOOKUP(B739,SERVIÇOS!$A$6:$E$6426,5,0),IF(A739="INSUMO",VLOOKUP(B739,INSUMOS!$A$6:$E$5343,5,0),IF(A739="COTAÇÃO",VLOOKUP(B739,'MAPA DE COTAÇÕES'!$A$9:$I$956,8,0))))</f>
        <v>MAT.</v>
      </c>
      <c r="E739" s="317" t="str">
        <f>IF(A739="SERVIÇO",VLOOKUP(B739,SERVIÇOS!$A$6:$D$6426,3,0),IF(A739="INSUMO",VLOOKUP(B739,INSUMOS!$A$6:$D$5343,3,0),IF(A739="COTAÇÃO",VLOOKUP(B739,'MAPA DE COTAÇÕES'!$A$9:$H$956,4,0))))</f>
        <v xml:space="preserve">M     </v>
      </c>
      <c r="F739" s="378">
        <v>19.5</v>
      </c>
      <c r="G739" s="318">
        <f>IF(A739="SERVIÇO",VLOOKUP(B739,SERVIÇOS!$A$6:$D$6426,4,0),IF(A739="INSUMO",VLOOKUP(B739,INSUMOS!$A$6:$D$5343,4,0),IF(A739="COTAÇÃO",VLOOKUP(B739,'MAPA DE COTAÇÕES'!$A$9:$H$956,3,0))))</f>
        <v>9.48</v>
      </c>
      <c r="H739" s="321">
        <f t="shared" si="125"/>
        <v>184.86</v>
      </c>
      <c r="J739" s="244"/>
    </row>
    <row r="740" spans="1:12" s="106" customFormat="1" ht="25.5" x14ac:dyDescent="0.2">
      <c r="A740" s="287" t="s">
        <v>16</v>
      </c>
      <c r="B740" s="319" t="s">
        <v>5907</v>
      </c>
      <c r="C740" s="316" t="str">
        <f>IF(A740="SERVIÇO",VLOOKUP(B740,SERVIÇOS!$A$6:$D$6426,2,0),IF(A740="INSUMO",VLOOKUP(B740,INSUMOS!$A$6:$D$5343,2,0),IF(A740="COTAÇÃO",VLOOKUP(B740,'MAPA DE COTAÇÕES'!$A$9:$H$956,2,0))))</f>
        <v>TELA MOSQUITEIRA EM ARAME DE AÇO INOX</v>
      </c>
      <c r="D740" s="317" t="str">
        <f>IF(A740="SERVIÇO",VLOOKUP(B740,SERVIÇOS!$A$6:$E$6426,5,0),IF(A740="INSUMO",VLOOKUP(B740,INSUMOS!$A$6:$E$5343,5,0),IF(A740="COTAÇÃO",VLOOKUP(B740,'MAPA DE COTAÇÕES'!$A$9:$I$956,9,0))))</f>
        <v>MAT.</v>
      </c>
      <c r="E740" s="317" t="str">
        <f>IF(A740="SERVIÇO",VLOOKUP(B740,SERVIÇOS!$A$6:$D$6426,3,0),IF(A740="INSUMO",VLOOKUP(B740,INSUMOS!$A$6:$D$5343,3,0),IF(A740="COTAÇÃO",VLOOKUP(B740,'MAPA DE COTAÇÕES'!$A$9:$H$956,4,0))))</f>
        <v>M2</v>
      </c>
      <c r="F740" s="378">
        <v>5.07</v>
      </c>
      <c r="G740" s="318">
        <f>IF(A740="SERVIÇO",VLOOKUP(B740,SERVIÇOS!$A$6:$D$6426,4,0),IF(A740="INSUMO",VLOOKUP(B740,INSUMOS!$A$6:$D$5343,4,0),IF(A740="COTAÇÃO",VLOOKUP(B740,'MAPA DE COTAÇÕES'!$A$9:$H$956,3,0))))</f>
        <v>32</v>
      </c>
      <c r="H740" s="321">
        <f t="shared" si="125"/>
        <v>162.24</v>
      </c>
      <c r="J740" s="244"/>
    </row>
    <row r="741" spans="1:12" s="106" customFormat="1" ht="25.5" x14ac:dyDescent="0.2">
      <c r="A741" s="287" t="s">
        <v>16</v>
      </c>
      <c r="B741" s="319" t="s">
        <v>5908</v>
      </c>
      <c r="C741" s="316" t="str">
        <f>IF(A741="SERVIÇO",VLOOKUP(B741,SERVIÇOS!$A$6:$D$6426,2,0),IF(A741="INSUMO",VLOOKUP(B741,INSUMOS!$A$6:$D$5343,2,0),IF(A741="COTAÇÃO",VLOOKUP(B741,'MAPA DE COTAÇÕES'!$A$9:$H$956,2,0))))</f>
        <v>TELA MOEDA DE AÇO INOX</v>
      </c>
      <c r="D741" s="317" t="str">
        <f>IF(A741="SERVIÇO",VLOOKUP(B741,SERVIÇOS!$A$6:$E$6426,5,0),IF(A741="INSUMO",VLOOKUP(B741,INSUMOS!$A$6:$E$5343,5,0),IF(A741="COTAÇÃO",VLOOKUP(B741,'MAPA DE COTAÇÕES'!$A$9:$I$956,9,0))))</f>
        <v>MAT.</v>
      </c>
      <c r="E741" s="317" t="str">
        <f>IF(A741="SERVIÇO",VLOOKUP(B741,SERVIÇOS!$A$6:$D$6426,3,0),IF(A741="INSUMO",VLOOKUP(B741,INSUMOS!$A$6:$D$5343,3,0),IF(A741="COTAÇÃO",VLOOKUP(B741,'MAPA DE COTAÇÕES'!$A$9:$H$956,4,0))))</f>
        <v>M2</v>
      </c>
      <c r="F741" s="378">
        <v>5.07</v>
      </c>
      <c r="G741" s="318">
        <f>IF(A741="SERVIÇO",VLOOKUP(B741,SERVIÇOS!$A$6:$D$6426,4,0),IF(A741="INSUMO",VLOOKUP(B741,INSUMOS!$A$6:$D$5343,4,0),IF(A741="COTAÇÃO",VLOOKUP(B741,'MAPA DE COTAÇÕES'!$A$9:$H$956,3,0))))</f>
        <v>189.05</v>
      </c>
      <c r="H741" s="321">
        <f t="shared" si="125"/>
        <v>958.48350000000016</v>
      </c>
      <c r="J741" s="244"/>
    </row>
    <row r="742" spans="1:12" s="94" customFormat="1" ht="12.75" x14ac:dyDescent="0.2">
      <c r="A742" s="228"/>
      <c r="B742" s="97" t="s">
        <v>168</v>
      </c>
      <c r="C742" s="547" t="s">
        <v>7054</v>
      </c>
      <c r="D742" s="548"/>
      <c r="E742" s="548"/>
      <c r="F742" s="548"/>
      <c r="G742" s="548"/>
      <c r="H742" s="549"/>
      <c r="J742" s="95"/>
    </row>
    <row r="743" spans="1:12" s="94" customFormat="1" ht="12.75" x14ac:dyDescent="0.2">
      <c r="A743" s="228"/>
      <c r="B743" s="331"/>
      <c r="C743" s="374"/>
      <c r="D743" s="374"/>
      <c r="E743" s="374"/>
      <c r="F743" s="374"/>
      <c r="G743" s="374"/>
      <c r="H743" s="375"/>
      <c r="J743" s="95"/>
    </row>
    <row r="744" spans="1:12" s="94" customFormat="1" ht="51" x14ac:dyDescent="0.2">
      <c r="A744" s="228"/>
      <c r="B744" s="99" t="s">
        <v>7059</v>
      </c>
      <c r="C744" s="100" t="s">
        <v>7060</v>
      </c>
      <c r="D744" s="101" t="s">
        <v>107</v>
      </c>
      <c r="E744" s="101" t="s">
        <v>6454</v>
      </c>
      <c r="F744" s="102"/>
      <c r="G744" s="103"/>
      <c r="H744" s="104">
        <f>SUM(H745:H752)</f>
        <v>1588.8218944</v>
      </c>
      <c r="J744" s="96"/>
      <c r="L744" s="98"/>
    </row>
    <row r="745" spans="1:12" s="106" customFormat="1" ht="25.5" x14ac:dyDescent="0.2">
      <c r="A745" s="287" t="s">
        <v>5144</v>
      </c>
      <c r="B745" s="367">
        <v>88315</v>
      </c>
      <c r="C745" s="316" t="str">
        <f>IF(A745="SERVIÇO",VLOOKUP(B745,SERVIÇOS!$A$6:$D$6426,2,0),IF(A745="INSUMO",VLOOKUP(B745,INSUMOS!$A$6:$D$5343,2,0),IF(A745="COTAÇÃO",VLOOKUP(B745,'MAPA DE COTAÇÕES'!$A$9:$H$956,2,0))))</f>
        <v>SERRALHEIRO COM ENCARGOS COMPLEMENTARES</v>
      </c>
      <c r="D745" s="317" t="str">
        <f>IF(A745="SERVIÇO",VLOOKUP(B745,SERVIÇOS!$A$6:$E$6426,5,0),IF(A745="INSUMO",VLOOKUP(B745,INSUMOS!$A$6:$E$5343,5,0),IF(A745="COTAÇÃO",VLOOKUP(B745,'MAPA DE COTAÇÕES'!$A$9:$I$956,8,0))))</f>
        <v>SER.CG</v>
      </c>
      <c r="E745" s="317" t="str">
        <f>IF(A745="SERVIÇO",VLOOKUP(B745,SERVIÇOS!$A$6:$D$6426,3,0),IF(A745="INSUMO",VLOOKUP(B745,INSUMOS!$A$6:$D$5343,3,0),IF(A745="COTAÇÃO",VLOOKUP(B745,'MAPA DE COTAÇÕES'!$A$9:$H$956,4,0))))</f>
        <v>H</v>
      </c>
      <c r="F745" s="378">
        <v>5.7408000000000001</v>
      </c>
      <c r="G745" s="318">
        <f>IF(A745="SERVIÇO",VLOOKUP(B745,SERVIÇOS!$A$6:$D$6426,4,0),IF(A745="INSUMO",VLOOKUP(B745,INSUMOS!$A$6:$D$5343,4,0),IF(A745="COTAÇÃO",VLOOKUP(B745,'MAPA DE COTAÇÕES'!$A$9:$H$956,3,0))))</f>
        <v>21.35</v>
      </c>
      <c r="H745" s="321">
        <f t="shared" ref="H745:H752" si="126">F745*G745</f>
        <v>122.56608000000001</v>
      </c>
      <c r="J745" s="244"/>
    </row>
    <row r="746" spans="1:12" s="106" customFormat="1" ht="25.5" x14ac:dyDescent="0.2">
      <c r="A746" s="287" t="s">
        <v>5144</v>
      </c>
      <c r="B746" s="319">
        <v>88316</v>
      </c>
      <c r="C746" s="316" t="str">
        <f>IF(A746="SERVIÇO",VLOOKUP(B746,SERVIÇOS!$A$6:$D$6426,2,0),IF(A746="INSUMO",VLOOKUP(B746,INSUMOS!$A$6:$D$5343,2,0),IF(A746="COTAÇÃO",VLOOKUP(B746,'MAPA DE COTAÇÕES'!$A$9:$H$956,2,0))))</f>
        <v>SERVENTE COM ENCARGOS COMPLEMENTARES</v>
      </c>
      <c r="D746" s="317" t="str">
        <f>IF(A746="SERVIÇO",VLOOKUP(B746,SERVIÇOS!$A$6:$E$6426,5,0),IF(A746="INSUMO",VLOOKUP(B746,INSUMOS!$A$6:$E$5343,5,0),IF(A746="COTAÇÃO",VLOOKUP(B746,'MAPA DE COTAÇÕES'!$A$9:$I$956,8,0))))</f>
        <v>SER.CG</v>
      </c>
      <c r="E746" s="317" t="str">
        <f>IF(A746="SERVIÇO",VLOOKUP(B746,SERVIÇOS!$A$6:$D$6426,3,0),IF(A746="INSUMO",VLOOKUP(B746,INSUMOS!$A$6:$D$5343,3,0),IF(A746="COTAÇÃO",VLOOKUP(B746,'MAPA DE COTAÇÕES'!$A$9:$H$956,4,0))))</f>
        <v>H</v>
      </c>
      <c r="F746" s="378">
        <v>2.3919999999999999</v>
      </c>
      <c r="G746" s="318">
        <f>IF(A746="SERVIÇO",VLOOKUP(B746,SERVIÇOS!$A$6:$D$6426,4,0),IF(A746="INSUMO",VLOOKUP(B746,INSUMOS!$A$6:$D$5343,4,0),IF(A746="COTAÇÃO",VLOOKUP(B746,'MAPA DE COTAÇÕES'!$A$9:$H$956,3,0))))</f>
        <v>15.79</v>
      </c>
      <c r="H746" s="321">
        <f t="shared" si="126"/>
        <v>37.769679999999994</v>
      </c>
      <c r="J746" s="244"/>
    </row>
    <row r="747" spans="1:12" s="106" customFormat="1" ht="25.5" x14ac:dyDescent="0.2">
      <c r="A747" s="287" t="s">
        <v>5146</v>
      </c>
      <c r="B747" s="319">
        <v>567</v>
      </c>
      <c r="C747" s="316" t="str">
        <f>IF(A747="SERVIÇO",VLOOKUP(B747,SERVIÇOS!$A$6:$D$6426,2,0),IF(A747="INSUMO",VLOOKUP(B747,INSUMOS!$A$6:$D$5343,2,0),IF(A747="COTAÇÃO",VLOOKUP(B747,'MAPA DE COTAÇÕES'!$A$9:$H$956,2,0))))</f>
        <v>CANTONEIRA FERRO GALVANIZADO DE ABAS IGUAIS, 1" X 1/8" (L X E) , 1,20KG/M</v>
      </c>
      <c r="D747" s="317" t="str">
        <f>IF(A747="SERVIÇO",VLOOKUP(B747,SERVIÇOS!$A$6:$E$6426,5,0),IF(A747="INSUMO",VLOOKUP(B747,INSUMOS!$A$6:$E$5343,5,0),IF(A747="COTAÇÃO",VLOOKUP(B747,'MAPA DE COTAÇÕES'!$A$9:$I$956,8,0))))</f>
        <v>MAT.</v>
      </c>
      <c r="E747" s="317" t="str">
        <f>IF(A747="SERVIÇO",VLOOKUP(B747,SERVIÇOS!$A$6:$D$6426,3,0),IF(A747="INSUMO",VLOOKUP(B747,INSUMOS!$A$6:$D$5343,3,0),IF(A747="COTAÇÃO",VLOOKUP(B747,'MAPA DE COTAÇÕES'!$A$9:$H$956,4,0))))</f>
        <v xml:space="preserve">M     </v>
      </c>
      <c r="F747" s="378">
        <v>19.135999999999999</v>
      </c>
      <c r="G747" s="318">
        <f>IF(A747="SERVIÇO",VLOOKUP(B747,SERVIÇOS!$A$6:$D$6426,4,0),IF(A747="INSUMO",VLOOKUP(B747,INSUMOS!$A$6:$D$5343,4,0),IF(A747="COTAÇÃO",VLOOKUP(B747,'MAPA DE COTAÇÕES'!$A$9:$H$956,3,0))))</f>
        <v>7.06</v>
      </c>
      <c r="H747" s="321">
        <f t="shared" si="126"/>
        <v>135.10015999999999</v>
      </c>
      <c r="J747" s="244"/>
    </row>
    <row r="748" spans="1:12" s="106" customFormat="1" ht="25.5" x14ac:dyDescent="0.2">
      <c r="A748" s="287" t="s">
        <v>5146</v>
      </c>
      <c r="B748" s="319">
        <v>5104</v>
      </c>
      <c r="C748" s="316" t="str">
        <f>IF(A748="SERVIÇO",VLOOKUP(B748,SERVIÇOS!$A$6:$D$6426,2,0),IF(A748="INSUMO",VLOOKUP(B748,INSUMOS!$A$6:$D$5343,2,0),IF(A748="COTAÇÃO",VLOOKUP(B748,'MAPA DE COTAÇÕES'!$A$9:$H$956,2,0))))</f>
        <v>REBITE DE ALUMINIO VAZADO DE REPUXO, 3,2 X 8 MM (1KG = 1025 UNIDADES)</v>
      </c>
      <c r="D748" s="317" t="str">
        <f>IF(A748="SERVIÇO",VLOOKUP(B748,SERVIÇOS!$A$6:$E$6426,5,0),IF(A748="INSUMO",VLOOKUP(B748,INSUMOS!$A$6:$E$5343,5,0),IF(A748="COTAÇÃO",VLOOKUP(B748,'MAPA DE COTAÇÕES'!$A$9:$I$956,8,0))))</f>
        <v>MAT.</v>
      </c>
      <c r="E748" s="317" t="str">
        <f>IF(A748="SERVIÇO",VLOOKUP(B748,SERVIÇOS!$A$6:$D$6426,3,0),IF(A748="INSUMO",VLOOKUP(B748,INSUMOS!$A$6:$D$5343,3,0),IF(A748="COTAÇÃO",VLOOKUP(B748,'MAPA DE COTAÇÕES'!$A$9:$H$956,4,0))))</f>
        <v xml:space="preserve">KG    </v>
      </c>
      <c r="F748" s="378">
        <v>1.196E-2</v>
      </c>
      <c r="G748" s="318">
        <f>IF(A748="SERVIÇO",VLOOKUP(B748,SERVIÇOS!$A$6:$D$6426,4,0),IF(A748="INSUMO",VLOOKUP(B748,INSUMOS!$A$6:$D$5343,4,0),IF(A748="COTAÇÃO",VLOOKUP(B748,'MAPA DE COTAÇÕES'!$A$9:$H$956,3,0))))</f>
        <v>41.84</v>
      </c>
      <c r="H748" s="321">
        <f t="shared" si="126"/>
        <v>0.50040640000000003</v>
      </c>
      <c r="J748" s="244"/>
    </row>
    <row r="749" spans="1:12" s="106" customFormat="1" ht="51" x14ac:dyDescent="0.2">
      <c r="A749" s="287" t="s">
        <v>5146</v>
      </c>
      <c r="B749" s="319">
        <v>7568</v>
      </c>
      <c r="C749" s="316" t="str">
        <f>IF(A749="SERVIÇO",VLOOKUP(B749,SERVIÇOS!$A$6:$D$6426,2,0),IF(A749="INSUMO",VLOOKUP(B749,INSUMOS!$A$6:$D$5343,2,0),IF(A749="COTAÇÃO",VLOOKUP(B749,'MAPA DE COTAÇÕES'!$A$9:$H$956,2,0))))</f>
        <v>BUCHA DE NYLON SEM ABA S10, COM PARAFUSO DE 6,10 X 65 MM EM ACO ZINCADO COM ROSCA SOBERBA, CABECA CHATA E FENDA PHILLIPS</v>
      </c>
      <c r="D749" s="317" t="str">
        <f>IF(A749="SERVIÇO",VLOOKUP(B749,SERVIÇOS!$A$6:$E$6426,5,0),IF(A749="INSUMO",VLOOKUP(B749,INSUMOS!$A$6:$E$5343,5,0),IF(A749="COTAÇÃO",VLOOKUP(B749,'MAPA DE COTAÇÕES'!$A$9:$I$956,8,0))))</f>
        <v>MAT.</v>
      </c>
      <c r="E749" s="317" t="str">
        <f>IF(A749="SERVIÇO",VLOOKUP(B749,SERVIÇOS!$A$6:$D$6426,3,0),IF(A749="INSUMO",VLOOKUP(B749,INSUMOS!$A$6:$D$5343,3,0),IF(A749="COTAÇÃO",VLOOKUP(B749,'MAPA DE COTAÇÕES'!$A$9:$H$956,4,0))))</f>
        <v xml:space="preserve">UN    </v>
      </c>
      <c r="F749" s="378">
        <v>19.135999999999999</v>
      </c>
      <c r="G749" s="318">
        <f>IF(A749="SERVIÇO",VLOOKUP(B749,SERVIÇOS!$A$6:$D$6426,4,0),IF(A749="INSUMO",VLOOKUP(B749,INSUMOS!$A$6:$D$5343,4,0),IF(A749="COTAÇÃO",VLOOKUP(B749,'MAPA DE COTAÇÕES'!$A$9:$H$956,3,0))))</f>
        <v>0.61</v>
      </c>
      <c r="H749" s="321">
        <f t="shared" si="126"/>
        <v>11.67296</v>
      </c>
      <c r="J749" s="244"/>
    </row>
    <row r="750" spans="1:12" s="106" customFormat="1" ht="25.5" x14ac:dyDescent="0.2">
      <c r="A750" s="287" t="s">
        <v>5146</v>
      </c>
      <c r="B750" s="319">
        <v>565</v>
      </c>
      <c r="C750" s="316" t="str">
        <f>IF(A750="SERVIÇO",VLOOKUP(B750,SERVIÇOS!$A$6:$D$6426,2,0),IF(A750="INSUMO",VLOOKUP(B750,INSUMOS!$A$6:$D$5343,2,0),IF(A750="COTAÇÃO",VLOOKUP(B750,'MAPA DE COTAÇÕES'!$A$9:$H$956,2,0))))</f>
        <v>BARRA DE FERRO RETANGULAR, BARRA CHATA, 1" X 3/16" (L X E), 1,73 KG/M</v>
      </c>
      <c r="D750" s="317" t="str">
        <f>IF(A750="SERVIÇO",VLOOKUP(B750,SERVIÇOS!$A$6:$E$6426,5,0),IF(A750="INSUMO",VLOOKUP(B750,INSUMOS!$A$6:$E$5343,5,0),IF(A750="COTAÇÃO",VLOOKUP(B750,'MAPA DE COTAÇÕES'!$A$9:$I$956,8,0))))</f>
        <v>MAT.</v>
      </c>
      <c r="E750" s="317" t="str">
        <f>IF(A750="SERVIÇO",VLOOKUP(B750,SERVIÇOS!$A$6:$D$6426,3,0),IF(A750="INSUMO",VLOOKUP(B750,INSUMOS!$A$6:$D$5343,3,0),IF(A750="COTAÇÃO",VLOOKUP(B750,'MAPA DE COTAÇÕES'!$A$9:$H$956,4,0))))</f>
        <v xml:space="preserve">M     </v>
      </c>
      <c r="F750" s="378">
        <v>19.135999999999999</v>
      </c>
      <c r="G750" s="318">
        <f>IF(A750="SERVIÇO",VLOOKUP(B750,SERVIÇOS!$A$6:$D$6426,4,0),IF(A750="INSUMO",VLOOKUP(B750,INSUMOS!$A$6:$D$5343,4,0),IF(A750="COTAÇÃO",VLOOKUP(B750,'MAPA DE COTAÇÕES'!$A$9:$H$956,3,0))))</f>
        <v>9.48</v>
      </c>
      <c r="H750" s="321">
        <f t="shared" si="126"/>
        <v>181.40928</v>
      </c>
      <c r="J750" s="244"/>
    </row>
    <row r="751" spans="1:12" s="106" customFormat="1" ht="25.5" x14ac:dyDescent="0.2">
      <c r="A751" s="287" t="s">
        <v>16</v>
      </c>
      <c r="B751" s="319" t="s">
        <v>5907</v>
      </c>
      <c r="C751" s="316" t="str">
        <f>IF(A751="SERVIÇO",VLOOKUP(B751,SERVIÇOS!$A$6:$D$6426,2,0),IF(A751="INSUMO",VLOOKUP(B751,INSUMOS!$A$6:$D$5343,2,0),IF(A751="COTAÇÃO",VLOOKUP(B751,'MAPA DE COTAÇÕES'!$A$9:$H$956,2,0))))</f>
        <v>TELA MOSQUITEIRA EM ARAME DE AÇO INOX</v>
      </c>
      <c r="D751" s="317" t="str">
        <f>IF(A751="SERVIÇO",VLOOKUP(B751,SERVIÇOS!$A$6:$E$6426,5,0),IF(A751="INSUMO",VLOOKUP(B751,INSUMOS!$A$6:$E$5343,5,0),IF(A751="COTAÇÃO",VLOOKUP(B751,'MAPA DE COTAÇÕES'!$A$9:$I$956,9,0))))</f>
        <v>MAT.</v>
      </c>
      <c r="E751" s="317" t="str">
        <f>IF(A751="SERVIÇO",VLOOKUP(B751,SERVIÇOS!$A$6:$D$6426,3,0),IF(A751="INSUMO",VLOOKUP(B751,INSUMOS!$A$6:$D$5343,3,0),IF(A751="COTAÇÃO",VLOOKUP(B751,'MAPA DE COTAÇÕES'!$A$9:$H$956,4,0))))</f>
        <v>M2</v>
      </c>
      <c r="F751" s="378">
        <v>4.9753600000000002</v>
      </c>
      <c r="G751" s="318">
        <f>IF(A751="SERVIÇO",VLOOKUP(B751,SERVIÇOS!$A$6:$D$6426,4,0),IF(A751="INSUMO",VLOOKUP(B751,INSUMOS!$A$6:$D$5343,4,0),IF(A751="COTAÇÃO",VLOOKUP(B751,'MAPA DE COTAÇÕES'!$A$9:$H$956,3,0))))</f>
        <v>32</v>
      </c>
      <c r="H751" s="321">
        <f t="shared" si="126"/>
        <v>159.21152000000001</v>
      </c>
      <c r="J751" s="244"/>
    </row>
    <row r="752" spans="1:12" s="106" customFormat="1" ht="25.5" x14ac:dyDescent="0.2">
      <c r="A752" s="287" t="s">
        <v>16</v>
      </c>
      <c r="B752" s="319" t="s">
        <v>5908</v>
      </c>
      <c r="C752" s="316" t="str">
        <f>IF(A752="SERVIÇO",VLOOKUP(B752,SERVIÇOS!$A$6:$D$6426,2,0),IF(A752="INSUMO",VLOOKUP(B752,INSUMOS!$A$6:$D$5343,2,0),IF(A752="COTAÇÃO",VLOOKUP(B752,'MAPA DE COTAÇÕES'!$A$9:$H$956,2,0))))</f>
        <v>TELA MOEDA DE AÇO INOX</v>
      </c>
      <c r="D752" s="317" t="str">
        <f>IF(A752="SERVIÇO",VLOOKUP(B752,SERVIÇOS!$A$6:$E$6426,5,0),IF(A752="INSUMO",VLOOKUP(B752,INSUMOS!$A$6:$E$5343,5,0),IF(A752="COTAÇÃO",VLOOKUP(B752,'MAPA DE COTAÇÕES'!$A$9:$I$956,9,0))))</f>
        <v>MAT.</v>
      </c>
      <c r="E752" s="317" t="str">
        <f>IF(A752="SERVIÇO",VLOOKUP(B752,SERVIÇOS!$A$6:$D$6426,3,0),IF(A752="INSUMO",VLOOKUP(B752,INSUMOS!$A$6:$D$5343,3,0),IF(A752="COTAÇÃO",VLOOKUP(B752,'MAPA DE COTAÇÕES'!$A$9:$H$956,4,0))))</f>
        <v>M2</v>
      </c>
      <c r="F752" s="378">
        <v>4.9753600000000002</v>
      </c>
      <c r="G752" s="318">
        <f>IF(A752="SERVIÇO",VLOOKUP(B752,SERVIÇOS!$A$6:$D$6426,4,0),IF(A752="INSUMO",VLOOKUP(B752,INSUMOS!$A$6:$D$5343,4,0),IF(A752="COTAÇÃO",VLOOKUP(B752,'MAPA DE COTAÇÕES'!$A$9:$H$956,3,0))))</f>
        <v>189.05</v>
      </c>
      <c r="H752" s="321">
        <f t="shared" si="126"/>
        <v>940.59180800000013</v>
      </c>
      <c r="J752" s="244"/>
    </row>
    <row r="753" spans="1:12" s="94" customFormat="1" ht="12.75" x14ac:dyDescent="0.2">
      <c r="A753" s="228"/>
      <c r="B753" s="97" t="s">
        <v>168</v>
      </c>
      <c r="C753" s="547" t="s">
        <v>7054</v>
      </c>
      <c r="D753" s="548"/>
      <c r="E753" s="548"/>
      <c r="F753" s="548"/>
      <c r="G753" s="548"/>
      <c r="H753" s="549"/>
      <c r="J753" s="95"/>
    </row>
    <row r="754" spans="1:12" s="94" customFormat="1" ht="12.75" x14ac:dyDescent="0.2">
      <c r="A754" s="228"/>
      <c r="B754" s="331"/>
      <c r="C754" s="374"/>
      <c r="D754" s="374"/>
      <c r="E754" s="374"/>
      <c r="F754" s="374"/>
      <c r="G754" s="374"/>
      <c r="H754" s="375"/>
      <c r="J754" s="95"/>
    </row>
    <row r="755" spans="1:12" s="94" customFormat="1" ht="51" x14ac:dyDescent="0.2">
      <c r="A755" s="228"/>
      <c r="B755" s="99" t="s">
        <v>7061</v>
      </c>
      <c r="C755" s="100" t="s">
        <v>7062</v>
      </c>
      <c r="D755" s="101" t="s">
        <v>107</v>
      </c>
      <c r="E755" s="101" t="s">
        <v>8</v>
      </c>
      <c r="F755" s="102"/>
      <c r="G755" s="103"/>
      <c r="H755" s="104">
        <f>SUM(H756:H759)</f>
        <v>45.719239999999999</v>
      </c>
      <c r="J755" s="96"/>
      <c r="L755" s="98"/>
    </row>
    <row r="756" spans="1:12" s="106" customFormat="1" ht="38.25" x14ac:dyDescent="0.2">
      <c r="A756" s="287" t="s">
        <v>5144</v>
      </c>
      <c r="B756" s="367">
        <v>88248</v>
      </c>
      <c r="C756" s="316" t="str">
        <f>IF(A756="SERVIÇO",VLOOKUP(B756,SERVIÇOS!$A$6:$D$6426,2,0),IF(A756="INSUMO",VLOOKUP(B756,INSUMOS!$A$6:$D$5343,2,0),IF(A756="COTAÇÃO",VLOOKUP(B756,'MAPA DE COTAÇÕES'!$A$9:$H$956,2,0))))</f>
        <v>AUXILIAR DE ENCANADOR OU BOMBEIRO HIDRÁULICO COM ENCARGOS COMPLEMENTARES</v>
      </c>
      <c r="D756" s="317" t="str">
        <f>IF(A756="SERVIÇO",VLOOKUP(B756,SERVIÇOS!$A$6:$E$6426,5,0),IF(A756="INSUMO",VLOOKUP(B756,INSUMOS!$A$6:$E$5343,5,0),IF(A756="COTAÇÃO",VLOOKUP(B756,'MAPA DE COTAÇÕES'!$A$9:$I$956,8,0))))</f>
        <v>SER.CG</v>
      </c>
      <c r="E756" s="317" t="str">
        <f>IF(A756="SERVIÇO",VLOOKUP(B756,SERVIÇOS!$A$6:$D$6426,3,0),IF(A756="INSUMO",VLOOKUP(B756,INSUMOS!$A$6:$D$5343,3,0),IF(A756="COTAÇÃO",VLOOKUP(B756,'MAPA DE COTAÇÕES'!$A$9:$H$956,4,0))))</f>
        <v>H</v>
      </c>
      <c r="F756" s="378">
        <v>0.19600000000000001</v>
      </c>
      <c r="G756" s="318">
        <f>IF(A756="SERVIÇO",VLOOKUP(B756,SERVIÇOS!$A$6:$D$6426,4,0),IF(A756="INSUMO",VLOOKUP(B756,INSUMOS!$A$6:$D$5343,4,0),IF(A756="COTAÇÃO",VLOOKUP(B756,'MAPA DE COTAÇÕES'!$A$9:$H$956,3,0))))</f>
        <v>16.420000000000002</v>
      </c>
      <c r="H756" s="321">
        <f t="shared" ref="H756:H759" si="127">F756*G756</f>
        <v>3.2183200000000003</v>
      </c>
      <c r="J756" s="244"/>
    </row>
    <row r="757" spans="1:12" s="106" customFormat="1" ht="25.5" x14ac:dyDescent="0.2">
      <c r="A757" s="287" t="s">
        <v>5144</v>
      </c>
      <c r="B757" s="319">
        <v>88267</v>
      </c>
      <c r="C757" s="316" t="str">
        <f>IF(A757="SERVIÇO",VLOOKUP(B757,SERVIÇOS!$A$6:$D$6426,2,0),IF(A757="INSUMO",VLOOKUP(B757,INSUMOS!$A$6:$D$5343,2,0),IF(A757="COTAÇÃO",VLOOKUP(B757,'MAPA DE COTAÇÕES'!$A$9:$H$956,2,0))))</f>
        <v>ENCANADOR OU BOMBEIRO HIDRÁULICO COM ENCARGOS COMPLEMENTARES</v>
      </c>
      <c r="D757" s="317" t="str">
        <f>IF(A757="SERVIÇO",VLOOKUP(B757,SERVIÇOS!$A$6:$E$6426,5,0),IF(A757="INSUMO",VLOOKUP(B757,INSUMOS!$A$6:$E$5343,5,0),IF(A757="COTAÇÃO",VLOOKUP(B757,'MAPA DE COTAÇÕES'!$A$9:$I$956,8,0))))</f>
        <v>SER.CG</v>
      </c>
      <c r="E757" s="317" t="str">
        <f>IF(A757="SERVIÇO",VLOOKUP(B757,SERVIÇOS!$A$6:$D$6426,3,0),IF(A757="INSUMO",VLOOKUP(B757,INSUMOS!$A$6:$D$5343,3,0),IF(A757="COTAÇÃO",VLOOKUP(B757,'MAPA DE COTAÇÕES'!$A$9:$H$956,4,0))))</f>
        <v>H</v>
      </c>
      <c r="F757" s="378">
        <v>0.19600000000000001</v>
      </c>
      <c r="G757" s="318">
        <f>IF(A757="SERVIÇO",VLOOKUP(B757,SERVIÇOS!$A$6:$D$6426,4,0),IF(A757="INSUMO",VLOOKUP(B757,INSUMOS!$A$6:$D$5343,4,0),IF(A757="COTAÇÃO",VLOOKUP(B757,'MAPA DE COTAÇÕES'!$A$9:$H$956,3,0))))</f>
        <v>21.06</v>
      </c>
      <c r="H757" s="321">
        <f t="shared" si="127"/>
        <v>4.1277600000000003</v>
      </c>
      <c r="J757" s="244"/>
    </row>
    <row r="758" spans="1:12" s="106" customFormat="1" ht="25.5" x14ac:dyDescent="0.2">
      <c r="A758" s="287" t="s">
        <v>5144</v>
      </c>
      <c r="B758" s="319">
        <v>88317</v>
      </c>
      <c r="C758" s="316" t="str">
        <f>IF(A758="SERVIÇO",VLOOKUP(B758,SERVIÇOS!$A$6:$D$6426,2,0),IF(A758="INSUMO",VLOOKUP(B758,INSUMOS!$A$6:$D$5343,2,0),IF(A758="COTAÇÃO",VLOOKUP(B758,'MAPA DE COTAÇÕES'!$A$9:$H$956,2,0))))</f>
        <v>SOLDADOR COM ENCARGOS COMPLEMENTARES</v>
      </c>
      <c r="D758" s="317" t="str">
        <f>IF(A758="SERVIÇO",VLOOKUP(B758,SERVIÇOS!$A$6:$E$6426,5,0),IF(A758="INSUMO",VLOOKUP(B758,INSUMOS!$A$6:$E$5343,5,0),IF(A758="COTAÇÃO",VLOOKUP(B758,'MAPA DE COTAÇÕES'!$A$9:$I$956,8,0))))</f>
        <v>SER.CG</v>
      </c>
      <c r="E758" s="317" t="str">
        <f>IF(A758="SERVIÇO",VLOOKUP(B758,SERVIÇOS!$A$6:$D$6426,3,0),IF(A758="INSUMO",VLOOKUP(B758,INSUMOS!$A$6:$D$5343,3,0),IF(A758="COTAÇÃO",VLOOKUP(B758,'MAPA DE COTAÇÕES'!$A$9:$H$956,4,0))))</f>
        <v>H</v>
      </c>
      <c r="F758" s="378">
        <v>0.19600000000000001</v>
      </c>
      <c r="G758" s="318">
        <f>IF(A758="SERVIÇO",VLOOKUP(B758,SERVIÇOS!$A$6:$D$6426,4,0),IF(A758="INSUMO",VLOOKUP(B758,INSUMOS!$A$6:$D$5343,4,0),IF(A758="COTAÇÃO",VLOOKUP(B758,'MAPA DE COTAÇÕES'!$A$9:$H$956,3,0))))</f>
        <v>22.12</v>
      </c>
      <c r="H758" s="321">
        <f t="shared" si="127"/>
        <v>4.3355200000000007</v>
      </c>
      <c r="J758" s="244"/>
    </row>
    <row r="759" spans="1:12" s="106" customFormat="1" ht="25.5" x14ac:dyDescent="0.2">
      <c r="A759" s="287" t="s">
        <v>5146</v>
      </c>
      <c r="B759" s="319">
        <v>13141</v>
      </c>
      <c r="C759" s="316" t="str">
        <f>IF(A759="SERVIÇO",VLOOKUP(B759,SERVIÇOS!$A$6:$D$6426,2,0),IF(A759="INSUMO",VLOOKUP(B759,INSUMOS!$A$6:$D$5343,2,0),IF(A759="COTAÇÃO",VLOOKUP(B759,'MAPA DE COTAÇÕES'!$A$9:$H$956,2,0))))</f>
        <v>TUBO ACO CARBONO SEM COSTURA 3/4", E= *3,91 MM, SCHEDULE 80, *2,19 KG/M.</v>
      </c>
      <c r="D759" s="317" t="str">
        <f>IF(A759="SERVIÇO",VLOOKUP(B759,SERVIÇOS!$A$6:$E$6426,5,0),IF(A759="INSUMO",VLOOKUP(B759,INSUMOS!$A$6:$E$5343,5,0),IF(A759="COTAÇÃO",VLOOKUP(B759,'MAPA DE COTAÇÕES'!$A$9:$I$956,8,0))))</f>
        <v>MAT.</v>
      </c>
      <c r="E759" s="317" t="str">
        <f>IF(A759="SERVIÇO",VLOOKUP(B759,SERVIÇOS!$A$6:$D$6426,3,0),IF(A759="INSUMO",VLOOKUP(B759,INSUMOS!$A$6:$D$5343,3,0),IF(A759="COTAÇÃO",VLOOKUP(B759,'MAPA DE COTAÇÕES'!$A$9:$H$956,4,0))))</f>
        <v xml:space="preserve">M     </v>
      </c>
      <c r="F759" s="378">
        <v>1.0389999999999999</v>
      </c>
      <c r="G759" s="318">
        <f>IF(A759="SERVIÇO",VLOOKUP(B759,SERVIÇOS!$A$6:$D$6426,4,0),IF(A759="INSUMO",VLOOKUP(B759,INSUMOS!$A$6:$D$5343,4,0),IF(A759="COTAÇÃO",VLOOKUP(B759,'MAPA DE COTAÇÕES'!$A$9:$H$956,3,0))))</f>
        <v>32.76</v>
      </c>
      <c r="H759" s="321">
        <f t="shared" si="127"/>
        <v>34.037639999999996</v>
      </c>
      <c r="J759" s="244"/>
    </row>
    <row r="760" spans="1:12" s="94" customFormat="1" ht="12.75" x14ac:dyDescent="0.2">
      <c r="A760" s="228"/>
      <c r="B760" s="97" t="s">
        <v>168</v>
      </c>
      <c r="C760" s="547" t="s">
        <v>7063</v>
      </c>
      <c r="D760" s="548"/>
      <c r="E760" s="548"/>
      <c r="F760" s="548"/>
      <c r="G760" s="548"/>
      <c r="H760" s="549"/>
      <c r="J760" s="95"/>
    </row>
    <row r="761" spans="1:12" s="94" customFormat="1" ht="12.75" x14ac:dyDescent="0.2">
      <c r="A761" s="228"/>
      <c r="B761" s="331"/>
      <c r="C761" s="374"/>
      <c r="D761" s="374"/>
      <c r="E761" s="374"/>
      <c r="F761" s="374"/>
      <c r="G761" s="374"/>
      <c r="H761" s="375"/>
      <c r="J761" s="95"/>
    </row>
    <row r="762" spans="1:12" s="94" customFormat="1" ht="51" x14ac:dyDescent="0.2">
      <c r="A762" s="228"/>
      <c r="B762" s="99" t="s">
        <v>7064</v>
      </c>
      <c r="C762" s="100" t="s">
        <v>7065</v>
      </c>
      <c r="D762" s="101" t="s">
        <v>107</v>
      </c>
      <c r="E762" s="101" t="s">
        <v>8</v>
      </c>
      <c r="F762" s="102"/>
      <c r="G762" s="103"/>
      <c r="H762" s="104">
        <f>SUM(H763:H766)</f>
        <v>39.438524999999998</v>
      </c>
      <c r="J762" s="96"/>
      <c r="L762" s="98"/>
    </row>
    <row r="763" spans="1:12" s="106" customFormat="1" ht="38.25" x14ac:dyDescent="0.2">
      <c r="A763" s="287" t="s">
        <v>5144</v>
      </c>
      <c r="B763" s="367">
        <v>88248</v>
      </c>
      <c r="C763" s="316" t="str">
        <f>IF(A763="SERVIÇO",VLOOKUP(B763,SERVIÇOS!$A$6:$D$6426,2,0),IF(A763="INSUMO",VLOOKUP(B763,INSUMOS!$A$6:$D$5343,2,0),IF(A763="COTAÇÃO",VLOOKUP(B763,'MAPA DE COTAÇÕES'!$A$9:$H$956,2,0))))</f>
        <v>AUXILIAR DE ENCANADOR OU BOMBEIRO HIDRÁULICO COM ENCARGOS COMPLEMENTARES</v>
      </c>
      <c r="D763" s="317" t="str">
        <f>IF(A763="SERVIÇO",VLOOKUP(B763,SERVIÇOS!$A$6:$E$6426,5,0),IF(A763="INSUMO",VLOOKUP(B763,INSUMOS!$A$6:$E$5343,5,0),IF(A763="COTAÇÃO",VLOOKUP(B763,'MAPA DE COTAÇÕES'!$A$9:$I$956,8,0))))</f>
        <v>SER.CG</v>
      </c>
      <c r="E763" s="317" t="str">
        <f>IF(A763="SERVIÇO",VLOOKUP(B763,SERVIÇOS!$A$6:$D$6426,3,0),IF(A763="INSUMO",VLOOKUP(B763,INSUMOS!$A$6:$D$5343,3,0),IF(A763="COTAÇÃO",VLOOKUP(B763,'MAPA DE COTAÇÕES'!$A$9:$H$956,4,0))))</f>
        <v>H</v>
      </c>
      <c r="F763" s="378">
        <v>0.378</v>
      </c>
      <c r="G763" s="318">
        <f>IF(A763="SERVIÇO",VLOOKUP(B763,SERVIÇOS!$A$6:$D$6426,4,0),IF(A763="INSUMO",VLOOKUP(B763,INSUMOS!$A$6:$D$5343,4,0),IF(A763="COTAÇÃO",VLOOKUP(B763,'MAPA DE COTAÇÕES'!$A$9:$H$956,3,0))))</f>
        <v>16.420000000000002</v>
      </c>
      <c r="H763" s="321">
        <f t="shared" ref="H763:H766" si="128">F763*G763</f>
        <v>6.2067600000000009</v>
      </c>
      <c r="J763" s="244"/>
    </row>
    <row r="764" spans="1:12" s="106" customFormat="1" ht="25.5" x14ac:dyDescent="0.2">
      <c r="A764" s="287" t="s">
        <v>5144</v>
      </c>
      <c r="B764" s="319">
        <v>88267</v>
      </c>
      <c r="C764" s="316" t="str">
        <f>IF(A764="SERVIÇO",VLOOKUP(B764,SERVIÇOS!$A$6:$D$6426,2,0),IF(A764="INSUMO",VLOOKUP(B764,INSUMOS!$A$6:$D$5343,2,0),IF(A764="COTAÇÃO",VLOOKUP(B764,'MAPA DE COTAÇÕES'!$A$9:$H$956,2,0))))</f>
        <v>ENCANADOR OU BOMBEIRO HIDRÁULICO COM ENCARGOS COMPLEMENTARES</v>
      </c>
      <c r="D764" s="317" t="str">
        <f>IF(A764="SERVIÇO",VLOOKUP(B764,SERVIÇOS!$A$6:$E$6426,5,0),IF(A764="INSUMO",VLOOKUP(B764,INSUMOS!$A$6:$E$5343,5,0),IF(A764="COTAÇÃO",VLOOKUP(B764,'MAPA DE COTAÇÕES'!$A$9:$I$956,8,0))))</f>
        <v>SER.CG</v>
      </c>
      <c r="E764" s="317" t="str">
        <f>IF(A764="SERVIÇO",VLOOKUP(B764,SERVIÇOS!$A$6:$D$6426,3,0),IF(A764="INSUMO",VLOOKUP(B764,INSUMOS!$A$6:$D$5343,3,0),IF(A764="COTAÇÃO",VLOOKUP(B764,'MAPA DE COTAÇÕES'!$A$9:$H$956,4,0))))</f>
        <v>H</v>
      </c>
      <c r="F764" s="378">
        <v>0.378</v>
      </c>
      <c r="G764" s="318">
        <f>IF(A764="SERVIÇO",VLOOKUP(B764,SERVIÇOS!$A$6:$D$6426,4,0),IF(A764="INSUMO",VLOOKUP(B764,INSUMOS!$A$6:$D$5343,4,0),IF(A764="COTAÇÃO",VLOOKUP(B764,'MAPA DE COTAÇÕES'!$A$9:$H$956,3,0))))</f>
        <v>21.06</v>
      </c>
      <c r="H764" s="321">
        <f t="shared" si="128"/>
        <v>7.96068</v>
      </c>
      <c r="J764" s="244"/>
    </row>
    <row r="765" spans="1:12" s="106" customFormat="1" ht="25.5" x14ac:dyDescent="0.2">
      <c r="A765" s="287" t="s">
        <v>5144</v>
      </c>
      <c r="B765" s="319">
        <v>88317</v>
      </c>
      <c r="C765" s="316" t="str">
        <f>IF(A765="SERVIÇO",VLOOKUP(B765,SERVIÇOS!$A$6:$D$6426,2,0),IF(A765="INSUMO",VLOOKUP(B765,INSUMOS!$A$6:$D$5343,2,0),IF(A765="COTAÇÃO",VLOOKUP(B765,'MAPA DE COTAÇÕES'!$A$9:$H$956,2,0))))</f>
        <v>SOLDADOR COM ENCARGOS COMPLEMENTARES</v>
      </c>
      <c r="D765" s="317" t="str">
        <f>IF(A765="SERVIÇO",VLOOKUP(B765,SERVIÇOS!$A$6:$E$6426,5,0),IF(A765="INSUMO",VLOOKUP(B765,INSUMOS!$A$6:$E$5343,5,0),IF(A765="COTAÇÃO",VLOOKUP(B765,'MAPA DE COTAÇÕES'!$A$9:$I$956,8,0))))</f>
        <v>SER.CG</v>
      </c>
      <c r="E765" s="317" t="str">
        <f>IF(A765="SERVIÇO",VLOOKUP(B765,SERVIÇOS!$A$6:$D$6426,3,0),IF(A765="INSUMO",VLOOKUP(B765,INSUMOS!$A$6:$D$5343,3,0),IF(A765="COTAÇÃO",VLOOKUP(B765,'MAPA DE COTAÇÕES'!$A$9:$H$956,4,0))))</f>
        <v>H</v>
      </c>
      <c r="F765" s="378">
        <v>0.378</v>
      </c>
      <c r="G765" s="318">
        <f>IF(A765="SERVIÇO",VLOOKUP(B765,SERVIÇOS!$A$6:$D$6426,4,0),IF(A765="INSUMO",VLOOKUP(B765,INSUMOS!$A$6:$D$5343,4,0),IF(A765="COTAÇÃO",VLOOKUP(B765,'MAPA DE COTAÇÕES'!$A$9:$H$956,3,0))))</f>
        <v>22.12</v>
      </c>
      <c r="H765" s="321">
        <f t="shared" si="128"/>
        <v>8.3613600000000012</v>
      </c>
      <c r="J765" s="244"/>
    </row>
    <row r="766" spans="1:12" s="106" customFormat="1" ht="25.5" x14ac:dyDescent="0.2">
      <c r="A766" s="287" t="s">
        <v>16</v>
      </c>
      <c r="B766" s="319" t="s">
        <v>5909</v>
      </c>
      <c r="C766" s="316" t="str">
        <f>IF(A766="SERVIÇO",VLOOKUP(B766,SERVIÇOS!$A$6:$D$6426,2,0),IF(A766="INSUMO",VLOOKUP(B766,INSUMOS!$A$6:$D$5343,2,0),IF(A766="COTAÇÃO",VLOOKUP(B766,'MAPA DE COTAÇÕES'!$A$9:$H$956,2,0))))</f>
        <v>TUBO DE AÇO PRETO SEM COSTURA, CLASSE MÉDIA, DN 32 (1 1/4")</v>
      </c>
      <c r="D766" s="317" t="str">
        <f>IF(A766="SERVIÇO",VLOOKUP(B766,SERVIÇOS!$A$6:$E$6426,5,0),IF(A766="INSUMO",VLOOKUP(B766,INSUMOS!$A$6:$E$5343,5,0),IF(A766="COTAÇÃO",VLOOKUP(B766,'MAPA DE COTAÇÕES'!$A$9:$I$956,9,0))))</f>
        <v>MAT.</v>
      </c>
      <c r="E766" s="317" t="str">
        <f>IF(A766="SERVIÇO",VLOOKUP(B766,SERVIÇOS!$A$6:$D$6426,3,0),IF(A766="INSUMO",VLOOKUP(B766,INSUMOS!$A$6:$D$5343,3,0),IF(A766="COTAÇÃO",VLOOKUP(B766,'MAPA DE COTAÇÕES'!$A$9:$H$956,4,0))))</f>
        <v>M</v>
      </c>
      <c r="F766" s="378">
        <v>1.0389999999999999</v>
      </c>
      <c r="G766" s="318">
        <f>IF(A766="SERVIÇO",VLOOKUP(B766,SERVIÇOS!$A$6:$D$6426,4,0),IF(A766="INSUMO",VLOOKUP(B766,INSUMOS!$A$6:$D$5343,4,0),IF(A766="COTAÇÃO",VLOOKUP(B766,'MAPA DE COTAÇÕES'!$A$9:$H$956,3,0))))</f>
        <v>16.274999999999999</v>
      </c>
      <c r="H766" s="321">
        <f t="shared" si="128"/>
        <v>16.909724999999998</v>
      </c>
      <c r="J766" s="244"/>
    </row>
    <row r="767" spans="1:12" s="94" customFormat="1" ht="12.75" x14ac:dyDescent="0.2">
      <c r="A767" s="228"/>
      <c r="B767" s="97" t="s">
        <v>168</v>
      </c>
      <c r="C767" s="547" t="s">
        <v>7066</v>
      </c>
      <c r="D767" s="548"/>
      <c r="E767" s="548"/>
      <c r="F767" s="548"/>
      <c r="G767" s="548"/>
      <c r="H767" s="549"/>
      <c r="J767" s="95"/>
    </row>
    <row r="768" spans="1:12" s="94" customFormat="1" ht="12.75" x14ac:dyDescent="0.2">
      <c r="A768" s="228"/>
      <c r="B768" s="331"/>
      <c r="C768" s="374"/>
      <c r="D768" s="374"/>
      <c r="E768" s="374"/>
      <c r="F768" s="374"/>
      <c r="G768" s="374"/>
      <c r="H768" s="375"/>
      <c r="J768" s="95"/>
    </row>
    <row r="769" spans="1:12" s="94" customFormat="1" ht="38.25" x14ac:dyDescent="0.2">
      <c r="A769" s="228"/>
      <c r="B769" s="99" t="s">
        <v>7067</v>
      </c>
      <c r="C769" s="100" t="s">
        <v>7068</v>
      </c>
      <c r="D769" s="101" t="s">
        <v>107</v>
      </c>
      <c r="E769" s="101" t="s">
        <v>6454</v>
      </c>
      <c r="F769" s="102"/>
      <c r="G769" s="103"/>
      <c r="H769" s="104">
        <f>SUM(H770:H772)</f>
        <v>128.01499999999999</v>
      </c>
      <c r="J769" s="96"/>
      <c r="L769" s="98"/>
    </row>
    <row r="770" spans="1:12" s="106" customFormat="1" ht="25.5" x14ac:dyDescent="0.2">
      <c r="A770" s="287" t="s">
        <v>5144</v>
      </c>
      <c r="B770" s="367">
        <v>88264</v>
      </c>
      <c r="C770" s="316" t="str">
        <f>IF(A770="SERVIÇO",VLOOKUP(B770,SERVIÇOS!$A$6:$D$6426,2,0),IF(A770="INSUMO",VLOOKUP(B770,INSUMOS!$A$6:$D$5343,2,0),IF(A770="COTAÇÃO",VLOOKUP(B770,'MAPA DE COTAÇÕES'!$A$9:$H$956,2,0))))</f>
        <v>ELETRICISTA COM ENCARGOS COMPLEMENTARES</v>
      </c>
      <c r="D770" s="317" t="str">
        <f>IF(A770="SERVIÇO",VLOOKUP(B770,SERVIÇOS!$A$6:$E$6426,5,0),IF(A770="INSUMO",VLOOKUP(B770,INSUMOS!$A$6:$E$5343,5,0),IF(A770="COTAÇÃO",VLOOKUP(B770,'MAPA DE COTAÇÕES'!$A$9:$I$956,8,0))))</f>
        <v>SER.CG</v>
      </c>
      <c r="E770" s="317" t="str">
        <f>IF(A770="SERVIÇO",VLOOKUP(B770,SERVIÇOS!$A$6:$D$6426,3,0),IF(A770="INSUMO",VLOOKUP(B770,INSUMOS!$A$6:$D$5343,3,0),IF(A770="COTAÇÃO",VLOOKUP(B770,'MAPA DE COTAÇÕES'!$A$9:$H$956,4,0))))</f>
        <v>H</v>
      </c>
      <c r="F770" s="378">
        <v>1.5</v>
      </c>
      <c r="G770" s="318">
        <f>IF(A770="SERVIÇO",VLOOKUP(B770,SERVIÇOS!$A$6:$D$6426,4,0),IF(A770="INSUMO",VLOOKUP(B770,INSUMOS!$A$6:$D$5343,4,0),IF(A770="COTAÇÃO",VLOOKUP(B770,'MAPA DE COTAÇÕES'!$A$9:$H$956,3,0))))</f>
        <v>21.72</v>
      </c>
      <c r="H770" s="321">
        <f t="shared" ref="H770:H772" si="129">F770*G770</f>
        <v>32.58</v>
      </c>
      <c r="J770" s="244"/>
    </row>
    <row r="771" spans="1:12" s="106" customFormat="1" ht="25.5" x14ac:dyDescent="0.2">
      <c r="A771" s="287" t="s">
        <v>5144</v>
      </c>
      <c r="B771" s="319">
        <v>88247</v>
      </c>
      <c r="C771" s="316" t="str">
        <f>IF(A771="SERVIÇO",VLOOKUP(B771,SERVIÇOS!$A$6:$D$6426,2,0),IF(A771="INSUMO",VLOOKUP(B771,INSUMOS!$A$6:$D$5343,2,0),IF(A771="COTAÇÃO",VLOOKUP(B771,'MAPA DE COTAÇÕES'!$A$9:$H$956,2,0))))</f>
        <v>AUXILIAR DE ELETRICISTA COM ENCARGOS COMPLEMENTARES</v>
      </c>
      <c r="D771" s="317" t="str">
        <f>IF(A771="SERVIÇO",VLOOKUP(B771,SERVIÇOS!$A$6:$E$6426,5,0),IF(A771="INSUMO",VLOOKUP(B771,INSUMOS!$A$6:$E$5343,5,0),IF(A771="COTAÇÃO",VLOOKUP(B771,'MAPA DE COTAÇÕES'!$A$9:$I$956,8,0))))</f>
        <v>SER.CG</v>
      </c>
      <c r="E771" s="317" t="str">
        <f>IF(A771="SERVIÇO",VLOOKUP(B771,SERVIÇOS!$A$6:$D$6426,3,0),IF(A771="INSUMO",VLOOKUP(B771,INSUMOS!$A$6:$D$5343,3,0),IF(A771="COTAÇÃO",VLOOKUP(B771,'MAPA DE COTAÇÕES'!$A$9:$H$956,4,0))))</f>
        <v>H</v>
      </c>
      <c r="F771" s="378">
        <v>1.5</v>
      </c>
      <c r="G771" s="318">
        <f>IF(A771="SERVIÇO",VLOOKUP(B771,SERVIÇOS!$A$6:$D$6426,4,0),IF(A771="INSUMO",VLOOKUP(B771,INSUMOS!$A$6:$D$5343,4,0),IF(A771="COTAÇÃO",VLOOKUP(B771,'MAPA DE COTAÇÕES'!$A$9:$H$956,3,0))))</f>
        <v>16.91</v>
      </c>
      <c r="H771" s="321">
        <f t="shared" si="129"/>
        <v>25.365000000000002</v>
      </c>
      <c r="J771" s="244"/>
    </row>
    <row r="772" spans="1:12" s="106" customFormat="1" ht="38.25" x14ac:dyDescent="0.2">
      <c r="A772" s="287" t="s">
        <v>5146</v>
      </c>
      <c r="B772" s="319">
        <v>39772</v>
      </c>
      <c r="C772" s="316" t="str">
        <f>IF(A772="SERVIÇO",VLOOKUP(B772,SERVIÇOS!$A$6:$D$6426,2,0),IF(A772="INSUMO",VLOOKUP(B772,INSUMOS!$A$6:$D$5343,2,0),IF(A772="COTAÇÃO",VLOOKUP(B772,'MAPA DE COTAÇÕES'!$A$9:$H$956,2,0))))</f>
        <v>CAIXA DE PASSAGEM METALICA DE SOBREPOR COM TAMPA PARAFUSADA, DIMENSOES 30 X 30 X 10 CM</v>
      </c>
      <c r="D772" s="317" t="str">
        <f>IF(A772="SERVIÇO",VLOOKUP(B772,SERVIÇOS!$A$6:$E$6426,5,0),IF(A772="INSUMO",VLOOKUP(B772,INSUMOS!$A$6:$E$5343,5,0),IF(A772="COTAÇÃO",VLOOKUP(B772,'MAPA DE COTAÇÕES'!$A$9:$I$956,8,0))))</f>
        <v>MAT.</v>
      </c>
      <c r="E772" s="317" t="str">
        <f>IF(A772="SERVIÇO",VLOOKUP(B772,SERVIÇOS!$A$6:$D$6426,3,0),IF(A772="INSUMO",VLOOKUP(B772,INSUMOS!$A$6:$D$5343,3,0),IF(A772="COTAÇÃO",VLOOKUP(B772,'MAPA DE COTAÇÕES'!$A$9:$H$956,4,0))))</f>
        <v xml:space="preserve">UN    </v>
      </c>
      <c r="F772" s="378">
        <v>1</v>
      </c>
      <c r="G772" s="318">
        <f>IF(A772="SERVIÇO",VLOOKUP(B772,SERVIÇOS!$A$6:$D$6426,4,0),IF(A772="INSUMO",VLOOKUP(B772,INSUMOS!$A$6:$D$5343,4,0),IF(A772="COTAÇÃO",VLOOKUP(B772,'MAPA DE COTAÇÕES'!$A$9:$H$956,3,0))))</f>
        <v>70.069999999999993</v>
      </c>
      <c r="H772" s="321">
        <f t="shared" si="129"/>
        <v>70.069999999999993</v>
      </c>
      <c r="J772" s="244"/>
    </row>
    <row r="773" spans="1:12" s="94" customFormat="1" ht="12.75" x14ac:dyDescent="0.2">
      <c r="A773" s="228"/>
      <c r="B773" s="97" t="s">
        <v>168</v>
      </c>
      <c r="C773" s="547" t="s">
        <v>7069</v>
      </c>
      <c r="D773" s="548"/>
      <c r="E773" s="548"/>
      <c r="F773" s="548"/>
      <c r="G773" s="548"/>
      <c r="H773" s="549"/>
      <c r="J773" s="95"/>
    </row>
    <row r="774" spans="1:12" s="94" customFormat="1" ht="12.75" x14ac:dyDescent="0.2">
      <c r="A774" s="228"/>
      <c r="B774" s="331"/>
      <c r="C774" s="374"/>
      <c r="D774" s="374"/>
      <c r="E774" s="374"/>
      <c r="F774" s="374"/>
      <c r="G774" s="374"/>
      <c r="H774" s="375"/>
      <c r="J774" s="95"/>
    </row>
    <row r="775" spans="1:12" s="94" customFormat="1" ht="25.5" x14ac:dyDescent="0.2">
      <c r="A775" s="228"/>
      <c r="B775" s="99" t="s">
        <v>7070</v>
      </c>
      <c r="C775" s="100" t="s">
        <v>7071</v>
      </c>
      <c r="D775" s="101" t="s">
        <v>107</v>
      </c>
      <c r="E775" s="101" t="s">
        <v>6454</v>
      </c>
      <c r="F775" s="102"/>
      <c r="G775" s="103"/>
      <c r="H775" s="104">
        <f>SUM(H776:H778)</f>
        <v>43.52</v>
      </c>
      <c r="J775" s="96"/>
      <c r="L775" s="98"/>
    </row>
    <row r="776" spans="1:12" s="106" customFormat="1" ht="38.25" x14ac:dyDescent="0.2">
      <c r="A776" s="287" t="s">
        <v>5144</v>
      </c>
      <c r="B776" s="367">
        <v>88248</v>
      </c>
      <c r="C776" s="316" t="str">
        <f>IF(A776="SERVIÇO",VLOOKUP(B776,SERVIÇOS!$A$6:$D$6426,2,0),IF(A776="INSUMO",VLOOKUP(B776,INSUMOS!$A$6:$D$5343,2,0),IF(A776="COTAÇÃO",VLOOKUP(B776,'MAPA DE COTAÇÕES'!$A$9:$H$956,2,0))))</f>
        <v>AUXILIAR DE ENCANADOR OU BOMBEIRO HIDRÁULICO COM ENCARGOS COMPLEMENTARES</v>
      </c>
      <c r="D776" s="317" t="str">
        <f>IF(A776="SERVIÇO",VLOOKUP(B776,SERVIÇOS!$A$6:$E$6426,5,0),IF(A776="INSUMO",VLOOKUP(B776,INSUMOS!$A$6:$E$5343,5,0),IF(A776="COTAÇÃO",VLOOKUP(B776,'MAPA DE COTAÇÕES'!$A$9:$I$956,8,0))))</f>
        <v>SER.CG</v>
      </c>
      <c r="E776" s="317" t="str">
        <f>IF(A776="SERVIÇO",VLOOKUP(B776,SERVIÇOS!$A$6:$D$6426,3,0),IF(A776="INSUMO",VLOOKUP(B776,INSUMOS!$A$6:$D$5343,3,0),IF(A776="COTAÇÃO",VLOOKUP(B776,'MAPA DE COTAÇÕES'!$A$9:$H$956,4,0))))</f>
        <v>H</v>
      </c>
      <c r="F776" s="378">
        <v>0.5</v>
      </c>
      <c r="G776" s="318">
        <f>IF(A776="SERVIÇO",VLOOKUP(B776,SERVIÇOS!$A$6:$D$6426,4,0),IF(A776="INSUMO",VLOOKUP(B776,INSUMOS!$A$6:$D$5343,4,0),IF(A776="COTAÇÃO",VLOOKUP(B776,'MAPA DE COTAÇÕES'!$A$9:$H$956,3,0))))</f>
        <v>16.420000000000002</v>
      </c>
      <c r="H776" s="321">
        <f t="shared" ref="H776:H778" si="130">F776*G776</f>
        <v>8.2100000000000009</v>
      </c>
      <c r="J776" s="244"/>
    </row>
    <row r="777" spans="1:12" s="106" customFormat="1" ht="25.5" x14ac:dyDescent="0.2">
      <c r="A777" s="287" t="s">
        <v>5144</v>
      </c>
      <c r="B777" s="319">
        <v>88267</v>
      </c>
      <c r="C777" s="316" t="str">
        <f>IF(A777="SERVIÇO",VLOOKUP(B777,SERVIÇOS!$A$6:$D$6426,2,0),IF(A777="INSUMO",VLOOKUP(B777,INSUMOS!$A$6:$D$5343,2,0),IF(A777="COTAÇÃO",VLOOKUP(B777,'MAPA DE COTAÇÕES'!$A$9:$H$956,2,0))))</f>
        <v>ENCANADOR OU BOMBEIRO HIDRÁULICO COM ENCARGOS COMPLEMENTARES</v>
      </c>
      <c r="D777" s="317" t="str">
        <f>IF(A777="SERVIÇO",VLOOKUP(B777,SERVIÇOS!$A$6:$E$6426,5,0),IF(A777="INSUMO",VLOOKUP(B777,INSUMOS!$A$6:$E$5343,5,0),IF(A777="COTAÇÃO",VLOOKUP(B777,'MAPA DE COTAÇÕES'!$A$9:$I$956,8,0))))</f>
        <v>SER.CG</v>
      </c>
      <c r="E777" s="317" t="str">
        <f>IF(A777="SERVIÇO",VLOOKUP(B777,SERVIÇOS!$A$6:$D$6426,3,0),IF(A777="INSUMO",VLOOKUP(B777,INSUMOS!$A$6:$D$5343,3,0),IF(A777="COTAÇÃO",VLOOKUP(B777,'MAPA DE COTAÇÕES'!$A$9:$H$956,4,0))))</f>
        <v>H</v>
      </c>
      <c r="F777" s="378">
        <v>0.5</v>
      </c>
      <c r="G777" s="318">
        <f>IF(A777="SERVIÇO",VLOOKUP(B777,SERVIÇOS!$A$6:$D$6426,4,0),IF(A777="INSUMO",VLOOKUP(B777,INSUMOS!$A$6:$D$5343,4,0),IF(A777="COTAÇÃO",VLOOKUP(B777,'MAPA DE COTAÇÕES'!$A$9:$H$956,3,0))))</f>
        <v>21.06</v>
      </c>
      <c r="H777" s="321">
        <f t="shared" si="130"/>
        <v>10.53</v>
      </c>
      <c r="J777" s="244"/>
    </row>
    <row r="778" spans="1:12" s="106" customFormat="1" ht="25.5" x14ac:dyDescent="0.2">
      <c r="A778" s="287" t="s">
        <v>5146</v>
      </c>
      <c r="B778" s="319">
        <v>11756</v>
      </c>
      <c r="C778" s="316" t="str">
        <f>IF(A778="SERVIÇO",VLOOKUP(B778,SERVIÇOS!$A$6:$D$6426,2,0),IF(A778="INSUMO",VLOOKUP(B778,INSUMOS!$A$6:$D$5343,2,0),IF(A778="COTAÇÃO",VLOOKUP(B778,'MAPA DE COTAÇÕES'!$A$9:$H$956,2,0))))</f>
        <v>REGISTRO OU REGULADOR DE GAS COZINHA, VAZAO DE 2 KG/H, 2,8 KPA</v>
      </c>
      <c r="D778" s="317" t="str">
        <f>IF(A778="SERVIÇO",VLOOKUP(B778,SERVIÇOS!$A$6:$E$6426,5,0),IF(A778="INSUMO",VLOOKUP(B778,INSUMOS!$A$6:$E$5343,5,0),IF(A778="COTAÇÃO",VLOOKUP(B778,'MAPA DE COTAÇÕES'!$A$9:$I$956,8,0))))</f>
        <v>MAT.</v>
      </c>
      <c r="E778" s="317" t="str">
        <f>IF(A778="SERVIÇO",VLOOKUP(B778,SERVIÇOS!$A$6:$D$6426,3,0),IF(A778="INSUMO",VLOOKUP(B778,INSUMOS!$A$6:$D$5343,3,0),IF(A778="COTAÇÃO",VLOOKUP(B778,'MAPA DE COTAÇÕES'!$A$9:$H$956,4,0))))</f>
        <v xml:space="preserve">UN    </v>
      </c>
      <c r="F778" s="378">
        <v>1</v>
      </c>
      <c r="G778" s="318">
        <f>IF(A778="SERVIÇO",VLOOKUP(B778,SERVIÇOS!$A$6:$D$6426,4,0),IF(A778="INSUMO",VLOOKUP(B778,INSUMOS!$A$6:$D$5343,4,0),IF(A778="COTAÇÃO",VLOOKUP(B778,'MAPA DE COTAÇÕES'!$A$9:$H$956,3,0))))</f>
        <v>24.78</v>
      </c>
      <c r="H778" s="321">
        <f t="shared" si="130"/>
        <v>24.78</v>
      </c>
      <c r="J778" s="244"/>
    </row>
    <row r="779" spans="1:12" s="94" customFormat="1" ht="12.75" x14ac:dyDescent="0.2">
      <c r="A779" s="228"/>
      <c r="B779" s="97" t="s">
        <v>168</v>
      </c>
      <c r="C779" s="547" t="s">
        <v>7072</v>
      </c>
      <c r="D779" s="548"/>
      <c r="E779" s="548"/>
      <c r="F779" s="548"/>
      <c r="G779" s="548"/>
      <c r="H779" s="549"/>
      <c r="J779" s="95"/>
    </row>
    <row r="780" spans="1:12" s="94" customFormat="1" ht="12.75" x14ac:dyDescent="0.2">
      <c r="A780" s="228"/>
      <c r="B780" s="331"/>
      <c r="C780" s="374"/>
      <c r="D780" s="374"/>
      <c r="E780" s="374"/>
      <c r="F780" s="374"/>
      <c r="G780" s="374"/>
      <c r="H780" s="375"/>
      <c r="J780" s="95"/>
    </row>
    <row r="781" spans="1:12" s="94" customFormat="1" ht="38.25" x14ac:dyDescent="0.2">
      <c r="A781" s="228"/>
      <c r="B781" s="99" t="s">
        <v>7073</v>
      </c>
      <c r="C781" s="100" t="s">
        <v>7074</v>
      </c>
      <c r="D781" s="101" t="s">
        <v>107</v>
      </c>
      <c r="E781" s="101" t="s">
        <v>6454</v>
      </c>
      <c r="F781" s="102"/>
      <c r="G781" s="103"/>
      <c r="H781" s="104">
        <f>SUM(H782:H785)</f>
        <v>65.339820000000003</v>
      </c>
      <c r="J781" s="96"/>
      <c r="L781" s="98"/>
    </row>
    <row r="782" spans="1:12" s="106" customFormat="1" ht="38.25" x14ac:dyDescent="0.2">
      <c r="A782" s="287" t="s">
        <v>5144</v>
      </c>
      <c r="B782" s="367">
        <v>88248</v>
      </c>
      <c r="C782" s="316" t="str">
        <f>IF(A782="SERVIÇO",VLOOKUP(B782,SERVIÇOS!$A$6:$D$6426,2,0),IF(A782="INSUMO",VLOOKUP(B782,INSUMOS!$A$6:$D$5343,2,0),IF(A782="COTAÇÃO",VLOOKUP(B782,'MAPA DE COTAÇÕES'!$A$9:$H$956,2,0))))</f>
        <v>AUXILIAR DE ENCANADOR OU BOMBEIRO HIDRÁULICO COM ENCARGOS COMPLEMENTARES</v>
      </c>
      <c r="D782" s="317" t="str">
        <f>IF(A782="SERVIÇO",VLOOKUP(B782,SERVIÇOS!$A$6:$E$6426,5,0),IF(A782="INSUMO",VLOOKUP(B782,INSUMOS!$A$6:$E$5343,5,0),IF(A782="COTAÇÃO",VLOOKUP(B782,'MAPA DE COTAÇÕES'!$A$9:$I$956,8,0))))</f>
        <v>SER.CG</v>
      </c>
      <c r="E782" s="317" t="str">
        <f>IF(A782="SERVIÇO",VLOOKUP(B782,SERVIÇOS!$A$6:$D$6426,3,0),IF(A782="INSUMO",VLOOKUP(B782,INSUMOS!$A$6:$D$5343,3,0),IF(A782="COTAÇÃO",VLOOKUP(B782,'MAPA DE COTAÇÕES'!$A$9:$H$956,4,0))))</f>
        <v>H</v>
      </c>
      <c r="F782" s="378">
        <v>0.54</v>
      </c>
      <c r="G782" s="318">
        <f>IF(A782="SERVIÇO",VLOOKUP(B782,SERVIÇOS!$A$6:$D$6426,4,0),IF(A782="INSUMO",VLOOKUP(B782,INSUMOS!$A$6:$D$5343,4,0),IF(A782="COTAÇÃO",VLOOKUP(B782,'MAPA DE COTAÇÕES'!$A$9:$H$956,3,0))))</f>
        <v>16.420000000000002</v>
      </c>
      <c r="H782" s="321">
        <f t="shared" ref="H782:H785" si="131">F782*G782</f>
        <v>8.8668000000000013</v>
      </c>
      <c r="J782" s="244"/>
    </row>
    <row r="783" spans="1:12" s="106" customFormat="1" ht="25.5" x14ac:dyDescent="0.2">
      <c r="A783" s="287" t="s">
        <v>5144</v>
      </c>
      <c r="B783" s="319">
        <v>88267</v>
      </c>
      <c r="C783" s="316" t="str">
        <f>IF(A783="SERVIÇO",VLOOKUP(B783,SERVIÇOS!$A$6:$D$6426,2,0),IF(A783="INSUMO",VLOOKUP(B783,INSUMOS!$A$6:$D$5343,2,0),IF(A783="COTAÇÃO",VLOOKUP(B783,'MAPA DE COTAÇÕES'!$A$9:$H$956,2,0))))</f>
        <v>ENCANADOR OU BOMBEIRO HIDRÁULICO COM ENCARGOS COMPLEMENTARES</v>
      </c>
      <c r="D783" s="317" t="str">
        <f>IF(A783="SERVIÇO",VLOOKUP(B783,SERVIÇOS!$A$6:$E$6426,5,0),IF(A783="INSUMO",VLOOKUP(B783,INSUMOS!$A$6:$E$5343,5,0),IF(A783="COTAÇÃO",VLOOKUP(B783,'MAPA DE COTAÇÕES'!$A$9:$I$956,8,0))))</f>
        <v>SER.CG</v>
      </c>
      <c r="E783" s="317" t="str">
        <f>IF(A783="SERVIÇO",VLOOKUP(B783,SERVIÇOS!$A$6:$D$6426,3,0),IF(A783="INSUMO",VLOOKUP(B783,INSUMOS!$A$6:$D$5343,3,0),IF(A783="COTAÇÃO",VLOOKUP(B783,'MAPA DE COTAÇÕES'!$A$9:$H$956,4,0))))</f>
        <v>H</v>
      </c>
      <c r="F783" s="378">
        <v>0.54</v>
      </c>
      <c r="G783" s="318">
        <f>IF(A783="SERVIÇO",VLOOKUP(B783,SERVIÇOS!$A$6:$D$6426,4,0),IF(A783="INSUMO",VLOOKUP(B783,INSUMOS!$A$6:$D$5343,4,0),IF(A783="COTAÇÃO",VLOOKUP(B783,'MAPA DE COTAÇÕES'!$A$9:$H$956,3,0))))</f>
        <v>21.06</v>
      </c>
      <c r="H783" s="321">
        <f t="shared" si="131"/>
        <v>11.372400000000001</v>
      </c>
      <c r="J783" s="244"/>
    </row>
    <row r="784" spans="1:12" s="106" customFormat="1" ht="25.5" x14ac:dyDescent="0.2">
      <c r="A784" s="287" t="s">
        <v>5146</v>
      </c>
      <c r="B784" s="319">
        <v>3146</v>
      </c>
      <c r="C784" s="316" t="str">
        <f>IF(A784="SERVIÇO",VLOOKUP(B784,SERVIÇOS!$A$6:$D$6426,2,0),IF(A784="INSUMO",VLOOKUP(B784,INSUMOS!$A$6:$D$5343,2,0),IF(A784="COTAÇÃO",VLOOKUP(B784,'MAPA DE COTAÇÕES'!$A$9:$H$956,2,0))))</f>
        <v>FITA VEDA ROSCA EM ROLOS DE 18 MM X 10 M (L X C)</v>
      </c>
      <c r="D784" s="317" t="str">
        <f>IF(A784="SERVIÇO",VLOOKUP(B784,SERVIÇOS!$A$6:$E$6426,5,0),IF(A784="INSUMO",VLOOKUP(B784,INSUMOS!$A$6:$E$5343,5,0),IF(A784="COTAÇÃO",VLOOKUP(B784,'MAPA DE COTAÇÕES'!$A$9:$I$956,8,0))))</f>
        <v>MAT.</v>
      </c>
      <c r="E784" s="317" t="str">
        <f>IF(A784="SERVIÇO",VLOOKUP(B784,SERVIÇOS!$A$6:$D$6426,3,0),IF(A784="INSUMO",VLOOKUP(B784,INSUMOS!$A$6:$D$5343,3,0),IF(A784="COTAÇÃO",VLOOKUP(B784,'MAPA DE COTAÇÕES'!$A$9:$H$956,4,0))))</f>
        <v xml:space="preserve">UN    </v>
      </c>
      <c r="F784" s="378">
        <v>9.4E-2</v>
      </c>
      <c r="G784" s="318">
        <f>IF(A784="SERVIÇO",VLOOKUP(B784,SERVIÇOS!$A$6:$D$6426,4,0),IF(A784="INSUMO",VLOOKUP(B784,INSUMOS!$A$6:$D$5343,4,0),IF(A784="COTAÇÃO",VLOOKUP(B784,'MAPA DE COTAÇÕES'!$A$9:$H$956,3,0))))</f>
        <v>3.73</v>
      </c>
      <c r="H784" s="321">
        <f t="shared" ref="H784" si="132">F784*G784</f>
        <v>0.35061999999999999</v>
      </c>
      <c r="J784" s="244"/>
    </row>
    <row r="785" spans="1:12" s="106" customFormat="1" ht="51" x14ac:dyDescent="0.2">
      <c r="A785" s="287" t="s">
        <v>5146</v>
      </c>
      <c r="B785" s="319">
        <v>10412</v>
      </c>
      <c r="C785" s="316" t="str">
        <f>IF(A785="SERVIÇO",VLOOKUP(B785,SERVIÇOS!$A$6:$D$6426,2,0),IF(A785="INSUMO",VLOOKUP(B785,INSUMOS!$A$6:$D$5343,2,0),IF(A785="COTAÇÃO",VLOOKUP(B785,'MAPA DE COTAÇÕES'!$A$9:$H$956,2,0))))</f>
        <v>VALVULA DE RETENCAO HORIZONTAL, DE BRONZE (PN-25), 3/4", 400 PSI, TAMPA DE PORCA DE UNIAO, EXTREMIDADES COM ROSCA</v>
      </c>
      <c r="D785" s="317" t="str">
        <f>IF(A785="SERVIÇO",VLOOKUP(B785,SERVIÇOS!$A$6:$E$6426,5,0),IF(A785="INSUMO",VLOOKUP(B785,INSUMOS!$A$6:$E$5343,5,0),IF(A785="COTAÇÃO",VLOOKUP(B785,'MAPA DE COTAÇÕES'!$A$9:$I$956,8,0))))</f>
        <v>MAT.</v>
      </c>
      <c r="E785" s="317" t="str">
        <f>IF(A785="SERVIÇO",VLOOKUP(B785,SERVIÇOS!$A$6:$D$6426,3,0),IF(A785="INSUMO",VLOOKUP(B785,INSUMOS!$A$6:$D$5343,3,0),IF(A785="COTAÇÃO",VLOOKUP(B785,'MAPA DE COTAÇÕES'!$A$9:$H$956,4,0))))</f>
        <v xml:space="preserve">UN    </v>
      </c>
      <c r="F785" s="378">
        <v>1</v>
      </c>
      <c r="G785" s="318">
        <f>IF(A785="SERVIÇO",VLOOKUP(B785,SERVIÇOS!$A$6:$D$6426,4,0),IF(A785="INSUMO",VLOOKUP(B785,INSUMOS!$A$6:$D$5343,4,0),IF(A785="COTAÇÃO",VLOOKUP(B785,'MAPA DE COTAÇÕES'!$A$9:$H$956,3,0))))</f>
        <v>44.75</v>
      </c>
      <c r="H785" s="321">
        <f t="shared" si="131"/>
        <v>44.75</v>
      </c>
      <c r="J785" s="244"/>
    </row>
    <row r="786" spans="1:12" s="94" customFormat="1" ht="12.75" x14ac:dyDescent="0.2">
      <c r="A786" s="228"/>
      <c r="B786" s="97" t="s">
        <v>168</v>
      </c>
      <c r="C786" s="547" t="s">
        <v>7075</v>
      </c>
      <c r="D786" s="548"/>
      <c r="E786" s="548"/>
      <c r="F786" s="548"/>
      <c r="G786" s="548"/>
      <c r="H786" s="549"/>
      <c r="J786" s="95"/>
    </row>
    <row r="787" spans="1:12" s="94" customFormat="1" ht="12.75" x14ac:dyDescent="0.2">
      <c r="A787" s="228"/>
      <c r="B787" s="331"/>
      <c r="C787" s="374"/>
      <c r="D787" s="374"/>
      <c r="E787" s="374"/>
      <c r="F787" s="374"/>
      <c r="G787" s="374"/>
      <c r="H787" s="375"/>
      <c r="J787" s="95"/>
    </row>
    <row r="788" spans="1:12" s="94" customFormat="1" ht="76.5" x14ac:dyDescent="0.2">
      <c r="A788" s="228"/>
      <c r="B788" s="99" t="s">
        <v>7076</v>
      </c>
      <c r="C788" s="100" t="s">
        <v>7077</v>
      </c>
      <c r="D788" s="101" t="s">
        <v>107</v>
      </c>
      <c r="E788" s="101" t="s">
        <v>6454</v>
      </c>
      <c r="F788" s="102"/>
      <c r="G788" s="103"/>
      <c r="H788" s="104">
        <f>SUM(H789:H796)</f>
        <v>1185.71</v>
      </c>
      <c r="J788" s="96"/>
      <c r="L788" s="98"/>
    </row>
    <row r="789" spans="1:12" s="106" customFormat="1" ht="25.5" x14ac:dyDescent="0.2">
      <c r="A789" s="287" t="s">
        <v>5144</v>
      </c>
      <c r="B789" s="367">
        <v>88267</v>
      </c>
      <c r="C789" s="316" t="str">
        <f>IF(A789="SERVIÇO",VLOOKUP(B789,SERVIÇOS!$A$6:$D$6426,2,0),IF(A789="INSUMO",VLOOKUP(B789,INSUMOS!$A$6:$D$5343,2,0),IF(A789="COTAÇÃO",VLOOKUP(B789,'MAPA DE COTAÇÕES'!$A$9:$H$956,2,0))))</f>
        <v>ENCANADOR OU BOMBEIRO HIDRÁULICO COM ENCARGOS COMPLEMENTARES</v>
      </c>
      <c r="D789" s="317" t="str">
        <f>IF(A789="SERVIÇO",VLOOKUP(B789,SERVIÇOS!$A$6:$E$6426,5,0),IF(A789="INSUMO",VLOOKUP(B789,INSUMOS!$A$6:$E$5343,5,0),IF(A789="COTAÇÃO",VLOOKUP(B789,'MAPA DE COTAÇÕES'!$A$9:$I$956,8,0))))</f>
        <v>SER.CG</v>
      </c>
      <c r="E789" s="317" t="str">
        <f>IF(A789="SERVIÇO",VLOOKUP(B789,SERVIÇOS!$A$6:$D$6426,3,0),IF(A789="INSUMO",VLOOKUP(B789,INSUMOS!$A$6:$D$5343,3,0),IF(A789="COTAÇÃO",VLOOKUP(B789,'MAPA DE COTAÇÕES'!$A$9:$H$956,4,0))))</f>
        <v>H</v>
      </c>
      <c r="F789" s="378">
        <v>4</v>
      </c>
      <c r="G789" s="318">
        <f>IF(A789="SERVIÇO",VLOOKUP(B789,SERVIÇOS!$A$6:$D$6426,4,0),IF(A789="INSUMO",VLOOKUP(B789,INSUMOS!$A$6:$D$5343,4,0),IF(A789="COTAÇÃO",VLOOKUP(B789,'MAPA DE COTAÇÕES'!$A$9:$H$956,3,0))))</f>
        <v>21.06</v>
      </c>
      <c r="H789" s="321">
        <f t="shared" ref="H789:H796" si="133">F789*G789</f>
        <v>84.24</v>
      </c>
      <c r="J789" s="244"/>
    </row>
    <row r="790" spans="1:12" s="106" customFormat="1" ht="38.25" x14ac:dyDescent="0.2">
      <c r="A790" s="287" t="s">
        <v>5144</v>
      </c>
      <c r="B790" s="319">
        <v>88248</v>
      </c>
      <c r="C790" s="316" t="str">
        <f>IF(A790="SERVIÇO",VLOOKUP(B790,SERVIÇOS!$A$6:$D$6426,2,0),IF(A790="INSUMO",VLOOKUP(B790,INSUMOS!$A$6:$D$5343,2,0),IF(A790="COTAÇÃO",VLOOKUP(B790,'MAPA DE COTAÇÕES'!$A$9:$H$956,2,0))))</f>
        <v>AUXILIAR DE ENCANADOR OU BOMBEIRO HIDRÁULICO COM ENCARGOS COMPLEMENTARES</v>
      </c>
      <c r="D790" s="317" t="str">
        <f>IF(A790="SERVIÇO",VLOOKUP(B790,SERVIÇOS!$A$6:$E$6426,5,0),IF(A790="INSUMO",VLOOKUP(B790,INSUMOS!$A$6:$E$5343,5,0),IF(A790="COTAÇÃO",VLOOKUP(B790,'MAPA DE COTAÇÕES'!$A$9:$I$956,8,0))))</f>
        <v>SER.CG</v>
      </c>
      <c r="E790" s="317" t="str">
        <f>IF(A790="SERVIÇO",VLOOKUP(B790,SERVIÇOS!$A$6:$D$6426,3,0),IF(A790="INSUMO",VLOOKUP(B790,INSUMOS!$A$6:$D$5343,3,0),IF(A790="COTAÇÃO",VLOOKUP(B790,'MAPA DE COTAÇÕES'!$A$9:$H$956,4,0))))</f>
        <v>H</v>
      </c>
      <c r="F790" s="378">
        <v>4</v>
      </c>
      <c r="G790" s="318">
        <f>IF(A790="SERVIÇO",VLOOKUP(B790,SERVIÇOS!$A$6:$D$6426,4,0),IF(A790="INSUMO",VLOOKUP(B790,INSUMOS!$A$6:$D$5343,4,0),IF(A790="COTAÇÃO",VLOOKUP(B790,'MAPA DE COTAÇÕES'!$A$9:$H$956,3,0))))</f>
        <v>16.420000000000002</v>
      </c>
      <c r="H790" s="321">
        <f t="shared" si="133"/>
        <v>65.680000000000007</v>
      </c>
      <c r="J790" s="244"/>
    </row>
    <row r="791" spans="1:12" s="106" customFormat="1" ht="89.25" x14ac:dyDescent="0.2">
      <c r="A791" s="287" t="s">
        <v>5146</v>
      </c>
      <c r="B791" s="319">
        <v>10885</v>
      </c>
      <c r="C791" s="316" t="str">
        <f>IF(A791="SERVIÇO",VLOOKUP(B791,SERVIÇOS!$A$6:$D$6426,2,0),IF(A791="INSUMO",VLOOKUP(B791,INSUMOS!$A$6:$D$5343,2,0),IF(A791="COTAÇÃO",VLOOKUP(B791,'MAPA DE COTAÇÕES'!$A$9:$H$956,2,0))))</f>
        <v>CAIXA DE INCENDIO/ABRIGO PARA MANGUEIRA, DE EMBUTIR/INTERNA, COM 90 X 60 X 17 CM, EM CHAPA DE ACO, PORTA COM VENTILACAO, VISOR COM A INSCRICAO "INCENDIO", SUPORTE/CESTA INTERNA PARA A MANGUEIRA, PINTURA ELETROSTATICA VERMELHA</v>
      </c>
      <c r="D791" s="317" t="str">
        <f>IF(A791="SERVIÇO",VLOOKUP(B791,SERVIÇOS!$A$6:$E$6426,5,0),IF(A791="INSUMO",VLOOKUP(B791,INSUMOS!$A$6:$E$5343,5,0),IF(A791="COTAÇÃO",VLOOKUP(B791,'MAPA DE COTAÇÕES'!$A$9:$I$956,8,0))))</f>
        <v>MAT.</v>
      </c>
      <c r="E791" s="317" t="str">
        <f>IF(A791="SERVIÇO",VLOOKUP(B791,SERVIÇOS!$A$6:$D$6426,3,0),IF(A791="INSUMO",VLOOKUP(B791,INSUMOS!$A$6:$D$5343,3,0),IF(A791="COTAÇÃO",VLOOKUP(B791,'MAPA DE COTAÇÕES'!$A$9:$H$956,4,0))))</f>
        <v xml:space="preserve">UN    </v>
      </c>
      <c r="F791" s="378">
        <v>1</v>
      </c>
      <c r="G791" s="318">
        <f>IF(A791="SERVIÇO",VLOOKUP(B791,SERVIÇOS!$A$6:$D$6426,4,0),IF(A791="INSUMO",VLOOKUP(B791,INSUMOS!$A$6:$D$5343,4,0),IF(A791="COTAÇÃO",VLOOKUP(B791,'MAPA DE COTAÇÕES'!$A$9:$H$956,3,0))))</f>
        <v>262.12</v>
      </c>
      <c r="H791" s="321">
        <f t="shared" ref="H791:H792" si="134">F791*G791</f>
        <v>262.12</v>
      </c>
      <c r="J791" s="244"/>
    </row>
    <row r="792" spans="1:12" s="106" customFormat="1" ht="51" x14ac:dyDescent="0.2">
      <c r="A792" s="287" t="s">
        <v>5146</v>
      </c>
      <c r="B792" s="319">
        <v>10899</v>
      </c>
      <c r="C792" s="316" t="str">
        <f>IF(A792="SERVIÇO",VLOOKUP(B792,SERVIÇOS!$A$6:$D$6426,2,0),IF(A792="INSUMO",VLOOKUP(B792,INSUMOS!$A$6:$D$5343,2,0),IF(A792="COTAÇÃO",VLOOKUP(B792,'MAPA DE COTAÇÕES'!$A$9:$H$956,2,0))))</f>
        <v>ADAPTADOR, EM LATAO, ENGATE RAPIDO 2 1/2" X ROSCA INTERNA 5 FIOS 2 1/2",  PARA INSTALACAO PREDIAL DE COMBATE A INCENDIO</v>
      </c>
      <c r="D792" s="317" t="str">
        <f>IF(A792="SERVIÇO",VLOOKUP(B792,SERVIÇOS!$A$6:$E$6426,5,0),IF(A792="INSUMO",VLOOKUP(B792,INSUMOS!$A$6:$E$5343,5,0),IF(A792="COTAÇÃO",VLOOKUP(B792,'MAPA DE COTAÇÕES'!$A$9:$I$956,8,0))))</f>
        <v>MAT.</v>
      </c>
      <c r="E792" s="317" t="str">
        <f>IF(A792="SERVIÇO",VLOOKUP(B792,SERVIÇOS!$A$6:$D$6426,3,0),IF(A792="INSUMO",VLOOKUP(B792,INSUMOS!$A$6:$D$5343,3,0),IF(A792="COTAÇÃO",VLOOKUP(B792,'MAPA DE COTAÇÕES'!$A$9:$H$956,4,0))))</f>
        <v xml:space="preserve">UN    </v>
      </c>
      <c r="F792" s="378">
        <v>1</v>
      </c>
      <c r="G792" s="318">
        <f>IF(A792="SERVIÇO",VLOOKUP(B792,SERVIÇOS!$A$6:$D$6426,4,0),IF(A792="INSUMO",VLOOKUP(B792,INSUMOS!$A$6:$D$5343,4,0),IF(A792="COTAÇÃO",VLOOKUP(B792,'MAPA DE COTAÇÕES'!$A$9:$H$956,3,0))))</f>
        <v>52.57</v>
      </c>
      <c r="H792" s="321">
        <f t="shared" si="134"/>
        <v>52.57</v>
      </c>
      <c r="J792" s="244"/>
    </row>
    <row r="793" spans="1:12" s="106" customFormat="1" ht="51" x14ac:dyDescent="0.2">
      <c r="A793" s="287" t="s">
        <v>5146</v>
      </c>
      <c r="B793" s="319">
        <v>10902</v>
      </c>
      <c r="C793" s="316" t="str">
        <f>IF(A793="SERVIÇO",VLOOKUP(B793,SERVIÇOS!$A$6:$D$6426,2,0),IF(A793="INSUMO",VLOOKUP(B793,INSUMOS!$A$6:$D$5343,2,0),IF(A793="COTAÇÃO",VLOOKUP(B793,'MAPA DE COTAÇÕES'!$A$9:$H$956,2,0))))</f>
        <v>ESGUICHO TIPO JATO SOLIDO, EM LATAO, ENGATE RAPIDO 1 1/2" X 13 MM, PARA MANGUEIRA EM INSTALACAO PREDIAL COMBATE A INCENDIO</v>
      </c>
      <c r="D793" s="317" t="str">
        <f>IF(A793="SERVIÇO",VLOOKUP(B793,SERVIÇOS!$A$6:$E$6426,5,0),IF(A793="INSUMO",VLOOKUP(B793,INSUMOS!$A$6:$E$5343,5,0),IF(A793="COTAÇÃO",VLOOKUP(B793,'MAPA DE COTAÇÕES'!$A$9:$I$956,8,0))))</f>
        <v>MAT.</v>
      </c>
      <c r="E793" s="317" t="str">
        <f>IF(A793="SERVIÇO",VLOOKUP(B793,SERVIÇOS!$A$6:$D$6426,3,0),IF(A793="INSUMO",VLOOKUP(B793,INSUMOS!$A$6:$D$5343,3,0),IF(A793="COTAÇÃO",VLOOKUP(B793,'MAPA DE COTAÇÕES'!$A$9:$H$956,4,0))))</f>
        <v xml:space="preserve">UN    </v>
      </c>
      <c r="F793" s="378">
        <v>1</v>
      </c>
      <c r="G793" s="318">
        <f>IF(A793="SERVIÇO",VLOOKUP(B793,SERVIÇOS!$A$6:$D$6426,4,0),IF(A793="INSUMO",VLOOKUP(B793,INSUMOS!$A$6:$D$5343,4,0),IF(A793="COTAÇÃO",VLOOKUP(B793,'MAPA DE COTAÇÕES'!$A$9:$H$956,3,0))))</f>
        <v>43.01</v>
      </c>
      <c r="H793" s="321">
        <f t="shared" ref="H793:H794" si="135">F793*G793</f>
        <v>43.01</v>
      </c>
      <c r="J793" s="244"/>
    </row>
    <row r="794" spans="1:12" s="106" customFormat="1" ht="63.75" x14ac:dyDescent="0.2">
      <c r="A794" s="287" t="s">
        <v>5146</v>
      </c>
      <c r="B794" s="319">
        <v>10904</v>
      </c>
      <c r="C794" s="316" t="str">
        <f>IF(A794="SERVIÇO",VLOOKUP(B794,SERVIÇOS!$A$6:$D$6426,2,0),IF(A794="INSUMO",VLOOKUP(B794,INSUMOS!$A$6:$D$5343,2,0),IF(A794="COTAÇÃO",VLOOKUP(B794,'MAPA DE COTAÇÕES'!$A$9:$H$956,2,0))))</f>
        <v>REGISTRO OU VALVULA GLOBO ANGULAR EM LATAO, PARA HIDRANTES EM INSTALACAO PREDIAL DE INCENDIO, 45 GRAUS, DIAMETRO DE 2 1/2", COM VOLANTE, CLASSE DE PRESSAO DE ATE 200 PSI</v>
      </c>
      <c r="D794" s="317" t="str">
        <f>IF(A794="SERVIÇO",VLOOKUP(B794,SERVIÇOS!$A$6:$E$6426,5,0),IF(A794="INSUMO",VLOOKUP(B794,INSUMOS!$A$6:$E$5343,5,0),IF(A794="COTAÇÃO",VLOOKUP(B794,'MAPA DE COTAÇÕES'!$A$9:$I$956,8,0))))</f>
        <v>MAT.</v>
      </c>
      <c r="E794" s="317" t="str">
        <f>IF(A794="SERVIÇO",VLOOKUP(B794,SERVIÇOS!$A$6:$D$6426,3,0),IF(A794="INSUMO",VLOOKUP(B794,INSUMOS!$A$6:$D$5343,3,0),IF(A794="COTAÇÃO",VLOOKUP(B794,'MAPA DE COTAÇÕES'!$A$9:$H$956,4,0))))</f>
        <v xml:space="preserve">UN    </v>
      </c>
      <c r="F794" s="378">
        <v>1</v>
      </c>
      <c r="G794" s="318">
        <f>IF(A794="SERVIÇO",VLOOKUP(B794,SERVIÇOS!$A$6:$D$6426,4,0),IF(A794="INSUMO",VLOOKUP(B794,INSUMOS!$A$6:$D$5343,4,0),IF(A794="COTAÇÃO",VLOOKUP(B794,'MAPA DE COTAÇÕES'!$A$9:$H$956,3,0))))</f>
        <v>120</v>
      </c>
      <c r="H794" s="321">
        <f t="shared" si="135"/>
        <v>120</v>
      </c>
      <c r="J794" s="244"/>
    </row>
    <row r="795" spans="1:12" s="106" customFormat="1" ht="38.25" x14ac:dyDescent="0.2">
      <c r="A795" s="287" t="s">
        <v>5146</v>
      </c>
      <c r="B795" s="319">
        <v>20972</v>
      </c>
      <c r="C795" s="316" t="str">
        <f>IF(A795="SERVIÇO",VLOOKUP(B795,SERVIÇOS!$A$6:$D$6426,2,0),IF(A795="INSUMO",VLOOKUP(B795,INSUMOS!$A$6:$D$5343,2,0),IF(A795="COTAÇÃO",VLOOKUP(B795,'MAPA DE COTAÇÕES'!$A$9:$H$956,2,0))))</f>
        <v>REDUCAO FIXA TIPO STORZ, ENGATE RAPIDO 2.1/2" X 1.1/2", EM LATAO, PARA INSTALACAO PREDIAL COMBATE A INCENDIO PREDIAL</v>
      </c>
      <c r="D795" s="317" t="str">
        <f>IF(A795="SERVIÇO",VLOOKUP(B795,SERVIÇOS!$A$6:$E$6426,5,0),IF(A795="INSUMO",VLOOKUP(B795,INSUMOS!$A$6:$E$5343,5,0),IF(A795="COTAÇÃO",VLOOKUP(B795,'MAPA DE COTAÇÕES'!$A$9:$I$956,8,0))))</f>
        <v>MAT.</v>
      </c>
      <c r="E795" s="317" t="str">
        <f>IF(A795="SERVIÇO",VLOOKUP(B795,SERVIÇOS!$A$6:$D$6426,3,0),IF(A795="INSUMO",VLOOKUP(B795,INSUMOS!$A$6:$D$5343,3,0),IF(A795="COTAÇÃO",VLOOKUP(B795,'MAPA DE COTAÇÕES'!$A$9:$H$956,4,0))))</f>
        <v xml:space="preserve">UN    </v>
      </c>
      <c r="F795" s="378">
        <v>1</v>
      </c>
      <c r="G795" s="318">
        <f>IF(A795="SERVIÇO",VLOOKUP(B795,SERVIÇOS!$A$6:$D$6426,4,0),IF(A795="INSUMO",VLOOKUP(B795,INSUMOS!$A$6:$D$5343,4,0),IF(A795="COTAÇÃO",VLOOKUP(B795,'MAPA DE COTAÇÕES'!$A$9:$H$956,3,0))))</f>
        <v>85.71</v>
      </c>
      <c r="H795" s="321">
        <f t="shared" si="133"/>
        <v>85.71</v>
      </c>
      <c r="J795" s="244"/>
    </row>
    <row r="796" spans="1:12" s="106" customFormat="1" ht="51" x14ac:dyDescent="0.2">
      <c r="A796" s="287" t="s">
        <v>5146</v>
      </c>
      <c r="B796" s="319">
        <v>21029</v>
      </c>
      <c r="C796" s="316" t="str">
        <f>IF(A796="SERVIÇO",VLOOKUP(B796,SERVIÇOS!$A$6:$D$6426,2,0),IF(A796="INSUMO",VLOOKUP(B796,INSUMOS!$A$6:$D$5343,2,0),IF(A796="COTAÇÃO",VLOOKUP(B796,'MAPA DE COTAÇÕES'!$A$9:$H$956,2,0))))</f>
        <v>MANGUEIRA DE INCENDIO, TIPO 1, DE 1 1/2", COMPRIMENTO = 15 M, TECIDO EM FIO DE POLIESTER E TUBO INTERNO EM BORRACHA SINTETICA, COM UNIOES ENGATE RAPIDO</v>
      </c>
      <c r="D796" s="317" t="str">
        <f>IF(A796="SERVIÇO",VLOOKUP(B796,SERVIÇOS!$A$6:$E$6426,5,0),IF(A796="INSUMO",VLOOKUP(B796,INSUMOS!$A$6:$E$5343,5,0),IF(A796="COTAÇÃO",VLOOKUP(B796,'MAPA DE COTAÇÕES'!$A$9:$I$956,8,0))))</f>
        <v>MAT.</v>
      </c>
      <c r="E796" s="317" t="str">
        <f>IF(A796="SERVIÇO",VLOOKUP(B796,SERVIÇOS!$A$6:$D$6426,3,0),IF(A796="INSUMO",VLOOKUP(B796,INSUMOS!$A$6:$D$5343,3,0),IF(A796="COTAÇÃO",VLOOKUP(B796,'MAPA DE COTAÇÕES'!$A$9:$H$956,4,0))))</f>
        <v xml:space="preserve">UN    </v>
      </c>
      <c r="F796" s="378">
        <v>2</v>
      </c>
      <c r="G796" s="318">
        <f>IF(A796="SERVIÇO",VLOOKUP(B796,SERVIÇOS!$A$6:$D$6426,4,0),IF(A796="INSUMO",VLOOKUP(B796,INSUMOS!$A$6:$D$5343,4,0),IF(A796="COTAÇÃO",VLOOKUP(B796,'MAPA DE COTAÇÕES'!$A$9:$H$956,3,0))))</f>
        <v>236.19</v>
      </c>
      <c r="H796" s="321">
        <f t="shared" si="133"/>
        <v>472.38</v>
      </c>
      <c r="J796" s="244"/>
    </row>
    <row r="797" spans="1:12" s="94" customFormat="1" ht="12.75" x14ac:dyDescent="0.2">
      <c r="A797" s="228"/>
      <c r="B797" s="97" t="s">
        <v>168</v>
      </c>
      <c r="C797" s="547" t="s">
        <v>7078</v>
      </c>
      <c r="D797" s="548"/>
      <c r="E797" s="548"/>
      <c r="F797" s="548"/>
      <c r="G797" s="548"/>
      <c r="H797" s="549"/>
      <c r="J797" s="95"/>
    </row>
    <row r="798" spans="1:12" s="94" customFormat="1" ht="12.75" x14ac:dyDescent="0.2">
      <c r="A798" s="228"/>
      <c r="B798" s="331"/>
      <c r="C798" s="374"/>
      <c r="D798" s="374"/>
      <c r="E798" s="374"/>
      <c r="F798" s="374"/>
      <c r="G798" s="374"/>
      <c r="H798" s="375"/>
      <c r="J798" s="95"/>
    </row>
    <row r="799" spans="1:12" s="94" customFormat="1" ht="25.5" x14ac:dyDescent="0.2">
      <c r="A799" s="228"/>
      <c r="B799" s="99" t="s">
        <v>7079</v>
      </c>
      <c r="C799" s="100" t="s">
        <v>7080</v>
      </c>
      <c r="D799" s="101" t="s">
        <v>107</v>
      </c>
      <c r="E799" s="101" t="s">
        <v>6454</v>
      </c>
      <c r="F799" s="102"/>
      <c r="G799" s="103"/>
      <c r="H799" s="104">
        <f>SUM(H800:H802)</f>
        <v>109.95000000000002</v>
      </c>
      <c r="J799" s="96"/>
      <c r="L799" s="98"/>
    </row>
    <row r="800" spans="1:12" s="106" customFormat="1" ht="38.25" x14ac:dyDescent="0.2">
      <c r="A800" s="287" t="s">
        <v>5144</v>
      </c>
      <c r="B800" s="367">
        <v>88248</v>
      </c>
      <c r="C800" s="316" t="str">
        <f>IF(A800="SERVIÇO",VLOOKUP(B800,SERVIÇOS!$A$6:$D$6426,2,0),IF(A800="INSUMO",VLOOKUP(B800,INSUMOS!$A$6:$D$5343,2,0),IF(A800="COTAÇÃO",VLOOKUP(B800,'MAPA DE COTAÇÕES'!$A$9:$H$956,2,0))))</f>
        <v>AUXILIAR DE ENCANADOR OU BOMBEIRO HIDRÁULICO COM ENCARGOS COMPLEMENTARES</v>
      </c>
      <c r="D800" s="317" t="str">
        <f>IF(A800="SERVIÇO",VLOOKUP(B800,SERVIÇOS!$A$6:$E$6426,5,0),IF(A800="INSUMO",VLOOKUP(B800,INSUMOS!$A$6:$E$5343,5,0),IF(A800="COTAÇÃO",VLOOKUP(B800,'MAPA DE COTAÇÕES'!$A$9:$I$956,8,0))))</f>
        <v>SER.CG</v>
      </c>
      <c r="E800" s="317" t="str">
        <f>IF(A800="SERVIÇO",VLOOKUP(B800,SERVIÇOS!$A$6:$D$6426,3,0),IF(A800="INSUMO",VLOOKUP(B800,INSUMOS!$A$6:$D$5343,3,0),IF(A800="COTAÇÃO",VLOOKUP(B800,'MAPA DE COTAÇÕES'!$A$9:$H$956,4,0))))</f>
        <v>H</v>
      </c>
      <c r="F800" s="378">
        <v>2</v>
      </c>
      <c r="G800" s="318">
        <f>IF(A800="SERVIÇO",VLOOKUP(B800,SERVIÇOS!$A$6:$D$6426,4,0),IF(A800="INSUMO",VLOOKUP(B800,INSUMOS!$A$6:$D$5343,4,0),IF(A800="COTAÇÃO",VLOOKUP(B800,'MAPA DE COTAÇÕES'!$A$9:$H$956,3,0))))</f>
        <v>16.420000000000002</v>
      </c>
      <c r="H800" s="321">
        <f t="shared" ref="H800:H802" si="136">F800*G800</f>
        <v>32.840000000000003</v>
      </c>
      <c r="J800" s="244"/>
    </row>
    <row r="801" spans="1:12" s="106" customFormat="1" ht="25.5" x14ac:dyDescent="0.2">
      <c r="A801" s="287" t="s">
        <v>5144</v>
      </c>
      <c r="B801" s="319">
        <v>88267</v>
      </c>
      <c r="C801" s="316" t="str">
        <f>IF(A801="SERVIÇO",VLOOKUP(B801,SERVIÇOS!$A$6:$D$6426,2,0),IF(A801="INSUMO",VLOOKUP(B801,INSUMOS!$A$6:$D$5343,2,0),IF(A801="COTAÇÃO",VLOOKUP(B801,'MAPA DE COTAÇÕES'!$A$9:$H$956,2,0))))</f>
        <v>ENCANADOR OU BOMBEIRO HIDRÁULICO COM ENCARGOS COMPLEMENTARES</v>
      </c>
      <c r="D801" s="317" t="str">
        <f>IF(A801="SERVIÇO",VLOOKUP(B801,SERVIÇOS!$A$6:$E$6426,5,0),IF(A801="INSUMO",VLOOKUP(B801,INSUMOS!$A$6:$E$5343,5,0),IF(A801="COTAÇÃO",VLOOKUP(B801,'MAPA DE COTAÇÕES'!$A$9:$I$956,8,0))))</f>
        <v>SER.CG</v>
      </c>
      <c r="E801" s="317" t="str">
        <f>IF(A801="SERVIÇO",VLOOKUP(B801,SERVIÇOS!$A$6:$D$6426,3,0),IF(A801="INSUMO",VLOOKUP(B801,INSUMOS!$A$6:$D$5343,3,0),IF(A801="COTAÇÃO",VLOOKUP(B801,'MAPA DE COTAÇÕES'!$A$9:$H$956,4,0))))</f>
        <v>H</v>
      </c>
      <c r="F801" s="378">
        <v>2</v>
      </c>
      <c r="G801" s="318">
        <f>IF(A801="SERVIÇO",VLOOKUP(B801,SERVIÇOS!$A$6:$D$6426,4,0),IF(A801="INSUMO",VLOOKUP(B801,INSUMOS!$A$6:$D$5343,4,0),IF(A801="COTAÇÃO",VLOOKUP(B801,'MAPA DE COTAÇÕES'!$A$9:$H$956,3,0))))</f>
        <v>21.06</v>
      </c>
      <c r="H801" s="321">
        <f t="shared" si="136"/>
        <v>42.12</v>
      </c>
      <c r="J801" s="244"/>
    </row>
    <row r="802" spans="1:12" s="106" customFormat="1" ht="38.25" x14ac:dyDescent="0.2">
      <c r="A802" s="287" t="s">
        <v>5146</v>
      </c>
      <c r="B802" s="319">
        <v>21045</v>
      </c>
      <c r="C802" s="316" t="str">
        <f>IF(A802="SERVIÇO",VLOOKUP(B802,SERVIÇOS!$A$6:$D$6426,2,0),IF(A802="INSUMO",VLOOKUP(B802,INSUMOS!$A$6:$D$5343,2,0),IF(A802="COTAÇÃO",VLOOKUP(B802,'MAPA DE COTAÇÕES'!$A$9:$H$956,2,0))))</f>
        <v>SPRINKLER TIPO PENDENTE, 68 GRAUS CELSIUS (BULBO VERMELHO), ACABAMENTO CROMADO, 3/4" - 20 MM</v>
      </c>
      <c r="D802" s="317" t="str">
        <f>IF(A802="SERVIÇO",VLOOKUP(B802,SERVIÇOS!$A$6:$E$6426,5,0),IF(A802="INSUMO",VLOOKUP(B802,INSUMOS!$A$6:$E$5343,5,0),IF(A802="COTAÇÃO",VLOOKUP(B802,'MAPA DE COTAÇÕES'!$A$9:$I$956,8,0))))</f>
        <v>MAT.</v>
      </c>
      <c r="E802" s="317" t="str">
        <f>IF(A802="SERVIÇO",VLOOKUP(B802,SERVIÇOS!$A$6:$D$6426,3,0),IF(A802="INSUMO",VLOOKUP(B802,INSUMOS!$A$6:$D$5343,3,0),IF(A802="COTAÇÃO",VLOOKUP(B802,'MAPA DE COTAÇÕES'!$A$9:$H$956,4,0))))</f>
        <v xml:space="preserve">UN    </v>
      </c>
      <c r="F802" s="378">
        <v>1</v>
      </c>
      <c r="G802" s="318">
        <f>IF(A802="SERVIÇO",VLOOKUP(B802,SERVIÇOS!$A$6:$D$6426,4,0),IF(A802="INSUMO",VLOOKUP(B802,INSUMOS!$A$6:$D$5343,4,0),IF(A802="COTAÇÃO",VLOOKUP(B802,'MAPA DE COTAÇÕES'!$A$9:$H$956,3,0))))</f>
        <v>34.99</v>
      </c>
      <c r="H802" s="321">
        <f t="shared" si="136"/>
        <v>34.99</v>
      </c>
      <c r="J802" s="244"/>
    </row>
    <row r="803" spans="1:12" s="94" customFormat="1" ht="12.75" x14ac:dyDescent="0.2">
      <c r="A803" s="228"/>
      <c r="B803" s="97" t="s">
        <v>168</v>
      </c>
      <c r="C803" s="547" t="s">
        <v>7081</v>
      </c>
      <c r="D803" s="548"/>
      <c r="E803" s="548"/>
      <c r="F803" s="548"/>
      <c r="G803" s="548"/>
      <c r="H803" s="549"/>
      <c r="J803" s="95"/>
    </row>
    <row r="804" spans="1:12" s="94" customFormat="1" ht="12.75" x14ac:dyDescent="0.2">
      <c r="A804" s="228"/>
      <c r="B804" s="331"/>
      <c r="C804" s="374"/>
      <c r="D804" s="374"/>
      <c r="E804" s="374"/>
      <c r="F804" s="374"/>
      <c r="G804" s="374"/>
      <c r="H804" s="375"/>
      <c r="J804" s="95"/>
    </row>
    <row r="805" spans="1:12" s="94" customFormat="1" ht="38.25" x14ac:dyDescent="0.2">
      <c r="A805" s="228"/>
      <c r="B805" s="99" t="s">
        <v>7082</v>
      </c>
      <c r="C805" s="100" t="s">
        <v>7083</v>
      </c>
      <c r="D805" s="101" t="s">
        <v>107</v>
      </c>
      <c r="E805" s="101" t="s">
        <v>6454</v>
      </c>
      <c r="F805" s="102"/>
      <c r="G805" s="103"/>
      <c r="H805" s="104">
        <f>SUM(H806:H808)</f>
        <v>31.716000000000001</v>
      </c>
      <c r="J805" s="96"/>
      <c r="L805" s="98"/>
    </row>
    <row r="806" spans="1:12" s="106" customFormat="1" ht="25.5" x14ac:dyDescent="0.2">
      <c r="A806" s="287" t="s">
        <v>5144</v>
      </c>
      <c r="B806" s="367">
        <v>88316</v>
      </c>
      <c r="C806" s="316" t="str">
        <f>IF(A806="SERVIÇO",VLOOKUP(B806,SERVIÇOS!$A$6:$D$6426,2,0),IF(A806="INSUMO",VLOOKUP(B806,INSUMOS!$A$6:$D$5343,2,0),IF(A806="COTAÇÃO",VLOOKUP(B806,'MAPA DE COTAÇÕES'!$A$9:$H$956,2,0))))</f>
        <v>SERVENTE COM ENCARGOS COMPLEMENTARES</v>
      </c>
      <c r="D806" s="317" t="str">
        <f>IF(A806="SERVIÇO",VLOOKUP(B806,SERVIÇOS!$A$6:$E$6426,5,0),IF(A806="INSUMO",VLOOKUP(B806,INSUMOS!$A$6:$E$5343,5,0),IF(A806="COTAÇÃO",VLOOKUP(B806,'MAPA DE COTAÇÕES'!$A$9:$I$956,8,0))))</f>
        <v>SER.CG</v>
      </c>
      <c r="E806" s="317" t="str">
        <f>IF(A806="SERVIÇO",VLOOKUP(B806,SERVIÇOS!$A$6:$D$6426,3,0),IF(A806="INSUMO",VLOOKUP(B806,INSUMOS!$A$6:$D$5343,3,0),IF(A806="COTAÇÃO",VLOOKUP(B806,'MAPA DE COTAÇÕES'!$A$9:$H$956,4,0))))</f>
        <v>H</v>
      </c>
      <c r="F806" s="378">
        <v>0.4</v>
      </c>
      <c r="G806" s="318">
        <f>IF(A806="SERVIÇO",VLOOKUP(B806,SERVIÇOS!$A$6:$D$6426,4,0),IF(A806="INSUMO",VLOOKUP(B806,INSUMOS!$A$6:$D$5343,4,0),IF(A806="COTAÇÃO",VLOOKUP(B806,'MAPA DE COTAÇÕES'!$A$9:$H$956,3,0))))</f>
        <v>15.79</v>
      </c>
      <c r="H806" s="321">
        <f t="shared" ref="H806:H808" si="137">F806*G806</f>
        <v>6.3159999999999998</v>
      </c>
      <c r="J806" s="244"/>
    </row>
    <row r="807" spans="1:12" s="106" customFormat="1" ht="51" x14ac:dyDescent="0.2">
      <c r="A807" s="287" t="s">
        <v>5146</v>
      </c>
      <c r="B807" s="319">
        <v>11950</v>
      </c>
      <c r="C807" s="316" t="str">
        <f>IF(A807="SERVIÇO",VLOOKUP(B807,SERVIÇOS!$A$6:$D$6426,2,0),IF(A807="INSUMO",VLOOKUP(B807,INSUMOS!$A$6:$D$5343,2,0),IF(A807="COTAÇÃO",VLOOKUP(B807,'MAPA DE COTAÇÕES'!$A$9:$H$956,2,0))))</f>
        <v>BUCHA DE NYLON SEM ABA S6, COM PARAFUSO DE 4,20 X 40 MM EM ACO ZINCADO COM ROSCA SOBERBA, CABECA CHATA E FENDA PHILLIPS</v>
      </c>
      <c r="D807" s="317" t="str">
        <f>IF(A807="SERVIÇO",VLOOKUP(B807,SERVIÇOS!$A$6:$E$6426,5,0),IF(A807="INSUMO",VLOOKUP(B807,INSUMOS!$A$6:$E$5343,5,0),IF(A807="COTAÇÃO",VLOOKUP(B807,'MAPA DE COTAÇÕES'!$A$9:$I$956,8,0))))</f>
        <v>MAT.</v>
      </c>
      <c r="E807" s="317" t="str">
        <f>IF(A807="SERVIÇO",VLOOKUP(B807,SERVIÇOS!$A$6:$D$6426,3,0),IF(A807="INSUMO",VLOOKUP(B807,INSUMOS!$A$6:$D$5343,3,0),IF(A807="COTAÇÃO",VLOOKUP(B807,'MAPA DE COTAÇÕES'!$A$9:$H$956,4,0))))</f>
        <v xml:space="preserve">UN    </v>
      </c>
      <c r="F807" s="378">
        <v>2</v>
      </c>
      <c r="G807" s="318">
        <f>IF(A807="SERVIÇO",VLOOKUP(B807,SERVIÇOS!$A$6:$D$6426,4,0),IF(A807="INSUMO",VLOOKUP(B807,INSUMOS!$A$6:$D$5343,4,0),IF(A807="COTAÇÃO",VLOOKUP(B807,'MAPA DE COTAÇÕES'!$A$9:$H$956,3,0))))</f>
        <v>0.2</v>
      </c>
      <c r="H807" s="321">
        <f t="shared" si="137"/>
        <v>0.4</v>
      </c>
      <c r="J807" s="244"/>
    </row>
    <row r="808" spans="1:12" s="106" customFormat="1" ht="63.75" x14ac:dyDescent="0.2">
      <c r="A808" s="287" t="s">
        <v>5146</v>
      </c>
      <c r="B808" s="319">
        <v>37539</v>
      </c>
      <c r="C808" s="316" t="str">
        <f>IF(A808="SERVIÇO",VLOOKUP(B808,SERVIÇOS!$A$6:$D$6426,2,0),IF(A808="INSUMO",VLOOKUP(B808,INSUMOS!$A$6:$D$5343,2,0),IF(A808="COTAÇÃO",VLOOKUP(B808,'MAPA DE COTAÇÕES'!$A$9:$H$956,2,0))))</f>
        <v>PLACA DE SINALIZACAO DE SEGURANCA CONTRA INCENDIO, FOTOLUMINESCENTE, RETANGULAR, *13 X 26* CM, EM PVC *2* MM ANTI-CHAMAS (SIMBOLOS, CORES E PICTOGRAMAS CONFORME NBR 13434)</v>
      </c>
      <c r="D808" s="317" t="str">
        <f>IF(A808="SERVIÇO",VLOOKUP(B808,SERVIÇOS!$A$6:$E$6426,5,0),IF(A808="INSUMO",VLOOKUP(B808,INSUMOS!$A$6:$E$5343,5,0),IF(A808="COTAÇÃO",VLOOKUP(B808,'MAPA DE COTAÇÕES'!$A$9:$I$956,8,0))))</f>
        <v>MAT.</v>
      </c>
      <c r="E808" s="317" t="str">
        <f>IF(A808="SERVIÇO",VLOOKUP(B808,SERVIÇOS!$A$6:$D$6426,3,0),IF(A808="INSUMO",VLOOKUP(B808,INSUMOS!$A$6:$D$5343,3,0),IF(A808="COTAÇÃO",VLOOKUP(B808,'MAPA DE COTAÇÕES'!$A$9:$H$956,4,0))))</f>
        <v xml:space="preserve">UN    </v>
      </c>
      <c r="F808" s="378">
        <v>1</v>
      </c>
      <c r="G808" s="318">
        <f>IF(A808="SERVIÇO",VLOOKUP(B808,SERVIÇOS!$A$6:$D$6426,4,0),IF(A808="INSUMO",VLOOKUP(B808,INSUMOS!$A$6:$D$5343,4,0),IF(A808="COTAÇÃO",VLOOKUP(B808,'MAPA DE COTAÇÕES'!$A$9:$H$956,3,0))))</f>
        <v>25</v>
      </c>
      <c r="H808" s="321">
        <f t="shared" si="137"/>
        <v>25</v>
      </c>
      <c r="J808" s="244"/>
    </row>
    <row r="809" spans="1:12" s="94" customFormat="1" ht="12.75" x14ac:dyDescent="0.2">
      <c r="A809" s="228"/>
      <c r="B809" s="97" t="s">
        <v>168</v>
      </c>
      <c r="C809" s="547" t="s">
        <v>7081</v>
      </c>
      <c r="D809" s="548"/>
      <c r="E809" s="548"/>
      <c r="F809" s="548"/>
      <c r="G809" s="548"/>
      <c r="H809" s="549"/>
      <c r="J809" s="95"/>
    </row>
    <row r="810" spans="1:12" s="94" customFormat="1" ht="12.75" x14ac:dyDescent="0.2">
      <c r="A810" s="228"/>
      <c r="B810" s="331"/>
      <c r="C810" s="374"/>
      <c r="D810" s="374"/>
      <c r="E810" s="374"/>
      <c r="F810" s="374"/>
      <c r="G810" s="374"/>
      <c r="H810" s="375"/>
      <c r="J810" s="95"/>
    </row>
    <row r="811" spans="1:12" s="94" customFormat="1" ht="38.25" x14ac:dyDescent="0.2">
      <c r="A811" s="228"/>
      <c r="B811" s="99" t="s">
        <v>6424</v>
      </c>
      <c r="C811" s="100" t="s">
        <v>87</v>
      </c>
      <c r="D811" s="101" t="s">
        <v>107</v>
      </c>
      <c r="E811" s="101" t="s">
        <v>13</v>
      </c>
      <c r="F811" s="102"/>
      <c r="G811" s="103"/>
      <c r="H811" s="104">
        <f>SUM(H812:H825)</f>
        <v>1468.080113</v>
      </c>
      <c r="J811" s="96"/>
      <c r="L811" s="98"/>
    </row>
    <row r="812" spans="1:12" s="106" customFormat="1" ht="38.25" x14ac:dyDescent="0.2">
      <c r="A812" s="287" t="s">
        <v>5144</v>
      </c>
      <c r="B812" s="319">
        <v>88248</v>
      </c>
      <c r="C812" s="316" t="str">
        <f>IF(A812="SERVIÇO",VLOOKUP(B812,SERVIÇOS!$A$6:$D$6426,2,0),IF(A812="INSUMO",VLOOKUP(B812,INSUMOS!$A$6:$D$5343,2,0),IF(A812="COTAÇÃO",VLOOKUP(B812,'MAPA DE COTAÇÕES'!$A$9:$H$956,2,0))))</f>
        <v>AUXILIAR DE ENCANADOR OU BOMBEIRO HIDRÁULICO COM ENCARGOS COMPLEMENTARES</v>
      </c>
      <c r="D812" s="317" t="str">
        <f>IF(A812="SERVIÇO",VLOOKUP(B812,SERVIÇOS!$A$6:$E$6426,5,0),IF(A812="INSUMO",VLOOKUP(B812,INSUMOS!$A$6:$E$5343,5,0),IF(A812="COTAÇÃO",VLOOKUP(B812,'MAPA DE COTAÇÕES'!$A$9:$I$956,8,0))))</f>
        <v>SER.CG</v>
      </c>
      <c r="E812" s="317" t="str">
        <f>IF(A812="SERVIÇO",VLOOKUP(B812,SERVIÇOS!$A$6:$D$6426,3,0),IF(A812="INSUMO",VLOOKUP(B812,INSUMOS!$A$6:$D$5343,3,0),IF(A812="COTAÇÃO",VLOOKUP(B812,'MAPA DE COTAÇÕES'!$A$9:$H$956,4,0))))</f>
        <v>H</v>
      </c>
      <c r="F812" s="320">
        <v>4</v>
      </c>
      <c r="G812" s="318">
        <f>IF(A812="SERVIÇO",VLOOKUP(B812,SERVIÇOS!$A$6:$D$6426,4,0),IF(A812="INSUMO",VLOOKUP(B812,INSUMOS!$A$6:$D$5343,4,0),IF(A812="COTAÇÃO",VLOOKUP(B812,'MAPA DE COTAÇÕES'!$A$9:$H$956,3,0))))</f>
        <v>16.420000000000002</v>
      </c>
      <c r="H812" s="321">
        <f t="shared" ref="H812:H825" si="138">F812*G812</f>
        <v>65.680000000000007</v>
      </c>
      <c r="J812" s="244"/>
    </row>
    <row r="813" spans="1:12" s="106" customFormat="1" ht="25.5" x14ac:dyDescent="0.2">
      <c r="A813" s="287" t="s">
        <v>5144</v>
      </c>
      <c r="B813" s="319">
        <v>88262</v>
      </c>
      <c r="C813" s="316" t="str">
        <f>IF(A813="SERVIÇO",VLOOKUP(B813,SERVIÇOS!$A$6:$D$6426,2,0),IF(A813="INSUMO",VLOOKUP(B813,INSUMOS!$A$6:$D$5343,2,0),IF(A813="COTAÇÃO",VLOOKUP(B813,'MAPA DE COTAÇÕES'!$A$9:$H$956,2,0))))</f>
        <v>CARPINTEIRO DE FORMAS COM ENCARGOS COMPLEMENTARES</v>
      </c>
      <c r="D813" s="317" t="str">
        <f>IF(A813="SERVIÇO",VLOOKUP(B813,SERVIÇOS!$A$6:$E$6426,5,0),IF(A813="INSUMO",VLOOKUP(B813,INSUMOS!$A$6:$E$5343,5,0),IF(A813="COTAÇÃO",VLOOKUP(B813,'MAPA DE COTAÇÕES'!$A$9:$I$956,8,0))))</f>
        <v>SER.CG</v>
      </c>
      <c r="E813" s="317" t="str">
        <f>IF(A813="SERVIÇO",VLOOKUP(B813,SERVIÇOS!$A$6:$D$6426,3,0),IF(A813="INSUMO",VLOOKUP(B813,INSUMOS!$A$6:$D$5343,3,0),IF(A813="COTAÇÃO",VLOOKUP(B813,'MAPA DE COTAÇÕES'!$A$9:$H$956,4,0))))</f>
        <v>H</v>
      </c>
      <c r="F813" s="320" t="s">
        <v>6402</v>
      </c>
      <c r="G813" s="318">
        <f>IF(A813="SERVIÇO",VLOOKUP(B813,SERVIÇOS!$A$6:$D$6426,4,0),IF(A813="INSUMO",VLOOKUP(B813,INSUMOS!$A$6:$D$5343,4,0),IF(A813="COTAÇÃO",VLOOKUP(B813,'MAPA DE COTAÇÕES'!$A$9:$H$956,3,0))))</f>
        <v>21.31</v>
      </c>
      <c r="H813" s="321">
        <f t="shared" si="138"/>
        <v>170.48</v>
      </c>
      <c r="J813" s="244"/>
    </row>
    <row r="814" spans="1:12" s="106" customFormat="1" ht="25.5" x14ac:dyDescent="0.2">
      <c r="A814" s="287" t="s">
        <v>5144</v>
      </c>
      <c r="B814" s="319">
        <v>88267</v>
      </c>
      <c r="C814" s="316" t="str">
        <f>IF(A814="SERVIÇO",VLOOKUP(B814,SERVIÇOS!$A$6:$D$6426,2,0),IF(A814="INSUMO",VLOOKUP(B814,INSUMOS!$A$6:$D$5343,2,0),IF(A814="COTAÇÃO",VLOOKUP(B814,'MAPA DE COTAÇÕES'!$A$9:$H$956,2,0))))</f>
        <v>ENCANADOR OU BOMBEIRO HIDRÁULICO COM ENCARGOS COMPLEMENTARES</v>
      </c>
      <c r="D814" s="317" t="str">
        <f>IF(A814="SERVIÇO",VLOOKUP(B814,SERVIÇOS!$A$6:$E$6426,5,0),IF(A814="INSUMO",VLOOKUP(B814,INSUMOS!$A$6:$E$5343,5,0),IF(A814="COTAÇÃO",VLOOKUP(B814,'MAPA DE COTAÇÕES'!$A$9:$I$956,8,0))))</f>
        <v>SER.CG</v>
      </c>
      <c r="E814" s="317" t="str">
        <f>IF(A814="SERVIÇO",VLOOKUP(B814,SERVIÇOS!$A$6:$D$6426,3,0),IF(A814="INSUMO",VLOOKUP(B814,INSUMOS!$A$6:$D$5343,3,0),IF(A814="COTAÇÃO",VLOOKUP(B814,'MAPA DE COTAÇÕES'!$A$9:$H$956,4,0))))</f>
        <v>H</v>
      </c>
      <c r="F814" s="320" t="s">
        <v>6402</v>
      </c>
      <c r="G814" s="318">
        <f>IF(A814="SERVIÇO",VLOOKUP(B814,SERVIÇOS!$A$6:$D$6426,4,0),IF(A814="INSUMO",VLOOKUP(B814,INSUMOS!$A$6:$D$5343,4,0),IF(A814="COTAÇÃO",VLOOKUP(B814,'MAPA DE COTAÇÕES'!$A$9:$H$956,3,0))))</f>
        <v>21.06</v>
      </c>
      <c r="H814" s="321">
        <f t="shared" si="138"/>
        <v>168.48</v>
      </c>
      <c r="J814" s="244"/>
    </row>
    <row r="815" spans="1:12" s="106" customFormat="1" ht="25.5" x14ac:dyDescent="0.2">
      <c r="A815" s="287" t="s">
        <v>5144</v>
      </c>
      <c r="B815" s="319">
        <v>88309</v>
      </c>
      <c r="C815" s="316" t="str">
        <f>IF(A815="SERVIÇO",VLOOKUP(B815,SERVIÇOS!$A$6:$D$6426,2,0),IF(A815="INSUMO",VLOOKUP(B815,INSUMOS!$A$6:$D$5343,2,0),IF(A815="COTAÇÃO",VLOOKUP(B815,'MAPA DE COTAÇÕES'!$A$9:$H$956,2,0))))</f>
        <v>PEDREIRO COM ENCARGOS COMPLEMENTARES</v>
      </c>
      <c r="D815" s="317" t="str">
        <f>IF(A815="SERVIÇO",VLOOKUP(B815,SERVIÇOS!$A$6:$E$6426,5,0),IF(A815="INSUMO",VLOOKUP(B815,INSUMOS!$A$6:$E$5343,5,0),IF(A815="COTAÇÃO",VLOOKUP(B815,'MAPA DE COTAÇÕES'!$A$9:$I$956,8,0))))</f>
        <v>SER.CG</v>
      </c>
      <c r="E815" s="317" t="str">
        <f>IF(A815="SERVIÇO",VLOOKUP(B815,SERVIÇOS!$A$6:$D$6426,3,0),IF(A815="INSUMO",VLOOKUP(B815,INSUMOS!$A$6:$D$5343,3,0),IF(A815="COTAÇÃO",VLOOKUP(B815,'MAPA DE COTAÇÕES'!$A$9:$H$956,4,0))))</f>
        <v>H</v>
      </c>
      <c r="F815" s="320" t="s">
        <v>6402</v>
      </c>
      <c r="G815" s="318">
        <f>IF(A815="SERVIÇO",VLOOKUP(B815,SERVIÇOS!$A$6:$D$6426,4,0),IF(A815="INSUMO",VLOOKUP(B815,INSUMOS!$A$6:$D$5343,4,0),IF(A815="COTAÇÃO",VLOOKUP(B815,'MAPA DE COTAÇÕES'!$A$9:$H$956,3,0))))</f>
        <v>21.47</v>
      </c>
      <c r="H815" s="321">
        <f t="shared" si="138"/>
        <v>171.76</v>
      </c>
      <c r="J815" s="244"/>
    </row>
    <row r="816" spans="1:12" s="106" customFormat="1" ht="25.5" x14ac:dyDescent="0.2">
      <c r="A816" s="287" t="s">
        <v>5144</v>
      </c>
      <c r="B816" s="319">
        <v>88316</v>
      </c>
      <c r="C816" s="316" t="str">
        <f>IF(A816="SERVIÇO",VLOOKUP(B816,SERVIÇOS!$A$6:$D$6426,2,0),IF(A816="INSUMO",VLOOKUP(B816,INSUMOS!$A$6:$D$5343,2,0),IF(A816="COTAÇÃO",VLOOKUP(B816,'MAPA DE COTAÇÕES'!$A$9:$H$956,2,0))))</f>
        <v>SERVENTE COM ENCARGOS COMPLEMENTARES</v>
      </c>
      <c r="D816" s="317" t="str">
        <f>IF(A816="SERVIÇO",VLOOKUP(B816,SERVIÇOS!$A$6:$E$6426,5,0),IF(A816="INSUMO",VLOOKUP(B816,INSUMOS!$A$6:$E$5343,5,0),IF(A816="COTAÇÃO",VLOOKUP(B816,'MAPA DE COTAÇÕES'!$A$9:$I$956,8,0))))</f>
        <v>SER.CG</v>
      </c>
      <c r="E816" s="317" t="str">
        <f>IF(A816="SERVIÇO",VLOOKUP(B816,SERVIÇOS!$A$6:$D$6426,3,0),IF(A816="INSUMO",VLOOKUP(B816,INSUMOS!$A$6:$D$5343,3,0),IF(A816="COTAÇÃO",VLOOKUP(B816,'MAPA DE COTAÇÕES'!$A$9:$H$956,4,0))))</f>
        <v>H</v>
      </c>
      <c r="F816" s="320" t="s">
        <v>6182</v>
      </c>
      <c r="G816" s="318">
        <f>IF(A816="SERVIÇO",VLOOKUP(B816,SERVIÇOS!$A$6:$D$6426,4,0),IF(A816="INSUMO",VLOOKUP(B816,INSUMOS!$A$6:$D$5343,4,0),IF(A816="COTAÇÃO",VLOOKUP(B816,'MAPA DE COTAÇÕES'!$A$9:$H$956,3,0))))</f>
        <v>15.79</v>
      </c>
      <c r="H816" s="321">
        <f t="shared" si="138"/>
        <v>128.21479999999997</v>
      </c>
      <c r="J816" s="244"/>
    </row>
    <row r="817" spans="1:12" s="106" customFormat="1" ht="25.5" x14ac:dyDescent="0.2">
      <c r="A817" s="287" t="s">
        <v>5146</v>
      </c>
      <c r="B817" s="319">
        <v>370</v>
      </c>
      <c r="C817" s="316" t="str">
        <f>IF(A817="SERVIÇO",VLOOKUP(B817,SERVIÇOS!$A$6:$D$6426,2,0),IF(A817="INSUMO",VLOOKUP(B817,INSUMOS!$A$6:$D$5343,2,0),IF(A817="COTAÇÃO",VLOOKUP(B817,'MAPA DE COTAÇÕES'!$A$9:$H$956,2,0))))</f>
        <v>AREIA MEDIA - POSTO JAZIDA/FORNECEDOR (RETIRADO NA JAZIDA, SEM TRANSPORTE)</v>
      </c>
      <c r="D817" s="317" t="str">
        <f>IF(A817="SERVIÇO",VLOOKUP(B817,SERVIÇOS!$A$6:$E$6426,5,0),IF(A817="INSUMO",VLOOKUP(B817,INSUMOS!$A$6:$E$5343,5,0),IF(A817="COTAÇÃO",VLOOKUP(B817,'MAPA DE COTAÇÕES'!$A$9:$I$956,8,0))))</f>
        <v>MAT.</v>
      </c>
      <c r="E817" s="317" t="str">
        <f>IF(A817="SERVIÇO",VLOOKUP(B817,SERVIÇOS!$A$6:$D$6426,3,0),IF(A817="INSUMO",VLOOKUP(B817,INSUMOS!$A$6:$D$5343,3,0),IF(A817="COTAÇÃO",VLOOKUP(B817,'MAPA DE COTAÇÕES'!$A$9:$H$956,4,0))))</f>
        <v xml:space="preserve">M3    </v>
      </c>
      <c r="F817" s="320">
        <v>1.89E-2</v>
      </c>
      <c r="G817" s="318">
        <f>IF(A817="SERVIÇO",VLOOKUP(B817,SERVIÇOS!$A$6:$D$6426,4,0),IF(A817="INSUMO",VLOOKUP(B817,INSUMOS!$A$6:$D$5343,4,0),IF(A817="COTAÇÃO",VLOOKUP(B817,'MAPA DE COTAÇÕES'!$A$9:$H$956,3,0))))</f>
        <v>89.17</v>
      </c>
      <c r="H817" s="321">
        <f t="shared" si="138"/>
        <v>1.6853130000000001</v>
      </c>
      <c r="J817" s="244"/>
    </row>
    <row r="818" spans="1:12" s="106" customFormat="1" ht="25.5" x14ac:dyDescent="0.2">
      <c r="A818" s="287" t="s">
        <v>5146</v>
      </c>
      <c r="B818" s="319">
        <v>20247</v>
      </c>
      <c r="C818" s="316" t="str">
        <f>IF(A818="SERVIÇO",VLOOKUP(B818,SERVIÇOS!$A$6:$D$6426,2,0),IF(A818="INSUMO",VLOOKUP(B818,INSUMOS!$A$6:$D$5343,2,0),IF(A818="COTAÇÃO",VLOOKUP(B818,'MAPA DE COTAÇÕES'!$A$9:$H$956,2,0))))</f>
        <v>PREGO DE ACO POLIDO COM CABECA 15 X 15 (1 1/4 X 13)</v>
      </c>
      <c r="D818" s="317" t="str">
        <f>IF(A818="SERVIÇO",VLOOKUP(B818,SERVIÇOS!$A$6:$E$6426,5,0),IF(A818="INSUMO",VLOOKUP(B818,INSUMOS!$A$6:$E$5343,5,0),IF(A818="COTAÇÃO",VLOOKUP(B818,'MAPA DE COTAÇÕES'!$A$9:$I$956,8,0))))</f>
        <v>MAT.</v>
      </c>
      <c r="E818" s="317" t="str">
        <f>IF(A818="SERVIÇO",VLOOKUP(B818,SERVIÇOS!$A$6:$D$6426,3,0),IF(A818="INSUMO",VLOOKUP(B818,INSUMOS!$A$6:$D$5343,3,0),IF(A818="COTAÇÃO",VLOOKUP(B818,'MAPA DE COTAÇÕES'!$A$9:$H$956,4,0))))</f>
        <v xml:space="preserve">KG    </v>
      </c>
      <c r="F818" s="320" t="s">
        <v>83</v>
      </c>
      <c r="G818" s="318">
        <f>IF(A818="SERVIÇO",VLOOKUP(B818,SERVIÇOS!$A$6:$D$6426,4,0),IF(A818="INSUMO",VLOOKUP(B818,INSUMOS!$A$6:$D$5343,4,0),IF(A818="COTAÇÃO",VLOOKUP(B818,'MAPA DE COTAÇÕES'!$A$9:$H$956,3,0))))</f>
        <v>11.2</v>
      </c>
      <c r="H818" s="321">
        <f t="shared" si="138"/>
        <v>11.2</v>
      </c>
      <c r="J818" s="244"/>
    </row>
    <row r="819" spans="1:12" s="106" customFormat="1" ht="25.5" x14ac:dyDescent="0.2">
      <c r="A819" s="287" t="s">
        <v>5146</v>
      </c>
      <c r="B819" s="319">
        <v>12774</v>
      </c>
      <c r="C819" s="316" t="str">
        <f>IF(A819="SERVIÇO",VLOOKUP(B819,SERVIÇOS!$A$6:$D$6426,2,0),IF(A819="INSUMO",VLOOKUP(B819,INSUMOS!$A$6:$D$5343,2,0),IF(A819="COTAÇÃO",VLOOKUP(B819,'MAPA DE COTAÇÕES'!$A$9:$H$956,2,0))))</f>
        <v>HIDROMETRO UNIJATO, VAZAO MAXIMA DE 5,0 M3/H, DE 3/4"</v>
      </c>
      <c r="D819" s="317" t="str">
        <f>IF(A819="SERVIÇO",VLOOKUP(B819,SERVIÇOS!$A$6:$E$6426,5,0),IF(A819="INSUMO",VLOOKUP(B819,INSUMOS!$A$6:$E$5343,5,0),IF(A819="COTAÇÃO",VLOOKUP(B819,'MAPA DE COTAÇÕES'!$A$9:$I$956,8,0))))</f>
        <v>MAT.</v>
      </c>
      <c r="E819" s="317" t="str">
        <f>IF(A819="SERVIÇO",VLOOKUP(B819,SERVIÇOS!$A$6:$D$6426,3,0),IF(A819="INSUMO",VLOOKUP(B819,INSUMOS!$A$6:$D$5343,3,0),IF(A819="COTAÇÃO",VLOOKUP(B819,'MAPA DE COTAÇÕES'!$A$9:$H$956,4,0))))</f>
        <v xml:space="preserve">UN    </v>
      </c>
      <c r="F819" s="320" t="s">
        <v>83</v>
      </c>
      <c r="G819" s="318">
        <f>IF(A819="SERVIÇO",VLOOKUP(B819,SERVIÇOS!$A$6:$D$6426,4,0),IF(A819="INSUMO",VLOOKUP(B819,INSUMOS!$A$6:$D$5343,4,0),IF(A819="COTAÇÃO",VLOOKUP(B819,'MAPA DE COTAÇÕES'!$A$9:$H$956,3,0))))</f>
        <v>113.82</v>
      </c>
      <c r="H819" s="321">
        <f t="shared" si="138"/>
        <v>113.82</v>
      </c>
      <c r="J819" s="244"/>
    </row>
    <row r="820" spans="1:12" s="106" customFormat="1" ht="38.25" x14ac:dyDescent="0.2">
      <c r="A820" s="287" t="s">
        <v>5146</v>
      </c>
      <c r="B820" s="319">
        <v>4491</v>
      </c>
      <c r="C820" s="316" t="str">
        <f>IF(A820="SERVIÇO",VLOOKUP(B820,SERVIÇOS!$A$6:$D$6426,2,0),IF(A820="INSUMO",VLOOKUP(B820,INSUMOS!$A$6:$D$5343,2,0),IF(A820="COTAÇÃO",VLOOKUP(B820,'MAPA DE COTAÇÕES'!$A$9:$H$956,2,0))))</f>
        <v>PONTALETE DE MADEIRA NAO APARELHADA *7,5 X 7,5* CM (3 X 3 ") PINUS, MISTA OU EQUIVALENTE DA REGIAO</v>
      </c>
      <c r="D820" s="317" t="str">
        <f>IF(A820="SERVIÇO",VLOOKUP(B820,SERVIÇOS!$A$6:$E$6426,5,0),IF(A820="INSUMO",VLOOKUP(B820,INSUMOS!$A$6:$E$5343,5,0),IF(A820="COTAÇÃO",VLOOKUP(B820,'MAPA DE COTAÇÕES'!$A$9:$I$956,8,0))))</f>
        <v>MAT.</v>
      </c>
      <c r="E820" s="317" t="str">
        <f>IF(A820="SERVIÇO",VLOOKUP(B820,SERVIÇOS!$A$6:$D$6426,3,0),IF(A820="INSUMO",VLOOKUP(B820,INSUMOS!$A$6:$D$5343,3,0),IF(A820="COTAÇÃO",VLOOKUP(B820,'MAPA DE COTAÇÕES'!$A$9:$H$956,4,0))))</f>
        <v xml:space="preserve">M     </v>
      </c>
      <c r="F820" s="320" t="s">
        <v>6401</v>
      </c>
      <c r="G820" s="318">
        <f>IF(A820="SERVIÇO",VLOOKUP(B820,SERVIÇOS!$A$6:$D$6426,4,0),IF(A820="INSUMO",VLOOKUP(B820,INSUMOS!$A$6:$D$5343,4,0),IF(A820="COTAÇÃO",VLOOKUP(B820,'MAPA DE COTAÇÕES'!$A$9:$H$956,3,0))))</f>
        <v>3.61</v>
      </c>
      <c r="H820" s="321">
        <f t="shared" si="138"/>
        <v>90.25</v>
      </c>
      <c r="J820" s="244"/>
    </row>
    <row r="821" spans="1:12" s="106" customFormat="1" ht="38.25" x14ac:dyDescent="0.2">
      <c r="A821" s="287" t="s">
        <v>5146</v>
      </c>
      <c r="B821" s="319">
        <v>6212</v>
      </c>
      <c r="C821" s="316" t="str">
        <f>IF(A821="SERVIÇO",VLOOKUP(B821,SERVIÇOS!$A$6:$D$6426,2,0),IF(A821="INSUMO",VLOOKUP(B821,INSUMOS!$A$6:$D$5343,2,0),IF(A821="COTAÇÃO",VLOOKUP(B821,'MAPA DE COTAÇÕES'!$A$9:$H$956,2,0))))</f>
        <v>TABUA DE MADEIRA NAO APARELHADA *2,5 X 30 CM (1 X 12 ") PINUS, MISTA OU EQUIVALENTE DA REGIAO</v>
      </c>
      <c r="D821" s="317" t="str">
        <f>IF(A821="SERVIÇO",VLOOKUP(B821,SERVIÇOS!$A$6:$E$6426,5,0),IF(A821="INSUMO",VLOOKUP(B821,INSUMOS!$A$6:$E$5343,5,0),IF(A821="COTAÇÃO",VLOOKUP(B821,'MAPA DE COTAÇÕES'!$A$9:$I$956,8,0))))</f>
        <v>MAT.</v>
      </c>
      <c r="E821" s="317" t="str">
        <f>IF(A821="SERVIÇO",VLOOKUP(B821,SERVIÇOS!$A$6:$D$6426,3,0),IF(A821="INSUMO",VLOOKUP(B821,INSUMOS!$A$6:$D$5343,3,0),IF(A821="COTAÇÃO",VLOOKUP(B821,'MAPA DE COTAÇÕES'!$A$9:$H$956,4,0))))</f>
        <v xml:space="preserve">M     </v>
      </c>
      <c r="F821" s="320" t="s">
        <v>6402</v>
      </c>
      <c r="G821" s="318">
        <f>IF(A821="SERVIÇO",VLOOKUP(B821,SERVIÇOS!$A$6:$D$6426,4,0),IF(A821="INSUMO",VLOOKUP(B821,INSUMOS!$A$6:$D$5343,4,0),IF(A821="COTAÇÃO",VLOOKUP(B821,'MAPA DE COTAÇÕES'!$A$9:$H$956,3,0))))</f>
        <v>7.3</v>
      </c>
      <c r="H821" s="321">
        <f t="shared" si="138"/>
        <v>58.4</v>
      </c>
      <c r="J821" s="244"/>
    </row>
    <row r="822" spans="1:12" s="106" customFormat="1" ht="12.75" x14ac:dyDescent="0.2">
      <c r="A822" s="287" t="s">
        <v>5146</v>
      </c>
      <c r="B822" s="319">
        <v>7258</v>
      </c>
      <c r="C822" s="316" t="str">
        <f>IF(A822="SERVIÇO",VLOOKUP(B822,SERVIÇOS!$A$6:$D$6426,2,0),IF(A822="INSUMO",VLOOKUP(B822,INSUMOS!$A$6:$D$5343,2,0),IF(A822="COTAÇÃO",VLOOKUP(B822,'MAPA DE COTAÇÕES'!$A$9:$H$956,2,0))))</f>
        <v>TIJOLO CERAMICO MACICO *5 X 10 X 20* CM</v>
      </c>
      <c r="D822" s="317" t="str">
        <f>IF(A822="SERVIÇO",VLOOKUP(B822,SERVIÇOS!$A$6:$E$6426,5,0),IF(A822="INSUMO",VLOOKUP(B822,INSUMOS!$A$6:$E$5343,5,0),IF(A822="COTAÇÃO",VLOOKUP(B822,'MAPA DE COTAÇÕES'!$A$9:$I$956,8,0))))</f>
        <v>MAT.</v>
      </c>
      <c r="E822" s="317" t="str">
        <f>IF(A822="SERVIÇO",VLOOKUP(B822,SERVIÇOS!$A$6:$D$6426,3,0),IF(A822="INSUMO",VLOOKUP(B822,INSUMOS!$A$6:$D$5343,3,0),IF(A822="COTAÇÃO",VLOOKUP(B822,'MAPA DE COTAÇÕES'!$A$9:$H$956,4,0))))</f>
        <v xml:space="preserve">UN    </v>
      </c>
      <c r="F822" s="320" t="s">
        <v>6400</v>
      </c>
      <c r="G822" s="318">
        <f>IF(A822="SERVIÇO",VLOOKUP(B822,SERVIÇOS!$A$6:$D$6426,4,0),IF(A822="INSUMO",VLOOKUP(B822,INSUMOS!$A$6:$D$5343,4,0),IF(A822="COTAÇÃO",VLOOKUP(B822,'MAPA DE COTAÇÕES'!$A$9:$H$956,3,0))))</f>
        <v>0.31</v>
      </c>
      <c r="H822" s="321">
        <f t="shared" si="138"/>
        <v>9.3000000000000007</v>
      </c>
      <c r="J822" s="244"/>
    </row>
    <row r="823" spans="1:12" s="106" customFormat="1" ht="25.5" x14ac:dyDescent="0.2">
      <c r="A823" s="287" t="s">
        <v>5146</v>
      </c>
      <c r="B823" s="319">
        <v>9836</v>
      </c>
      <c r="C823" s="316" t="str">
        <f>IF(A823="SERVIÇO",VLOOKUP(B823,SERVIÇOS!$A$6:$D$6426,2,0),IF(A823="INSUMO",VLOOKUP(B823,INSUMOS!$A$6:$D$5343,2,0),IF(A823="COTAÇÃO",VLOOKUP(B823,'MAPA DE COTAÇÕES'!$A$9:$H$956,2,0))))</f>
        <v>TUBO PVC  SERIE NORMAL, DN 100 MM, PARA ESGOTO  PREDIAL (NBR 5688)</v>
      </c>
      <c r="D823" s="317" t="str">
        <f>IF(A823="SERVIÇO",VLOOKUP(B823,SERVIÇOS!$A$6:$E$6426,5,0),IF(A823="INSUMO",VLOOKUP(B823,INSUMOS!$A$6:$E$5343,5,0),IF(A823="COTAÇÃO",VLOOKUP(B823,'MAPA DE COTAÇÕES'!$A$9:$I$956,8,0))))</f>
        <v>MAT.</v>
      </c>
      <c r="E823" s="317" t="str">
        <f>IF(A823="SERVIÇO",VLOOKUP(B823,SERVIÇOS!$A$6:$D$6426,3,0),IF(A823="INSUMO",VLOOKUP(B823,INSUMOS!$A$6:$D$5343,3,0),IF(A823="COTAÇÃO",VLOOKUP(B823,'MAPA DE COTAÇÕES'!$A$9:$H$956,4,0))))</f>
        <v xml:space="preserve">M     </v>
      </c>
      <c r="F823" s="320" t="s">
        <v>6108</v>
      </c>
      <c r="G823" s="318">
        <f>IF(A823="SERVIÇO",VLOOKUP(B823,SERVIÇOS!$A$6:$D$6426,4,0),IF(A823="INSUMO",VLOOKUP(B823,INSUMOS!$A$6:$D$5343,4,0),IF(A823="COTAÇÃO",VLOOKUP(B823,'MAPA DE COTAÇÕES'!$A$9:$H$956,3,0))))</f>
        <v>8.5399999999999991</v>
      </c>
      <c r="H823" s="321">
        <f t="shared" si="138"/>
        <v>42.699999999999996</v>
      </c>
      <c r="J823" s="244"/>
    </row>
    <row r="824" spans="1:12" s="106" customFormat="1" ht="25.5" x14ac:dyDescent="0.2">
      <c r="A824" s="287" t="s">
        <v>5146</v>
      </c>
      <c r="B824" s="319">
        <v>9868</v>
      </c>
      <c r="C824" s="316" t="str">
        <f>IF(A824="SERVIÇO",VLOOKUP(B824,SERVIÇOS!$A$6:$D$6426,2,0),IF(A824="INSUMO",VLOOKUP(B824,INSUMOS!$A$6:$D$5343,2,0),IF(A824="COTAÇÃO",VLOOKUP(B824,'MAPA DE COTAÇÕES'!$A$9:$H$956,2,0))))</f>
        <v>TUBO PVC, SOLDAVEL, DN 25 MM, AGUA FRIA (NBR-5648)</v>
      </c>
      <c r="D824" s="317" t="str">
        <f>IF(A824="SERVIÇO",VLOOKUP(B824,SERVIÇOS!$A$6:$E$6426,5,0),IF(A824="INSUMO",VLOOKUP(B824,INSUMOS!$A$6:$E$5343,5,0),IF(A824="COTAÇÃO",VLOOKUP(B824,'MAPA DE COTAÇÕES'!$A$9:$I$956,8,0))))</f>
        <v>MAT.</v>
      </c>
      <c r="E824" s="317" t="str">
        <f>IF(A824="SERVIÇO",VLOOKUP(B824,SERVIÇOS!$A$6:$D$6426,3,0),IF(A824="INSUMO",VLOOKUP(B824,INSUMOS!$A$6:$D$5343,3,0),IF(A824="COTAÇÃO",VLOOKUP(B824,'MAPA DE COTAÇÕES'!$A$9:$H$956,4,0))))</f>
        <v xml:space="preserve">M     </v>
      </c>
      <c r="F824" s="320" t="s">
        <v>6400</v>
      </c>
      <c r="G824" s="318">
        <f>IF(A824="SERVIÇO",VLOOKUP(B824,SERVIÇOS!$A$6:$D$6426,4,0),IF(A824="INSUMO",VLOOKUP(B824,INSUMOS!$A$6:$D$5343,4,0),IF(A824="COTAÇÃO",VLOOKUP(B824,'MAPA DE COTAÇÕES'!$A$9:$H$956,3,0))))</f>
        <v>2.58</v>
      </c>
      <c r="H824" s="321">
        <f t="shared" si="138"/>
        <v>77.400000000000006</v>
      </c>
      <c r="J824" s="244"/>
    </row>
    <row r="825" spans="1:12" s="106" customFormat="1" ht="25.5" x14ac:dyDescent="0.2">
      <c r="A825" s="287" t="s">
        <v>5146</v>
      </c>
      <c r="B825" s="319">
        <v>11868</v>
      </c>
      <c r="C825" s="316" t="str">
        <f>IF(A825="SERVIÇO",VLOOKUP(B825,SERVIÇOS!$A$6:$D$6426,2,0),IF(A825="INSUMO",VLOOKUP(B825,INSUMOS!$A$6:$D$5343,2,0),IF(A825="COTAÇÃO",VLOOKUP(B825,'MAPA DE COTAÇÕES'!$A$9:$H$956,2,0))))</f>
        <v>CAIXA D'AGUA FIBRA DE VIDRO PARA 1000 LITROS, COM TAMPA</v>
      </c>
      <c r="D825" s="317" t="str">
        <f>IF(A825="SERVIÇO",VLOOKUP(B825,SERVIÇOS!$A$6:$E$6426,5,0),IF(A825="INSUMO",VLOOKUP(B825,INSUMOS!$A$6:$E$5343,5,0),IF(A825="COTAÇÃO",VLOOKUP(B825,'MAPA DE COTAÇÕES'!$A$9:$I$956,8,0))))</f>
        <v>MAT.</v>
      </c>
      <c r="E825" s="317" t="str">
        <f>IF(A825="SERVIÇO",VLOOKUP(B825,SERVIÇOS!$A$6:$D$6426,3,0),IF(A825="INSUMO",VLOOKUP(B825,INSUMOS!$A$6:$D$5343,3,0),IF(A825="COTAÇÃO",VLOOKUP(B825,'MAPA DE COTAÇÕES'!$A$9:$H$956,4,0))))</f>
        <v xml:space="preserve">UN    </v>
      </c>
      <c r="F825" s="320">
        <v>1</v>
      </c>
      <c r="G825" s="318">
        <f>IF(A825="SERVIÇO",VLOOKUP(B825,SERVIÇOS!$A$6:$D$6426,4,0),IF(A825="INSUMO",VLOOKUP(B825,INSUMOS!$A$6:$D$5343,4,0),IF(A825="COTAÇÃO",VLOOKUP(B825,'MAPA DE COTAÇÕES'!$A$9:$H$956,3,0))))</f>
        <v>358.71</v>
      </c>
      <c r="H825" s="321">
        <f t="shared" si="138"/>
        <v>358.71</v>
      </c>
      <c r="J825" s="244"/>
    </row>
    <row r="826" spans="1:12" s="94" customFormat="1" ht="12.75" x14ac:dyDescent="0.2">
      <c r="A826" s="228"/>
      <c r="B826" s="97" t="s">
        <v>168</v>
      </c>
      <c r="C826" s="547" t="s">
        <v>253</v>
      </c>
      <c r="D826" s="548"/>
      <c r="E826" s="548"/>
      <c r="F826" s="548"/>
      <c r="G826" s="548"/>
      <c r="H826" s="549"/>
      <c r="J826" s="95"/>
    </row>
    <row r="827" spans="1:12" s="94" customFormat="1" ht="12.75" x14ac:dyDescent="0.2">
      <c r="A827" s="228"/>
      <c r="B827" s="331"/>
      <c r="C827" s="374"/>
      <c r="D827" s="374"/>
      <c r="E827" s="374"/>
      <c r="F827" s="374"/>
      <c r="G827" s="374"/>
      <c r="H827" s="375"/>
      <c r="J827" s="95"/>
    </row>
    <row r="828" spans="1:12" s="94" customFormat="1" ht="12.75" x14ac:dyDescent="0.2">
      <c r="A828" s="228"/>
      <c r="B828" s="99" t="s">
        <v>7084</v>
      </c>
      <c r="C828" s="100" t="s">
        <v>7085</v>
      </c>
      <c r="D828" s="101" t="s">
        <v>107</v>
      </c>
      <c r="E828" s="101" t="s">
        <v>7086</v>
      </c>
      <c r="F828" s="102"/>
      <c r="G828" s="103"/>
      <c r="H828" s="104">
        <f>SUM(H829:H829)</f>
        <v>1389.52</v>
      </c>
      <c r="J828" s="96"/>
      <c r="L828" s="98"/>
    </row>
    <row r="829" spans="1:12" s="106" customFormat="1" ht="25.5" x14ac:dyDescent="0.2">
      <c r="A829" s="287" t="s">
        <v>5144</v>
      </c>
      <c r="B829" s="367">
        <v>88316</v>
      </c>
      <c r="C829" s="316" t="str">
        <f>IF(A829="SERVIÇO",VLOOKUP(B829,SERVIÇOS!$A$6:$D$6426,2,0),IF(A829="INSUMO",VLOOKUP(B829,INSUMOS!$A$6:$D$5343,2,0),IF(A829="COTAÇÃO",VLOOKUP(B829,'MAPA DE COTAÇÕES'!$A$9:$H$956,2,0))))</f>
        <v>SERVENTE COM ENCARGOS COMPLEMENTARES</v>
      </c>
      <c r="D829" s="317" t="str">
        <f>IF(A829="SERVIÇO",VLOOKUP(B829,SERVIÇOS!$A$6:$E$6426,5,0),IF(A829="INSUMO",VLOOKUP(B829,INSUMOS!$A$6:$E$5343,5,0),IF(A829="COTAÇÃO",VLOOKUP(B829,'MAPA DE COTAÇÕES'!$A$9:$I$956,8,0))))</f>
        <v>SER.CG</v>
      </c>
      <c r="E829" s="317" t="str">
        <f>IF(A829="SERVIÇO",VLOOKUP(B829,SERVIÇOS!$A$6:$D$6426,3,0),IF(A829="INSUMO",VLOOKUP(B829,INSUMOS!$A$6:$D$5343,3,0),IF(A829="COTAÇÃO",VLOOKUP(B829,'MAPA DE COTAÇÕES'!$A$9:$H$956,4,0))))</f>
        <v>H</v>
      </c>
      <c r="F829" s="378">
        <f>1*4*22</f>
        <v>88</v>
      </c>
      <c r="G829" s="318">
        <f>IF(A829="SERVIÇO",VLOOKUP(B829,SERVIÇOS!$A$6:$D$6426,4,0),IF(A829="INSUMO",VLOOKUP(B829,INSUMOS!$A$6:$D$5343,4,0),IF(A829="COTAÇÃO",VLOOKUP(B829,'MAPA DE COTAÇÕES'!$A$9:$H$956,3,0))))</f>
        <v>15.79</v>
      </c>
      <c r="H829" s="321">
        <f t="shared" ref="H829" si="139">F829*G829</f>
        <v>1389.52</v>
      </c>
      <c r="J829" s="244"/>
    </row>
    <row r="830" spans="1:12" s="94" customFormat="1" ht="12.75" x14ac:dyDescent="0.2">
      <c r="A830" s="228"/>
      <c r="B830" s="97" t="s">
        <v>168</v>
      </c>
      <c r="C830" s="547" t="s">
        <v>7087</v>
      </c>
      <c r="D830" s="548"/>
      <c r="E830" s="548"/>
      <c r="F830" s="548"/>
      <c r="G830" s="548"/>
      <c r="H830" s="549"/>
      <c r="J830" s="95"/>
    </row>
    <row r="831" spans="1:12" s="94" customFormat="1" ht="12.75" x14ac:dyDescent="0.2">
      <c r="A831" s="228"/>
      <c r="B831" s="331"/>
      <c r="C831" s="374"/>
      <c r="D831" s="374"/>
      <c r="E831" s="374"/>
      <c r="F831" s="374"/>
      <c r="G831" s="374"/>
      <c r="H831" s="375"/>
      <c r="J831" s="95"/>
    </row>
    <row r="832" spans="1:12" s="94" customFormat="1" ht="25.5" x14ac:dyDescent="0.2">
      <c r="A832" s="228"/>
      <c r="B832" s="99" t="s">
        <v>7088</v>
      </c>
      <c r="C832" s="100" t="s">
        <v>7089</v>
      </c>
      <c r="D832" s="101" t="s">
        <v>107</v>
      </c>
      <c r="E832" s="101" t="s">
        <v>7086</v>
      </c>
      <c r="F832" s="102"/>
      <c r="G832" s="103"/>
      <c r="H832" s="104">
        <f>SUM(H833:H838)</f>
        <v>6748.5600495118888</v>
      </c>
      <c r="J832" s="96"/>
      <c r="L832" s="98"/>
    </row>
    <row r="833" spans="1:12" s="106" customFormat="1" ht="38.25" x14ac:dyDescent="0.2">
      <c r="A833" s="287" t="s">
        <v>5146</v>
      </c>
      <c r="B833" s="319">
        <v>41776</v>
      </c>
      <c r="C833" s="316" t="str">
        <f>IF(A833="SERVIÇO",VLOOKUP(B833,SERVIÇOS!$A$6:$D$6426,2,0),IF(A833="INSUMO",VLOOKUP(B833,INSUMOS!$A$6:$D$5343,2,0),IF(A833="COTAÇÃO",VLOOKUP(B833,'MAPA DE COTAÇÕES'!$A$9:$H$956,2,0))))</f>
        <v>VIGIA NOTURNO, HORA EFETIVAMENTE TRABALHADA DE 22 H AS 5 H (COM ADICIONAL NOTURNO)</v>
      </c>
      <c r="D833" s="317" t="str">
        <f>IF(A833="SERVIÇO",VLOOKUP(B833,SERVIÇOS!$A$6:$E$6426,5,0),IF(A833="INSUMO",VLOOKUP(B833,INSUMOS!$A$6:$E$5343,5,0),IF(A833="COTAÇÃO",VLOOKUP(B833,'MAPA DE COTAÇÕES'!$A$9:$I$956,8,0))))</f>
        <v>M.O</v>
      </c>
      <c r="E833" s="317" t="str">
        <f>IF(A833="SERVIÇO",VLOOKUP(B833,SERVIÇOS!$A$6:$D$6426,3,0),IF(A833="INSUMO",VLOOKUP(B833,INSUMOS!$A$6:$D$5343,3,0),IF(A833="COTAÇÃO",VLOOKUP(B833,'MAPA DE COTAÇÕES'!$A$9:$H$956,4,0))))</f>
        <v xml:space="preserve">H     </v>
      </c>
      <c r="F833" s="320">
        <v>440</v>
      </c>
      <c r="G833" s="318">
        <f>(IF(A833="SERVIÇO",VLOOKUP(B833,SERVIÇOS!$A$6:$D$6426,4,0),IF(A833="INSUMO",VLOOKUP(B833,INSUMOS!$A$6:$D$5343,4,0),IF(A833="COTAÇÃO",VLOOKUP(B833,'MAPA DE COTAÇÕES'!$A$9:$H$956,3,0))))/2.1409)*1.7343</f>
        <v>11.802863748890653</v>
      </c>
      <c r="H833" s="321">
        <f t="shared" ref="H833:H838" si="140">F833*G833</f>
        <v>5193.2600495118877</v>
      </c>
      <c r="J833" s="244"/>
    </row>
    <row r="834" spans="1:12" s="106" customFormat="1" ht="12.75" x14ac:dyDescent="0.2">
      <c r="A834" s="287" t="s">
        <v>5146</v>
      </c>
      <c r="B834" s="319">
        <v>40863</v>
      </c>
      <c r="C834" s="316" t="str">
        <f>IF(A834="SERVIÇO",VLOOKUP(B834,SERVIÇOS!$A$6:$D$6426,2,0),IF(A834="INSUMO",VLOOKUP(B834,INSUMOS!$A$6:$D$5343,2,0),IF(A834="COTAÇÃO",VLOOKUP(B834,'MAPA DE COTAÇÕES'!$A$9:$H$956,2,0))))</f>
        <v>EXAMES - MENSALISTA (COLETADO CAIXA)</v>
      </c>
      <c r="D834" s="317" t="str">
        <f>IF(A834="SERVIÇO",VLOOKUP(B834,SERVIÇOS!$A$6:$E$6426,5,0),IF(A834="INSUMO",VLOOKUP(B834,INSUMOS!$A$6:$E$5343,5,0),IF(A834="COTAÇÃO",VLOOKUP(B834,'MAPA DE COTAÇÕES'!$A$9:$I$956,8,0))))</f>
        <v>MAT.</v>
      </c>
      <c r="E834" s="317" t="str">
        <f>IF(A834="SERVIÇO",VLOOKUP(B834,SERVIÇOS!$A$6:$D$6426,3,0),IF(A834="INSUMO",VLOOKUP(B834,INSUMOS!$A$6:$D$5343,3,0),IF(A834="COTAÇÃO",VLOOKUP(B834,'MAPA DE COTAÇÕES'!$A$9:$H$956,4,0))))</f>
        <v xml:space="preserve">MES   </v>
      </c>
      <c r="F834" s="320">
        <v>2</v>
      </c>
      <c r="G834" s="318">
        <f>IF(A834="SERVIÇO",VLOOKUP(B834,SERVIÇOS!$A$6:$D$6426,4,0),IF(A834="INSUMO",VLOOKUP(B834,INSUMOS!$A$6:$D$5343,4,0),IF(A834="COTAÇÃO",VLOOKUP(B834,'MAPA DE COTAÇÕES'!$A$9:$H$956,3,0))))</f>
        <v>63.58</v>
      </c>
      <c r="H834" s="321">
        <f t="shared" si="140"/>
        <v>127.16</v>
      </c>
      <c r="J834" s="244"/>
    </row>
    <row r="835" spans="1:12" s="106" customFormat="1" ht="12.75" x14ac:dyDescent="0.2">
      <c r="A835" s="287" t="s">
        <v>5146</v>
      </c>
      <c r="B835" s="319">
        <v>40864</v>
      </c>
      <c r="C835" s="316" t="str">
        <f>IF(A835="SERVIÇO",VLOOKUP(B835,SERVIÇOS!$A$6:$D$6426,2,0),IF(A835="INSUMO",VLOOKUP(B835,INSUMOS!$A$6:$D$5343,2,0),IF(A835="COTAÇÃO",VLOOKUP(B835,'MAPA DE COTAÇÕES'!$A$9:$H$956,2,0))))</f>
        <v>SEGURO - MENSALISTA (COLETADO CAIXA)</v>
      </c>
      <c r="D835" s="317" t="str">
        <f>IF(A835="SERVIÇO",VLOOKUP(B835,SERVIÇOS!$A$6:$E$6426,5,0),IF(A835="INSUMO",VLOOKUP(B835,INSUMOS!$A$6:$E$5343,5,0),IF(A835="COTAÇÃO",VLOOKUP(B835,'MAPA DE COTAÇÕES'!$A$9:$I$956,8,0))))</f>
        <v>MAT.</v>
      </c>
      <c r="E835" s="317" t="str">
        <f>IF(A835="SERVIÇO",VLOOKUP(B835,SERVIÇOS!$A$6:$D$6426,3,0),IF(A835="INSUMO",VLOOKUP(B835,INSUMOS!$A$6:$D$5343,3,0),IF(A835="COTAÇÃO",VLOOKUP(B835,'MAPA DE COTAÇÕES'!$A$9:$H$956,4,0))))</f>
        <v xml:space="preserve">MES   </v>
      </c>
      <c r="F835" s="320">
        <v>2</v>
      </c>
      <c r="G835" s="318">
        <f>IF(A835="SERVIÇO",VLOOKUP(B835,SERVIÇOS!$A$6:$D$6426,4,0),IF(A835="INSUMO",VLOOKUP(B835,INSUMOS!$A$6:$D$5343,4,0),IF(A835="COTAÇÃO",VLOOKUP(B835,'MAPA DE COTAÇÕES'!$A$9:$H$956,3,0))))</f>
        <v>9.76</v>
      </c>
      <c r="H835" s="321">
        <f t="shared" si="140"/>
        <v>19.52</v>
      </c>
      <c r="J835" s="244"/>
    </row>
    <row r="836" spans="1:12" s="106" customFormat="1" ht="25.5" x14ac:dyDescent="0.2">
      <c r="A836" s="287" t="s">
        <v>5146</v>
      </c>
      <c r="B836" s="319">
        <v>40862</v>
      </c>
      <c r="C836" s="316" t="str">
        <f>IF(A836="SERVIÇO",VLOOKUP(B836,SERVIÇOS!$A$6:$D$6426,2,0),IF(A836="INSUMO",VLOOKUP(B836,INSUMOS!$A$6:$D$5343,2,0),IF(A836="COTAÇÃO",VLOOKUP(B836,'MAPA DE COTAÇÕES'!$A$9:$H$956,2,0))))</f>
        <v>ALIMENTACAO - MENSALISTA (COLETADO CAIXA)</v>
      </c>
      <c r="D836" s="317" t="str">
        <f>IF(A836="SERVIÇO",VLOOKUP(B836,SERVIÇOS!$A$6:$E$6426,5,0),IF(A836="INSUMO",VLOOKUP(B836,INSUMOS!$A$6:$E$5343,5,0),IF(A836="COTAÇÃO",VLOOKUP(B836,'MAPA DE COTAÇÕES'!$A$9:$I$956,8,0))))</f>
        <v>M.O</v>
      </c>
      <c r="E836" s="317" t="str">
        <f>IF(A836="SERVIÇO",VLOOKUP(B836,SERVIÇOS!$A$6:$D$6426,3,0),IF(A836="INSUMO",VLOOKUP(B836,INSUMOS!$A$6:$D$5343,3,0),IF(A836="COTAÇÃO",VLOOKUP(B836,'MAPA DE COTAÇÕES'!$A$9:$H$956,4,0))))</f>
        <v xml:space="preserve">MES   </v>
      </c>
      <c r="F836" s="320">
        <v>2</v>
      </c>
      <c r="G836" s="318">
        <f>IF(A836="SERVIÇO",VLOOKUP(B836,SERVIÇOS!$A$6:$D$6426,4,0),IF(A836="INSUMO",VLOOKUP(B836,INSUMOS!$A$6:$D$5343,4,0),IF(A836="COTAÇÃO",VLOOKUP(B836,'MAPA DE COTAÇÕES'!$A$9:$H$956,3,0))))</f>
        <v>436.05</v>
      </c>
      <c r="H836" s="321">
        <f t="shared" si="140"/>
        <v>872.1</v>
      </c>
      <c r="J836" s="244"/>
    </row>
    <row r="837" spans="1:12" s="106" customFormat="1" ht="25.5" x14ac:dyDescent="0.2">
      <c r="A837" s="287" t="s">
        <v>5146</v>
      </c>
      <c r="B837" s="319">
        <v>40861</v>
      </c>
      <c r="C837" s="316" t="str">
        <f>IF(A837="SERVIÇO",VLOOKUP(B837,SERVIÇOS!$A$6:$D$6426,2,0),IF(A837="INSUMO",VLOOKUP(B837,INSUMOS!$A$6:$D$5343,2,0),IF(A837="COTAÇÃO",VLOOKUP(B837,'MAPA DE COTAÇÕES'!$A$9:$H$956,2,0))))</f>
        <v>TRANSPORTE - MENSALISTA (COLETADO CAIXA)</v>
      </c>
      <c r="D837" s="317" t="str">
        <f>IF(A837="SERVIÇO",VLOOKUP(B837,SERVIÇOS!$A$6:$E$6426,5,0),IF(A837="INSUMO",VLOOKUP(B837,INSUMOS!$A$6:$E$5343,5,0),IF(A837="COTAÇÃO",VLOOKUP(B837,'MAPA DE COTAÇÕES'!$A$9:$I$956,8,0))))</f>
        <v>M.O</v>
      </c>
      <c r="E837" s="317" t="str">
        <f>IF(A837="SERVIÇO",VLOOKUP(B837,SERVIÇOS!$A$6:$D$6426,3,0),IF(A837="INSUMO",VLOOKUP(B837,INSUMOS!$A$6:$D$5343,3,0),IF(A837="COTAÇÃO",VLOOKUP(B837,'MAPA DE COTAÇÕES'!$A$9:$H$956,4,0))))</f>
        <v xml:space="preserve">MES   </v>
      </c>
      <c r="F837" s="320">
        <v>2</v>
      </c>
      <c r="G837" s="318">
        <f>IF(A837="SERVIÇO",VLOOKUP(B837,SERVIÇOS!$A$6:$D$6426,4,0),IF(A837="INSUMO",VLOOKUP(B837,INSUMOS!$A$6:$D$5343,4,0),IF(A837="COTAÇÃO",VLOOKUP(B837,'MAPA DE COTAÇÕES'!$A$9:$H$956,3,0))))</f>
        <v>257.26</v>
      </c>
      <c r="H837" s="321">
        <f t="shared" si="140"/>
        <v>514.52</v>
      </c>
      <c r="J837" s="244"/>
    </row>
    <row r="838" spans="1:12" s="106" customFormat="1" ht="38.25" x14ac:dyDescent="0.2">
      <c r="A838" s="287" t="s">
        <v>5144</v>
      </c>
      <c r="B838" s="319">
        <v>95388</v>
      </c>
      <c r="C838" s="316" t="str">
        <f>IF(A838="SERVIÇO",VLOOKUP(B838,SERVIÇOS!$A$6:$D$6426,2,0),IF(A838="INSUMO",VLOOKUP(B838,INSUMOS!$A$6:$D$5343,2,0),IF(A838="COTAÇÃO",VLOOKUP(B838,'MAPA DE COTAÇÕES'!$A$9:$H$956,2,0))))</f>
        <v>CURSO DE CAPACITAÇÃO PARA VIGIA NOTURNO (ENCARGOS COMPLEMENTARES) - HORISTA</v>
      </c>
      <c r="D838" s="317" t="str">
        <f>IF(A838="SERVIÇO",VLOOKUP(B838,SERVIÇOS!$A$6:$E$6426,5,0),IF(A838="INSUMO",VLOOKUP(B838,INSUMOS!$A$6:$E$5343,5,0),IF(A838="COTAÇÃO",VLOOKUP(B838,'MAPA DE COTAÇÕES'!$A$9:$I$956,8,0))))</f>
        <v>SER.CG</v>
      </c>
      <c r="E838" s="317" t="str">
        <f>IF(A838="SERVIÇO",VLOOKUP(B838,SERVIÇOS!$A$6:$D$6426,3,0),IF(A838="INSUMO",VLOOKUP(B838,INSUMOS!$A$6:$D$5343,3,0),IF(A838="COTAÇÃO",VLOOKUP(B838,'MAPA DE COTAÇÕES'!$A$9:$H$956,4,0))))</f>
        <v>H</v>
      </c>
      <c r="F838" s="320">
        <v>440</v>
      </c>
      <c r="G838" s="318">
        <f>IF(A838="SERVIÇO",VLOOKUP(B838,SERVIÇOS!$A$6:$D$6426,4,0),IF(A838="INSUMO",VLOOKUP(B838,INSUMOS!$A$6:$D$5343,4,0),IF(A838="COTAÇÃO",VLOOKUP(B838,'MAPA DE COTAÇÕES'!$A$9:$H$956,3,0))))</f>
        <v>0.05</v>
      </c>
      <c r="H838" s="321">
        <f t="shared" si="140"/>
        <v>22</v>
      </c>
      <c r="J838" s="244"/>
    </row>
    <row r="839" spans="1:12" s="94" customFormat="1" ht="30" customHeight="1" x14ac:dyDescent="0.2">
      <c r="A839" s="228"/>
      <c r="B839" s="97" t="s">
        <v>168</v>
      </c>
      <c r="C839" s="547" t="s">
        <v>14110</v>
      </c>
      <c r="D839" s="548"/>
      <c r="E839" s="548"/>
      <c r="F839" s="548"/>
      <c r="G839" s="548"/>
      <c r="H839" s="549"/>
      <c r="J839" s="95"/>
    </row>
    <row r="840" spans="1:12" s="94" customFormat="1" ht="12.75" x14ac:dyDescent="0.2">
      <c r="A840" s="228"/>
      <c r="B840" s="331"/>
      <c r="C840" s="338"/>
      <c r="D840" s="338"/>
      <c r="E840" s="338"/>
      <c r="F840" s="338"/>
      <c r="G840" s="338"/>
      <c r="H840" s="339"/>
      <c r="J840" s="95"/>
    </row>
    <row r="841" spans="1:12" s="94" customFormat="1" ht="51" x14ac:dyDescent="0.2">
      <c r="A841" s="228"/>
      <c r="B841" s="99" t="s">
        <v>6822</v>
      </c>
      <c r="C841" s="100" t="s">
        <v>7349</v>
      </c>
      <c r="D841" s="101" t="s">
        <v>107</v>
      </c>
      <c r="E841" s="101" t="s">
        <v>6454</v>
      </c>
      <c r="F841" s="102"/>
      <c r="G841" s="103"/>
      <c r="H841" s="104">
        <f>SUM(H842:H844)</f>
        <v>526.04099999999994</v>
      </c>
      <c r="J841" s="96"/>
      <c r="L841" s="98"/>
    </row>
    <row r="842" spans="1:12" s="106" customFormat="1" ht="25.5" x14ac:dyDescent="0.2">
      <c r="A842" s="287" t="s">
        <v>5144</v>
      </c>
      <c r="B842" s="367">
        <v>88264</v>
      </c>
      <c r="C842" s="316" t="str">
        <f>IF(A842="SERVIÇO",VLOOKUP(B842,SERVIÇOS!$A$6:$D$6426,2,0),IF(A842="INSUMO",VLOOKUP(B842,INSUMOS!$A$6:$D$5343,2,0),IF(A842="COTAÇÃO",VLOOKUP(B842,'MAPA DE COTAÇÕES'!$A$9:$H$956,2,0))))</f>
        <v>ELETRICISTA COM ENCARGOS COMPLEMENTARES</v>
      </c>
      <c r="D842" s="317" t="str">
        <f>IF(A842="SERVIÇO",VLOOKUP(B842,SERVIÇOS!$A$6:$E$6426,5,0),IF(A842="INSUMO",VLOOKUP(B842,INSUMOS!$A$6:$E$5343,5,0),IF(A842="COTAÇÃO",VLOOKUP(B842,'MAPA DE COTAÇÕES'!$A$9:$I$956,8,0))))</f>
        <v>SER.CG</v>
      </c>
      <c r="E842" s="317" t="str">
        <f>IF(A842="SERVIÇO",VLOOKUP(B842,SERVIÇOS!$A$6:$D$6426,3,0),IF(A842="INSUMO",VLOOKUP(B842,INSUMOS!$A$6:$D$5343,3,0),IF(A842="COTAÇÃO",VLOOKUP(B842,'MAPA DE COTAÇÕES'!$A$9:$H$956,4,0))))</f>
        <v>H</v>
      </c>
      <c r="F842" s="361">
        <v>0.7</v>
      </c>
      <c r="G842" s="318">
        <f>IF(A842="SERVIÇO",VLOOKUP(B842,SERVIÇOS!$A$6:$D$6426,4,0),IF(A842="INSUMO",VLOOKUP(B842,INSUMOS!$A$6:$D$5343,4,0),IF(A842="COTAÇÃO",VLOOKUP(B842,'MAPA DE COTAÇÕES'!$A$9:$H$956,3,0))))</f>
        <v>21.72</v>
      </c>
      <c r="H842" s="321">
        <f t="shared" ref="H842:H844" si="141">F842*G842</f>
        <v>15.203999999999999</v>
      </c>
      <c r="J842" s="244"/>
    </row>
    <row r="843" spans="1:12" s="106" customFormat="1" ht="25.5" x14ac:dyDescent="0.2">
      <c r="A843" s="287" t="s">
        <v>5144</v>
      </c>
      <c r="B843" s="319">
        <v>88247</v>
      </c>
      <c r="C843" s="316" t="str">
        <f>IF(A843="SERVIÇO",VLOOKUP(B843,SERVIÇOS!$A$6:$D$6426,2,0),IF(A843="INSUMO",VLOOKUP(B843,INSUMOS!$A$6:$D$5343,2,0),IF(A843="COTAÇÃO",VLOOKUP(B843,'MAPA DE COTAÇÕES'!$A$9:$H$956,2,0))))</f>
        <v>AUXILIAR DE ELETRICISTA COM ENCARGOS COMPLEMENTARES</v>
      </c>
      <c r="D843" s="317" t="str">
        <f>IF(A843="SERVIÇO",VLOOKUP(B843,SERVIÇOS!$A$6:$E$6426,5,0),IF(A843="INSUMO",VLOOKUP(B843,INSUMOS!$A$6:$E$5343,5,0),IF(A843="COTAÇÃO",VLOOKUP(B843,'MAPA DE COTAÇÕES'!$A$9:$I$956,8,0))))</f>
        <v>SER.CG</v>
      </c>
      <c r="E843" s="317" t="str">
        <f>IF(A843="SERVIÇO",VLOOKUP(B843,SERVIÇOS!$A$6:$D$6426,3,0),IF(A843="INSUMO",VLOOKUP(B843,INSUMOS!$A$6:$D$5343,3,0),IF(A843="COTAÇÃO",VLOOKUP(B843,'MAPA DE COTAÇÕES'!$A$9:$H$956,4,0))))</f>
        <v>H</v>
      </c>
      <c r="F843" s="361">
        <v>0.7</v>
      </c>
      <c r="G843" s="318">
        <f>IF(A843="SERVIÇO",VLOOKUP(B843,SERVIÇOS!$A$6:$D$6426,4,0),IF(A843="INSUMO",VLOOKUP(B843,INSUMOS!$A$6:$D$5343,4,0),IF(A843="COTAÇÃO",VLOOKUP(B843,'MAPA DE COTAÇÕES'!$A$9:$H$956,3,0))))</f>
        <v>16.91</v>
      </c>
      <c r="H843" s="321">
        <f t="shared" si="141"/>
        <v>11.837</v>
      </c>
      <c r="J843" s="244"/>
    </row>
    <row r="844" spans="1:12" s="106" customFormat="1" ht="38.25" x14ac:dyDescent="0.2">
      <c r="A844" s="287" t="s">
        <v>16</v>
      </c>
      <c r="B844" s="319" t="s">
        <v>5870</v>
      </c>
      <c r="C844" s="316" t="str">
        <f>IF(A844="SERVIÇO",VLOOKUP(B844,SERVIÇOS!$A$6:$D$6426,2,0),IF(A844="INSUMO",VLOOKUP(B844,INSUMOS!$A$6:$D$5343,2,0),IF(A844="COTAÇÃO",VLOOKUP(B844,'MAPA DE COTAÇÕES'!$A$9:$H$956,2,0))))</f>
        <v>MÓDULO CONTROLADOR DE AUTOMAÇÃO RESIDENCIAL (REFERÊNCIA:THOLZ EASY HOME OU EQUIVALENTE TÉCNICO)</v>
      </c>
      <c r="D844" s="317" t="str">
        <f>IF(A844="SERVIÇO",VLOOKUP(B844,SERVIÇOS!$A$6:$E$6426,5,0),IF(A844="INSUMO",VLOOKUP(B844,INSUMOS!$A$6:$E$5343,5,0),IF(A844="COTAÇÃO",VLOOKUP(B844,'MAPA DE COTAÇÕES'!$A$9:$I$956,9,0))))</f>
        <v>MAT.</v>
      </c>
      <c r="E844" s="317" t="str">
        <f>IF(A844="SERVIÇO",VLOOKUP(B844,SERVIÇOS!$A$6:$D$6426,3,0),IF(A844="INSUMO",VLOOKUP(B844,INSUMOS!$A$6:$D$5343,3,0),IF(A844="COTAÇÃO",VLOOKUP(B844,'MAPA DE COTAÇÕES'!$A$9:$H$956,4,0))))</f>
        <v>UN</v>
      </c>
      <c r="F844" s="361">
        <v>1</v>
      </c>
      <c r="G844" s="318">
        <f>IF(A844="SERVIÇO",VLOOKUP(B844,SERVIÇOS!$A$6:$D$6426,4,0),IF(A844="INSUMO",VLOOKUP(B844,INSUMOS!$A$6:$D$5343,4,0),IF(A844="COTAÇÃO",VLOOKUP(B844,'MAPA DE COTAÇÕES'!$A$9:$H$956,3,0))))</f>
        <v>499</v>
      </c>
      <c r="H844" s="321">
        <f t="shared" si="141"/>
        <v>499</v>
      </c>
      <c r="J844" s="244"/>
    </row>
    <row r="845" spans="1:12" s="94" customFormat="1" ht="12.75" x14ac:dyDescent="0.2">
      <c r="A845" s="228"/>
      <c r="B845" s="97" t="s">
        <v>168</v>
      </c>
      <c r="C845" s="547" t="s">
        <v>6827</v>
      </c>
      <c r="D845" s="548"/>
      <c r="E845" s="548"/>
      <c r="F845" s="548"/>
      <c r="G845" s="548"/>
      <c r="H845" s="549"/>
      <c r="J845" s="95"/>
    </row>
    <row r="846" spans="1:12" s="94" customFormat="1" ht="12.75" x14ac:dyDescent="0.2">
      <c r="A846" s="228"/>
      <c r="B846" s="331"/>
      <c r="C846" s="338"/>
      <c r="D846" s="338"/>
      <c r="E846" s="338"/>
      <c r="F846" s="338"/>
      <c r="G846" s="338"/>
      <c r="H846" s="339"/>
      <c r="J846" s="95"/>
    </row>
    <row r="847" spans="1:12" s="94" customFormat="1" ht="51" x14ac:dyDescent="0.2">
      <c r="A847" s="228"/>
      <c r="B847" s="99" t="s">
        <v>6824</v>
      </c>
      <c r="C847" s="100" t="s">
        <v>7348</v>
      </c>
      <c r="D847" s="101" t="s">
        <v>107</v>
      </c>
      <c r="E847" s="101" t="s">
        <v>6454</v>
      </c>
      <c r="F847" s="102"/>
      <c r="G847" s="103"/>
      <c r="H847" s="104">
        <f>SUM(H848:H850)</f>
        <v>147.7739</v>
      </c>
      <c r="J847" s="96"/>
      <c r="L847" s="98"/>
    </row>
    <row r="848" spans="1:12" s="106" customFormat="1" ht="25.5" x14ac:dyDescent="0.2">
      <c r="A848" s="287" t="s">
        <v>5144</v>
      </c>
      <c r="B848" s="367">
        <v>88264</v>
      </c>
      <c r="C848" s="316" t="str">
        <f>IF(A848="SERVIÇO",VLOOKUP(B848,SERVIÇOS!$A$6:$D$6426,2,0),IF(A848="INSUMO",VLOOKUP(B848,INSUMOS!$A$6:$D$5343,2,0),IF(A848="COTAÇÃO",VLOOKUP(B848,'MAPA DE COTAÇÕES'!$A$9:$H$956,2,0))))</f>
        <v>ELETRICISTA COM ENCARGOS COMPLEMENTARES</v>
      </c>
      <c r="D848" s="317" t="str">
        <f>IF(A848="SERVIÇO",VLOOKUP(B848,SERVIÇOS!$A$6:$E$6426,5,0),IF(A848="INSUMO",VLOOKUP(B848,INSUMOS!$A$6:$E$5343,5,0),IF(A848="COTAÇÃO",VLOOKUP(B848,'MAPA DE COTAÇÕES'!$A$9:$I$956,8,0))))</f>
        <v>SER.CG</v>
      </c>
      <c r="E848" s="317" t="str">
        <f>IF(A848="SERVIÇO",VLOOKUP(B848,SERVIÇOS!$A$6:$D$6426,3,0),IF(A848="INSUMO",VLOOKUP(B848,INSUMOS!$A$6:$D$5343,3,0),IF(A848="COTAÇÃO",VLOOKUP(B848,'MAPA DE COTAÇÕES'!$A$9:$H$956,4,0))))</f>
        <v>H</v>
      </c>
      <c r="F848" s="361">
        <v>0.53</v>
      </c>
      <c r="G848" s="318">
        <f>IF(A848="SERVIÇO",VLOOKUP(B848,SERVIÇOS!$A$6:$D$6426,4,0),IF(A848="INSUMO",VLOOKUP(B848,INSUMOS!$A$6:$D$5343,4,0),IF(A848="COTAÇÃO",VLOOKUP(B848,'MAPA DE COTAÇÕES'!$A$9:$H$956,3,0))))</f>
        <v>21.72</v>
      </c>
      <c r="H848" s="321">
        <f t="shared" ref="H848:H850" si="142">F848*G848</f>
        <v>11.5116</v>
      </c>
      <c r="J848" s="244"/>
    </row>
    <row r="849" spans="1:12" s="106" customFormat="1" ht="25.5" x14ac:dyDescent="0.2">
      <c r="A849" s="287" t="s">
        <v>5144</v>
      </c>
      <c r="B849" s="319">
        <v>88247</v>
      </c>
      <c r="C849" s="316" t="str">
        <f>IF(A849="SERVIÇO",VLOOKUP(B849,SERVIÇOS!$A$6:$D$6426,2,0),IF(A849="INSUMO",VLOOKUP(B849,INSUMOS!$A$6:$D$5343,2,0),IF(A849="COTAÇÃO",VLOOKUP(B849,'MAPA DE COTAÇÕES'!$A$9:$H$956,2,0))))</f>
        <v>AUXILIAR DE ELETRICISTA COM ENCARGOS COMPLEMENTARES</v>
      </c>
      <c r="D849" s="317" t="str">
        <f>IF(A849="SERVIÇO",VLOOKUP(B849,SERVIÇOS!$A$6:$E$6426,5,0),IF(A849="INSUMO",VLOOKUP(B849,INSUMOS!$A$6:$E$5343,5,0),IF(A849="COTAÇÃO",VLOOKUP(B849,'MAPA DE COTAÇÕES'!$A$9:$I$956,8,0))))</f>
        <v>SER.CG</v>
      </c>
      <c r="E849" s="317" t="str">
        <f>IF(A849="SERVIÇO",VLOOKUP(B849,SERVIÇOS!$A$6:$D$6426,3,0),IF(A849="INSUMO",VLOOKUP(B849,INSUMOS!$A$6:$D$5343,3,0),IF(A849="COTAÇÃO",VLOOKUP(B849,'MAPA DE COTAÇÕES'!$A$9:$H$956,4,0))))</f>
        <v>H</v>
      </c>
      <c r="F849" s="361">
        <v>0.53</v>
      </c>
      <c r="G849" s="318">
        <f>IF(A849="SERVIÇO",VLOOKUP(B849,SERVIÇOS!$A$6:$D$6426,4,0),IF(A849="INSUMO",VLOOKUP(B849,INSUMOS!$A$6:$D$5343,4,0),IF(A849="COTAÇÃO",VLOOKUP(B849,'MAPA DE COTAÇÕES'!$A$9:$H$956,3,0))))</f>
        <v>16.91</v>
      </c>
      <c r="H849" s="321">
        <f t="shared" si="142"/>
        <v>8.9623000000000008</v>
      </c>
      <c r="J849" s="244"/>
    </row>
    <row r="850" spans="1:12" s="106" customFormat="1" ht="51" x14ac:dyDescent="0.2">
      <c r="A850" s="287" t="s">
        <v>16</v>
      </c>
      <c r="B850" s="319" t="s">
        <v>5872</v>
      </c>
      <c r="C850" s="316" t="str">
        <f>IF(A850="SERVIÇO",VLOOKUP(B850,SERVIÇOS!$A$6:$D$6426,2,0),IF(A850="INSUMO",VLOOKUP(B850,INSUMOS!$A$6:$D$5343,2,0),IF(A850="COTAÇÃO",VLOOKUP(B850,'MAPA DE COTAÇÕES'!$A$9:$H$956,2,0))))</f>
        <v>INTERRUPTOR HORÁRIO DIGITALCOM TEMPORIZADOR HORÁRIO SEMANAL PROGRAMAVEL 220VCA COM SAÍDA RELÉ NA E NF</v>
      </c>
      <c r="D850" s="317" t="str">
        <f>IF(A850="SERVIÇO",VLOOKUP(B850,SERVIÇOS!$A$6:$E$6426,5,0),IF(A850="INSUMO",VLOOKUP(B850,INSUMOS!$A$6:$E$5343,5,0),IF(A850="COTAÇÃO",VLOOKUP(B850,'MAPA DE COTAÇÕES'!$A$9:$I$956,9,0))))</f>
        <v>MAT.</v>
      </c>
      <c r="E850" s="317" t="str">
        <f>IF(A850="SERVIÇO",VLOOKUP(B850,SERVIÇOS!$A$6:$D$6426,3,0),IF(A850="INSUMO",VLOOKUP(B850,INSUMOS!$A$6:$D$5343,3,0),IF(A850="COTAÇÃO",VLOOKUP(B850,'MAPA DE COTAÇÕES'!$A$9:$H$956,4,0))))</f>
        <v>UN</v>
      </c>
      <c r="F850" s="361">
        <v>1</v>
      </c>
      <c r="G850" s="318">
        <f>IF(A850="SERVIÇO",VLOOKUP(B850,SERVIÇOS!$A$6:$D$6426,4,0),IF(A850="INSUMO",VLOOKUP(B850,INSUMOS!$A$6:$D$5343,4,0),IF(A850="COTAÇÃO",VLOOKUP(B850,'MAPA DE COTAÇÕES'!$A$9:$H$956,3,0))))</f>
        <v>127.3</v>
      </c>
      <c r="H850" s="321">
        <f t="shared" si="142"/>
        <v>127.3</v>
      </c>
      <c r="J850" s="244"/>
    </row>
    <row r="851" spans="1:12" s="94" customFormat="1" ht="12.75" x14ac:dyDescent="0.2">
      <c r="A851" s="228"/>
      <c r="B851" s="97" t="s">
        <v>168</v>
      </c>
      <c r="C851" s="547" t="s">
        <v>6828</v>
      </c>
      <c r="D851" s="548"/>
      <c r="E851" s="548"/>
      <c r="F851" s="548"/>
      <c r="G851" s="548"/>
      <c r="H851" s="549"/>
      <c r="J851" s="95"/>
    </row>
    <row r="852" spans="1:12" s="94" customFormat="1" ht="12.75" x14ac:dyDescent="0.2">
      <c r="A852" s="228"/>
      <c r="B852" s="331"/>
      <c r="C852" s="338"/>
      <c r="D852" s="338"/>
      <c r="E852" s="338"/>
      <c r="F852" s="338"/>
      <c r="G852" s="338"/>
      <c r="H852" s="339"/>
      <c r="J852" s="95"/>
    </row>
    <row r="853" spans="1:12" s="94" customFormat="1" ht="25.5" x14ac:dyDescent="0.2">
      <c r="A853" s="228"/>
      <c r="B853" s="99" t="s">
        <v>6826</v>
      </c>
      <c r="C853" s="100" t="s">
        <v>6829</v>
      </c>
      <c r="D853" s="101" t="s">
        <v>107</v>
      </c>
      <c r="E853" s="101" t="s">
        <v>6454</v>
      </c>
      <c r="F853" s="102"/>
      <c r="G853" s="103"/>
      <c r="H853" s="104">
        <f>SUM(H854:H857)</f>
        <v>406.42899999999997</v>
      </c>
      <c r="J853" s="96"/>
      <c r="L853" s="98"/>
    </row>
    <row r="854" spans="1:12" s="106" customFormat="1" ht="25.5" x14ac:dyDescent="0.2">
      <c r="A854" s="287" t="s">
        <v>5144</v>
      </c>
      <c r="B854" s="367">
        <v>88264</v>
      </c>
      <c r="C854" s="316" t="str">
        <f>IF(A854="SERVIÇO",VLOOKUP(B854,SERVIÇOS!$A$6:$D$6426,2,0),IF(A854="INSUMO",VLOOKUP(B854,INSUMOS!$A$6:$D$5343,2,0),IF(A854="COTAÇÃO",VLOOKUP(B854,'MAPA DE COTAÇÕES'!$A$9:$H$956,2,0))))</f>
        <v>ELETRICISTA COM ENCARGOS COMPLEMENTARES</v>
      </c>
      <c r="D854" s="317" t="str">
        <f>IF(A854="SERVIÇO",VLOOKUP(B854,SERVIÇOS!$A$6:$E$6426,5,0),IF(A854="INSUMO",VLOOKUP(B854,INSUMOS!$A$6:$E$5343,5,0),IF(A854="COTAÇÃO",VLOOKUP(B854,'MAPA DE COTAÇÕES'!$A$9:$I$956,8,0))))</f>
        <v>SER.CG</v>
      </c>
      <c r="E854" s="317" t="str">
        <f>IF(A854="SERVIÇO",VLOOKUP(B854,SERVIÇOS!$A$6:$D$6426,3,0),IF(A854="INSUMO",VLOOKUP(B854,INSUMOS!$A$6:$D$5343,3,0),IF(A854="COTAÇÃO",VLOOKUP(B854,'MAPA DE COTAÇÕES'!$A$9:$H$956,4,0))))</f>
        <v>H</v>
      </c>
      <c r="F854" s="361">
        <v>3.8</v>
      </c>
      <c r="G854" s="318">
        <f>IF(A854="SERVIÇO",VLOOKUP(B854,SERVIÇOS!$A$6:$D$6426,4,0),IF(A854="INSUMO",VLOOKUP(B854,INSUMOS!$A$6:$D$5343,4,0),IF(A854="COTAÇÃO",VLOOKUP(B854,'MAPA DE COTAÇÕES'!$A$9:$H$956,3,0))))</f>
        <v>21.72</v>
      </c>
      <c r="H854" s="321">
        <f t="shared" ref="H854:H857" si="143">F854*G854</f>
        <v>82.535999999999987</v>
      </c>
      <c r="J854" s="244"/>
    </row>
    <row r="855" spans="1:12" s="106" customFormat="1" ht="25.5" x14ac:dyDescent="0.2">
      <c r="A855" s="287" t="s">
        <v>5144</v>
      </c>
      <c r="B855" s="319">
        <v>88247</v>
      </c>
      <c r="C855" s="316" t="str">
        <f>IF(A855="SERVIÇO",VLOOKUP(B855,SERVIÇOS!$A$6:$D$6426,2,0),IF(A855="INSUMO",VLOOKUP(B855,INSUMOS!$A$6:$D$5343,2,0),IF(A855="COTAÇÃO",VLOOKUP(B855,'MAPA DE COTAÇÕES'!$A$9:$H$956,2,0))))</f>
        <v>AUXILIAR DE ELETRICISTA COM ENCARGOS COMPLEMENTARES</v>
      </c>
      <c r="D855" s="317" t="str">
        <f>IF(A855="SERVIÇO",VLOOKUP(B855,SERVIÇOS!$A$6:$E$6426,5,0),IF(A855="INSUMO",VLOOKUP(B855,INSUMOS!$A$6:$E$5343,5,0),IF(A855="COTAÇÃO",VLOOKUP(B855,'MAPA DE COTAÇÕES'!$A$9:$I$956,8,0))))</f>
        <v>SER.CG</v>
      </c>
      <c r="E855" s="317" t="str">
        <f>IF(A855="SERVIÇO",VLOOKUP(B855,SERVIÇOS!$A$6:$D$6426,3,0),IF(A855="INSUMO",VLOOKUP(B855,INSUMOS!$A$6:$D$5343,3,0),IF(A855="COTAÇÃO",VLOOKUP(B855,'MAPA DE COTAÇÕES'!$A$9:$H$956,4,0))))</f>
        <v>H</v>
      </c>
      <c r="F855" s="361">
        <v>3.8</v>
      </c>
      <c r="G855" s="318">
        <f>IF(A855="SERVIÇO",VLOOKUP(B855,SERVIÇOS!$A$6:$D$6426,4,0),IF(A855="INSUMO",VLOOKUP(B855,INSUMOS!$A$6:$D$5343,4,0),IF(A855="COTAÇÃO",VLOOKUP(B855,'MAPA DE COTAÇÕES'!$A$9:$H$956,3,0))))</f>
        <v>16.91</v>
      </c>
      <c r="H855" s="321">
        <f t="shared" si="143"/>
        <v>64.257999999999996</v>
      </c>
      <c r="J855" s="244"/>
    </row>
    <row r="856" spans="1:12" s="106" customFormat="1" ht="25.5" x14ac:dyDescent="0.2">
      <c r="A856" s="287" t="s">
        <v>5144</v>
      </c>
      <c r="B856" s="319">
        <v>88266</v>
      </c>
      <c r="C856" s="316" t="str">
        <f>IF(A856="SERVIÇO",VLOOKUP(B856,SERVIÇOS!$A$6:$D$6426,2,0),IF(A856="INSUMO",VLOOKUP(B856,INSUMOS!$A$6:$D$5343,2,0),IF(A856="COTAÇÃO",VLOOKUP(B856,'MAPA DE COTAÇÕES'!$A$9:$H$956,2,0))))</f>
        <v>ELETROTÉCNICO COM ENCARGOS COMPLEMENTARES</v>
      </c>
      <c r="D856" s="317" t="str">
        <f>IF(A856="SERVIÇO",VLOOKUP(B856,SERVIÇOS!$A$6:$E$6426,5,0),IF(A856="INSUMO",VLOOKUP(B856,INSUMOS!$A$6:$E$5343,5,0),IF(A856="COTAÇÃO",VLOOKUP(B856,'MAPA DE COTAÇÕES'!$A$9:$I$956,8,0))))</f>
        <v>SER.CG</v>
      </c>
      <c r="E856" s="317" t="str">
        <f>IF(A856="SERVIÇO",VLOOKUP(B856,SERVIÇOS!$A$6:$D$6426,3,0),IF(A856="INSUMO",VLOOKUP(B856,INSUMOS!$A$6:$D$5343,3,0),IF(A856="COTAÇÃO",VLOOKUP(B856,'MAPA DE COTAÇÕES'!$A$9:$H$956,4,0))))</f>
        <v>H</v>
      </c>
      <c r="F856" s="361">
        <v>0.5</v>
      </c>
      <c r="G856" s="318">
        <f>IF(A856="SERVIÇO",VLOOKUP(B856,SERVIÇOS!$A$6:$D$6426,4,0),IF(A856="INSUMO",VLOOKUP(B856,INSUMOS!$A$6:$D$5343,4,0),IF(A856="COTAÇÃO",VLOOKUP(B856,'MAPA DE COTAÇÕES'!$A$9:$H$956,3,0))))</f>
        <v>29.27</v>
      </c>
      <c r="H856" s="321">
        <f t="shared" ref="H856" si="144">F856*G856</f>
        <v>14.635</v>
      </c>
      <c r="J856" s="244"/>
    </row>
    <row r="857" spans="1:12" s="106" customFormat="1" ht="25.5" x14ac:dyDescent="0.2">
      <c r="A857" s="287" t="s">
        <v>16</v>
      </c>
      <c r="B857" s="319" t="s">
        <v>5877</v>
      </c>
      <c r="C857" s="316" t="str">
        <f>IF(A857="SERVIÇO",VLOOKUP(B857,SERVIÇOS!$A$6:$D$6426,2,0),IF(A857="INSUMO",VLOOKUP(B857,INSUMOS!$A$6:$D$5343,2,0),IF(A857="COTAÇÃO",VLOOKUP(B857,'MAPA DE COTAÇÕES'!$A$9:$H$956,2,0))))</f>
        <v>CONTATOR TRIPOLAR 40A 1NA+1NF 220VCA-50/60Hz</v>
      </c>
      <c r="D857" s="317" t="str">
        <f>IF(A857="SERVIÇO",VLOOKUP(B857,SERVIÇOS!$A$6:$E$6426,5,0),IF(A857="INSUMO",VLOOKUP(B857,INSUMOS!$A$6:$E$5343,5,0),IF(A857="COTAÇÃO",VLOOKUP(B857,'MAPA DE COTAÇÕES'!$A$9:$I$956,9,0))))</f>
        <v>MAT.</v>
      </c>
      <c r="E857" s="317" t="str">
        <f>IF(A857="SERVIÇO",VLOOKUP(B857,SERVIÇOS!$A$6:$D$6426,3,0),IF(A857="INSUMO",VLOOKUP(B857,INSUMOS!$A$6:$D$5343,3,0),IF(A857="COTAÇÃO",VLOOKUP(B857,'MAPA DE COTAÇÕES'!$A$9:$H$956,4,0))))</f>
        <v>UN</v>
      </c>
      <c r="F857" s="361">
        <v>1</v>
      </c>
      <c r="G857" s="318">
        <f>IF(A857="SERVIÇO",VLOOKUP(B857,SERVIÇOS!$A$6:$D$6426,4,0),IF(A857="INSUMO",VLOOKUP(B857,INSUMOS!$A$6:$D$5343,4,0),IF(A857="COTAÇÃO",VLOOKUP(B857,'MAPA DE COTAÇÕES'!$A$9:$H$956,3,0))))</f>
        <v>245</v>
      </c>
      <c r="H857" s="321">
        <f t="shared" si="143"/>
        <v>245</v>
      </c>
      <c r="J857" s="244"/>
    </row>
    <row r="858" spans="1:12" s="94" customFormat="1" ht="12.75" x14ac:dyDescent="0.2">
      <c r="A858" s="228"/>
      <c r="B858" s="97" t="s">
        <v>168</v>
      </c>
      <c r="C858" s="547" t="s">
        <v>6830</v>
      </c>
      <c r="D858" s="548"/>
      <c r="E858" s="548"/>
      <c r="F858" s="548"/>
      <c r="G858" s="548"/>
      <c r="H858" s="549"/>
      <c r="J858" s="95"/>
    </row>
    <row r="859" spans="1:12" s="94" customFormat="1" ht="12.75" x14ac:dyDescent="0.2">
      <c r="A859" s="228"/>
      <c r="B859" s="331"/>
      <c r="C859" s="332"/>
      <c r="D859" s="332"/>
      <c r="E859" s="332"/>
      <c r="F859" s="332"/>
      <c r="G859" s="332"/>
      <c r="H859" s="333"/>
      <c r="J859" s="95"/>
    </row>
    <row r="860" spans="1:12" s="94" customFormat="1" ht="102" x14ac:dyDescent="0.2">
      <c r="A860" s="228"/>
      <c r="B860" s="99" t="s">
        <v>6504</v>
      </c>
      <c r="C860" s="100" t="s">
        <v>6529</v>
      </c>
      <c r="D860" s="101" t="s">
        <v>107</v>
      </c>
      <c r="E860" s="101" t="s">
        <v>6454</v>
      </c>
      <c r="F860" s="102"/>
      <c r="G860" s="103"/>
      <c r="H860" s="104">
        <f>SUM(H861:H866)</f>
        <v>1504.888166688</v>
      </c>
      <c r="J860" s="96"/>
      <c r="L860" s="98"/>
    </row>
    <row r="861" spans="1:12" s="106" customFormat="1" ht="38.25" x14ac:dyDescent="0.2">
      <c r="A861" s="287" t="s">
        <v>5144</v>
      </c>
      <c r="B861" s="319">
        <v>90819</v>
      </c>
      <c r="C861" s="316" t="str">
        <f>IF(A861="SERVIÇO",VLOOKUP(B861,SERVIÇOS!$A$6:$D$6426,2,0),IF(A861="INSUMO",VLOOKUP(B861,INSUMOS!$A$6:$D$5343,2,0),IF(A861="COTAÇÃO",VLOOKUP(B861,'MAPA DE COTAÇÕES'!$A$9:$H$956,2,0))))</f>
        <v>ADUELA / MARCO / BATENTE PARA PORTA DE 90X210CM, FIXAÇÃO COM ARGAMASSA - SOMENTE INSTALAÇÃO. AF_08/2015_P</v>
      </c>
      <c r="D861" s="317" t="str">
        <f>IF(A861="SERVIÇO",VLOOKUP(B861,SERVIÇOS!$A$6:$E$6426,5,0),IF(A861="INSUMO",VLOOKUP(B861,INSUMOS!$A$6:$E$5343,5,0),IF(A861="COTAÇÃO",VLOOKUP(B861,'MAPA DE COTAÇÕES'!$A$9:$I$956,8,0))))</f>
        <v>SER.CG</v>
      </c>
      <c r="E861" s="317" t="str">
        <f>IF(A861="SERVIÇO",VLOOKUP(B861,SERVIÇOS!$A$6:$D$6426,3,0),IF(A861="INSUMO",VLOOKUP(B861,INSUMOS!$A$6:$D$5343,3,0),IF(A861="COTAÇÃO",VLOOKUP(B861,'MAPA DE COTAÇÕES'!$A$9:$H$956,4,0))))</f>
        <v>UN</v>
      </c>
      <c r="F861" s="358">
        <v>1</v>
      </c>
      <c r="G861" s="318">
        <f>IF(A861="SERVIÇO",VLOOKUP(B861,SERVIÇOS!$A$6:$D$6426,4,0),IF(A861="INSUMO",VLOOKUP(B861,INSUMOS!$A$6:$D$5343,4,0),IF(A861="COTAÇÃO",VLOOKUP(B861,'MAPA DE COTAÇÕES'!$A$9:$H$956,3,0))))</f>
        <v>79.709999999999994</v>
      </c>
      <c r="H861" s="321">
        <f t="shared" ref="H861:H866" si="145">F861*G861</f>
        <v>79.709999999999994</v>
      </c>
      <c r="J861" s="244"/>
    </row>
    <row r="862" spans="1:12" s="106" customFormat="1" ht="63.75" x14ac:dyDescent="0.2">
      <c r="A862" s="287" t="s">
        <v>5144</v>
      </c>
      <c r="B862" s="319">
        <v>90823</v>
      </c>
      <c r="C862" s="316" t="str">
        <f>IF(A862="SERVIÇO",VLOOKUP(B862,SERVIÇOS!$A$6:$D$6426,2,0),IF(A862="INSUMO",VLOOKUP(B862,INSUMOS!$A$6:$D$5343,2,0),IF(A862="COTAÇÃO",VLOOKUP(B862,'MAPA DE COTAÇÕES'!$A$9:$H$956,2,0))))</f>
        <v>PORTA DE MADEIRA PARA PINTURA, SEMI-OCA (LEVE OU MÉDIA), 90X210CM, ESPESSURA DE 3,5CM, INCLUSO DOBRADIÇAS - FORNECIMENTO E INSTALAÇÃO. AF_08/2015</v>
      </c>
      <c r="D862" s="317" t="str">
        <f>IF(A862="SERVIÇO",VLOOKUP(B862,SERVIÇOS!$A$6:$E$6426,5,0),IF(A862="INSUMO",VLOOKUP(B862,INSUMOS!$A$6:$E$5343,5,0),IF(A862="COTAÇÃO",VLOOKUP(B862,'MAPA DE COTAÇÕES'!$A$9:$I$956,8,0))))</f>
        <v>SER.CG</v>
      </c>
      <c r="E862" s="317" t="str">
        <f>IF(A862="SERVIÇO",VLOOKUP(B862,SERVIÇOS!$A$6:$D$6426,3,0),IF(A862="INSUMO",VLOOKUP(B862,INSUMOS!$A$6:$D$5343,3,0),IF(A862="COTAÇÃO",VLOOKUP(B862,'MAPA DE COTAÇÕES'!$A$9:$H$956,4,0))))</f>
        <v>UN</v>
      </c>
      <c r="F862" s="359">
        <v>1</v>
      </c>
      <c r="G862" s="318">
        <f>IF(A862="SERVIÇO",VLOOKUP(B862,SERVIÇOS!$A$6:$D$6426,4,0),IF(A862="INSUMO",VLOOKUP(B862,INSUMOS!$A$6:$D$5343,4,0),IF(A862="COTAÇÃO",VLOOKUP(B862,'MAPA DE COTAÇÕES'!$A$9:$H$956,3,0))))</f>
        <v>300.56</v>
      </c>
      <c r="H862" s="321">
        <f t="shared" si="145"/>
        <v>300.56</v>
      </c>
      <c r="J862" s="244"/>
    </row>
    <row r="863" spans="1:12" s="106" customFormat="1" ht="38.25" x14ac:dyDescent="0.2">
      <c r="A863" s="287" t="s">
        <v>5144</v>
      </c>
      <c r="B863" s="319">
        <v>72200</v>
      </c>
      <c r="C863" s="316" t="str">
        <f>IF(A863="SERVIÇO",VLOOKUP(B863,SERVIÇOS!$A$6:$D$6426,2,0),IF(A863="INSUMO",VLOOKUP(B863,INSUMOS!$A$6:$D$5343,2,0),IF(A863="COTAÇÃO",VLOOKUP(B863,'MAPA DE COTAÇÕES'!$A$9:$H$956,2,0))))</f>
        <v>REVESTIMENTO EM LAMINADO MELAMINICO TEXTURIZADO, ESPESSURA 0,8 MM, FIXADO COM COLA</v>
      </c>
      <c r="D863" s="317" t="str">
        <f>IF(A863="SERVIÇO",VLOOKUP(B863,SERVIÇOS!$A$6:$E$6426,5,0),IF(A863="INSUMO",VLOOKUP(B863,INSUMOS!$A$6:$E$5343,5,0),IF(A863="COTAÇÃO",VLOOKUP(B863,'MAPA DE COTAÇÕES'!$A$9:$I$956,8,0))))</f>
        <v>SER.CG</v>
      </c>
      <c r="E863" s="317" t="str">
        <f>IF(A863="SERVIÇO",VLOOKUP(B863,SERVIÇOS!$A$6:$D$6426,3,0),IF(A863="INSUMO",VLOOKUP(B863,INSUMOS!$A$6:$D$5343,3,0),IF(A863="COTAÇÃO",VLOOKUP(B863,'MAPA DE COTAÇÕES'!$A$9:$H$956,4,0))))</f>
        <v>M2</v>
      </c>
      <c r="F863" s="358">
        <v>3.78</v>
      </c>
      <c r="G863" s="318">
        <f>IF(A863="SERVIÇO",VLOOKUP(B863,SERVIÇOS!$A$6:$D$6426,4,0),IF(A863="INSUMO",VLOOKUP(B863,INSUMOS!$A$6:$D$5343,4,0),IF(A863="COTAÇÃO",VLOOKUP(B863,'MAPA DE COTAÇÕES'!$A$9:$H$956,3,0))))</f>
        <v>94.42</v>
      </c>
      <c r="H863" s="321">
        <f t="shared" si="145"/>
        <v>356.9076</v>
      </c>
      <c r="J863" s="244"/>
    </row>
    <row r="864" spans="1:12" s="106" customFormat="1" ht="38.25" x14ac:dyDescent="0.2">
      <c r="A864" s="287" t="s">
        <v>5144</v>
      </c>
      <c r="B864" s="319">
        <v>72120</v>
      </c>
      <c r="C864" s="316" t="str">
        <f>IF(A864="SERVIÇO",VLOOKUP(B864,SERVIÇOS!$A$6:$D$6426,2,0),IF(A864="INSUMO",VLOOKUP(B864,INSUMOS!$A$6:$D$5343,2,0),IF(A864="COTAÇÃO",VLOOKUP(B864,'MAPA DE COTAÇÕES'!$A$9:$H$956,2,0))))</f>
        <v>VIDRO TEMPERADO INCOLOR, ESPESSURA 10MM, FORNECIMENTO E INSTALACAO, INCLUSIVE MASSA PARA VEDACAO</v>
      </c>
      <c r="D864" s="317" t="str">
        <f>IF(A864="SERVIÇO",VLOOKUP(B864,SERVIÇOS!$A$6:$E$6426,5,0),IF(A864="INSUMO",VLOOKUP(B864,INSUMOS!$A$6:$E$5343,5,0),IF(A864="COTAÇÃO",VLOOKUP(B864,'MAPA DE COTAÇÕES'!$A$9:$I$956,8,0))))</f>
        <v>SER.CG</v>
      </c>
      <c r="E864" s="317" t="str">
        <f>IF(A864="SERVIÇO",VLOOKUP(B864,SERVIÇOS!$A$6:$D$6426,3,0),IF(A864="INSUMO",VLOOKUP(B864,INSUMOS!$A$6:$D$5343,3,0),IF(A864="COTAÇÃO",VLOOKUP(B864,'MAPA DE COTAÇÕES'!$A$9:$H$956,4,0))))</f>
        <v>M2</v>
      </c>
      <c r="F864" s="359">
        <v>0.2</v>
      </c>
      <c r="G864" s="318">
        <f>IF(A864="SERVIÇO",VLOOKUP(B864,SERVIÇOS!$A$6:$D$6426,4,0),IF(A864="INSUMO",VLOOKUP(B864,INSUMOS!$A$6:$D$5343,4,0),IF(A864="COTAÇÃO",VLOOKUP(B864,'MAPA DE COTAÇÕES'!$A$9:$H$956,3,0))))</f>
        <v>163.01</v>
      </c>
      <c r="H864" s="321">
        <f t="shared" si="145"/>
        <v>32.601999999999997</v>
      </c>
      <c r="J864" s="244"/>
    </row>
    <row r="865" spans="1:12" s="106" customFormat="1" ht="38.25" x14ac:dyDescent="0.2">
      <c r="A865" s="287" t="s">
        <v>5144</v>
      </c>
      <c r="B865" s="319" t="str">
        <f>$B$98</f>
        <v>CPA - 001</v>
      </c>
      <c r="C865" s="316" t="str">
        <f>$C$98</f>
        <v>ADUELA / MARCO / BATENTE EM CHAPA DOBRADA GALVANIZADA A FOGO PERIMETRO = 44CM</v>
      </c>
      <c r="D865" s="317" t="str">
        <f>$D$98</f>
        <v xml:space="preserve">SER.CG </v>
      </c>
      <c r="E865" s="317" t="str">
        <f>$E$98</f>
        <v>M</v>
      </c>
      <c r="F865" s="361">
        <f>0.98+2.1+2.1</f>
        <v>5.18</v>
      </c>
      <c r="G865" s="318">
        <f>$H$98</f>
        <v>61.514481600000011</v>
      </c>
      <c r="H865" s="321">
        <f t="shared" si="145"/>
        <v>318.64501468800006</v>
      </c>
      <c r="J865" s="244"/>
    </row>
    <row r="866" spans="1:12" s="106" customFormat="1" ht="25.5" x14ac:dyDescent="0.2">
      <c r="A866" s="287" t="s">
        <v>5144</v>
      </c>
      <c r="B866" s="319" t="str">
        <f>$B$105</f>
        <v>CPA - 002</v>
      </c>
      <c r="C866" s="316" t="str">
        <f>$C$105</f>
        <v>PROTEÇÃO INFERIOR EM AÇO INOX   - FORNECIMENTO E INSTALAÇÃO</v>
      </c>
      <c r="D866" s="317" t="str">
        <f>$D$105</f>
        <v xml:space="preserve">SER.CG </v>
      </c>
      <c r="E866" s="317" t="str">
        <f>$E$105</f>
        <v>M</v>
      </c>
      <c r="F866" s="361">
        <f>0.9*0.3*2</f>
        <v>0.54</v>
      </c>
      <c r="G866" s="318">
        <f>$H$105</f>
        <v>771.22879999999998</v>
      </c>
      <c r="H866" s="321">
        <f t="shared" si="145"/>
        <v>416.46355199999999</v>
      </c>
      <c r="J866" s="244"/>
    </row>
    <row r="867" spans="1:12" s="94" customFormat="1" ht="12.75" x14ac:dyDescent="0.2">
      <c r="A867" s="228"/>
      <c r="B867" s="331"/>
      <c r="C867" s="332"/>
      <c r="D867" s="332"/>
      <c r="E867" s="332"/>
      <c r="F867" s="332"/>
      <c r="G867" s="332"/>
      <c r="H867" s="333"/>
      <c r="J867" s="95"/>
    </row>
    <row r="868" spans="1:12" s="94" customFormat="1" ht="102" x14ac:dyDescent="0.2">
      <c r="A868" s="228"/>
      <c r="B868" s="99" t="s">
        <v>6506</v>
      </c>
      <c r="C868" s="100" t="s">
        <v>6530</v>
      </c>
      <c r="D868" s="101" t="s">
        <v>107</v>
      </c>
      <c r="E868" s="101" t="s">
        <v>6454</v>
      </c>
      <c r="F868" s="102"/>
      <c r="G868" s="103"/>
      <c r="H868" s="104">
        <f>SUM(H869:H874)</f>
        <v>1297.4450143680001</v>
      </c>
      <c r="J868" s="96"/>
      <c r="L868" s="98"/>
    </row>
    <row r="869" spans="1:12" s="106" customFormat="1" ht="38.25" x14ac:dyDescent="0.2">
      <c r="A869" s="287" t="s">
        <v>5144</v>
      </c>
      <c r="B869" s="319">
        <v>90807</v>
      </c>
      <c r="C869" s="316" t="str">
        <f>IF(A869="SERVIÇO",VLOOKUP(B869,SERVIÇOS!$A$6:$D$6426,2,0),IF(A869="INSUMO",VLOOKUP(B869,INSUMOS!$A$6:$D$5343,2,0),IF(A869="COTAÇÃO",VLOOKUP(B869,'MAPA DE COTAÇÕES'!$A$9:$H$956,2,0))))</f>
        <v>ADUELA / MARCO / BATENTE PARA PORTA DE 70X210CM, FIXAÇÃO COM ARGAMASSA - SOMENTE INSTALAÇÃO. AF_08/2015_P</v>
      </c>
      <c r="D869" s="317" t="str">
        <f>IF(A869="SERVIÇO",VLOOKUP(B869,SERVIÇOS!$A$6:$E$6426,5,0),IF(A869="INSUMO",VLOOKUP(B869,INSUMOS!$A$6:$E$5343,5,0),IF(A869="COTAÇÃO",VLOOKUP(B869,'MAPA DE COTAÇÕES'!$A$9:$I$956,8,0))))</f>
        <v>SER.CG</v>
      </c>
      <c r="E869" s="317" t="str">
        <f>IF(A869="SERVIÇO",VLOOKUP(B869,SERVIÇOS!$A$6:$D$6426,3,0),IF(A869="INSUMO",VLOOKUP(B869,INSUMOS!$A$6:$D$5343,3,0),IF(A869="COTAÇÃO",VLOOKUP(B869,'MAPA DE COTAÇÕES'!$A$9:$H$956,4,0))))</f>
        <v>UN</v>
      </c>
      <c r="F869" s="361">
        <v>1</v>
      </c>
      <c r="G869" s="318">
        <f>IF(A869="SERVIÇO",VLOOKUP(B869,SERVIÇOS!$A$6:$D$6426,4,0),IF(A869="INSUMO",VLOOKUP(B869,INSUMOS!$A$6:$D$5343,4,0),IF(A869="COTAÇÃO",VLOOKUP(B869,'MAPA DE COTAÇÕES'!$A$9:$H$956,3,0))))</f>
        <v>68.91</v>
      </c>
      <c r="H869" s="321">
        <f t="shared" ref="H869:H874" si="146">F869*G869</f>
        <v>68.91</v>
      </c>
      <c r="J869" s="244"/>
    </row>
    <row r="870" spans="1:12" s="106" customFormat="1" ht="63.75" x14ac:dyDescent="0.2">
      <c r="A870" s="287" t="s">
        <v>5144</v>
      </c>
      <c r="B870" s="319">
        <v>90821</v>
      </c>
      <c r="C870" s="316" t="str">
        <f>IF(A870="SERVIÇO",VLOOKUP(B870,SERVIÇOS!$A$6:$D$6426,2,0),IF(A870="INSUMO",VLOOKUP(B870,INSUMOS!$A$6:$D$5343,2,0),IF(A870="COTAÇÃO",VLOOKUP(B870,'MAPA DE COTAÇÕES'!$A$9:$H$956,2,0))))</f>
        <v>PORTA DE MADEIRA PARA PINTURA, SEMI-OCA (LEVE OU MÉDIA), 70X210CM, ESPESSURA DE 3,5CM, INCLUSO DOBRADIÇAS - FORNECIMENTO E INSTALAÇÃO. AF_08/2015</v>
      </c>
      <c r="D870" s="317" t="str">
        <f>IF(A870="SERVIÇO",VLOOKUP(B870,SERVIÇOS!$A$6:$E$6426,5,0),IF(A870="INSUMO",VLOOKUP(B870,INSUMOS!$A$6:$E$5343,5,0),IF(A870="COTAÇÃO",VLOOKUP(B870,'MAPA DE COTAÇÕES'!$A$9:$I$956,8,0))))</f>
        <v>SER.CG</v>
      </c>
      <c r="E870" s="317" t="str">
        <f>IF(A870="SERVIÇO",VLOOKUP(B870,SERVIÇOS!$A$6:$D$6426,3,0),IF(A870="INSUMO",VLOOKUP(B870,INSUMOS!$A$6:$D$5343,3,0),IF(A870="COTAÇÃO",VLOOKUP(B870,'MAPA DE COTAÇÕES'!$A$9:$H$956,4,0))))</f>
        <v>UN</v>
      </c>
      <c r="F870" s="362">
        <v>1</v>
      </c>
      <c r="G870" s="318">
        <f>IF(A870="SERVIÇO",VLOOKUP(B870,SERVIÇOS!$A$6:$D$6426,4,0),IF(A870="INSUMO",VLOOKUP(B870,INSUMOS!$A$6:$D$5343,4,0),IF(A870="COTAÇÃO",VLOOKUP(B870,'MAPA DE COTAÇÕES'!$A$9:$H$956,3,0))))</f>
        <v>288.08</v>
      </c>
      <c r="H870" s="321">
        <f t="shared" si="146"/>
        <v>288.08</v>
      </c>
      <c r="J870" s="244"/>
    </row>
    <row r="871" spans="1:12" s="106" customFormat="1" ht="38.25" x14ac:dyDescent="0.2">
      <c r="A871" s="287" t="s">
        <v>5144</v>
      </c>
      <c r="B871" s="319">
        <v>72200</v>
      </c>
      <c r="C871" s="316" t="str">
        <f>IF(A871="SERVIÇO",VLOOKUP(B871,SERVIÇOS!$A$6:$D$6426,2,0),IF(A871="INSUMO",VLOOKUP(B871,INSUMOS!$A$6:$D$5343,2,0),IF(A871="COTAÇÃO",VLOOKUP(B871,'MAPA DE COTAÇÕES'!$A$9:$H$956,2,0))))</f>
        <v>REVESTIMENTO EM LAMINADO MELAMINICO TEXTURIZADO, ESPESSURA 0,8 MM, FIXADO COM COLA</v>
      </c>
      <c r="D871" s="317" t="str">
        <f>IF(A871="SERVIÇO",VLOOKUP(B871,SERVIÇOS!$A$6:$E$6426,5,0),IF(A871="INSUMO",VLOOKUP(B871,INSUMOS!$A$6:$E$5343,5,0),IF(A871="COTAÇÃO",VLOOKUP(B871,'MAPA DE COTAÇÕES'!$A$9:$I$956,8,0))))</f>
        <v>SER.CG</v>
      </c>
      <c r="E871" s="317" t="str">
        <f>IF(A871="SERVIÇO",VLOOKUP(B871,SERVIÇOS!$A$6:$D$6426,3,0),IF(A871="INSUMO",VLOOKUP(B871,INSUMOS!$A$6:$D$5343,3,0),IF(A871="COTAÇÃO",VLOOKUP(B871,'MAPA DE COTAÇÕES'!$A$9:$H$956,4,0))))</f>
        <v>M2</v>
      </c>
      <c r="F871" s="361">
        <f>0.7*2.1*2</f>
        <v>2.94</v>
      </c>
      <c r="G871" s="318">
        <f>IF(A871="SERVIÇO",VLOOKUP(B871,SERVIÇOS!$A$6:$D$6426,4,0),IF(A871="INSUMO",VLOOKUP(B871,INSUMOS!$A$6:$D$5343,4,0),IF(A871="COTAÇÃO",VLOOKUP(B871,'MAPA DE COTAÇÕES'!$A$9:$H$956,3,0))))</f>
        <v>94.42</v>
      </c>
      <c r="H871" s="321">
        <f t="shared" si="146"/>
        <v>277.59480000000002</v>
      </c>
      <c r="J871" s="244"/>
    </row>
    <row r="872" spans="1:12" s="106" customFormat="1" ht="38.25" x14ac:dyDescent="0.2">
      <c r="A872" s="287" t="s">
        <v>5144</v>
      </c>
      <c r="B872" s="319">
        <v>72120</v>
      </c>
      <c r="C872" s="316" t="str">
        <f>IF(A872="SERVIÇO",VLOOKUP(B872,SERVIÇOS!$A$6:$D$6426,2,0),IF(A872="INSUMO",VLOOKUP(B872,INSUMOS!$A$6:$D$5343,2,0),IF(A872="COTAÇÃO",VLOOKUP(B872,'MAPA DE COTAÇÕES'!$A$9:$H$956,2,0))))</f>
        <v>VIDRO TEMPERADO INCOLOR, ESPESSURA 10MM, FORNECIMENTO E INSTALACAO, INCLUSIVE MASSA PARA VEDACAO</v>
      </c>
      <c r="D872" s="317" t="str">
        <f>IF(A872="SERVIÇO",VLOOKUP(B872,SERVIÇOS!$A$6:$E$6426,5,0),IF(A872="INSUMO",VLOOKUP(B872,INSUMOS!$A$6:$E$5343,5,0),IF(A872="COTAÇÃO",VLOOKUP(B872,'MAPA DE COTAÇÕES'!$A$9:$I$956,8,0))))</f>
        <v>SER.CG</v>
      </c>
      <c r="E872" s="317" t="str">
        <f>IF(A872="SERVIÇO",VLOOKUP(B872,SERVIÇOS!$A$6:$D$6426,3,0),IF(A872="INSUMO",VLOOKUP(B872,INSUMOS!$A$6:$D$5343,3,0),IF(A872="COTAÇÃO",VLOOKUP(B872,'MAPA DE COTAÇÕES'!$A$9:$H$956,4,0))))</f>
        <v>M2</v>
      </c>
      <c r="F872" s="361">
        <f>0.2</f>
        <v>0.2</v>
      </c>
      <c r="G872" s="318">
        <f>IF(A872="SERVIÇO",VLOOKUP(B872,SERVIÇOS!$A$6:$D$6426,4,0),IF(A872="INSUMO",VLOOKUP(B872,INSUMOS!$A$6:$D$5343,4,0),IF(A872="COTAÇÃO",VLOOKUP(B872,'MAPA DE COTAÇÕES'!$A$9:$H$956,3,0))))</f>
        <v>163.01</v>
      </c>
      <c r="H872" s="321">
        <f t="shared" si="146"/>
        <v>32.601999999999997</v>
      </c>
      <c r="J872" s="244"/>
    </row>
    <row r="873" spans="1:12" s="106" customFormat="1" ht="38.25" x14ac:dyDescent="0.2">
      <c r="A873" s="287" t="s">
        <v>5144</v>
      </c>
      <c r="B873" s="319" t="str">
        <f>$B$98</f>
        <v>CPA - 001</v>
      </c>
      <c r="C873" s="316" t="str">
        <f>$C$98</f>
        <v>ADUELA / MARCO / BATENTE EM CHAPA DOBRADA GALVANIZADA A FOGO PERIMETRO = 44CM</v>
      </c>
      <c r="D873" s="317" t="str">
        <f>$D$98</f>
        <v xml:space="preserve">SER.CG </v>
      </c>
      <c r="E873" s="317" t="str">
        <f>$E$98</f>
        <v>M</v>
      </c>
      <c r="F873" s="361">
        <f>0.78+2.1+2.1</f>
        <v>4.9800000000000004</v>
      </c>
      <c r="G873" s="318">
        <f>$H$98</f>
        <v>61.514481600000011</v>
      </c>
      <c r="H873" s="321">
        <f t="shared" si="146"/>
        <v>306.34211836800006</v>
      </c>
      <c r="J873" s="244"/>
    </row>
    <row r="874" spans="1:12" s="106" customFormat="1" ht="25.5" x14ac:dyDescent="0.2">
      <c r="A874" s="287" t="s">
        <v>5144</v>
      </c>
      <c r="B874" s="319" t="str">
        <f>$B$105</f>
        <v>CPA - 002</v>
      </c>
      <c r="C874" s="316" t="str">
        <f>$C$105</f>
        <v>PROTEÇÃO INFERIOR EM AÇO INOX   - FORNECIMENTO E INSTALAÇÃO</v>
      </c>
      <c r="D874" s="317" t="str">
        <f>$D$105</f>
        <v xml:space="preserve">SER.CG </v>
      </c>
      <c r="E874" s="317" t="str">
        <f>$E$105</f>
        <v>M</v>
      </c>
      <c r="F874" s="361">
        <f>0.7*0.3*2</f>
        <v>0.42</v>
      </c>
      <c r="G874" s="318">
        <f>$H$105</f>
        <v>771.22879999999998</v>
      </c>
      <c r="H874" s="321">
        <f t="shared" si="146"/>
        <v>323.91609599999998</v>
      </c>
      <c r="J874" s="244"/>
    </row>
    <row r="875" spans="1:12" s="94" customFormat="1" ht="12.75" x14ac:dyDescent="0.2">
      <c r="A875" s="228"/>
      <c r="B875" s="331"/>
      <c r="C875" s="332"/>
      <c r="D875" s="332"/>
      <c r="E875" s="332"/>
      <c r="F875" s="332"/>
      <c r="G875" s="332"/>
      <c r="H875" s="333"/>
      <c r="J875" s="95"/>
    </row>
    <row r="876" spans="1:12" s="94" customFormat="1" ht="25.5" x14ac:dyDescent="0.2">
      <c r="A876" s="228"/>
      <c r="B876" s="99" t="s">
        <v>6533</v>
      </c>
      <c r="C876" s="100" t="s">
        <v>6536</v>
      </c>
      <c r="D876" s="101" t="s">
        <v>107</v>
      </c>
      <c r="E876" s="101" t="s">
        <v>6454</v>
      </c>
      <c r="F876" s="102"/>
      <c r="G876" s="103"/>
      <c r="H876" s="104">
        <f>SUM(H877:H878)</f>
        <v>139.28</v>
      </c>
      <c r="J876" s="96"/>
      <c r="L876" s="98"/>
    </row>
    <row r="877" spans="1:12" s="106" customFormat="1" ht="25.5" x14ac:dyDescent="0.2">
      <c r="A877" s="287" t="s">
        <v>5144</v>
      </c>
      <c r="B877" s="319">
        <v>88261</v>
      </c>
      <c r="C877" s="316" t="str">
        <f>IF(A877="SERVIÇO",VLOOKUP(B877,SERVIÇOS!$A$6:$D$6426,2,0),IF(A877="INSUMO",VLOOKUP(B877,INSUMOS!$A$6:$D$5343,2,0),IF(A877="COTAÇÃO",VLOOKUP(B877,'MAPA DE COTAÇÕES'!$A$9:$H$956,2,0))))</f>
        <v>CARPINTEIRO DE ESQUADRIA COM ENCARGOS COMPLEMENTARES</v>
      </c>
      <c r="D877" s="317" t="str">
        <f>IF(A877="SERVIÇO",VLOOKUP(B877,SERVIÇOS!$A$6:$E$6426,5,0),IF(A877="INSUMO",VLOOKUP(B877,INSUMOS!$A$6:$E$5343,5,0),IF(A877="COTAÇÃO",VLOOKUP(B877,'MAPA DE COTAÇÕES'!$A$9:$I$956,8,0))))</f>
        <v>SER.CG</v>
      </c>
      <c r="E877" s="317" t="str">
        <f>IF(A877="SERVIÇO",VLOOKUP(B877,SERVIÇOS!$A$6:$D$6426,3,0),IF(A877="INSUMO",VLOOKUP(B877,INSUMOS!$A$6:$D$5343,3,0),IF(A877="COTAÇÃO",VLOOKUP(B877,'MAPA DE COTAÇÕES'!$A$9:$H$956,4,0))))</f>
        <v>H</v>
      </c>
      <c r="F877" s="320">
        <v>1</v>
      </c>
      <c r="G877" s="318">
        <f>IF(A877="SERVIÇO",VLOOKUP(B877,SERVIÇOS!$A$6:$D$6426,4,0),IF(A877="INSUMO",VLOOKUP(B877,INSUMOS!$A$6:$D$5343,4,0),IF(A877="COTAÇÃO",VLOOKUP(B877,'MAPA DE COTAÇÕES'!$A$9:$H$956,3,0))))</f>
        <v>21.35</v>
      </c>
      <c r="H877" s="321">
        <f t="shared" ref="H877:H878" si="147">F877*G877</f>
        <v>21.35</v>
      </c>
      <c r="J877" s="244"/>
    </row>
    <row r="878" spans="1:12" s="106" customFormat="1" ht="25.5" x14ac:dyDescent="0.2">
      <c r="A878" s="287" t="s">
        <v>5146</v>
      </c>
      <c r="B878" s="319">
        <v>11560</v>
      </c>
      <c r="C878" s="316" t="str">
        <f>IF(A878="SERVIÇO",VLOOKUP(B878,SERVIÇOS!$A$6:$D$6426,2,0),IF(A878="INSUMO",VLOOKUP(B878,INSUMOS!$A$6:$D$5343,2,0),IF(A878="COTAÇÃO",VLOOKUP(B878,'MAPA DE COTAÇÕES'!$A$9:$H$956,2,0))))</f>
        <v>MOLA AEREA FECHA PORTA, PARA PORTAS COM LARGURA ATE 95 CM</v>
      </c>
      <c r="D878" s="317" t="str">
        <f>IF(A878="SERVIÇO",VLOOKUP(B878,SERVIÇOS!$A$6:$E$6426,5,0),IF(A878="INSUMO",VLOOKUP(B878,INSUMOS!$A$6:$E$5343,5,0),IF(A878="COTAÇÃO",VLOOKUP(B878,'MAPA DE COTAÇÕES'!$A$9:$I$956,8,0))))</f>
        <v>MAT.</v>
      </c>
      <c r="E878" s="317" t="str">
        <f>IF(A878="SERVIÇO",VLOOKUP(B878,SERVIÇOS!$A$6:$D$6426,3,0),IF(A878="INSUMO",VLOOKUP(B878,INSUMOS!$A$6:$D$5343,3,0),IF(A878="COTAÇÃO",VLOOKUP(B878,'MAPA DE COTAÇÕES'!$A$9:$H$956,4,0))))</f>
        <v xml:space="preserve">UN    </v>
      </c>
      <c r="F878" s="320">
        <v>1</v>
      </c>
      <c r="G878" s="318">
        <f>IF(A878="SERVIÇO",VLOOKUP(B878,SERVIÇOS!$A$6:$D$6426,4,0),IF(A878="INSUMO",VLOOKUP(B878,INSUMOS!$A$6:$D$5343,4,0),IF(A878="COTAÇÃO",VLOOKUP(B878,'MAPA DE COTAÇÕES'!$A$9:$H$956,3,0))))</f>
        <v>117.93</v>
      </c>
      <c r="H878" s="321">
        <f t="shared" si="147"/>
        <v>117.93</v>
      </c>
      <c r="J878" s="244"/>
    </row>
    <row r="879" spans="1:12" s="94" customFormat="1" ht="12.75" x14ac:dyDescent="0.2">
      <c r="A879" s="228"/>
      <c r="B879" s="97" t="s">
        <v>168</v>
      </c>
      <c r="C879" s="547" t="s">
        <v>6539</v>
      </c>
      <c r="D879" s="548"/>
      <c r="E879" s="548"/>
      <c r="F879" s="548"/>
      <c r="G879" s="548"/>
      <c r="H879" s="549"/>
      <c r="J879" s="95"/>
    </row>
    <row r="880" spans="1:12" s="94" customFormat="1" ht="12.75" x14ac:dyDescent="0.2">
      <c r="A880" s="228"/>
      <c r="B880" s="331"/>
      <c r="C880" s="332"/>
      <c r="D880" s="332"/>
      <c r="E880" s="332"/>
      <c r="F880" s="332"/>
      <c r="G880" s="332"/>
      <c r="H880" s="333"/>
      <c r="J880" s="95"/>
    </row>
    <row r="881" spans="1:12" s="94" customFormat="1" ht="63.75" x14ac:dyDescent="0.2">
      <c r="A881" s="228"/>
      <c r="B881" s="99" t="s">
        <v>6532</v>
      </c>
      <c r="C881" s="100" t="s">
        <v>6537</v>
      </c>
      <c r="D881" s="101" t="s">
        <v>107</v>
      </c>
      <c r="E881" s="101" t="s">
        <v>6454</v>
      </c>
      <c r="F881" s="102"/>
      <c r="G881" s="103"/>
      <c r="H881" s="104">
        <f>SUM(H882:H884)</f>
        <v>99.313490000000002</v>
      </c>
      <c r="J881" s="96"/>
      <c r="L881" s="98"/>
    </row>
    <row r="882" spans="1:12" s="106" customFormat="1" ht="25.5" x14ac:dyDescent="0.2">
      <c r="A882" s="287" t="s">
        <v>5144</v>
      </c>
      <c r="B882" s="319">
        <v>88315</v>
      </c>
      <c r="C882" s="316" t="str">
        <f>IF(A882="SERVIÇO",VLOOKUP(B882,SERVIÇOS!$A$6:$D$6426,2,0),IF(A882="INSUMO",VLOOKUP(B882,INSUMOS!$A$6:$D$5343,2,0),IF(A882="COTAÇÃO",VLOOKUP(B882,'MAPA DE COTAÇÕES'!$A$9:$H$956,2,0))))</f>
        <v>SERRALHEIRO COM ENCARGOS COMPLEMENTARES</v>
      </c>
      <c r="D882" s="317" t="str">
        <f>IF(A882="SERVIÇO",VLOOKUP(B882,SERVIÇOS!$A$6:$E$6426,5,0),IF(A882="INSUMO",VLOOKUP(B882,INSUMOS!$A$6:$E$5343,5,0),IF(A882="COTAÇÃO",VLOOKUP(B882,'MAPA DE COTAÇÕES'!$A$9:$I$956,8,0))))</f>
        <v>SER.CG</v>
      </c>
      <c r="E882" s="317" t="str">
        <f>IF(A882="SERVIÇO",VLOOKUP(B882,SERVIÇOS!$A$6:$D$6426,3,0),IF(A882="INSUMO",VLOOKUP(B882,INSUMOS!$A$6:$D$5343,3,0),IF(A882="COTAÇÃO",VLOOKUP(B882,'MAPA DE COTAÇÕES'!$A$9:$H$956,4,0))))</f>
        <v>H</v>
      </c>
      <c r="F882" s="320">
        <v>1.002</v>
      </c>
      <c r="G882" s="318">
        <f>IF(A882="SERVIÇO",VLOOKUP(B882,SERVIÇOS!$A$6:$D$6426,4,0),IF(A882="INSUMO",VLOOKUP(B882,INSUMOS!$A$6:$D$5343,4,0),IF(A882="COTAÇÃO",VLOOKUP(B882,'MAPA DE COTAÇÕES'!$A$9:$H$956,3,0))))</f>
        <v>21.35</v>
      </c>
      <c r="H882" s="321">
        <f t="shared" ref="H882:H884" si="148">F882*G882</f>
        <v>21.392700000000001</v>
      </c>
      <c r="J882" s="244"/>
    </row>
    <row r="883" spans="1:12" s="106" customFormat="1" ht="25.5" x14ac:dyDescent="0.2">
      <c r="A883" s="287" t="s">
        <v>5144</v>
      </c>
      <c r="B883" s="319">
        <v>88316</v>
      </c>
      <c r="C883" s="316" t="str">
        <f>IF(A883="SERVIÇO",VLOOKUP(B883,SERVIÇOS!$A$6:$D$6426,2,0),IF(A883="INSUMO",VLOOKUP(B883,INSUMOS!$A$6:$D$5343,2,0),IF(A883="COTAÇÃO",VLOOKUP(B883,'MAPA DE COTAÇÕES'!$A$9:$H$956,2,0))))</f>
        <v>SERVENTE COM ENCARGOS COMPLEMENTARES</v>
      </c>
      <c r="D883" s="317" t="str">
        <f>IF(A883="SERVIÇO",VLOOKUP(B883,SERVIÇOS!$A$6:$E$6426,5,0),IF(A883="INSUMO",VLOOKUP(B883,INSUMOS!$A$6:$E$5343,5,0),IF(A883="COTAÇÃO",VLOOKUP(B883,'MAPA DE COTAÇÕES'!$A$9:$I$956,8,0))))</f>
        <v>SER.CG</v>
      </c>
      <c r="E883" s="317" t="str">
        <f>IF(A883="SERVIÇO",VLOOKUP(B883,SERVIÇOS!$A$6:$D$6426,3,0),IF(A883="INSUMO",VLOOKUP(B883,INSUMOS!$A$6:$D$5343,3,0),IF(A883="COTAÇÃO",VLOOKUP(B883,'MAPA DE COTAÇÕES'!$A$9:$H$956,4,0))))</f>
        <v>H</v>
      </c>
      <c r="F883" s="320">
        <v>0.501</v>
      </c>
      <c r="G883" s="318">
        <f>IF(A883="SERVIÇO",VLOOKUP(B883,SERVIÇOS!$A$6:$D$6426,4,0),IF(A883="INSUMO",VLOOKUP(B883,INSUMOS!$A$6:$D$5343,4,0),IF(A883="COTAÇÃO",VLOOKUP(B883,'MAPA DE COTAÇÕES'!$A$9:$H$956,3,0))))</f>
        <v>15.79</v>
      </c>
      <c r="H883" s="321">
        <f t="shared" si="148"/>
        <v>7.9107899999999995</v>
      </c>
      <c r="J883" s="244"/>
    </row>
    <row r="884" spans="1:12" s="106" customFormat="1" ht="63.75" x14ac:dyDescent="0.2">
      <c r="A884" s="287" t="s">
        <v>5146</v>
      </c>
      <c r="B884" s="319">
        <v>3081</v>
      </c>
      <c r="C884" s="316" t="str">
        <f>IF(A884="SERVIÇO",VLOOKUP(B884,SERVIÇOS!$A$6:$D$6426,2,0),IF(A884="INSUMO",VLOOKUP(B884,INSUMOS!$A$6:$D$5343,2,0),IF(A884="COTAÇÃO",VLOOKUP(B884,'MAPA DE COTAÇÕES'!$A$9:$H$956,2,0))))</f>
        <v>FECHADURA DE EMBUTIR PARA PORTA EXTERNA / ENTRADA, MAQUINA 55 MM, COM CILINDRO, MACANETA ALAVANCA E ESPELHO EM METAL CROMADO - NIVEL SEGURANCA MEDIO - COMPLETA</v>
      </c>
      <c r="D884" s="317" t="str">
        <f>IF(A884="SERVIÇO",VLOOKUP(B884,SERVIÇOS!$A$6:$E$6426,5,0),IF(A884="INSUMO",VLOOKUP(B884,INSUMOS!$A$6:$E$5343,5,0),IF(A884="COTAÇÃO",VLOOKUP(B884,'MAPA DE COTAÇÕES'!$A$9:$I$956,8,0))))</f>
        <v>MAT.</v>
      </c>
      <c r="E884" s="317" t="str">
        <f>IF(A884="SERVIÇO",VLOOKUP(B884,SERVIÇOS!$A$6:$D$6426,3,0),IF(A884="INSUMO",VLOOKUP(B884,INSUMOS!$A$6:$D$5343,3,0),IF(A884="COTAÇÃO",VLOOKUP(B884,'MAPA DE COTAÇÕES'!$A$9:$H$956,4,0))))</f>
        <v xml:space="preserve">CJ    </v>
      </c>
      <c r="F884" s="320">
        <v>1</v>
      </c>
      <c r="G884" s="318">
        <f>IF(A884="SERVIÇO",VLOOKUP(B884,SERVIÇOS!$A$6:$D$6426,4,0),IF(A884="INSUMO",VLOOKUP(B884,INSUMOS!$A$6:$D$5343,4,0),IF(A884="COTAÇÃO",VLOOKUP(B884,'MAPA DE COTAÇÕES'!$A$9:$H$956,3,0))))</f>
        <v>70.010000000000005</v>
      </c>
      <c r="H884" s="321">
        <f t="shared" si="148"/>
        <v>70.010000000000005</v>
      </c>
      <c r="J884" s="244"/>
    </row>
    <row r="885" spans="1:12" s="94" customFormat="1" ht="12.75" x14ac:dyDescent="0.2">
      <c r="A885" s="228"/>
      <c r="B885" s="97" t="s">
        <v>168</v>
      </c>
      <c r="C885" s="547" t="s">
        <v>6538</v>
      </c>
      <c r="D885" s="548"/>
      <c r="E885" s="548"/>
      <c r="F885" s="548"/>
      <c r="G885" s="548"/>
      <c r="H885" s="549"/>
      <c r="J885" s="95"/>
    </row>
    <row r="886" spans="1:12" s="94" customFormat="1" ht="12.75" x14ac:dyDescent="0.2">
      <c r="A886" s="228"/>
      <c r="B886" s="331"/>
      <c r="C886" s="332"/>
      <c r="D886" s="332"/>
      <c r="E886" s="332"/>
      <c r="F886" s="332"/>
      <c r="G886" s="332"/>
      <c r="H886" s="333"/>
      <c r="J886" s="95"/>
    </row>
    <row r="887" spans="1:12" s="94" customFormat="1" ht="38.25" x14ac:dyDescent="0.2">
      <c r="A887" s="228"/>
      <c r="B887" s="99" t="s">
        <v>6609</v>
      </c>
      <c r="C887" s="100" t="s">
        <v>6610</v>
      </c>
      <c r="D887" s="101" t="s">
        <v>107</v>
      </c>
      <c r="E887" s="101" t="s">
        <v>5126</v>
      </c>
      <c r="F887" s="102"/>
      <c r="G887" s="103"/>
      <c r="H887" s="104">
        <f>SUM(H888:H891)</f>
        <v>33.003900000000002</v>
      </c>
      <c r="J887" s="96"/>
      <c r="L887" s="98"/>
    </row>
    <row r="888" spans="1:12" s="106" customFormat="1" ht="12.75" x14ac:dyDescent="0.2">
      <c r="A888" s="287" t="s">
        <v>5144</v>
      </c>
      <c r="B888" s="319">
        <v>88310</v>
      </c>
      <c r="C888" s="316" t="str">
        <f>IF(A888="SERVIÇO",VLOOKUP(B888,SERVIÇOS!$A$6:$D$6426,2,0),IF(A888="INSUMO",VLOOKUP(B888,INSUMOS!$A$6:$D$5343,2,0),IF(A888="COTAÇÃO",VLOOKUP(B888,'MAPA DE COTAÇÕES'!$A$9:$H$956,2,0))))</f>
        <v>PINTOR COM ENCARGOS COMPLEMENTARES</v>
      </c>
      <c r="D888" s="317" t="str">
        <f>IF(A888="SERVIÇO",VLOOKUP(B888,SERVIÇOS!$A$6:$E$6426,5,0),IF(A888="INSUMO",VLOOKUP(B888,INSUMOS!$A$6:$E$5343,5,0),IF(A888="COTAÇÃO",VLOOKUP(B888,'MAPA DE COTAÇÕES'!$A$9:$I$956,8,0))))</f>
        <v>SER.CG</v>
      </c>
      <c r="E888" s="317" t="str">
        <f>IF(A888="SERVIÇO",VLOOKUP(B888,SERVIÇOS!$A$6:$D$6426,3,0),IF(A888="INSUMO",VLOOKUP(B888,INSUMOS!$A$6:$D$5343,3,0),IF(A888="COTAÇÃO",VLOOKUP(B888,'MAPA DE COTAÇÕES'!$A$9:$H$956,4,0))))</f>
        <v>H</v>
      </c>
      <c r="F888" s="320">
        <v>0.5</v>
      </c>
      <c r="G888" s="318">
        <f>IF(A888="SERVIÇO",VLOOKUP(B888,SERVIÇOS!$A$6:$D$6426,4,0),IF(A888="INSUMO",VLOOKUP(B888,INSUMOS!$A$6:$D$5343,4,0),IF(A888="COTAÇÃO",VLOOKUP(B888,'MAPA DE COTAÇÕES'!$A$9:$H$956,3,0))))</f>
        <v>22.58</v>
      </c>
      <c r="H888" s="321">
        <f t="shared" ref="H888:H891" si="149">F888*G888</f>
        <v>11.29</v>
      </c>
      <c r="J888" s="244"/>
    </row>
    <row r="889" spans="1:12" s="106" customFormat="1" ht="25.5" x14ac:dyDescent="0.2">
      <c r="A889" s="287" t="s">
        <v>5144</v>
      </c>
      <c r="B889" s="319">
        <v>88316</v>
      </c>
      <c r="C889" s="316" t="str">
        <f>IF(A889="SERVIÇO",VLOOKUP(B889,SERVIÇOS!$A$6:$D$6426,2,0),IF(A889="INSUMO",VLOOKUP(B889,INSUMOS!$A$6:$D$5343,2,0),IF(A889="COTAÇÃO",VLOOKUP(B889,'MAPA DE COTAÇÕES'!$A$9:$H$956,2,0))))</f>
        <v>SERVENTE COM ENCARGOS COMPLEMENTARES</v>
      </c>
      <c r="D889" s="317" t="str">
        <f>IF(A889="SERVIÇO",VLOOKUP(B889,SERVIÇOS!$A$6:$E$6426,5,0),IF(A889="INSUMO",VLOOKUP(B889,INSUMOS!$A$6:$E$5343,5,0),IF(A889="COTAÇÃO",VLOOKUP(B889,'MAPA DE COTAÇÕES'!$A$9:$I$956,8,0))))</f>
        <v>SER.CG</v>
      </c>
      <c r="E889" s="317" t="str">
        <f>IF(A889="SERVIÇO",VLOOKUP(B889,SERVIÇOS!$A$6:$D$6426,3,0),IF(A889="INSUMO",VLOOKUP(B889,INSUMOS!$A$6:$D$5343,3,0),IF(A889="COTAÇÃO",VLOOKUP(B889,'MAPA DE COTAÇÕES'!$A$9:$H$956,4,0))))</f>
        <v>H</v>
      </c>
      <c r="F889" s="320">
        <v>0.17</v>
      </c>
      <c r="G889" s="318">
        <f>IF(A889="SERVIÇO",VLOOKUP(B889,SERVIÇOS!$A$6:$D$6426,4,0),IF(A889="INSUMO",VLOOKUP(B889,INSUMOS!$A$6:$D$5343,4,0),IF(A889="COTAÇÃO",VLOOKUP(B889,'MAPA DE COTAÇÕES'!$A$9:$H$956,3,0))))</f>
        <v>15.79</v>
      </c>
      <c r="H889" s="321">
        <f t="shared" si="149"/>
        <v>2.6842999999999999</v>
      </c>
      <c r="J889" s="244"/>
    </row>
    <row r="890" spans="1:12" s="106" customFormat="1" ht="25.5" x14ac:dyDescent="0.2">
      <c r="A890" s="287" t="s">
        <v>5146</v>
      </c>
      <c r="B890" s="319">
        <v>3767</v>
      </c>
      <c r="C890" s="316" t="str">
        <f>IF(A890="SERVIÇO",VLOOKUP(B890,SERVIÇOS!$A$6:$D$6426,2,0),IF(A890="INSUMO",VLOOKUP(B890,INSUMOS!$A$6:$D$5343,2,0),IF(A890="COTAÇÃO",VLOOKUP(B890,'MAPA DE COTAÇÕES'!$A$9:$H$956,2,0))))</f>
        <v>LIXA EM FOLHA PARA PAREDE OU MADEIRA, NUMERO 120 (COR VERMELHA)</v>
      </c>
      <c r="D890" s="317" t="str">
        <f>IF(A890="SERVIÇO",VLOOKUP(B890,SERVIÇOS!$A$6:$E$6426,5,0),IF(A890="INSUMO",VLOOKUP(B890,INSUMOS!$A$6:$E$5343,5,0),IF(A890="COTAÇÃO",VLOOKUP(B890,'MAPA DE COTAÇÕES'!$A$9:$I$956,8,0))))</f>
        <v>MAT.</v>
      </c>
      <c r="E890" s="317" t="str">
        <f>IF(A890="SERVIÇO",VLOOKUP(B890,SERVIÇOS!$A$6:$D$6426,3,0),IF(A890="INSUMO",VLOOKUP(B890,INSUMOS!$A$6:$D$5343,3,0),IF(A890="COTAÇÃO",VLOOKUP(B890,'MAPA DE COTAÇÕES'!$A$9:$H$956,4,0))))</f>
        <v xml:space="preserve">UN    </v>
      </c>
      <c r="F890" s="320">
        <v>1.5</v>
      </c>
      <c r="G890" s="318">
        <f>IF(A890="SERVIÇO",VLOOKUP(B890,SERVIÇOS!$A$6:$D$6426,4,0),IF(A890="INSUMO",VLOOKUP(B890,INSUMOS!$A$6:$D$5343,4,0),IF(A890="COTAÇÃO",VLOOKUP(B890,'MAPA DE COTAÇÕES'!$A$9:$H$956,3,0))))</f>
        <v>0.69</v>
      </c>
      <c r="H890" s="321">
        <f t="shared" si="149"/>
        <v>1.0349999999999999</v>
      </c>
      <c r="J890" s="244"/>
    </row>
    <row r="891" spans="1:12" s="106" customFormat="1" ht="25.5" x14ac:dyDescent="0.2">
      <c r="A891" s="287" t="s">
        <v>16</v>
      </c>
      <c r="B891" s="319" t="s">
        <v>5841</v>
      </c>
      <c r="C891" s="316" t="str">
        <f>IF(A891="SERVIÇO",VLOOKUP(B891,SERVIÇOS!$A$6:$D$6426,2,0),IF(A891="INSUMO",VLOOKUP(B891,INSUMOS!$A$6:$D$5343,2,0),IF(A891="COTAÇÃO",VLOOKUP(B891,'MAPA DE COTAÇÕES'!$A$9:$H$956,2,0))))</f>
        <v>RESINA EM POLIURETANO PARA PISO CIMENTÍCIO</v>
      </c>
      <c r="D891" s="317" t="str">
        <f>IF(A891="SERVIÇO",VLOOKUP(B891,SERVIÇOS!$A$6:$E$6426,5,0),IF(A891="INSUMO",VLOOKUP(B891,INSUMOS!$A$6:$E$5343,5,0),IF(A891="COTAÇÃO",VLOOKUP(B891,'MAPA DE COTAÇÕES'!$A$9:$I$956,9,0))))</f>
        <v>MAT.</v>
      </c>
      <c r="E891" s="317" t="str">
        <f>IF(A891="SERVIÇO",VLOOKUP(B891,SERVIÇOS!$A$6:$D$6426,3,0),IF(A891="INSUMO",VLOOKUP(B891,INSUMOS!$A$6:$D$5343,3,0),IF(A891="COTAÇÃO",VLOOKUP(B891,'MAPA DE COTAÇÕES'!$A$9:$H$956,4,0))))</f>
        <v>L</v>
      </c>
      <c r="F891" s="320">
        <v>0.18</v>
      </c>
      <c r="G891" s="318">
        <f>IF(A891="SERVIÇO",VLOOKUP(B891,SERVIÇOS!$A$6:$D$6426,4,0),IF(A891="INSUMO",VLOOKUP(B891,INSUMOS!$A$6:$D$5343,4,0),IF(A891="COTAÇÃO",VLOOKUP(B891,'MAPA DE COTAÇÕES'!$A$9:$H$956,3,0))))</f>
        <v>99.97</v>
      </c>
      <c r="H891" s="321">
        <f t="shared" si="149"/>
        <v>17.994599999999998</v>
      </c>
      <c r="J891" s="244"/>
    </row>
    <row r="892" spans="1:12" s="94" customFormat="1" ht="12.75" x14ac:dyDescent="0.2">
      <c r="A892" s="228"/>
      <c r="B892" s="97" t="s">
        <v>168</v>
      </c>
      <c r="C892" s="547" t="s">
        <v>6611</v>
      </c>
      <c r="D892" s="548"/>
      <c r="E892" s="548"/>
      <c r="F892" s="548"/>
      <c r="G892" s="548"/>
      <c r="H892" s="549"/>
      <c r="J892" s="95"/>
    </row>
    <row r="893" spans="1:12" s="94" customFormat="1" ht="12.75" x14ac:dyDescent="0.2">
      <c r="A893" s="228"/>
      <c r="B893" s="331"/>
      <c r="C893" s="338"/>
      <c r="D893" s="338"/>
      <c r="E893" s="338"/>
      <c r="F893" s="338"/>
      <c r="G893" s="338"/>
      <c r="H893" s="339"/>
      <c r="J893" s="95"/>
    </row>
    <row r="894" spans="1:12" s="94" customFormat="1" ht="25.5" x14ac:dyDescent="0.2">
      <c r="A894" s="228"/>
      <c r="B894" s="99" t="s">
        <v>6461</v>
      </c>
      <c r="C894" s="100" t="s">
        <v>6479</v>
      </c>
      <c r="D894" s="101" t="s">
        <v>107</v>
      </c>
      <c r="E894" s="101" t="s">
        <v>5126</v>
      </c>
      <c r="F894" s="102"/>
      <c r="G894" s="103"/>
      <c r="H894" s="104">
        <f>SUM(H895:H898)</f>
        <v>8.0589000000000013</v>
      </c>
      <c r="J894" s="96"/>
      <c r="L894" s="98"/>
    </row>
    <row r="895" spans="1:12" s="106" customFormat="1" ht="25.5" x14ac:dyDescent="0.2">
      <c r="A895" s="287" t="s">
        <v>5144</v>
      </c>
      <c r="B895" s="319">
        <v>88315</v>
      </c>
      <c r="C895" s="316" t="str">
        <f>IF(A895="SERVIÇO",VLOOKUP(B895,SERVIÇOS!$A$6:$D$6426,2,0),IF(A895="INSUMO",VLOOKUP(B895,INSUMOS!$A$6:$D$5343,2,0),IF(A895="COTAÇÃO",VLOOKUP(B895,'MAPA DE COTAÇÕES'!$A$9:$H$956,2,0))))</f>
        <v>SERRALHEIRO COM ENCARGOS COMPLEMENTARES</v>
      </c>
      <c r="D895" s="317" t="str">
        <f>IF(A895="SERVIÇO",VLOOKUP(B895,SERVIÇOS!$A$6:$E$6426,5,0),IF(A895="INSUMO",VLOOKUP(B895,INSUMOS!$A$6:$E$5343,5,0),IF(A895="COTAÇÃO",VLOOKUP(B895,'MAPA DE COTAÇÕES'!$A$9:$I$956,8,0))))</f>
        <v>SER.CG</v>
      </c>
      <c r="E895" s="317" t="str">
        <f>IF(A895="SERVIÇO",VLOOKUP(B895,SERVIÇOS!$A$6:$D$6426,3,0),IF(A895="INSUMO",VLOOKUP(B895,INSUMOS!$A$6:$D$5343,3,0),IF(A895="COTAÇÃO",VLOOKUP(B895,'MAPA DE COTAÇÕES'!$A$9:$H$956,4,0))))</f>
        <v>H</v>
      </c>
      <c r="F895" s="320">
        <v>0.04</v>
      </c>
      <c r="G895" s="318">
        <f>IF(A895="SERVIÇO",VLOOKUP(B895,SERVIÇOS!$A$6:$D$6426,4,0),IF(A895="INSUMO",VLOOKUP(B895,INSUMOS!$A$6:$D$5343,4,0),IF(A895="COTAÇÃO",VLOOKUP(B895,'MAPA DE COTAÇÕES'!$A$9:$H$956,3,0))))</f>
        <v>21.35</v>
      </c>
      <c r="H895" s="321">
        <f t="shared" ref="H895:H898" si="150">F895*G895</f>
        <v>0.85400000000000009</v>
      </c>
      <c r="J895" s="244"/>
    </row>
    <row r="896" spans="1:12" s="106" customFormat="1" ht="25.5" x14ac:dyDescent="0.2">
      <c r="A896" s="287" t="s">
        <v>5144</v>
      </c>
      <c r="B896" s="319">
        <v>88316</v>
      </c>
      <c r="C896" s="316" t="str">
        <f>IF(A896="SERVIÇO",VLOOKUP(B896,SERVIÇOS!$A$6:$D$6426,2,0),IF(A896="INSUMO",VLOOKUP(B896,INSUMOS!$A$6:$D$5343,2,0),IF(A896="COTAÇÃO",VLOOKUP(B896,'MAPA DE COTAÇÕES'!$A$9:$H$956,2,0))))</f>
        <v>SERVENTE COM ENCARGOS COMPLEMENTARES</v>
      </c>
      <c r="D896" s="317" t="str">
        <f>IF(A896="SERVIÇO",VLOOKUP(B896,SERVIÇOS!$A$6:$E$6426,5,0),IF(A896="INSUMO",VLOOKUP(B896,INSUMOS!$A$6:$E$5343,5,0),IF(A896="COTAÇÃO",VLOOKUP(B896,'MAPA DE COTAÇÕES'!$A$9:$I$956,8,0))))</f>
        <v>SER.CG</v>
      </c>
      <c r="E896" s="317" t="str">
        <f>IF(A896="SERVIÇO",VLOOKUP(B896,SERVIÇOS!$A$6:$D$6426,3,0),IF(A896="INSUMO",VLOOKUP(B896,INSUMOS!$A$6:$D$5343,3,0),IF(A896="COTAÇÃO",VLOOKUP(B896,'MAPA DE COTAÇÕES'!$A$9:$H$956,4,0))))</f>
        <v>H</v>
      </c>
      <c r="F896" s="320">
        <v>0.04</v>
      </c>
      <c r="G896" s="318">
        <f>IF(A896="SERVIÇO",VLOOKUP(B896,SERVIÇOS!$A$6:$D$6426,4,0),IF(A896="INSUMO",VLOOKUP(B896,INSUMOS!$A$6:$D$5343,4,0),IF(A896="COTAÇÃO",VLOOKUP(B896,'MAPA DE COTAÇÕES'!$A$9:$H$956,3,0))))</f>
        <v>15.79</v>
      </c>
      <c r="H896" s="321">
        <f t="shared" si="150"/>
        <v>0.63159999999999994</v>
      </c>
      <c r="J896" s="244"/>
    </row>
    <row r="897" spans="1:12" s="106" customFormat="1" ht="38.25" x14ac:dyDescent="0.2">
      <c r="A897" s="287" t="s">
        <v>5144</v>
      </c>
      <c r="B897" s="319">
        <v>98746</v>
      </c>
      <c r="C897" s="316" t="str">
        <f>IF(A897="SERVIÇO",VLOOKUP(B897,SERVIÇOS!$A$6:$D$6426,2,0),IF(A897="INSUMO",VLOOKUP(B897,INSUMOS!$A$6:$D$5343,2,0),IF(A897="COTAÇÃO",VLOOKUP(B897,'MAPA DE COTAÇÕES'!$A$9:$H$956,2,0))))</f>
        <v>SOLDA DE TOPO EM CHAPA/PERFIL/TUBO DE AÇO CHANFRADO, ESPESSURA=1/4''. AF_06/2018</v>
      </c>
      <c r="D897" s="317" t="str">
        <f>IF(A897="SERVIÇO",VLOOKUP(B897,SERVIÇOS!$A$6:$E$6426,5,0),IF(A897="INSUMO",VLOOKUP(B897,INSUMOS!$A$6:$E$5343,5,0),IF(A897="COTAÇÃO",VLOOKUP(B897,'MAPA DE COTAÇÕES'!$A$9:$I$956,8,0))))</f>
        <v>SER.CG</v>
      </c>
      <c r="E897" s="317" t="str">
        <f>IF(A897="SERVIÇO",VLOOKUP(B897,SERVIÇOS!$A$6:$D$6426,3,0),IF(A897="INSUMO",VLOOKUP(B897,INSUMOS!$A$6:$D$5343,3,0),IF(A897="COTAÇÃO",VLOOKUP(B897,'MAPA DE COTAÇÕES'!$A$9:$H$956,4,0))))</f>
        <v>M</v>
      </c>
      <c r="F897" s="320">
        <v>6.0000000000000001E-3</v>
      </c>
      <c r="G897" s="318">
        <f>IF(A897="SERVIÇO",VLOOKUP(B897,SERVIÇOS!$A$6:$D$6426,4,0),IF(A897="INSUMO",VLOOKUP(B897,INSUMOS!$A$6:$D$5343,4,0),IF(A897="COTAÇÃO",VLOOKUP(B897,'MAPA DE COTAÇÕES'!$A$9:$H$956,3,0))))</f>
        <v>45.55</v>
      </c>
      <c r="H897" s="321">
        <f t="shared" si="150"/>
        <v>0.27329999999999999</v>
      </c>
      <c r="J897" s="244"/>
    </row>
    <row r="898" spans="1:12" s="106" customFormat="1" ht="25.5" x14ac:dyDescent="0.2">
      <c r="A898" s="287" t="s">
        <v>16</v>
      </c>
      <c r="B898" s="319" t="s">
        <v>5831</v>
      </c>
      <c r="C898" s="316" t="str">
        <f>IF(A898="SERVIÇO",VLOOKUP(B898,SERVIÇOS!$A$6:$D$6426,2,0),IF(A898="INSUMO",VLOOKUP(B898,INSUMOS!$A$6:$D$5343,2,0),IF(A898="COTAÇÃO",VLOOKUP(B898,'MAPA DE COTAÇÕES'!$A$9:$H$956,2,0))))</f>
        <v>TUBO QUADRADO 100x100x3,04mm</v>
      </c>
      <c r="D898" s="317" t="str">
        <f>IF(A898="SERVIÇO",VLOOKUP(B898,SERVIÇOS!$A$6:$E$6426,5,0),IF(A898="INSUMO",VLOOKUP(B898,INSUMOS!$A$6:$E$5343,5,0),IF(A898="COTAÇÃO",VLOOKUP(B898,'MAPA DE COTAÇÕES'!$A$9:$I$956,9,0))))</f>
        <v>MAT.</v>
      </c>
      <c r="E898" s="317" t="str">
        <f>IF(A898="SERVIÇO",VLOOKUP(B898,SERVIÇOS!$A$6:$D$6426,3,0),IF(A898="INSUMO",VLOOKUP(B898,INSUMOS!$A$6:$D$5343,3,0),IF(A898="COTAÇÃO",VLOOKUP(B898,'MAPA DE COTAÇÕES'!$A$9:$H$956,4,0))))</f>
        <v>KG</v>
      </c>
      <c r="F898" s="320">
        <v>1.05</v>
      </c>
      <c r="G898" s="318">
        <f>IF(A898="SERVIÇO",VLOOKUP(B898,SERVIÇOS!$A$6:$D$6426,4,0),IF(A898="INSUMO",VLOOKUP(B898,INSUMOS!$A$6:$D$5343,4,0),IF(A898="COTAÇÃO",VLOOKUP(B898,'MAPA DE COTAÇÕES'!$A$9:$H$956,3,0))))</f>
        <v>6</v>
      </c>
      <c r="H898" s="321">
        <f t="shared" si="150"/>
        <v>6.3000000000000007</v>
      </c>
      <c r="J898" s="244"/>
    </row>
    <row r="899" spans="1:12" s="94" customFormat="1" ht="12.75" x14ac:dyDescent="0.2">
      <c r="A899" s="228"/>
      <c r="B899" s="97" t="s">
        <v>168</v>
      </c>
      <c r="C899" s="547" t="s">
        <v>6543</v>
      </c>
      <c r="D899" s="548"/>
      <c r="E899" s="548"/>
      <c r="F899" s="548"/>
      <c r="G899" s="548"/>
      <c r="H899" s="549"/>
      <c r="J899" s="95"/>
    </row>
    <row r="900" spans="1:12" s="94" customFormat="1" ht="12.75" x14ac:dyDescent="0.2">
      <c r="A900" s="228"/>
      <c r="B900" s="331"/>
      <c r="C900" s="332"/>
      <c r="D900" s="332"/>
      <c r="E900" s="332"/>
      <c r="F900" s="332"/>
      <c r="G900" s="332"/>
      <c r="H900" s="333"/>
      <c r="J900" s="95"/>
    </row>
    <row r="901" spans="1:12" s="94" customFormat="1" ht="25.5" x14ac:dyDescent="0.2">
      <c r="A901" s="228"/>
      <c r="B901" s="99" t="s">
        <v>6475</v>
      </c>
      <c r="C901" s="100" t="s">
        <v>6483</v>
      </c>
      <c r="D901" s="101" t="s">
        <v>107</v>
      </c>
      <c r="E901" s="101" t="s">
        <v>5126</v>
      </c>
      <c r="F901" s="102"/>
      <c r="G901" s="103"/>
      <c r="H901" s="104">
        <f>SUM(H902:H905)</f>
        <v>8.6574000000000009</v>
      </c>
      <c r="J901" s="96"/>
      <c r="L901" s="98"/>
    </row>
    <row r="902" spans="1:12" s="106" customFormat="1" ht="25.5" x14ac:dyDescent="0.2">
      <c r="A902" s="287" t="s">
        <v>5144</v>
      </c>
      <c r="B902" s="319">
        <v>88315</v>
      </c>
      <c r="C902" s="316" t="str">
        <f>IF(A902="SERVIÇO",VLOOKUP(B902,SERVIÇOS!$A$6:$D$6426,2,0),IF(A902="INSUMO",VLOOKUP(B902,INSUMOS!$A$6:$D$5343,2,0),IF(A902="COTAÇÃO",VLOOKUP(B902,'MAPA DE COTAÇÕES'!$A$9:$H$956,2,0))))</f>
        <v>SERRALHEIRO COM ENCARGOS COMPLEMENTARES</v>
      </c>
      <c r="D902" s="317" t="str">
        <f>IF(A902="SERVIÇO",VLOOKUP(B902,SERVIÇOS!$A$6:$E$6426,5,0),IF(A902="INSUMO",VLOOKUP(B902,INSUMOS!$A$6:$E$5343,5,0),IF(A902="COTAÇÃO",VLOOKUP(B902,'MAPA DE COTAÇÕES'!$A$9:$I$956,8,0))))</f>
        <v>SER.CG</v>
      </c>
      <c r="E902" s="317" t="str">
        <f>IF(A902="SERVIÇO",VLOOKUP(B902,SERVIÇOS!$A$6:$D$6426,3,0),IF(A902="INSUMO",VLOOKUP(B902,INSUMOS!$A$6:$D$5343,3,0),IF(A902="COTAÇÃO",VLOOKUP(B902,'MAPA DE COTAÇÕES'!$A$9:$H$956,4,0))))</f>
        <v>H</v>
      </c>
      <c r="F902" s="320">
        <v>0.04</v>
      </c>
      <c r="G902" s="318">
        <f>IF(A902="SERVIÇO",VLOOKUP(B902,SERVIÇOS!$A$6:$D$6426,4,0),IF(A902="INSUMO",VLOOKUP(B902,INSUMOS!$A$6:$D$5343,4,0),IF(A902="COTAÇÃO",VLOOKUP(B902,'MAPA DE COTAÇÕES'!$A$9:$H$956,3,0))))</f>
        <v>21.35</v>
      </c>
      <c r="H902" s="321">
        <f t="shared" ref="H902:H905" si="151">F902*G902</f>
        <v>0.85400000000000009</v>
      </c>
      <c r="J902" s="244"/>
    </row>
    <row r="903" spans="1:12" s="106" customFormat="1" ht="25.5" x14ac:dyDescent="0.2">
      <c r="A903" s="287" t="s">
        <v>5144</v>
      </c>
      <c r="B903" s="319">
        <v>88316</v>
      </c>
      <c r="C903" s="316" t="str">
        <f>IF(A903="SERVIÇO",VLOOKUP(B903,SERVIÇOS!$A$6:$D$6426,2,0),IF(A903="INSUMO",VLOOKUP(B903,INSUMOS!$A$6:$D$5343,2,0),IF(A903="COTAÇÃO",VLOOKUP(B903,'MAPA DE COTAÇÕES'!$A$9:$H$956,2,0))))</f>
        <v>SERVENTE COM ENCARGOS COMPLEMENTARES</v>
      </c>
      <c r="D903" s="317" t="str">
        <f>IF(A903="SERVIÇO",VLOOKUP(B903,SERVIÇOS!$A$6:$E$6426,5,0),IF(A903="INSUMO",VLOOKUP(B903,INSUMOS!$A$6:$E$5343,5,0),IF(A903="COTAÇÃO",VLOOKUP(B903,'MAPA DE COTAÇÕES'!$A$9:$I$956,8,0))))</f>
        <v>SER.CG</v>
      </c>
      <c r="E903" s="317" t="str">
        <f>IF(A903="SERVIÇO",VLOOKUP(B903,SERVIÇOS!$A$6:$D$6426,3,0),IF(A903="INSUMO",VLOOKUP(B903,INSUMOS!$A$6:$D$5343,3,0),IF(A903="COTAÇÃO",VLOOKUP(B903,'MAPA DE COTAÇÕES'!$A$9:$H$956,4,0))))</f>
        <v>H</v>
      </c>
      <c r="F903" s="320">
        <v>0.04</v>
      </c>
      <c r="G903" s="318">
        <f>IF(A903="SERVIÇO",VLOOKUP(B903,SERVIÇOS!$A$6:$D$6426,4,0),IF(A903="INSUMO",VLOOKUP(B903,INSUMOS!$A$6:$D$5343,4,0),IF(A903="COTAÇÃO",VLOOKUP(B903,'MAPA DE COTAÇÕES'!$A$9:$H$956,3,0))))</f>
        <v>15.79</v>
      </c>
      <c r="H903" s="321">
        <f t="shared" si="151"/>
        <v>0.63159999999999994</v>
      </c>
      <c r="J903" s="244"/>
    </row>
    <row r="904" spans="1:12" s="106" customFormat="1" ht="38.25" x14ac:dyDescent="0.2">
      <c r="A904" s="287" t="s">
        <v>5144</v>
      </c>
      <c r="B904" s="319">
        <v>98746</v>
      </c>
      <c r="C904" s="316" t="str">
        <f>IF(A904="SERVIÇO",VLOOKUP(B904,SERVIÇOS!$A$6:$D$6426,2,0),IF(A904="INSUMO",VLOOKUP(B904,INSUMOS!$A$6:$D$5343,2,0),IF(A904="COTAÇÃO",VLOOKUP(B904,'MAPA DE COTAÇÕES'!$A$9:$H$956,2,0))))</f>
        <v>SOLDA DE TOPO EM CHAPA/PERFIL/TUBO DE AÇO CHANFRADO, ESPESSURA=1/4''. AF_06/2018</v>
      </c>
      <c r="D904" s="317" t="str">
        <f>IF(A904="SERVIÇO",VLOOKUP(B904,SERVIÇOS!$A$6:$E$6426,5,0),IF(A904="INSUMO",VLOOKUP(B904,INSUMOS!$A$6:$E$5343,5,0),IF(A904="COTAÇÃO",VLOOKUP(B904,'MAPA DE COTAÇÕES'!$A$9:$I$956,8,0))))</f>
        <v>SER.CG</v>
      </c>
      <c r="E904" s="317" t="str">
        <f>IF(A904="SERVIÇO",VLOOKUP(B904,SERVIÇOS!$A$6:$D$6426,3,0),IF(A904="INSUMO",VLOOKUP(B904,INSUMOS!$A$6:$D$5343,3,0),IF(A904="COTAÇÃO",VLOOKUP(B904,'MAPA DE COTAÇÕES'!$A$9:$H$956,4,0))))</f>
        <v>M</v>
      </c>
      <c r="F904" s="320">
        <v>6.0000000000000001E-3</v>
      </c>
      <c r="G904" s="318">
        <f>IF(A904="SERVIÇO",VLOOKUP(B904,SERVIÇOS!$A$6:$D$6426,4,0),IF(A904="INSUMO",VLOOKUP(B904,INSUMOS!$A$6:$D$5343,4,0),IF(A904="COTAÇÃO",VLOOKUP(B904,'MAPA DE COTAÇÕES'!$A$9:$H$956,3,0))))</f>
        <v>45.55</v>
      </c>
      <c r="H904" s="321">
        <f t="shared" si="151"/>
        <v>0.27329999999999999</v>
      </c>
      <c r="J904" s="244"/>
    </row>
    <row r="905" spans="1:12" s="106" customFormat="1" ht="25.5" x14ac:dyDescent="0.2">
      <c r="A905" s="287" t="s">
        <v>16</v>
      </c>
      <c r="B905" s="319" t="s">
        <v>5832</v>
      </c>
      <c r="C905" s="316" t="str">
        <f>IF(A905="SERVIÇO",VLOOKUP(B905,SERVIÇOS!$A$6:$D$6426,2,0),IF(A905="INSUMO",VLOOKUP(B905,INSUMOS!$A$6:$D$5343,2,0),IF(A905="COTAÇÃO",VLOOKUP(B905,'MAPA DE COTAÇÕES'!$A$9:$H$956,2,0))))</f>
        <v>TUBO QUADRADO 100x200x3,04mm</v>
      </c>
      <c r="D905" s="317" t="str">
        <f>IF(A905="SERVIÇO",VLOOKUP(B905,SERVIÇOS!$A$6:$E$6426,5,0),IF(A905="INSUMO",VLOOKUP(B905,INSUMOS!$A$6:$E$5343,5,0),IF(A905="COTAÇÃO",VLOOKUP(B905,'MAPA DE COTAÇÕES'!$A$9:$I$956,9,0))))</f>
        <v>MAT.</v>
      </c>
      <c r="E905" s="317" t="str">
        <f>IF(A905="SERVIÇO",VLOOKUP(B905,SERVIÇOS!$A$6:$D$6426,3,0),IF(A905="INSUMO",VLOOKUP(B905,INSUMOS!$A$6:$D$5343,3,0),IF(A905="COTAÇÃO",VLOOKUP(B905,'MAPA DE COTAÇÕES'!$A$9:$H$956,4,0))))</f>
        <v>KG</v>
      </c>
      <c r="F905" s="320">
        <v>1.05</v>
      </c>
      <c r="G905" s="318">
        <f>IF(A905="SERVIÇO",VLOOKUP(B905,SERVIÇOS!$A$6:$D$6426,4,0),IF(A905="INSUMO",VLOOKUP(B905,INSUMOS!$A$6:$D$5343,4,0),IF(A905="COTAÇÃO",VLOOKUP(B905,'MAPA DE COTAÇÕES'!$A$9:$H$956,3,0))))</f>
        <v>6.57</v>
      </c>
      <c r="H905" s="321">
        <f t="shared" si="151"/>
        <v>6.8985000000000003</v>
      </c>
      <c r="J905" s="244"/>
    </row>
    <row r="906" spans="1:12" s="94" customFormat="1" ht="12.75" x14ac:dyDescent="0.2">
      <c r="A906" s="228"/>
      <c r="B906" s="97" t="s">
        <v>168</v>
      </c>
      <c r="C906" s="547" t="s">
        <v>6543</v>
      </c>
      <c r="D906" s="548"/>
      <c r="E906" s="548"/>
      <c r="F906" s="548"/>
      <c r="G906" s="548"/>
      <c r="H906" s="549"/>
      <c r="J906" s="95"/>
    </row>
    <row r="907" spans="1:12" s="94" customFormat="1" ht="12.75" x14ac:dyDescent="0.2">
      <c r="A907" s="228"/>
      <c r="B907" s="331"/>
      <c r="C907" s="332"/>
      <c r="D907" s="332"/>
      <c r="E907" s="332"/>
      <c r="F907" s="332"/>
      <c r="G907" s="332"/>
      <c r="H907" s="333"/>
      <c r="J907" s="95"/>
    </row>
    <row r="908" spans="1:12" s="94" customFormat="1" ht="25.5" x14ac:dyDescent="0.2">
      <c r="A908" s="228"/>
      <c r="B908" s="99" t="s">
        <v>6482</v>
      </c>
      <c r="C908" s="100" t="s">
        <v>6541</v>
      </c>
      <c r="D908" s="101" t="s">
        <v>107</v>
      </c>
      <c r="E908" s="101" t="s">
        <v>220</v>
      </c>
      <c r="F908" s="102"/>
      <c r="G908" s="103"/>
      <c r="H908" s="104">
        <f>SUM(H909:H912)</f>
        <v>291.56</v>
      </c>
      <c r="J908" s="96"/>
      <c r="L908" s="98"/>
    </row>
    <row r="909" spans="1:12" s="106" customFormat="1" ht="12.75" x14ac:dyDescent="0.2">
      <c r="A909" s="287" t="s">
        <v>5146</v>
      </c>
      <c r="B909" s="319">
        <v>10498</v>
      </c>
      <c r="C909" s="316" t="str">
        <f>IF(A909="SERVIÇO",VLOOKUP(B909,SERVIÇOS!$A$6:$D$6426,2,0),IF(A909="INSUMO",VLOOKUP(B909,INSUMOS!$A$6:$D$5343,2,0),IF(A909="COTAÇÃO",VLOOKUP(B909,'MAPA DE COTAÇÕES'!$A$9:$H$956,2,0))))</f>
        <v>MASSA PARA VIDRO</v>
      </c>
      <c r="D909" s="317" t="str">
        <f>IF(A909="SERVIÇO",VLOOKUP(B909,SERVIÇOS!$A$6:$E$6426,5,0),IF(A909="INSUMO",VLOOKUP(B909,INSUMOS!$A$6:$E$5343,5,0),IF(A909="COTAÇÃO",VLOOKUP(B909,'MAPA DE COTAÇÕES'!$A$9:$I$956,8,0))))</f>
        <v>MAT.</v>
      </c>
      <c r="E909" s="317" t="str">
        <f>IF(A909="SERVIÇO",VLOOKUP(B909,SERVIÇOS!$A$6:$D$6426,3,0),IF(A909="INSUMO",VLOOKUP(B909,INSUMOS!$A$6:$D$5343,3,0),IF(A909="COTAÇÃO",VLOOKUP(B909,'MAPA DE COTAÇÕES'!$A$9:$H$956,4,0))))</f>
        <v xml:space="preserve">KG    </v>
      </c>
      <c r="F909" s="320" t="s">
        <v>6542</v>
      </c>
      <c r="G909" s="318">
        <f>IF(A909="SERVIÇO",VLOOKUP(B909,SERVIÇOS!$A$6:$D$6426,4,0),IF(A909="INSUMO",VLOOKUP(B909,INSUMOS!$A$6:$D$5343,4,0),IF(A909="COTAÇÃO",VLOOKUP(B909,'MAPA DE COTAÇÕES'!$A$9:$H$956,3,0))))</f>
        <v>4.32</v>
      </c>
      <c r="H909" s="321">
        <f t="shared" ref="H909:H912" si="152">F909*G909</f>
        <v>6.48</v>
      </c>
      <c r="J909" s="244"/>
    </row>
    <row r="910" spans="1:12" s="106" customFormat="1" ht="25.5" x14ac:dyDescent="0.2">
      <c r="A910" s="287" t="s">
        <v>16</v>
      </c>
      <c r="B910" s="319" t="s">
        <v>5835</v>
      </c>
      <c r="C910" s="316" t="str">
        <f>IF(A910="SERVIÇO",VLOOKUP(B910,SERVIÇOS!$A$6:$D$6426,2,0),IF(A910="INSUMO",VLOOKUP(B910,INSUMOS!$A$6:$D$5343,2,0),IF(A910="COTAÇÃO",VLOOKUP(B910,'MAPA DE COTAÇÕES'!$A$9:$H$956,2,0))))</f>
        <v>VIDRO TEMPERADO FUMÊ 10MM</v>
      </c>
      <c r="D910" s="317" t="str">
        <f>IF(A910="SERVIÇO",VLOOKUP(B910,SERVIÇOS!$A$6:$E$6426,5,0),IF(A910="INSUMO",VLOOKUP(B910,INSUMOS!$A$6:$E$5343,5,0),IF(A910="COTAÇÃO",VLOOKUP(B910,'MAPA DE COTAÇÕES'!$A$9:$I$956,9,0))))</f>
        <v>MAT.</v>
      </c>
      <c r="E910" s="317" t="str">
        <f>IF(A910="SERVIÇO",VLOOKUP(B910,SERVIÇOS!$A$6:$D$6426,3,0),IF(A910="INSUMO",VLOOKUP(B910,INSUMOS!$A$6:$D$5343,3,0),IF(A910="COTAÇÃO",VLOOKUP(B910,'MAPA DE COTAÇÕES'!$A$9:$H$956,4,0))))</f>
        <v>M2</v>
      </c>
      <c r="F910" s="320" t="s">
        <v>5176</v>
      </c>
      <c r="G910" s="318">
        <f>IF(A910="SERVIÇO",VLOOKUP(B910,SERVIÇOS!$A$6:$D$6426,4,0),IF(A910="INSUMO",VLOOKUP(B910,INSUMOS!$A$6:$D$5343,4,0),IF(A910="COTAÇÃO",VLOOKUP(B910,'MAPA DE COTAÇÕES'!$A$9:$H$956,3,0))))</f>
        <v>267.22000000000003</v>
      </c>
      <c r="H910" s="321">
        <f t="shared" ref="H910" si="153">F910*G910</f>
        <v>267.22000000000003</v>
      </c>
      <c r="J910" s="244"/>
    </row>
    <row r="911" spans="1:12" s="106" customFormat="1" ht="25.5" x14ac:dyDescent="0.2">
      <c r="A911" s="287" t="s">
        <v>5144</v>
      </c>
      <c r="B911" s="319">
        <v>88316</v>
      </c>
      <c r="C911" s="316" t="str">
        <f>IF(A911="SERVIÇO",VLOOKUP(B911,SERVIÇOS!$A$6:$D$6426,2,0),IF(A911="INSUMO",VLOOKUP(B911,INSUMOS!$A$6:$D$5343,2,0),IF(A911="COTAÇÃO",VLOOKUP(B911,'MAPA DE COTAÇÕES'!$A$9:$H$956,2,0))))</f>
        <v>SERVENTE COM ENCARGOS COMPLEMENTARES</v>
      </c>
      <c r="D911" s="317" t="str">
        <f>IF(A911="SERVIÇO",VLOOKUP(B911,SERVIÇOS!$A$6:$E$6426,5,0),IF(A911="INSUMO",VLOOKUP(B911,INSUMOS!$A$6:$E$5343,5,0),IF(A911="COTAÇÃO",VLOOKUP(B911,'MAPA DE COTAÇÕES'!$A$9:$I$956,8,0))))</f>
        <v>SER.CG</v>
      </c>
      <c r="E911" s="317" t="str">
        <f>IF(A911="SERVIÇO",VLOOKUP(B911,SERVIÇOS!$A$6:$D$6426,3,0),IF(A911="INSUMO",VLOOKUP(B911,INSUMOS!$A$6:$D$5343,3,0),IF(A911="COTAÇÃO",VLOOKUP(B911,'MAPA DE COTAÇÕES'!$A$9:$H$956,4,0))))</f>
        <v>H</v>
      </c>
      <c r="F911" s="320" t="s">
        <v>5190</v>
      </c>
      <c r="G911" s="318">
        <f>IF(A911="SERVIÇO",VLOOKUP(B911,SERVIÇOS!$A$6:$D$6426,4,0),IF(A911="INSUMO",VLOOKUP(B911,INSUMOS!$A$6:$D$5343,4,0),IF(A911="COTAÇÃO",VLOOKUP(B911,'MAPA DE COTAÇÕES'!$A$9:$H$956,3,0))))</f>
        <v>15.79</v>
      </c>
      <c r="H911" s="321">
        <f t="shared" si="152"/>
        <v>7.8949999999999996</v>
      </c>
      <c r="J911" s="244"/>
    </row>
    <row r="912" spans="1:12" s="106" customFormat="1" ht="25.5" x14ac:dyDescent="0.2">
      <c r="A912" s="287" t="s">
        <v>5144</v>
      </c>
      <c r="B912" s="319">
        <v>88325</v>
      </c>
      <c r="C912" s="316" t="str">
        <f>IF(A912="SERVIÇO",VLOOKUP(B912,SERVIÇOS!$A$6:$D$6426,2,0),IF(A912="INSUMO",VLOOKUP(B912,INSUMOS!$A$6:$D$5343,2,0),IF(A912="COTAÇÃO",VLOOKUP(B912,'MAPA DE COTAÇÕES'!$A$9:$H$956,2,0))))</f>
        <v>VIDRACEIRO COM ENCARGOS COMPLEMENTARES</v>
      </c>
      <c r="D912" s="317" t="str">
        <f>IF(A912="SERVIÇO",VLOOKUP(B912,SERVIÇOS!$A$6:$E$6426,5,0),IF(A912="INSUMO",VLOOKUP(B912,INSUMOS!$A$6:$E$5343,5,0),IF(A912="COTAÇÃO",VLOOKUP(B912,'MAPA DE COTAÇÕES'!$A$9:$I$956,8,0))))</f>
        <v>SER.CG</v>
      </c>
      <c r="E912" s="317" t="str">
        <f>IF(A912="SERVIÇO",VLOOKUP(B912,SERVIÇOS!$A$6:$D$6426,3,0),IF(A912="INSUMO",VLOOKUP(B912,INSUMOS!$A$6:$D$5343,3,0),IF(A912="COTAÇÃO",VLOOKUP(B912,'MAPA DE COTAÇÕES'!$A$9:$H$956,4,0))))</f>
        <v>H</v>
      </c>
      <c r="F912" s="320" t="s">
        <v>5190</v>
      </c>
      <c r="G912" s="318">
        <f>IF(A912="SERVIÇO",VLOOKUP(B912,SERVIÇOS!$A$6:$D$6426,4,0),IF(A912="INSUMO",VLOOKUP(B912,INSUMOS!$A$6:$D$5343,4,0),IF(A912="COTAÇÃO",VLOOKUP(B912,'MAPA DE COTAÇÕES'!$A$9:$H$956,3,0))))</f>
        <v>19.93</v>
      </c>
      <c r="H912" s="321">
        <f t="shared" si="152"/>
        <v>9.9649999999999999</v>
      </c>
      <c r="J912" s="244"/>
    </row>
    <row r="913" spans="1:12" s="94" customFormat="1" ht="12.75" x14ac:dyDescent="0.2">
      <c r="A913" s="228"/>
      <c r="B913" s="97" t="s">
        <v>168</v>
      </c>
      <c r="C913" s="547" t="s">
        <v>6544</v>
      </c>
      <c r="D913" s="548"/>
      <c r="E913" s="548"/>
      <c r="F913" s="548"/>
      <c r="G913" s="548"/>
      <c r="H913" s="549"/>
      <c r="J913" s="95"/>
    </row>
    <row r="914" spans="1:12" s="94" customFormat="1" ht="12.75" x14ac:dyDescent="0.2">
      <c r="A914" s="228"/>
      <c r="B914" s="331"/>
      <c r="C914" s="338"/>
      <c r="D914" s="338"/>
      <c r="E914" s="338"/>
      <c r="F914" s="338"/>
      <c r="G914" s="338"/>
      <c r="H914" s="339"/>
      <c r="J914" s="95"/>
    </row>
    <row r="915" spans="1:12" s="94" customFormat="1" ht="25.5" x14ac:dyDescent="0.2">
      <c r="A915" s="228"/>
      <c r="B915" s="99" t="s">
        <v>6607</v>
      </c>
      <c r="C915" s="100" t="s">
        <v>6613</v>
      </c>
      <c r="D915" s="101" t="s">
        <v>107</v>
      </c>
      <c r="E915" s="101" t="s">
        <v>220</v>
      </c>
      <c r="F915" s="102"/>
      <c r="G915" s="103"/>
      <c r="H915" s="104">
        <f>SUM(H916:H922)</f>
        <v>13.116403681200001</v>
      </c>
      <c r="J915" s="96"/>
      <c r="L915" s="98"/>
    </row>
    <row r="916" spans="1:12" s="106" customFormat="1" ht="25.5" x14ac:dyDescent="0.2">
      <c r="A916" s="287" t="s">
        <v>5146</v>
      </c>
      <c r="B916" s="319" t="s">
        <v>6614</v>
      </c>
      <c r="C916" s="316" t="str">
        <f>IF(A916="SERVIÇO",VLOOKUP(B916,SERVIÇOS!$A$6:$D$6426,2,0),IF(A916="INSUMO",VLOOKUP(B916,INSUMOS!$A$6:$D$5343,2,0),IF(A916="COTAÇÃO",VLOOKUP(B916,'MAPA DE COTAÇÕES'!$A$9:$H$956,2,0))))</f>
        <v>Equipamento de pintura com cabine de 7,00 kW e estufa de 80.000 kCal para pintura eletrostática</v>
      </c>
      <c r="D916" s="317" t="str">
        <f>IF(A916="SERVIÇO",VLOOKUP(B916,SERVIÇOS!$A$6:$E$6426,5,0),IF(A916="INSUMO",VLOOKUP(B916,INSUMOS!$A$6:$E$5343,5,0),IF(A916="COTAÇÃO",VLOOKUP(B916,'MAPA DE COTAÇÕES'!$A$9:$I$956,8,0))))</f>
        <v>EQUIP.</v>
      </c>
      <c r="E916" s="317" t="str">
        <f>IF(A916="SERVIÇO",VLOOKUP(B916,SERVIÇOS!$A$6:$D$6426,3,0),IF(A916="INSUMO",VLOOKUP(B916,INSUMOS!$A$6:$D$5343,3,0),IF(A916="COTAÇÃO",VLOOKUP(B916,'MAPA DE COTAÇÕES'!$A$9:$H$956,4,0))))</f>
        <v>CHP</v>
      </c>
      <c r="F916" s="320">
        <v>0.10040200000000001</v>
      </c>
      <c r="G916" s="318">
        <f>IF(A916="SERVIÇO",VLOOKUP(B916,SERVIÇOS!$A$6:$D$6426,4,0),IF(A916="INSUMO",VLOOKUP(B916,INSUMOS!$A$6:$D$5343,4,0),IF(A916="COTAÇÃO",VLOOKUP(B916,'MAPA DE COTAÇÕES'!$A$9:$H$956,3,0))))</f>
        <v>33.874400000000001</v>
      </c>
      <c r="H916" s="321">
        <f t="shared" ref="H916:H922" si="154">F916*G916</f>
        <v>3.4010575088000001</v>
      </c>
      <c r="J916" s="244"/>
    </row>
    <row r="917" spans="1:12" s="106" customFormat="1" ht="12.75" x14ac:dyDescent="0.2">
      <c r="A917" s="287" t="s">
        <v>5146</v>
      </c>
      <c r="B917" s="319" t="s">
        <v>6615</v>
      </c>
      <c r="C917" s="316" t="str">
        <f>IF(A917="SERVIÇO",VLOOKUP(B917,SERVIÇOS!$A$6:$D$6426,2,0),IF(A917="INSUMO",VLOOKUP(B917,INSUMOS!$A$6:$D$5343,2,0),IF(A917="COTAÇÃO",VLOOKUP(B917,'MAPA DE COTAÇÕES'!$A$9:$H$956,2,0))))</f>
        <v>Grupo gerador - 13 / 14 kVA</v>
      </c>
      <c r="D917" s="317" t="str">
        <f>IF(A917="SERVIÇO",VLOOKUP(B917,SERVIÇOS!$A$6:$E$6426,5,0),IF(A917="INSUMO",VLOOKUP(B917,INSUMOS!$A$6:$E$5343,5,0),IF(A917="COTAÇÃO",VLOOKUP(B917,'MAPA DE COTAÇÕES'!$A$9:$I$956,8,0))))</f>
        <v>EQUIP.</v>
      </c>
      <c r="E917" s="317" t="str">
        <f>IF(A917="SERVIÇO",VLOOKUP(B917,SERVIÇOS!$A$6:$D$6426,3,0),IF(A917="INSUMO",VLOOKUP(B917,INSUMOS!$A$6:$D$5343,3,0),IF(A917="COTAÇÃO",VLOOKUP(B917,'MAPA DE COTAÇÕES'!$A$9:$H$956,4,0))))</f>
        <v>CHP</v>
      </c>
      <c r="F917" s="320">
        <v>0.10040200000000001</v>
      </c>
      <c r="G917" s="318">
        <f>IF(A917="SERVIÇO",VLOOKUP(B917,SERVIÇOS!$A$6:$D$6426,4,0),IF(A917="INSUMO",VLOOKUP(B917,INSUMOS!$A$6:$D$5343,4,0),IF(A917="COTAÇÃO",VLOOKUP(B917,'MAPA DE COTAÇÕES'!$A$9:$H$956,3,0))))</f>
        <v>9.8062000000000005</v>
      </c>
      <c r="H917" s="321">
        <f t="shared" si="154"/>
        <v>0.98456209240000014</v>
      </c>
      <c r="J917" s="244"/>
    </row>
    <row r="918" spans="1:12" s="106" customFormat="1" ht="12.75" x14ac:dyDescent="0.2">
      <c r="A918" s="287" t="s">
        <v>5146</v>
      </c>
      <c r="B918" s="319" t="s">
        <v>6616</v>
      </c>
      <c r="C918" s="316" t="str">
        <f>IF(A918="SERVIÇO",VLOOKUP(B918,SERVIÇOS!$A$6:$D$6426,2,0),IF(A918="INSUMO",VLOOKUP(B918,INSUMOS!$A$6:$D$5343,2,0),IF(A918="COTAÇÃO",VLOOKUP(B918,'MAPA DE COTAÇÕES'!$A$9:$H$956,2,0))))</f>
        <v>Tinta poliester em pó</v>
      </c>
      <c r="D918" s="317" t="str">
        <f>IF(A918="SERVIÇO",VLOOKUP(B918,SERVIÇOS!$A$6:$E$6426,5,0),IF(A918="INSUMO",VLOOKUP(B918,INSUMOS!$A$6:$E$5343,5,0),IF(A918="COTAÇÃO",VLOOKUP(B918,'MAPA DE COTAÇÕES'!$A$9:$I$956,8,0))))</f>
        <v>MAT.</v>
      </c>
      <c r="E918" s="317" t="str">
        <f>IF(A918="SERVIÇO",VLOOKUP(B918,SERVIÇOS!$A$6:$D$6426,3,0),IF(A918="INSUMO",VLOOKUP(B918,INSUMOS!$A$6:$D$5343,3,0),IF(A918="COTAÇÃO",VLOOKUP(B918,'MAPA DE COTAÇÕES'!$A$9:$H$956,4,0))))</f>
        <v xml:space="preserve">KG </v>
      </c>
      <c r="F918" s="320">
        <v>8.4500000000000006E-2</v>
      </c>
      <c r="G918" s="318">
        <f>IF(A918="SERVIÇO",VLOOKUP(B918,SERVIÇOS!$A$6:$D$6426,4,0),IF(A918="INSUMO",VLOOKUP(B918,INSUMOS!$A$6:$D$5343,4,0),IF(A918="COTAÇÃO",VLOOKUP(B918,'MAPA DE COTAÇÕES'!$A$9:$H$956,3,0))))</f>
        <v>37.274999999999999</v>
      </c>
      <c r="H918" s="321">
        <f t="shared" si="154"/>
        <v>3.1497375000000001</v>
      </c>
      <c r="J918" s="244"/>
    </row>
    <row r="919" spans="1:12" s="106" customFormat="1" ht="12.75" x14ac:dyDescent="0.2">
      <c r="A919" s="287" t="s">
        <v>5146</v>
      </c>
      <c r="B919" s="319" t="s">
        <v>6616</v>
      </c>
      <c r="C919" s="316" t="str">
        <f>IF(A919="SERVIÇO",VLOOKUP(B919,SERVIÇOS!$A$6:$D$6426,2,0),IF(A919="INSUMO",VLOOKUP(B919,INSUMOS!$A$6:$D$5343,2,0),IF(A919="COTAÇÃO",VLOOKUP(B919,'MAPA DE COTAÇÕES'!$A$9:$H$956,2,0))))</f>
        <v>Tinta poliester em pó</v>
      </c>
      <c r="D919" s="317" t="str">
        <f>IF(A919="SERVIÇO",VLOOKUP(B919,SERVIÇOS!$A$6:$E$6426,5,0),IF(A919="INSUMO",VLOOKUP(B919,INSUMOS!$A$6:$E$5343,5,0),IF(A919="COTAÇÃO",VLOOKUP(B919,'MAPA DE COTAÇÕES'!$A$9:$I$956,8,0))))</f>
        <v>MAT.</v>
      </c>
      <c r="E919" s="317" t="str">
        <f>IF(A919="SERVIÇO",VLOOKUP(B919,SERVIÇOS!$A$6:$D$6426,3,0),IF(A919="INSUMO",VLOOKUP(B919,INSUMOS!$A$6:$D$5343,3,0),IF(A919="COTAÇÃO",VLOOKUP(B919,'MAPA DE COTAÇÕES'!$A$9:$H$956,4,0))))</f>
        <v xml:space="preserve">KG </v>
      </c>
      <c r="F919" s="320">
        <v>8.0000000000000004E-4</v>
      </c>
      <c r="G919" s="318">
        <f>IF(A919="SERVIÇO",VLOOKUP(B919,SERVIÇOS!$A$6:$D$6426,4,0),IF(A919="INSUMO",VLOOKUP(B919,INSUMOS!$A$6:$D$5343,4,0),IF(A919="COTAÇÃO",VLOOKUP(B919,'MAPA DE COTAÇÕES'!$A$9:$H$956,3,0))))</f>
        <v>37.274999999999999</v>
      </c>
      <c r="H919" s="321">
        <f t="shared" si="154"/>
        <v>2.9819999999999999E-2</v>
      </c>
      <c r="J919" s="244"/>
    </row>
    <row r="920" spans="1:12" s="106" customFormat="1" ht="12.75" x14ac:dyDescent="0.2">
      <c r="A920" s="287" t="s">
        <v>5144</v>
      </c>
      <c r="B920" s="319">
        <v>88310</v>
      </c>
      <c r="C920" s="316" t="str">
        <f>IF(A920="SERVIÇO",VLOOKUP(B920,SERVIÇOS!$A$6:$D$6426,2,0),IF(A920="INSUMO",VLOOKUP(B920,INSUMOS!$A$6:$D$5343,2,0),IF(A920="COTAÇÃO",VLOOKUP(B920,'MAPA DE COTAÇÕES'!$A$9:$H$956,2,0))))</f>
        <v>PINTOR COM ENCARGOS COMPLEMENTARES</v>
      </c>
      <c r="D920" s="317" t="str">
        <f>IF(A920="SERVIÇO",VLOOKUP(B920,SERVIÇOS!$A$6:$E$6426,5,0),IF(A920="INSUMO",VLOOKUP(B920,INSUMOS!$A$6:$E$5343,5,0),IF(A920="COTAÇÃO",VLOOKUP(B920,'MAPA DE COTAÇÕES'!$A$9:$I$956,8,0))))</f>
        <v>SER.CG</v>
      </c>
      <c r="E920" s="317" t="str">
        <f>IF(A920="SERVIÇO",VLOOKUP(B920,SERVIÇOS!$A$6:$D$6426,3,0),IF(A920="INSUMO",VLOOKUP(B920,INSUMOS!$A$6:$D$5343,3,0),IF(A920="COTAÇÃO",VLOOKUP(B920,'MAPA DE COTAÇÕES'!$A$9:$H$956,4,0))))</f>
        <v>H</v>
      </c>
      <c r="F920" s="320">
        <v>0.10040200000000001</v>
      </c>
      <c r="G920" s="318">
        <f>IF(A920="SERVIÇO",VLOOKUP(B920,SERVIÇOS!$A$6:$D$6426,4,0),IF(A920="INSUMO",VLOOKUP(B920,INSUMOS!$A$6:$D$5343,4,0),IF(A920="COTAÇÃO",VLOOKUP(B920,'MAPA DE COTAÇÕES'!$A$9:$H$956,3,0))))</f>
        <v>22.58</v>
      </c>
      <c r="H920" s="321">
        <f t="shared" si="154"/>
        <v>2.2670771599999999</v>
      </c>
      <c r="J920" s="244"/>
    </row>
    <row r="921" spans="1:12" s="106" customFormat="1" ht="25.5" x14ac:dyDescent="0.2">
      <c r="A921" s="287" t="s">
        <v>5144</v>
      </c>
      <c r="B921" s="319">
        <v>88316</v>
      </c>
      <c r="C921" s="316" t="str">
        <f>IF(A921="SERVIÇO",VLOOKUP(B921,SERVIÇOS!$A$6:$D$6426,2,0),IF(A921="INSUMO",VLOOKUP(B921,INSUMOS!$A$6:$D$5343,2,0),IF(A921="COTAÇÃO",VLOOKUP(B921,'MAPA DE COTAÇÕES'!$A$9:$H$956,2,0))))</f>
        <v>SERVENTE COM ENCARGOS COMPLEMENTARES</v>
      </c>
      <c r="D921" s="317" t="str">
        <f>IF(A921="SERVIÇO",VLOOKUP(B921,SERVIÇOS!$A$6:$E$6426,5,0),IF(A921="INSUMO",VLOOKUP(B921,INSUMOS!$A$6:$E$5343,5,0),IF(A921="COTAÇÃO",VLOOKUP(B921,'MAPA DE COTAÇÕES'!$A$9:$I$956,8,0))))</f>
        <v>SER.CG</v>
      </c>
      <c r="E921" s="317" t="str">
        <f>IF(A921="SERVIÇO",VLOOKUP(B921,SERVIÇOS!$A$6:$D$6426,3,0),IF(A921="INSUMO",VLOOKUP(B921,INSUMOS!$A$6:$D$5343,3,0),IF(A921="COTAÇÃO",VLOOKUP(B921,'MAPA DE COTAÇÕES'!$A$9:$H$956,4,0))))</f>
        <v>H</v>
      </c>
      <c r="F921" s="320">
        <v>0.10040200000000001</v>
      </c>
      <c r="G921" s="318">
        <f>IF(A921="SERVIÇO",VLOOKUP(B921,SERVIÇOS!$A$6:$D$6426,4,0),IF(A921="INSUMO",VLOOKUP(B921,INSUMOS!$A$6:$D$5343,4,0),IF(A921="COTAÇÃO",VLOOKUP(B921,'MAPA DE COTAÇÕES'!$A$9:$H$956,3,0))))</f>
        <v>15.79</v>
      </c>
      <c r="H921" s="321">
        <f t="shared" si="154"/>
        <v>1.5853475800000001</v>
      </c>
      <c r="J921" s="244"/>
    </row>
    <row r="922" spans="1:12" s="106" customFormat="1" ht="25.5" x14ac:dyDescent="0.2">
      <c r="A922" s="287" t="s">
        <v>5144</v>
      </c>
      <c r="B922" s="319">
        <v>88241</v>
      </c>
      <c r="C922" s="316" t="str">
        <f>IF(A922="SERVIÇO",VLOOKUP(B922,SERVIÇOS!$A$6:$D$6426,2,0),IF(A922="INSUMO",VLOOKUP(B922,INSUMOS!$A$6:$D$5343,2,0),IF(A922="COTAÇÃO",VLOOKUP(B922,'MAPA DE COTAÇÕES'!$A$9:$H$956,2,0))))</f>
        <v>AJUDANTE DE OPERAÇÃO EM GERAL COM ENCARGOS COMPLEMENTARES</v>
      </c>
      <c r="D922" s="317" t="str">
        <f>IF(A922="SERVIÇO",VLOOKUP(B922,SERVIÇOS!$A$6:$E$6426,5,0),IF(A922="INSUMO",VLOOKUP(B922,INSUMOS!$A$6:$E$5343,5,0),IF(A922="COTAÇÃO",VLOOKUP(B922,'MAPA DE COTAÇÕES'!$A$9:$I$956,8,0))))</f>
        <v>SER.CG</v>
      </c>
      <c r="E922" s="317" t="str">
        <f>IF(A922="SERVIÇO",VLOOKUP(B922,SERVIÇOS!$A$6:$D$6426,3,0),IF(A922="INSUMO",VLOOKUP(B922,INSUMOS!$A$6:$D$5343,3,0),IF(A922="COTAÇÃO",VLOOKUP(B922,'MAPA DE COTAÇÕES'!$A$9:$H$956,4,0))))</f>
        <v>H</v>
      </c>
      <c r="F922" s="320">
        <v>0.10040200000000001</v>
      </c>
      <c r="G922" s="318">
        <f>IF(A922="SERVIÇO",VLOOKUP(B922,SERVIÇOS!$A$6:$D$6426,4,0),IF(A922="INSUMO",VLOOKUP(B922,INSUMOS!$A$6:$D$5343,4,0),IF(A922="COTAÇÃO",VLOOKUP(B922,'MAPA DE COTAÇÕES'!$A$9:$H$956,3,0))))</f>
        <v>16.920000000000002</v>
      </c>
      <c r="H922" s="321">
        <f t="shared" si="154"/>
        <v>1.6988018400000002</v>
      </c>
      <c r="J922" s="244"/>
    </row>
    <row r="923" spans="1:12" s="94" customFormat="1" ht="12.75" x14ac:dyDescent="0.2">
      <c r="A923" s="228"/>
      <c r="B923" s="97" t="s">
        <v>168</v>
      </c>
      <c r="C923" s="547" t="s">
        <v>6617</v>
      </c>
      <c r="D923" s="548"/>
      <c r="E923" s="548"/>
      <c r="F923" s="548"/>
      <c r="G923" s="548"/>
      <c r="H923" s="549"/>
      <c r="J923" s="95"/>
    </row>
    <row r="924" spans="1:12" s="94" customFormat="1" ht="12.75" x14ac:dyDescent="0.2">
      <c r="A924" s="228"/>
      <c r="B924" s="331"/>
      <c r="C924" s="363"/>
      <c r="D924" s="363"/>
      <c r="E924" s="363"/>
      <c r="F924" s="363"/>
      <c r="G924" s="363"/>
      <c r="H924" s="364"/>
      <c r="J924" s="95"/>
    </row>
    <row r="925" spans="1:12" s="94" customFormat="1" ht="25.5" x14ac:dyDescent="0.2">
      <c r="A925" s="228"/>
      <c r="B925" s="99" t="s">
        <v>6857</v>
      </c>
      <c r="C925" s="100" t="s">
        <v>128</v>
      </c>
      <c r="D925" s="101" t="s">
        <v>107</v>
      </c>
      <c r="E925" s="101" t="s">
        <v>8</v>
      </c>
      <c r="F925" s="102"/>
      <c r="G925" s="103"/>
      <c r="H925" s="104">
        <f>SUM(H926:H928)</f>
        <v>22.822000000000003</v>
      </c>
      <c r="J925" s="96"/>
      <c r="L925" s="98"/>
    </row>
    <row r="926" spans="1:12" s="106" customFormat="1" ht="25.5" x14ac:dyDescent="0.2">
      <c r="A926" s="287" t="s">
        <v>5144</v>
      </c>
      <c r="B926" s="319">
        <v>88247</v>
      </c>
      <c r="C926" s="316" t="str">
        <f>IF(A926="SERVIÇO",VLOOKUP(B926,SERVIÇOS!$A$6:$D$6426,2,0),IF(A926="INSUMO",VLOOKUP(B926,INSUMOS!$A$6:$D$5343,2,0),IF(A926="COTAÇÃO",VLOOKUP(B926,'MAPA DE COTAÇÕES'!$A$9:$H$956,2,0))))</f>
        <v>AUXILIAR DE ELETRICISTA COM ENCARGOS COMPLEMENTARES</v>
      </c>
      <c r="D926" s="317" t="str">
        <f>IF(A926="SERVIÇO",VLOOKUP(B926,SERVIÇOS!$A$6:$E$6426,5,0),IF(A926="INSUMO",VLOOKUP(B926,INSUMOS!$A$6:$E$5343,5,0),IF(A926="COTAÇÃO",VLOOKUP(B926,'MAPA DE COTAÇÕES'!$A$9:$I$956,8,0))))</f>
        <v>SER.CG</v>
      </c>
      <c r="E926" s="317" t="str">
        <f>IF(A926="SERVIÇO",VLOOKUP(B926,SERVIÇOS!$A$6:$D$6426,3,0),IF(A926="INSUMO",VLOOKUP(B926,INSUMOS!$A$6:$D$5343,3,0),IF(A926="COTAÇÃO",VLOOKUP(B926,'MAPA DE COTAÇÕES'!$A$9:$H$956,4,0))))</f>
        <v>H</v>
      </c>
      <c r="F926" s="320" t="s">
        <v>6895</v>
      </c>
      <c r="G926" s="318">
        <f>IF(A926="SERVIÇO",VLOOKUP(B926,SERVIÇOS!$A$6:$D$6426,4,0),IF(A926="INSUMO",VLOOKUP(B926,INSUMOS!$A$6:$D$5343,4,0),IF(A926="COTAÇÃO",VLOOKUP(B926,'MAPA DE COTAÇÕES'!$A$9:$H$956,3,0))))</f>
        <v>16.91</v>
      </c>
      <c r="H926" s="321">
        <f t="shared" ref="H926:H927" si="155">F926*G926</f>
        <v>6.7640000000000002</v>
      </c>
      <c r="J926" s="244"/>
    </row>
    <row r="927" spans="1:12" s="106" customFormat="1" ht="25.5" x14ac:dyDescent="0.2">
      <c r="A927" s="287" t="s">
        <v>5144</v>
      </c>
      <c r="B927" s="319">
        <v>88264</v>
      </c>
      <c r="C927" s="316" t="str">
        <f>IF(A927="SERVIÇO",VLOOKUP(B927,SERVIÇOS!$A$6:$D$6426,2,0),IF(A927="INSUMO",VLOOKUP(B927,INSUMOS!$A$6:$D$5343,2,0),IF(A927="COTAÇÃO",VLOOKUP(B927,'MAPA DE COTAÇÕES'!$A$9:$H$956,2,0))))</f>
        <v>ELETRICISTA COM ENCARGOS COMPLEMENTARES</v>
      </c>
      <c r="D927" s="317" t="str">
        <f>IF(A927="SERVIÇO",VLOOKUP(B927,SERVIÇOS!$A$6:$E$6426,5,0),IF(A927="INSUMO",VLOOKUP(B927,INSUMOS!$A$6:$E$5343,5,0),IF(A927="COTAÇÃO",VLOOKUP(B927,'MAPA DE COTAÇÕES'!$A$9:$I$956,8,0))))</f>
        <v>SER.CG</v>
      </c>
      <c r="E927" s="317" t="str">
        <f>IF(A927="SERVIÇO",VLOOKUP(B927,SERVIÇOS!$A$6:$D$6426,3,0),IF(A927="INSUMO",VLOOKUP(B927,INSUMOS!$A$6:$D$5343,3,0),IF(A927="COTAÇÃO",VLOOKUP(B927,'MAPA DE COTAÇÕES'!$A$9:$H$956,4,0))))</f>
        <v>H</v>
      </c>
      <c r="F927" s="320" t="s">
        <v>6895</v>
      </c>
      <c r="G927" s="318">
        <f>IF(A927="SERVIÇO",VLOOKUP(B927,SERVIÇOS!$A$6:$D$6426,4,0),IF(A927="INSUMO",VLOOKUP(B927,INSUMOS!$A$6:$D$5343,4,0),IF(A927="COTAÇÃO",VLOOKUP(B927,'MAPA DE COTAÇÕES'!$A$9:$H$956,3,0))))</f>
        <v>21.72</v>
      </c>
      <c r="H927" s="321">
        <f t="shared" si="155"/>
        <v>8.6880000000000006</v>
      </c>
      <c r="J927" s="244"/>
    </row>
    <row r="928" spans="1:12" s="106" customFormat="1" ht="25.5" x14ac:dyDescent="0.2">
      <c r="A928" s="287" t="s">
        <v>16</v>
      </c>
      <c r="B928" s="319" t="s">
        <v>5878</v>
      </c>
      <c r="C928" s="316" t="str">
        <f>IF(A928="SERVIÇO",VLOOKUP(B928,SERVIÇOS!$A$6:$D$6426,2,0),IF(A928="INSUMO",VLOOKUP(B928,INSUMOS!$A$6:$D$5343,2,0),IF(A928="COTAÇÃO",VLOOKUP(B928,'MAPA DE COTAÇÕES'!$A$9:$H$956,2,0))))</f>
        <v>ELETROCALHA EM ACO GALV. 50X50MM PERFURADA COM TAMPA</v>
      </c>
      <c r="D928" s="317" t="str">
        <f>IF(A928="SERVIÇO",VLOOKUP(B928,SERVIÇOS!$A$6:$E$6426,5,0),IF(A928="INSUMO",VLOOKUP(B928,INSUMOS!$A$6:$E$5343,5,0),IF(A928="COTAÇÃO",VLOOKUP(B928,'MAPA DE COTAÇÕES'!$A$9:$I$956,9,0))))</f>
        <v>MAT.</v>
      </c>
      <c r="E928" s="317" t="str">
        <f>IF(A928="SERVIÇO",VLOOKUP(B928,SERVIÇOS!$A$6:$D$6426,3,0),IF(A928="INSUMO",VLOOKUP(B928,INSUMOS!$A$6:$D$5343,3,0),IF(A928="COTAÇÃO",VLOOKUP(B928,'MAPA DE COTAÇÕES'!$A$9:$H$956,4,0))))</f>
        <v>M</v>
      </c>
      <c r="F928" s="320">
        <v>1</v>
      </c>
      <c r="G928" s="318">
        <f>IF(A928="SERVIÇO",VLOOKUP(B928,SERVIÇOS!$A$6:$D$6426,4,0),IF(A928="INSUMO",VLOOKUP(B928,INSUMOS!$A$6:$D$5343,4,0),IF(A928="COTAÇÃO",VLOOKUP(B928,'MAPA DE COTAÇÕES'!$A$9:$H$956,3,0))))</f>
        <v>7.37</v>
      </c>
      <c r="H928" s="321">
        <f t="shared" ref="H928" si="156">F928*G928</f>
        <v>7.37</v>
      </c>
      <c r="J928" s="244"/>
    </row>
    <row r="929" spans="1:12" s="94" customFormat="1" ht="12.75" x14ac:dyDescent="0.2">
      <c r="A929" s="228"/>
      <c r="B929" s="97" t="s">
        <v>168</v>
      </c>
      <c r="C929" s="547" t="s">
        <v>6896</v>
      </c>
      <c r="D929" s="548"/>
      <c r="E929" s="548"/>
      <c r="F929" s="548"/>
      <c r="G929" s="548"/>
      <c r="H929" s="549"/>
      <c r="J929" s="95"/>
    </row>
    <row r="930" spans="1:12" s="94" customFormat="1" ht="12.75" x14ac:dyDescent="0.2">
      <c r="A930" s="228"/>
      <c r="B930" s="331"/>
      <c r="C930" s="363"/>
      <c r="D930" s="363"/>
      <c r="E930" s="363"/>
      <c r="F930" s="363"/>
      <c r="G930" s="363"/>
      <c r="H930" s="364"/>
      <c r="J930" s="95"/>
    </row>
    <row r="931" spans="1:12" s="94" customFormat="1" ht="25.5" x14ac:dyDescent="0.2">
      <c r="A931" s="228"/>
      <c r="B931" s="99" t="s">
        <v>6858</v>
      </c>
      <c r="C931" s="100" t="s">
        <v>5155</v>
      </c>
      <c r="D931" s="101" t="s">
        <v>107</v>
      </c>
      <c r="E931" s="101" t="s">
        <v>8</v>
      </c>
      <c r="F931" s="102"/>
      <c r="G931" s="103"/>
      <c r="H931" s="104">
        <f>SUM(H932:H934)</f>
        <v>25.812000000000001</v>
      </c>
      <c r="J931" s="96"/>
      <c r="L931" s="98"/>
    </row>
    <row r="932" spans="1:12" s="106" customFormat="1" ht="25.5" x14ac:dyDescent="0.2">
      <c r="A932" s="287" t="s">
        <v>5144</v>
      </c>
      <c r="B932" s="319">
        <v>88247</v>
      </c>
      <c r="C932" s="316" t="str">
        <f>IF(A932="SERVIÇO",VLOOKUP(B932,SERVIÇOS!$A$6:$D$6426,2,0),IF(A932="INSUMO",VLOOKUP(B932,INSUMOS!$A$6:$D$5343,2,0),IF(A932="COTAÇÃO",VLOOKUP(B932,'MAPA DE COTAÇÕES'!$A$9:$H$956,2,0))))</f>
        <v>AUXILIAR DE ELETRICISTA COM ENCARGOS COMPLEMENTARES</v>
      </c>
      <c r="D932" s="317" t="str">
        <f>IF(A932="SERVIÇO",VLOOKUP(B932,SERVIÇOS!$A$6:$E$6426,5,0),IF(A932="INSUMO",VLOOKUP(B932,INSUMOS!$A$6:$E$5343,5,0),IF(A932="COTAÇÃO",VLOOKUP(B932,'MAPA DE COTAÇÕES'!$A$9:$I$956,8,0))))</f>
        <v>SER.CG</v>
      </c>
      <c r="E932" s="317" t="str">
        <f>IF(A932="SERVIÇO",VLOOKUP(B932,SERVIÇOS!$A$6:$D$6426,3,0),IF(A932="INSUMO",VLOOKUP(B932,INSUMOS!$A$6:$D$5343,3,0),IF(A932="COTAÇÃO",VLOOKUP(B932,'MAPA DE COTAÇÕES'!$A$9:$H$956,4,0))))</f>
        <v>H</v>
      </c>
      <c r="F932" s="320" t="s">
        <v>6895</v>
      </c>
      <c r="G932" s="318">
        <f>IF(A932="SERVIÇO",VLOOKUP(B932,SERVIÇOS!$A$6:$D$6426,4,0),IF(A932="INSUMO",VLOOKUP(B932,INSUMOS!$A$6:$D$5343,4,0),IF(A932="COTAÇÃO",VLOOKUP(B932,'MAPA DE COTAÇÕES'!$A$9:$H$956,3,0))))</f>
        <v>16.91</v>
      </c>
      <c r="H932" s="321">
        <f t="shared" ref="H932:H934" si="157">F932*G932</f>
        <v>6.7640000000000002</v>
      </c>
      <c r="J932" s="244"/>
    </row>
    <row r="933" spans="1:12" s="106" customFormat="1" ht="25.5" x14ac:dyDescent="0.2">
      <c r="A933" s="287" t="s">
        <v>5144</v>
      </c>
      <c r="B933" s="319">
        <v>88264</v>
      </c>
      <c r="C933" s="316" t="str">
        <f>IF(A933="SERVIÇO",VLOOKUP(B933,SERVIÇOS!$A$6:$D$6426,2,0),IF(A933="INSUMO",VLOOKUP(B933,INSUMOS!$A$6:$D$5343,2,0),IF(A933="COTAÇÃO",VLOOKUP(B933,'MAPA DE COTAÇÕES'!$A$9:$H$956,2,0))))</f>
        <v>ELETRICISTA COM ENCARGOS COMPLEMENTARES</v>
      </c>
      <c r="D933" s="317" t="str">
        <f>IF(A933="SERVIÇO",VLOOKUP(B933,SERVIÇOS!$A$6:$E$6426,5,0),IF(A933="INSUMO",VLOOKUP(B933,INSUMOS!$A$6:$E$5343,5,0),IF(A933="COTAÇÃO",VLOOKUP(B933,'MAPA DE COTAÇÕES'!$A$9:$I$956,8,0))))</f>
        <v>SER.CG</v>
      </c>
      <c r="E933" s="317" t="str">
        <f>IF(A933="SERVIÇO",VLOOKUP(B933,SERVIÇOS!$A$6:$D$6426,3,0),IF(A933="INSUMO",VLOOKUP(B933,INSUMOS!$A$6:$D$5343,3,0),IF(A933="COTAÇÃO",VLOOKUP(B933,'MAPA DE COTAÇÕES'!$A$9:$H$956,4,0))))</f>
        <v>H</v>
      </c>
      <c r="F933" s="320" t="s">
        <v>6895</v>
      </c>
      <c r="G933" s="318">
        <f>IF(A933="SERVIÇO",VLOOKUP(B933,SERVIÇOS!$A$6:$D$6426,4,0),IF(A933="INSUMO",VLOOKUP(B933,INSUMOS!$A$6:$D$5343,4,0),IF(A933="COTAÇÃO",VLOOKUP(B933,'MAPA DE COTAÇÕES'!$A$9:$H$956,3,0))))</f>
        <v>21.72</v>
      </c>
      <c r="H933" s="321">
        <f t="shared" si="157"/>
        <v>8.6880000000000006</v>
      </c>
      <c r="J933" s="244"/>
    </row>
    <row r="934" spans="1:12" s="106" customFormat="1" ht="25.5" x14ac:dyDescent="0.2">
      <c r="A934" s="287" t="s">
        <v>16</v>
      </c>
      <c r="B934" s="319" t="s">
        <v>5879</v>
      </c>
      <c r="C934" s="316" t="str">
        <f>IF(A934="SERVIÇO",VLOOKUP(B934,SERVIÇOS!$A$6:$D$6426,2,0),IF(A934="INSUMO",VLOOKUP(B934,INSUMOS!$A$6:$D$5343,2,0),IF(A934="COTAÇÃO",VLOOKUP(B934,'MAPA DE COTAÇÕES'!$A$9:$H$956,2,0))))</f>
        <v>ELETROCALHA EM ACO GALV. 100X50MM PERFURADA COM TAMPA</v>
      </c>
      <c r="D934" s="317" t="str">
        <f>IF(A934="SERVIÇO",VLOOKUP(B934,SERVIÇOS!$A$6:$E$6426,5,0),IF(A934="INSUMO",VLOOKUP(B934,INSUMOS!$A$6:$E$5343,5,0),IF(A934="COTAÇÃO",VLOOKUP(B934,'MAPA DE COTAÇÕES'!$A$9:$I$956,9,0))))</f>
        <v>MAT.</v>
      </c>
      <c r="E934" s="317" t="str">
        <f>IF(A934="SERVIÇO",VLOOKUP(B934,SERVIÇOS!$A$6:$D$6426,3,0),IF(A934="INSUMO",VLOOKUP(B934,INSUMOS!$A$6:$D$5343,3,0),IF(A934="COTAÇÃO",VLOOKUP(B934,'MAPA DE COTAÇÕES'!$A$9:$H$956,4,0))))</f>
        <v>M</v>
      </c>
      <c r="F934" s="320">
        <v>1</v>
      </c>
      <c r="G934" s="318">
        <f>IF(A934="SERVIÇO",VLOOKUP(B934,SERVIÇOS!$A$6:$D$6426,4,0),IF(A934="INSUMO",VLOOKUP(B934,INSUMOS!$A$6:$D$5343,4,0),IF(A934="COTAÇÃO",VLOOKUP(B934,'MAPA DE COTAÇÕES'!$A$9:$H$956,3,0))))</f>
        <v>10.36</v>
      </c>
      <c r="H934" s="321">
        <f t="shared" si="157"/>
        <v>10.36</v>
      </c>
      <c r="J934" s="244"/>
    </row>
    <row r="935" spans="1:12" s="94" customFormat="1" ht="12.75" x14ac:dyDescent="0.2">
      <c r="A935" s="228"/>
      <c r="B935" s="97" t="s">
        <v>168</v>
      </c>
      <c r="C935" s="547" t="s">
        <v>6896</v>
      </c>
      <c r="D935" s="548"/>
      <c r="E935" s="548"/>
      <c r="F935" s="548"/>
      <c r="G935" s="548"/>
      <c r="H935" s="549"/>
      <c r="J935" s="95"/>
    </row>
    <row r="936" spans="1:12" s="94" customFormat="1" ht="12.75" x14ac:dyDescent="0.2">
      <c r="A936" s="228"/>
      <c r="B936" s="331"/>
      <c r="C936" s="363"/>
      <c r="D936" s="363"/>
      <c r="E936" s="363"/>
      <c r="F936" s="363"/>
      <c r="G936" s="363"/>
      <c r="H936" s="364"/>
      <c r="J936" s="95"/>
    </row>
    <row r="937" spans="1:12" s="94" customFormat="1" ht="25.5" x14ac:dyDescent="0.2">
      <c r="A937" s="228"/>
      <c r="B937" s="99" t="s">
        <v>6897</v>
      </c>
      <c r="C937" s="100" t="s">
        <v>6898</v>
      </c>
      <c r="D937" s="101" t="s">
        <v>107</v>
      </c>
      <c r="E937" s="101" t="s">
        <v>8</v>
      </c>
      <c r="F937" s="102"/>
      <c r="G937" s="103"/>
      <c r="H937" s="104">
        <f>SUM(H938:H940)</f>
        <v>6.798</v>
      </c>
      <c r="J937" s="96"/>
      <c r="L937" s="98"/>
    </row>
    <row r="938" spans="1:12" s="106" customFormat="1" ht="25.5" x14ac:dyDescent="0.2">
      <c r="A938" s="287" t="s">
        <v>5144</v>
      </c>
      <c r="B938" s="319">
        <v>88247</v>
      </c>
      <c r="C938" s="316" t="str">
        <f>IF(A938="SERVIÇO",VLOOKUP(B938,SERVIÇOS!$A$6:$D$6426,2,0),IF(A938="INSUMO",VLOOKUP(B938,INSUMOS!$A$6:$D$5343,2,0),IF(A938="COTAÇÃO",VLOOKUP(B938,'MAPA DE COTAÇÕES'!$A$9:$H$956,2,0))))</f>
        <v>AUXILIAR DE ELETRICISTA COM ENCARGOS COMPLEMENTARES</v>
      </c>
      <c r="D938" s="317" t="str">
        <f>IF(A938="SERVIÇO",VLOOKUP(B938,SERVIÇOS!$A$6:$E$6426,5,0),IF(A938="INSUMO",VLOOKUP(B938,INSUMOS!$A$6:$E$5343,5,0),IF(A938="COTAÇÃO",VLOOKUP(B938,'MAPA DE COTAÇÕES'!$A$9:$I$956,8,0))))</f>
        <v>SER.CG</v>
      </c>
      <c r="E938" s="317" t="str">
        <f>IF(A938="SERVIÇO",VLOOKUP(B938,SERVIÇOS!$A$6:$D$6426,3,0),IF(A938="INSUMO",VLOOKUP(B938,INSUMOS!$A$6:$D$5343,3,0),IF(A938="COTAÇÃO",VLOOKUP(B938,'MAPA DE COTAÇÕES'!$A$9:$H$956,4,0))))</f>
        <v>H</v>
      </c>
      <c r="F938" s="320">
        <v>0.12</v>
      </c>
      <c r="G938" s="318">
        <f>IF(A938="SERVIÇO",VLOOKUP(B938,SERVIÇOS!$A$6:$D$6426,4,0),IF(A938="INSUMO",VLOOKUP(B938,INSUMOS!$A$6:$D$5343,4,0),IF(A938="COTAÇÃO",VLOOKUP(B938,'MAPA DE COTAÇÕES'!$A$9:$H$956,3,0))))</f>
        <v>16.91</v>
      </c>
      <c r="H938" s="321">
        <f t="shared" ref="H938:H940" si="158">F938*G938</f>
        <v>2.0291999999999999</v>
      </c>
      <c r="J938" s="244"/>
    </row>
    <row r="939" spans="1:12" s="106" customFormat="1" ht="25.5" x14ac:dyDescent="0.2">
      <c r="A939" s="287" t="s">
        <v>5144</v>
      </c>
      <c r="B939" s="319">
        <v>88264</v>
      </c>
      <c r="C939" s="316" t="str">
        <f>IF(A939="SERVIÇO",VLOOKUP(B939,SERVIÇOS!$A$6:$D$6426,2,0),IF(A939="INSUMO",VLOOKUP(B939,INSUMOS!$A$6:$D$5343,2,0),IF(A939="COTAÇÃO",VLOOKUP(B939,'MAPA DE COTAÇÕES'!$A$9:$H$956,2,0))))</f>
        <v>ELETRICISTA COM ENCARGOS COMPLEMENTARES</v>
      </c>
      <c r="D939" s="317" t="str">
        <f>IF(A939="SERVIÇO",VLOOKUP(B939,SERVIÇOS!$A$6:$E$6426,5,0),IF(A939="INSUMO",VLOOKUP(B939,INSUMOS!$A$6:$E$5343,5,0),IF(A939="COTAÇÃO",VLOOKUP(B939,'MAPA DE COTAÇÕES'!$A$9:$I$956,8,0))))</f>
        <v>SER.CG</v>
      </c>
      <c r="E939" s="317" t="str">
        <f>IF(A939="SERVIÇO",VLOOKUP(B939,SERVIÇOS!$A$6:$D$6426,3,0),IF(A939="INSUMO",VLOOKUP(B939,INSUMOS!$A$6:$D$5343,3,0),IF(A939="COTAÇÃO",VLOOKUP(B939,'MAPA DE COTAÇÕES'!$A$9:$H$956,4,0))))</f>
        <v>H</v>
      </c>
      <c r="F939" s="320">
        <v>0.12</v>
      </c>
      <c r="G939" s="318">
        <f>IF(A939="SERVIÇO",VLOOKUP(B939,SERVIÇOS!$A$6:$D$6426,4,0),IF(A939="INSUMO",VLOOKUP(B939,INSUMOS!$A$6:$D$5343,4,0),IF(A939="COTAÇÃO",VLOOKUP(B939,'MAPA DE COTAÇÕES'!$A$9:$H$956,3,0))))</f>
        <v>21.72</v>
      </c>
      <c r="H939" s="321">
        <f t="shared" si="158"/>
        <v>2.6063999999999998</v>
      </c>
      <c r="J939" s="244"/>
    </row>
    <row r="940" spans="1:12" s="106" customFormat="1" ht="25.5" x14ac:dyDescent="0.2">
      <c r="A940" s="287" t="s">
        <v>5146</v>
      </c>
      <c r="B940" s="319">
        <v>34602</v>
      </c>
      <c r="C940" s="316" t="str">
        <f>IF(A940="SERVIÇO",VLOOKUP(B940,SERVIÇOS!$A$6:$D$6426,2,0),IF(A940="INSUMO",VLOOKUP(B940,INSUMOS!$A$6:$D$5343,2,0),IF(A940="COTAÇÃO",VLOOKUP(B940,'MAPA DE COTAÇÕES'!$A$9:$H$956,2,0))))</f>
        <v>CABO FLEXIVEL PVC 750 V, 2 CONDUTORES DE 1,5 MM2</v>
      </c>
      <c r="D940" s="317" t="str">
        <f>IF(A940="SERVIÇO",VLOOKUP(B940,SERVIÇOS!$A$6:$E$6426,5,0),IF(A940="INSUMO",VLOOKUP(B940,INSUMOS!$A$6:$E$5343,5,0),IF(A940="COTAÇÃO",VLOOKUP(B940,'MAPA DE COTAÇÕES'!$A$9:$I$956,8,0))))</f>
        <v>MAT.</v>
      </c>
      <c r="E940" s="317" t="str">
        <f>IF(A940="SERVIÇO",VLOOKUP(B940,SERVIÇOS!$A$6:$D$6426,3,0),IF(A940="INSUMO",VLOOKUP(B940,INSUMOS!$A$6:$D$5343,3,0),IF(A940="COTAÇÃO",VLOOKUP(B940,'MAPA DE COTAÇÕES'!$A$9:$H$956,4,0))))</f>
        <v xml:space="preserve">M     </v>
      </c>
      <c r="F940" s="320">
        <v>1.02</v>
      </c>
      <c r="G940" s="318">
        <f>IF(A940="SERVIÇO",VLOOKUP(B940,SERVIÇOS!$A$6:$D$6426,4,0),IF(A940="INSUMO",VLOOKUP(B940,INSUMOS!$A$6:$D$5343,4,0),IF(A940="COTAÇÃO",VLOOKUP(B940,'MAPA DE COTAÇÕES'!$A$9:$H$956,3,0))))</f>
        <v>2.12</v>
      </c>
      <c r="H940" s="321">
        <f t="shared" si="158"/>
        <v>2.1624000000000003</v>
      </c>
      <c r="J940" s="244"/>
    </row>
    <row r="941" spans="1:12" s="94" customFormat="1" ht="12.75" x14ac:dyDescent="0.2">
      <c r="A941" s="228"/>
      <c r="B941" s="97" t="s">
        <v>168</v>
      </c>
      <c r="C941" s="547" t="s">
        <v>6899</v>
      </c>
      <c r="D941" s="548"/>
      <c r="E941" s="548"/>
      <c r="F941" s="548"/>
      <c r="G941" s="548"/>
      <c r="H941" s="549"/>
      <c r="J941" s="95"/>
    </row>
    <row r="942" spans="1:12" s="94" customFormat="1" ht="12.75" x14ac:dyDescent="0.2">
      <c r="A942" s="228"/>
      <c r="B942" s="331"/>
      <c r="C942" s="363"/>
      <c r="D942" s="363"/>
      <c r="E942" s="363"/>
      <c r="F942" s="363"/>
      <c r="G942" s="363"/>
      <c r="H942" s="364"/>
      <c r="J942" s="95"/>
    </row>
    <row r="943" spans="1:12" s="94" customFormat="1" ht="38.25" x14ac:dyDescent="0.2">
      <c r="A943" s="228"/>
      <c r="B943" s="99" t="s">
        <v>6859</v>
      </c>
      <c r="C943" s="100" t="s">
        <v>5923</v>
      </c>
      <c r="D943" s="101" t="s">
        <v>107</v>
      </c>
      <c r="E943" s="101" t="s">
        <v>6454</v>
      </c>
      <c r="F943" s="102"/>
      <c r="G943" s="103"/>
      <c r="H943" s="104">
        <f>SUM(H944:H946)</f>
        <v>21.056000000000001</v>
      </c>
      <c r="J943" s="96"/>
      <c r="L943" s="98"/>
    </row>
    <row r="944" spans="1:12" s="106" customFormat="1" ht="25.5" x14ac:dyDescent="0.2">
      <c r="A944" s="287" t="s">
        <v>5144</v>
      </c>
      <c r="B944" s="319">
        <v>88247</v>
      </c>
      <c r="C944" s="316" t="str">
        <f>IF(A944="SERVIÇO",VLOOKUP(B944,SERVIÇOS!$A$6:$D$6426,2,0),IF(A944="INSUMO",VLOOKUP(B944,INSUMOS!$A$6:$D$5343,2,0),IF(A944="COTAÇÃO",VLOOKUP(B944,'MAPA DE COTAÇÕES'!$A$9:$H$956,2,0))))</f>
        <v>AUXILIAR DE ELETRICISTA COM ENCARGOS COMPLEMENTARES</v>
      </c>
      <c r="D944" s="317" t="str">
        <f>IF(A944="SERVIÇO",VLOOKUP(B944,SERVIÇOS!$A$6:$E$6426,5,0),IF(A944="INSUMO",VLOOKUP(B944,INSUMOS!$A$6:$E$5343,5,0),IF(A944="COTAÇÃO",VLOOKUP(B944,'MAPA DE COTAÇÕES'!$A$9:$I$956,8,0))))</f>
        <v>SER.CG</v>
      </c>
      <c r="E944" s="317" t="str">
        <f>IF(A944="SERVIÇO",VLOOKUP(B944,SERVIÇOS!$A$6:$D$6426,3,0),IF(A944="INSUMO",VLOOKUP(B944,INSUMOS!$A$6:$D$5343,3,0),IF(A944="COTAÇÃO",VLOOKUP(B944,'MAPA DE COTAÇÕES'!$A$9:$H$956,4,0))))</f>
        <v>H</v>
      </c>
      <c r="F944" s="320" t="s">
        <v>6900</v>
      </c>
      <c r="G944" s="318">
        <f>IF(A944="SERVIÇO",VLOOKUP(B944,SERVIÇOS!$A$6:$D$6426,4,0),IF(A944="INSUMO",VLOOKUP(B944,INSUMOS!$A$6:$D$5343,4,0),IF(A944="COTAÇÃO",VLOOKUP(B944,'MAPA DE COTAÇÕES'!$A$9:$H$956,3,0))))</f>
        <v>16.91</v>
      </c>
      <c r="H944" s="321">
        <f t="shared" ref="H944:H946" si="159">F944*G944</f>
        <v>3.3820000000000001</v>
      </c>
      <c r="J944" s="244"/>
    </row>
    <row r="945" spans="1:12" s="106" customFormat="1" ht="25.5" x14ac:dyDescent="0.2">
      <c r="A945" s="287" t="s">
        <v>5144</v>
      </c>
      <c r="B945" s="319">
        <v>88264</v>
      </c>
      <c r="C945" s="316" t="str">
        <f>IF(A945="SERVIÇO",VLOOKUP(B945,SERVIÇOS!$A$6:$D$6426,2,0),IF(A945="INSUMO",VLOOKUP(B945,INSUMOS!$A$6:$D$5343,2,0),IF(A945="COTAÇÃO",VLOOKUP(B945,'MAPA DE COTAÇÕES'!$A$9:$H$956,2,0))))</f>
        <v>ELETRICISTA COM ENCARGOS COMPLEMENTARES</v>
      </c>
      <c r="D945" s="317" t="str">
        <f>IF(A945="SERVIÇO",VLOOKUP(B945,SERVIÇOS!$A$6:$E$6426,5,0),IF(A945="INSUMO",VLOOKUP(B945,INSUMOS!$A$6:$E$5343,5,0),IF(A945="COTAÇÃO",VLOOKUP(B945,'MAPA DE COTAÇÕES'!$A$9:$I$956,8,0))))</f>
        <v>SER.CG</v>
      </c>
      <c r="E945" s="317" t="str">
        <f>IF(A945="SERVIÇO",VLOOKUP(B945,SERVIÇOS!$A$6:$D$6426,3,0),IF(A945="INSUMO",VLOOKUP(B945,INSUMOS!$A$6:$D$5343,3,0),IF(A945="COTAÇÃO",VLOOKUP(B945,'MAPA DE COTAÇÕES'!$A$9:$H$956,4,0))))</f>
        <v>H</v>
      </c>
      <c r="F945" s="320" t="s">
        <v>6900</v>
      </c>
      <c r="G945" s="318">
        <f>IF(A945="SERVIÇO",VLOOKUP(B945,SERVIÇOS!$A$6:$D$6426,4,0),IF(A945="INSUMO",VLOOKUP(B945,INSUMOS!$A$6:$D$5343,4,0),IF(A945="COTAÇÃO",VLOOKUP(B945,'MAPA DE COTAÇÕES'!$A$9:$H$956,3,0))))</f>
        <v>21.72</v>
      </c>
      <c r="H945" s="321">
        <f t="shared" si="159"/>
        <v>4.3440000000000003</v>
      </c>
      <c r="J945" s="244"/>
    </row>
    <row r="946" spans="1:12" s="106" customFormat="1" ht="25.5" x14ac:dyDescent="0.2">
      <c r="A946" s="287" t="s">
        <v>16</v>
      </c>
      <c r="B946" s="319" t="s">
        <v>5880</v>
      </c>
      <c r="C946" s="316" t="str">
        <f>IF(A946="SERVIÇO",VLOOKUP(B946,SERVIÇOS!$A$6:$D$6426,2,0),IF(A946="INSUMO",VLOOKUP(B946,INSUMOS!$A$6:$D$5343,2,0),IF(A946="COTAÇÃO",VLOOKUP(B946,'MAPA DE COTAÇÕES'!$A$9:$H$956,2,0))))</f>
        <v>CURVA HORIZONTAL PARA ELETROCALHA EM ACO GALV. 100X50MM</v>
      </c>
      <c r="D946" s="317" t="str">
        <f>IF(A946="SERVIÇO",VLOOKUP(B946,SERVIÇOS!$A$6:$E$6426,5,0),IF(A946="INSUMO",VLOOKUP(B946,INSUMOS!$A$6:$E$5343,5,0),IF(A946="COTAÇÃO",VLOOKUP(B946,'MAPA DE COTAÇÕES'!$A$9:$I$956,9,0))))</f>
        <v>MAT.</v>
      </c>
      <c r="E946" s="317" t="str">
        <f>IF(A946="SERVIÇO",VLOOKUP(B946,SERVIÇOS!$A$6:$D$6426,3,0),IF(A946="INSUMO",VLOOKUP(B946,INSUMOS!$A$6:$D$5343,3,0),IF(A946="COTAÇÃO",VLOOKUP(B946,'MAPA DE COTAÇÕES'!$A$9:$H$956,4,0))))</f>
        <v>UNID</v>
      </c>
      <c r="F946" s="320">
        <v>1</v>
      </c>
      <c r="G946" s="318">
        <f>IF(A946="SERVIÇO",VLOOKUP(B946,SERVIÇOS!$A$6:$D$6426,4,0),IF(A946="INSUMO",VLOOKUP(B946,INSUMOS!$A$6:$D$5343,4,0),IF(A946="COTAÇÃO",VLOOKUP(B946,'MAPA DE COTAÇÕES'!$A$9:$H$956,3,0))))</f>
        <v>13.33</v>
      </c>
      <c r="H946" s="321">
        <f t="shared" si="159"/>
        <v>13.33</v>
      </c>
      <c r="J946" s="244"/>
    </row>
    <row r="947" spans="1:12" s="94" customFormat="1" ht="12.75" x14ac:dyDescent="0.2">
      <c r="A947" s="228"/>
      <c r="B947" s="97" t="s">
        <v>168</v>
      </c>
      <c r="C947" s="547" t="s">
        <v>6901</v>
      </c>
      <c r="D947" s="548"/>
      <c r="E947" s="548"/>
      <c r="F947" s="548"/>
      <c r="G947" s="548"/>
      <c r="H947" s="549"/>
      <c r="J947" s="95"/>
    </row>
    <row r="948" spans="1:12" s="94" customFormat="1" ht="12.75" x14ac:dyDescent="0.2">
      <c r="A948" s="228"/>
      <c r="B948" s="331"/>
      <c r="C948" s="363"/>
      <c r="D948" s="363"/>
      <c r="E948" s="363"/>
      <c r="F948" s="363"/>
      <c r="G948" s="363"/>
      <c r="H948" s="364"/>
      <c r="J948" s="95"/>
    </row>
    <row r="949" spans="1:12" s="94" customFormat="1" ht="38.25" x14ac:dyDescent="0.2">
      <c r="A949" s="228"/>
      <c r="B949" s="99" t="s">
        <v>6860</v>
      </c>
      <c r="C949" s="100" t="s">
        <v>5160</v>
      </c>
      <c r="D949" s="101" t="s">
        <v>107</v>
      </c>
      <c r="E949" s="101" t="s">
        <v>6454</v>
      </c>
      <c r="F949" s="102"/>
      <c r="G949" s="103"/>
      <c r="H949" s="104">
        <f>SUM(H950:H952)</f>
        <v>15.956000000000001</v>
      </c>
      <c r="J949" s="96"/>
      <c r="L949" s="98"/>
    </row>
    <row r="950" spans="1:12" s="106" customFormat="1" ht="25.5" x14ac:dyDescent="0.2">
      <c r="A950" s="287" t="s">
        <v>5144</v>
      </c>
      <c r="B950" s="319">
        <v>88247</v>
      </c>
      <c r="C950" s="316" t="str">
        <f>IF(A950="SERVIÇO",VLOOKUP(B950,SERVIÇOS!$A$6:$D$6426,2,0),IF(A950="INSUMO",VLOOKUP(B950,INSUMOS!$A$6:$D$5343,2,0),IF(A950="COTAÇÃO",VLOOKUP(B950,'MAPA DE COTAÇÕES'!$A$9:$H$956,2,0))))</f>
        <v>AUXILIAR DE ELETRICISTA COM ENCARGOS COMPLEMENTARES</v>
      </c>
      <c r="D950" s="317" t="str">
        <f>IF(A950="SERVIÇO",VLOOKUP(B950,SERVIÇOS!$A$6:$E$6426,5,0),IF(A950="INSUMO",VLOOKUP(B950,INSUMOS!$A$6:$E$5343,5,0),IF(A950="COTAÇÃO",VLOOKUP(B950,'MAPA DE COTAÇÕES'!$A$9:$I$956,8,0))))</f>
        <v>SER.CG</v>
      </c>
      <c r="E950" s="317" t="str">
        <f>IF(A950="SERVIÇO",VLOOKUP(B950,SERVIÇOS!$A$6:$D$6426,3,0),IF(A950="INSUMO",VLOOKUP(B950,INSUMOS!$A$6:$D$5343,3,0),IF(A950="COTAÇÃO",VLOOKUP(B950,'MAPA DE COTAÇÕES'!$A$9:$H$956,4,0))))</f>
        <v>H</v>
      </c>
      <c r="F950" s="320" t="s">
        <v>6900</v>
      </c>
      <c r="G950" s="318">
        <f>IF(A950="SERVIÇO",VLOOKUP(B950,SERVIÇOS!$A$6:$D$6426,4,0),IF(A950="INSUMO",VLOOKUP(B950,INSUMOS!$A$6:$D$5343,4,0),IF(A950="COTAÇÃO",VLOOKUP(B950,'MAPA DE COTAÇÕES'!$A$9:$H$956,3,0))))</f>
        <v>16.91</v>
      </c>
      <c r="H950" s="321">
        <f t="shared" ref="H950:H952" si="160">F950*G950</f>
        <v>3.3820000000000001</v>
      </c>
      <c r="J950" s="244"/>
    </row>
    <row r="951" spans="1:12" s="106" customFormat="1" ht="25.5" x14ac:dyDescent="0.2">
      <c r="A951" s="287" t="s">
        <v>5144</v>
      </c>
      <c r="B951" s="319">
        <v>88264</v>
      </c>
      <c r="C951" s="316" t="str">
        <f>IF(A951="SERVIÇO",VLOOKUP(B951,SERVIÇOS!$A$6:$D$6426,2,0),IF(A951="INSUMO",VLOOKUP(B951,INSUMOS!$A$6:$D$5343,2,0),IF(A951="COTAÇÃO",VLOOKUP(B951,'MAPA DE COTAÇÕES'!$A$9:$H$956,2,0))))</f>
        <v>ELETRICISTA COM ENCARGOS COMPLEMENTARES</v>
      </c>
      <c r="D951" s="317" t="str">
        <f>IF(A951="SERVIÇO",VLOOKUP(B951,SERVIÇOS!$A$6:$E$6426,5,0),IF(A951="INSUMO",VLOOKUP(B951,INSUMOS!$A$6:$E$5343,5,0),IF(A951="COTAÇÃO",VLOOKUP(B951,'MAPA DE COTAÇÕES'!$A$9:$I$956,8,0))))</f>
        <v>SER.CG</v>
      </c>
      <c r="E951" s="317" t="str">
        <f>IF(A951="SERVIÇO",VLOOKUP(B951,SERVIÇOS!$A$6:$D$6426,3,0),IF(A951="INSUMO",VLOOKUP(B951,INSUMOS!$A$6:$D$5343,3,0),IF(A951="COTAÇÃO",VLOOKUP(B951,'MAPA DE COTAÇÕES'!$A$9:$H$956,4,0))))</f>
        <v>H</v>
      </c>
      <c r="F951" s="320" t="s">
        <v>6900</v>
      </c>
      <c r="G951" s="318">
        <f>IF(A951="SERVIÇO",VLOOKUP(B951,SERVIÇOS!$A$6:$D$6426,4,0),IF(A951="INSUMO",VLOOKUP(B951,INSUMOS!$A$6:$D$5343,4,0),IF(A951="COTAÇÃO",VLOOKUP(B951,'MAPA DE COTAÇÕES'!$A$9:$H$956,3,0))))</f>
        <v>21.72</v>
      </c>
      <c r="H951" s="321">
        <f t="shared" si="160"/>
        <v>4.3440000000000003</v>
      </c>
      <c r="J951" s="244"/>
    </row>
    <row r="952" spans="1:12" s="106" customFormat="1" ht="25.5" x14ac:dyDescent="0.2">
      <c r="A952" s="287" t="s">
        <v>16</v>
      </c>
      <c r="B952" s="319" t="s">
        <v>5881</v>
      </c>
      <c r="C952" s="316" t="str">
        <f>IF(A952="SERVIÇO",VLOOKUP(B952,SERVIÇOS!$A$6:$D$6426,2,0),IF(A952="INSUMO",VLOOKUP(B952,INSUMOS!$A$6:$D$5343,2,0),IF(A952="COTAÇÃO",VLOOKUP(B952,'MAPA DE COTAÇÕES'!$A$9:$H$956,2,0))))</f>
        <v>CURVA HORIZONTAL PARA ELETROCALHA EM ACO GALV. 50X50MM</v>
      </c>
      <c r="D952" s="317" t="str">
        <f>IF(A952="SERVIÇO",VLOOKUP(B952,SERVIÇOS!$A$6:$E$6426,5,0),IF(A952="INSUMO",VLOOKUP(B952,INSUMOS!$A$6:$E$5343,5,0),IF(A952="COTAÇÃO",VLOOKUP(B952,'MAPA DE COTAÇÕES'!$A$9:$I$956,9,0))))</f>
        <v>MAT.</v>
      </c>
      <c r="E952" s="317" t="str">
        <f>IF(A952="SERVIÇO",VLOOKUP(B952,SERVIÇOS!$A$6:$D$6426,3,0),IF(A952="INSUMO",VLOOKUP(B952,INSUMOS!$A$6:$D$5343,3,0),IF(A952="COTAÇÃO",VLOOKUP(B952,'MAPA DE COTAÇÕES'!$A$9:$H$956,4,0))))</f>
        <v>UNID</v>
      </c>
      <c r="F952" s="320">
        <v>1</v>
      </c>
      <c r="G952" s="318">
        <f>IF(A952="SERVIÇO",VLOOKUP(B952,SERVIÇOS!$A$6:$D$6426,4,0),IF(A952="INSUMO",VLOOKUP(B952,INSUMOS!$A$6:$D$5343,4,0),IF(A952="COTAÇÃO",VLOOKUP(B952,'MAPA DE COTAÇÕES'!$A$9:$H$956,3,0))))</f>
        <v>8.23</v>
      </c>
      <c r="H952" s="321">
        <f t="shared" si="160"/>
        <v>8.23</v>
      </c>
      <c r="J952" s="244"/>
    </row>
    <row r="953" spans="1:12" s="94" customFormat="1" ht="12.75" x14ac:dyDescent="0.2">
      <c r="A953" s="228"/>
      <c r="B953" s="97" t="s">
        <v>168</v>
      </c>
      <c r="C953" s="547" t="s">
        <v>6902</v>
      </c>
      <c r="D953" s="548"/>
      <c r="E953" s="548"/>
      <c r="F953" s="548"/>
      <c r="G953" s="548"/>
      <c r="H953" s="549"/>
      <c r="J953" s="95"/>
    </row>
    <row r="954" spans="1:12" s="94" customFormat="1" ht="12.75" x14ac:dyDescent="0.2">
      <c r="A954" s="228"/>
      <c r="B954" s="331"/>
      <c r="C954" s="363"/>
      <c r="D954" s="363"/>
      <c r="E954" s="363"/>
      <c r="F954" s="363"/>
      <c r="G954" s="363"/>
      <c r="H954" s="364"/>
      <c r="J954" s="95"/>
    </row>
    <row r="955" spans="1:12" s="94" customFormat="1" ht="38.25" x14ac:dyDescent="0.2">
      <c r="A955" s="228"/>
      <c r="B955" s="99" t="s">
        <v>6861</v>
      </c>
      <c r="C955" s="100" t="s">
        <v>5156</v>
      </c>
      <c r="D955" s="101" t="s">
        <v>107</v>
      </c>
      <c r="E955" s="101" t="s">
        <v>6454</v>
      </c>
      <c r="F955" s="102"/>
      <c r="G955" s="103"/>
      <c r="H955" s="104">
        <f>SUM(H956:H958)</f>
        <v>18.246000000000002</v>
      </c>
      <c r="J955" s="96"/>
      <c r="L955" s="98"/>
    </row>
    <row r="956" spans="1:12" s="106" customFormat="1" ht="25.5" x14ac:dyDescent="0.2">
      <c r="A956" s="287" t="s">
        <v>5144</v>
      </c>
      <c r="B956" s="319">
        <v>88247</v>
      </c>
      <c r="C956" s="316" t="str">
        <f>IF(A956="SERVIÇO",VLOOKUP(B956,SERVIÇOS!$A$6:$D$6426,2,0),IF(A956="INSUMO",VLOOKUP(B956,INSUMOS!$A$6:$D$5343,2,0),IF(A956="COTAÇÃO",VLOOKUP(B956,'MAPA DE COTAÇÕES'!$A$9:$H$956,2,0))))</f>
        <v>AUXILIAR DE ELETRICISTA COM ENCARGOS COMPLEMENTARES</v>
      </c>
      <c r="D956" s="317" t="str">
        <f>IF(A956="SERVIÇO",VLOOKUP(B956,SERVIÇOS!$A$6:$E$6426,5,0),IF(A956="INSUMO",VLOOKUP(B956,INSUMOS!$A$6:$E$5343,5,0),IF(A956="COTAÇÃO",VLOOKUP(B956,'MAPA DE COTAÇÕES'!$A$9:$I$956,8,0))))</f>
        <v>SER.CG</v>
      </c>
      <c r="E956" s="317" t="str">
        <f>IF(A956="SERVIÇO",VLOOKUP(B956,SERVIÇOS!$A$6:$D$6426,3,0),IF(A956="INSUMO",VLOOKUP(B956,INSUMOS!$A$6:$D$5343,3,0),IF(A956="COTAÇÃO",VLOOKUP(B956,'MAPA DE COTAÇÕES'!$A$9:$H$956,4,0))))</f>
        <v>H</v>
      </c>
      <c r="F956" s="320" t="s">
        <v>6900</v>
      </c>
      <c r="G956" s="318">
        <f>IF(A956="SERVIÇO",VLOOKUP(B956,SERVIÇOS!$A$6:$D$6426,4,0),IF(A956="INSUMO",VLOOKUP(B956,INSUMOS!$A$6:$D$5343,4,0),IF(A956="COTAÇÃO",VLOOKUP(B956,'MAPA DE COTAÇÕES'!$A$9:$H$956,3,0))))</f>
        <v>16.91</v>
      </c>
      <c r="H956" s="321">
        <f t="shared" ref="H956:H958" si="161">F956*G956</f>
        <v>3.3820000000000001</v>
      </c>
      <c r="J956" s="244"/>
    </row>
    <row r="957" spans="1:12" s="106" customFormat="1" ht="25.5" x14ac:dyDescent="0.2">
      <c r="A957" s="287" t="s">
        <v>5144</v>
      </c>
      <c r="B957" s="319">
        <v>88264</v>
      </c>
      <c r="C957" s="316" t="str">
        <f>IF(A957="SERVIÇO",VLOOKUP(B957,SERVIÇOS!$A$6:$D$6426,2,0),IF(A957="INSUMO",VLOOKUP(B957,INSUMOS!$A$6:$D$5343,2,0),IF(A957="COTAÇÃO",VLOOKUP(B957,'MAPA DE COTAÇÕES'!$A$9:$H$956,2,0))))</f>
        <v>ELETRICISTA COM ENCARGOS COMPLEMENTARES</v>
      </c>
      <c r="D957" s="317" t="str">
        <f>IF(A957="SERVIÇO",VLOOKUP(B957,SERVIÇOS!$A$6:$E$6426,5,0),IF(A957="INSUMO",VLOOKUP(B957,INSUMOS!$A$6:$E$5343,5,0),IF(A957="COTAÇÃO",VLOOKUP(B957,'MAPA DE COTAÇÕES'!$A$9:$I$956,8,0))))</f>
        <v>SER.CG</v>
      </c>
      <c r="E957" s="317" t="str">
        <f>IF(A957="SERVIÇO",VLOOKUP(B957,SERVIÇOS!$A$6:$D$6426,3,0),IF(A957="INSUMO",VLOOKUP(B957,INSUMOS!$A$6:$D$5343,3,0),IF(A957="COTAÇÃO",VLOOKUP(B957,'MAPA DE COTAÇÕES'!$A$9:$H$956,4,0))))</f>
        <v>H</v>
      </c>
      <c r="F957" s="320" t="s">
        <v>6900</v>
      </c>
      <c r="G957" s="318">
        <f>IF(A957="SERVIÇO",VLOOKUP(B957,SERVIÇOS!$A$6:$D$6426,4,0),IF(A957="INSUMO",VLOOKUP(B957,INSUMOS!$A$6:$D$5343,4,0),IF(A957="COTAÇÃO",VLOOKUP(B957,'MAPA DE COTAÇÕES'!$A$9:$H$956,3,0))))</f>
        <v>21.72</v>
      </c>
      <c r="H957" s="321">
        <f t="shared" si="161"/>
        <v>4.3440000000000003</v>
      </c>
      <c r="J957" s="244"/>
    </row>
    <row r="958" spans="1:12" s="106" customFormat="1" ht="25.5" x14ac:dyDescent="0.2">
      <c r="A958" s="287" t="s">
        <v>16</v>
      </c>
      <c r="B958" s="319" t="s">
        <v>5882</v>
      </c>
      <c r="C958" s="316" t="str">
        <f>IF(A958="SERVIÇO",VLOOKUP(B958,SERVIÇOS!$A$6:$D$6426,2,0),IF(A958="INSUMO",VLOOKUP(B958,INSUMOS!$A$6:$D$5343,2,0),IF(A958="COTAÇÃO",VLOOKUP(B958,'MAPA DE COTAÇÕES'!$A$9:$H$956,2,0))))</f>
        <v>CURVA VERTICAL PARA ELETROCALHA EM ACO GALV. 100X50MM</v>
      </c>
      <c r="D958" s="317" t="str">
        <f>IF(A958="SERVIÇO",VLOOKUP(B958,SERVIÇOS!$A$6:$E$6426,5,0),IF(A958="INSUMO",VLOOKUP(B958,INSUMOS!$A$6:$E$5343,5,0),IF(A958="COTAÇÃO",VLOOKUP(B958,'MAPA DE COTAÇÕES'!$A$9:$I$956,9,0))))</f>
        <v>MAT.</v>
      </c>
      <c r="E958" s="317" t="str">
        <f>IF(A958="SERVIÇO",VLOOKUP(B958,SERVIÇOS!$A$6:$D$6426,3,0),IF(A958="INSUMO",VLOOKUP(B958,INSUMOS!$A$6:$D$5343,3,0),IF(A958="COTAÇÃO",VLOOKUP(B958,'MAPA DE COTAÇÕES'!$A$9:$H$956,4,0))))</f>
        <v>UNID</v>
      </c>
      <c r="F958" s="320">
        <v>1</v>
      </c>
      <c r="G958" s="318">
        <f>IF(A958="SERVIÇO",VLOOKUP(B958,SERVIÇOS!$A$6:$D$6426,4,0),IF(A958="INSUMO",VLOOKUP(B958,INSUMOS!$A$6:$D$5343,4,0),IF(A958="COTAÇÃO",VLOOKUP(B958,'MAPA DE COTAÇÕES'!$A$9:$H$956,3,0))))</f>
        <v>10.52</v>
      </c>
      <c r="H958" s="321">
        <f t="shared" si="161"/>
        <v>10.52</v>
      </c>
      <c r="J958" s="244"/>
    </row>
    <row r="959" spans="1:12" s="94" customFormat="1" ht="12.75" x14ac:dyDescent="0.2">
      <c r="A959" s="228"/>
      <c r="B959" s="97" t="s">
        <v>168</v>
      </c>
      <c r="C959" s="547" t="s">
        <v>6901</v>
      </c>
      <c r="D959" s="548"/>
      <c r="E959" s="548"/>
      <c r="F959" s="548"/>
      <c r="G959" s="548"/>
      <c r="H959" s="549"/>
      <c r="J959" s="95"/>
    </row>
    <row r="960" spans="1:12" s="94" customFormat="1" ht="12.75" x14ac:dyDescent="0.2">
      <c r="A960" s="228"/>
      <c r="B960" s="331"/>
      <c r="C960" s="363"/>
      <c r="D960" s="363"/>
      <c r="E960" s="363"/>
      <c r="F960" s="363"/>
      <c r="G960" s="363"/>
      <c r="H960" s="364"/>
      <c r="J960" s="95"/>
    </row>
    <row r="961" spans="1:12" s="94" customFormat="1" ht="38.25" x14ac:dyDescent="0.2">
      <c r="A961" s="228"/>
      <c r="B961" s="99" t="s">
        <v>6862</v>
      </c>
      <c r="C961" s="100" t="s">
        <v>5203</v>
      </c>
      <c r="D961" s="101" t="s">
        <v>107</v>
      </c>
      <c r="E961" s="101" t="s">
        <v>6454</v>
      </c>
      <c r="F961" s="102"/>
      <c r="G961" s="103"/>
      <c r="H961" s="104">
        <f>SUM(H962:H964)</f>
        <v>15.696000000000002</v>
      </c>
      <c r="J961" s="96"/>
      <c r="L961" s="98"/>
    </row>
    <row r="962" spans="1:12" s="106" customFormat="1" ht="25.5" x14ac:dyDescent="0.2">
      <c r="A962" s="287" t="s">
        <v>5144</v>
      </c>
      <c r="B962" s="319">
        <v>88247</v>
      </c>
      <c r="C962" s="316" t="str">
        <f>IF(A962="SERVIÇO",VLOOKUP(B962,SERVIÇOS!$A$6:$D$6426,2,0),IF(A962="INSUMO",VLOOKUP(B962,INSUMOS!$A$6:$D$5343,2,0),IF(A962="COTAÇÃO",VLOOKUP(B962,'MAPA DE COTAÇÕES'!$A$9:$H$956,2,0))))</f>
        <v>AUXILIAR DE ELETRICISTA COM ENCARGOS COMPLEMENTARES</v>
      </c>
      <c r="D962" s="317" t="str">
        <f>IF(A962="SERVIÇO",VLOOKUP(B962,SERVIÇOS!$A$6:$E$6426,5,0),IF(A962="INSUMO",VLOOKUP(B962,INSUMOS!$A$6:$E$5343,5,0),IF(A962="COTAÇÃO",VLOOKUP(B962,'MAPA DE COTAÇÕES'!$A$9:$I$956,8,0))))</f>
        <v>SER.CG</v>
      </c>
      <c r="E962" s="317" t="str">
        <f>IF(A962="SERVIÇO",VLOOKUP(B962,SERVIÇOS!$A$6:$D$6426,3,0),IF(A962="INSUMO",VLOOKUP(B962,INSUMOS!$A$6:$D$5343,3,0),IF(A962="COTAÇÃO",VLOOKUP(B962,'MAPA DE COTAÇÕES'!$A$9:$H$956,4,0))))</f>
        <v>H</v>
      </c>
      <c r="F962" s="320" t="s">
        <v>6900</v>
      </c>
      <c r="G962" s="318">
        <f>IF(A962="SERVIÇO",VLOOKUP(B962,SERVIÇOS!$A$6:$D$6426,4,0),IF(A962="INSUMO",VLOOKUP(B962,INSUMOS!$A$6:$D$5343,4,0),IF(A962="COTAÇÃO",VLOOKUP(B962,'MAPA DE COTAÇÕES'!$A$9:$H$956,3,0))))</f>
        <v>16.91</v>
      </c>
      <c r="H962" s="321">
        <f t="shared" ref="H962:H964" si="162">F962*G962</f>
        <v>3.3820000000000001</v>
      </c>
      <c r="J962" s="244"/>
    </row>
    <row r="963" spans="1:12" s="106" customFormat="1" ht="25.5" x14ac:dyDescent="0.2">
      <c r="A963" s="287" t="s">
        <v>5144</v>
      </c>
      <c r="B963" s="319">
        <v>88264</v>
      </c>
      <c r="C963" s="316" t="str">
        <f>IF(A963="SERVIÇO",VLOOKUP(B963,SERVIÇOS!$A$6:$D$6426,2,0),IF(A963="INSUMO",VLOOKUP(B963,INSUMOS!$A$6:$D$5343,2,0),IF(A963="COTAÇÃO",VLOOKUP(B963,'MAPA DE COTAÇÕES'!$A$9:$H$956,2,0))))</f>
        <v>ELETRICISTA COM ENCARGOS COMPLEMENTARES</v>
      </c>
      <c r="D963" s="317" t="str">
        <f>IF(A963="SERVIÇO",VLOOKUP(B963,SERVIÇOS!$A$6:$E$6426,5,0),IF(A963="INSUMO",VLOOKUP(B963,INSUMOS!$A$6:$E$5343,5,0),IF(A963="COTAÇÃO",VLOOKUP(B963,'MAPA DE COTAÇÕES'!$A$9:$I$956,8,0))))</f>
        <v>SER.CG</v>
      </c>
      <c r="E963" s="317" t="str">
        <f>IF(A963="SERVIÇO",VLOOKUP(B963,SERVIÇOS!$A$6:$D$6426,3,0),IF(A963="INSUMO",VLOOKUP(B963,INSUMOS!$A$6:$D$5343,3,0),IF(A963="COTAÇÃO",VLOOKUP(B963,'MAPA DE COTAÇÕES'!$A$9:$H$956,4,0))))</f>
        <v>H</v>
      </c>
      <c r="F963" s="320" t="s">
        <v>6900</v>
      </c>
      <c r="G963" s="318">
        <f>IF(A963="SERVIÇO",VLOOKUP(B963,SERVIÇOS!$A$6:$D$6426,4,0),IF(A963="INSUMO",VLOOKUP(B963,INSUMOS!$A$6:$D$5343,4,0),IF(A963="COTAÇÃO",VLOOKUP(B963,'MAPA DE COTAÇÕES'!$A$9:$H$956,3,0))))</f>
        <v>21.72</v>
      </c>
      <c r="H963" s="321">
        <f t="shared" si="162"/>
        <v>4.3440000000000003</v>
      </c>
      <c r="J963" s="244"/>
    </row>
    <row r="964" spans="1:12" s="106" customFormat="1" ht="25.5" x14ac:dyDescent="0.2">
      <c r="A964" s="287" t="s">
        <v>16</v>
      </c>
      <c r="B964" s="319" t="s">
        <v>5871</v>
      </c>
      <c r="C964" s="316" t="str">
        <f>IF(A964="SERVIÇO",VLOOKUP(B964,SERVIÇOS!$A$6:$D$6426,2,0),IF(A964="INSUMO",VLOOKUP(B964,INSUMOS!$A$6:$D$5343,2,0),IF(A964="COTAÇÃO",VLOOKUP(B964,'MAPA DE COTAÇÕES'!$A$9:$H$956,2,0))))</f>
        <v>CURVA VERTICAL PARA ELETROCALHA EM ACO GALV. 50X50MM</v>
      </c>
      <c r="D964" s="317" t="str">
        <f>IF(A964="SERVIÇO",VLOOKUP(B964,SERVIÇOS!$A$6:$E$6426,5,0),IF(A964="INSUMO",VLOOKUP(B964,INSUMOS!$A$6:$E$5343,5,0),IF(A964="COTAÇÃO",VLOOKUP(B964,'MAPA DE COTAÇÕES'!$A$9:$I$956,9,0))))</f>
        <v>MAT.</v>
      </c>
      <c r="E964" s="317" t="str">
        <f>IF(A964="SERVIÇO",VLOOKUP(B964,SERVIÇOS!$A$6:$D$6426,3,0),IF(A964="INSUMO",VLOOKUP(B964,INSUMOS!$A$6:$D$5343,3,0),IF(A964="COTAÇÃO",VLOOKUP(B964,'MAPA DE COTAÇÕES'!$A$9:$H$956,4,0))))</f>
        <v>UNID</v>
      </c>
      <c r="F964" s="320">
        <v>1</v>
      </c>
      <c r="G964" s="318">
        <f>IF(A964="SERVIÇO",VLOOKUP(B964,SERVIÇOS!$A$6:$D$6426,4,0),IF(A964="INSUMO",VLOOKUP(B964,INSUMOS!$A$6:$D$5343,4,0),IF(A964="COTAÇÃO",VLOOKUP(B964,'MAPA DE COTAÇÕES'!$A$9:$H$956,3,0))))</f>
        <v>7.97</v>
      </c>
      <c r="H964" s="321">
        <f t="shared" si="162"/>
        <v>7.97</v>
      </c>
      <c r="J964" s="244"/>
    </row>
    <row r="965" spans="1:12" s="94" customFormat="1" ht="12.75" x14ac:dyDescent="0.2">
      <c r="A965" s="228"/>
      <c r="B965" s="97" t="s">
        <v>168</v>
      </c>
      <c r="C965" s="547" t="s">
        <v>6901</v>
      </c>
      <c r="D965" s="548"/>
      <c r="E965" s="548"/>
      <c r="F965" s="548"/>
      <c r="G965" s="548"/>
      <c r="H965" s="549"/>
      <c r="J965" s="95"/>
    </row>
    <row r="966" spans="1:12" s="94" customFormat="1" ht="12.75" x14ac:dyDescent="0.2">
      <c r="A966" s="228"/>
      <c r="B966" s="331"/>
      <c r="C966" s="363"/>
      <c r="D966" s="363"/>
      <c r="E966" s="363"/>
      <c r="F966" s="363"/>
      <c r="G966" s="363"/>
      <c r="H966" s="364"/>
      <c r="J966" s="95"/>
    </row>
    <row r="967" spans="1:12" s="94" customFormat="1" ht="38.25" x14ac:dyDescent="0.2">
      <c r="A967" s="228"/>
      <c r="B967" s="99" t="s">
        <v>6863</v>
      </c>
      <c r="C967" s="100" t="s">
        <v>5157</v>
      </c>
      <c r="D967" s="101" t="s">
        <v>107</v>
      </c>
      <c r="E967" s="101" t="s">
        <v>6454</v>
      </c>
      <c r="F967" s="102"/>
      <c r="G967" s="103"/>
      <c r="H967" s="104">
        <f>SUM(H968:H970)</f>
        <v>24.426000000000002</v>
      </c>
      <c r="J967" s="96"/>
      <c r="L967" s="98"/>
    </row>
    <row r="968" spans="1:12" s="106" customFormat="1" ht="25.5" x14ac:dyDescent="0.2">
      <c r="A968" s="287" t="s">
        <v>5144</v>
      </c>
      <c r="B968" s="319">
        <v>88247</v>
      </c>
      <c r="C968" s="316" t="str">
        <f>IF(A968="SERVIÇO",VLOOKUP(B968,SERVIÇOS!$A$6:$D$6426,2,0),IF(A968="INSUMO",VLOOKUP(B968,INSUMOS!$A$6:$D$5343,2,0),IF(A968="COTAÇÃO",VLOOKUP(B968,'MAPA DE COTAÇÕES'!$A$9:$H$956,2,0))))</f>
        <v>AUXILIAR DE ELETRICISTA COM ENCARGOS COMPLEMENTARES</v>
      </c>
      <c r="D968" s="317" t="str">
        <f>IF(A968="SERVIÇO",VLOOKUP(B968,SERVIÇOS!$A$6:$E$6426,5,0),IF(A968="INSUMO",VLOOKUP(B968,INSUMOS!$A$6:$E$5343,5,0),IF(A968="COTAÇÃO",VLOOKUP(B968,'MAPA DE COTAÇÕES'!$A$9:$I$956,8,0))))</f>
        <v>SER.CG</v>
      </c>
      <c r="E968" s="317" t="str">
        <f>IF(A968="SERVIÇO",VLOOKUP(B968,SERVIÇOS!$A$6:$D$6426,3,0),IF(A968="INSUMO",VLOOKUP(B968,INSUMOS!$A$6:$D$5343,3,0),IF(A968="COTAÇÃO",VLOOKUP(B968,'MAPA DE COTAÇÕES'!$A$9:$H$956,4,0))))</f>
        <v>H</v>
      </c>
      <c r="F968" s="320" t="s">
        <v>6900</v>
      </c>
      <c r="G968" s="318">
        <f>IF(A968="SERVIÇO",VLOOKUP(B968,SERVIÇOS!$A$6:$D$6426,4,0),IF(A968="INSUMO",VLOOKUP(B968,INSUMOS!$A$6:$D$5343,4,0),IF(A968="COTAÇÃO",VLOOKUP(B968,'MAPA DE COTAÇÕES'!$A$9:$H$956,3,0))))</f>
        <v>16.91</v>
      </c>
      <c r="H968" s="321">
        <f t="shared" ref="H968:H970" si="163">F968*G968</f>
        <v>3.3820000000000001</v>
      </c>
      <c r="J968" s="244"/>
    </row>
    <row r="969" spans="1:12" s="106" customFormat="1" ht="25.5" x14ac:dyDescent="0.2">
      <c r="A969" s="287" t="s">
        <v>5144</v>
      </c>
      <c r="B969" s="319">
        <v>88264</v>
      </c>
      <c r="C969" s="316" t="str">
        <f>IF(A969="SERVIÇO",VLOOKUP(B969,SERVIÇOS!$A$6:$D$6426,2,0),IF(A969="INSUMO",VLOOKUP(B969,INSUMOS!$A$6:$D$5343,2,0),IF(A969="COTAÇÃO",VLOOKUP(B969,'MAPA DE COTAÇÕES'!$A$9:$H$956,2,0))))</f>
        <v>ELETRICISTA COM ENCARGOS COMPLEMENTARES</v>
      </c>
      <c r="D969" s="317" t="str">
        <f>IF(A969="SERVIÇO",VLOOKUP(B969,SERVIÇOS!$A$6:$E$6426,5,0),IF(A969="INSUMO",VLOOKUP(B969,INSUMOS!$A$6:$E$5343,5,0),IF(A969="COTAÇÃO",VLOOKUP(B969,'MAPA DE COTAÇÕES'!$A$9:$I$956,8,0))))</f>
        <v>SER.CG</v>
      </c>
      <c r="E969" s="317" t="str">
        <f>IF(A969="SERVIÇO",VLOOKUP(B969,SERVIÇOS!$A$6:$D$6426,3,0),IF(A969="INSUMO",VLOOKUP(B969,INSUMOS!$A$6:$D$5343,3,0),IF(A969="COTAÇÃO",VLOOKUP(B969,'MAPA DE COTAÇÕES'!$A$9:$H$956,4,0))))</f>
        <v>H</v>
      </c>
      <c r="F969" s="320" t="s">
        <v>6900</v>
      </c>
      <c r="G969" s="318">
        <f>IF(A969="SERVIÇO",VLOOKUP(B969,SERVIÇOS!$A$6:$D$6426,4,0),IF(A969="INSUMO",VLOOKUP(B969,INSUMOS!$A$6:$D$5343,4,0),IF(A969="COTAÇÃO",VLOOKUP(B969,'MAPA DE COTAÇÕES'!$A$9:$H$956,3,0))))</f>
        <v>21.72</v>
      </c>
      <c r="H969" s="321">
        <f t="shared" si="163"/>
        <v>4.3440000000000003</v>
      </c>
      <c r="J969" s="244"/>
    </row>
    <row r="970" spans="1:12" s="106" customFormat="1" ht="25.5" x14ac:dyDescent="0.2">
      <c r="A970" s="287" t="s">
        <v>16</v>
      </c>
      <c r="B970" s="319" t="s">
        <v>5873</v>
      </c>
      <c r="C970" s="316" t="str">
        <f>IF(A970="SERVIÇO",VLOOKUP(B970,SERVIÇOS!$A$6:$D$6426,2,0),IF(A970="INSUMO",VLOOKUP(B970,INSUMOS!$A$6:$D$5343,2,0),IF(A970="COTAÇÃO",VLOOKUP(B970,'MAPA DE COTAÇÕES'!$A$9:$H$956,2,0))))</f>
        <v>TE HORIZONTAL PARA ELETROCALHA EM ACO GALV. 100X50MM</v>
      </c>
      <c r="D970" s="317" t="str">
        <f>IF(A970="SERVIÇO",VLOOKUP(B970,SERVIÇOS!$A$6:$E$6426,5,0),IF(A970="INSUMO",VLOOKUP(B970,INSUMOS!$A$6:$E$5343,5,0),IF(A970="COTAÇÃO",VLOOKUP(B970,'MAPA DE COTAÇÕES'!$A$9:$I$956,9,0))))</f>
        <v>MAT.</v>
      </c>
      <c r="E970" s="317" t="str">
        <f>IF(A970="SERVIÇO",VLOOKUP(B970,SERVIÇOS!$A$6:$D$6426,3,0),IF(A970="INSUMO",VLOOKUP(B970,INSUMOS!$A$6:$D$5343,3,0),IF(A970="COTAÇÃO",VLOOKUP(B970,'MAPA DE COTAÇÕES'!$A$9:$H$956,4,0))))</f>
        <v>UNID</v>
      </c>
      <c r="F970" s="320">
        <v>1</v>
      </c>
      <c r="G970" s="318">
        <f>IF(A970="SERVIÇO",VLOOKUP(B970,SERVIÇOS!$A$6:$D$6426,4,0),IF(A970="INSUMO",VLOOKUP(B970,INSUMOS!$A$6:$D$5343,4,0),IF(A970="COTAÇÃO",VLOOKUP(B970,'MAPA DE COTAÇÕES'!$A$9:$H$956,3,0))))</f>
        <v>16.7</v>
      </c>
      <c r="H970" s="321">
        <f t="shared" si="163"/>
        <v>16.7</v>
      </c>
      <c r="J970" s="244"/>
    </row>
    <row r="971" spans="1:12" s="94" customFormat="1" ht="12.75" x14ac:dyDescent="0.2">
      <c r="A971" s="228"/>
      <c r="B971" s="97" t="s">
        <v>168</v>
      </c>
      <c r="C971" s="547" t="s">
        <v>6903</v>
      </c>
      <c r="D971" s="548"/>
      <c r="E971" s="548"/>
      <c r="F971" s="548"/>
      <c r="G971" s="548"/>
      <c r="H971" s="549"/>
      <c r="J971" s="95"/>
    </row>
    <row r="972" spans="1:12" s="94" customFormat="1" ht="12.75" x14ac:dyDescent="0.2">
      <c r="A972" s="228"/>
      <c r="B972" s="331"/>
      <c r="C972" s="363"/>
      <c r="D972" s="363"/>
      <c r="E972" s="363"/>
      <c r="F972" s="363"/>
      <c r="G972" s="363"/>
      <c r="H972" s="364"/>
      <c r="J972" s="95"/>
    </row>
    <row r="973" spans="1:12" s="94" customFormat="1" ht="38.25" x14ac:dyDescent="0.2">
      <c r="A973" s="228"/>
      <c r="B973" s="99" t="s">
        <v>6864</v>
      </c>
      <c r="C973" s="100" t="s">
        <v>5204</v>
      </c>
      <c r="D973" s="101" t="s">
        <v>107</v>
      </c>
      <c r="E973" s="101" t="s">
        <v>6454</v>
      </c>
      <c r="F973" s="102"/>
      <c r="G973" s="103"/>
      <c r="H973" s="104">
        <f>SUM(H974:H976)</f>
        <v>20.155999999999999</v>
      </c>
      <c r="J973" s="96"/>
      <c r="L973" s="98"/>
    </row>
    <row r="974" spans="1:12" s="106" customFormat="1" ht="25.5" x14ac:dyDescent="0.2">
      <c r="A974" s="287" t="s">
        <v>5144</v>
      </c>
      <c r="B974" s="319">
        <v>88247</v>
      </c>
      <c r="C974" s="316" t="str">
        <f>IF(A974="SERVIÇO",VLOOKUP(B974,SERVIÇOS!$A$6:$D$6426,2,0),IF(A974="INSUMO",VLOOKUP(B974,INSUMOS!$A$6:$D$5343,2,0),IF(A974="COTAÇÃO",VLOOKUP(B974,'MAPA DE COTAÇÕES'!$A$9:$H$956,2,0))))</f>
        <v>AUXILIAR DE ELETRICISTA COM ENCARGOS COMPLEMENTARES</v>
      </c>
      <c r="D974" s="317" t="str">
        <f>IF(A974="SERVIÇO",VLOOKUP(B974,SERVIÇOS!$A$6:$E$6426,5,0),IF(A974="INSUMO",VLOOKUP(B974,INSUMOS!$A$6:$E$5343,5,0),IF(A974="COTAÇÃO",VLOOKUP(B974,'MAPA DE COTAÇÕES'!$A$9:$I$956,8,0))))</f>
        <v>SER.CG</v>
      </c>
      <c r="E974" s="317" t="str">
        <f>IF(A974="SERVIÇO",VLOOKUP(B974,SERVIÇOS!$A$6:$D$6426,3,0),IF(A974="INSUMO",VLOOKUP(B974,INSUMOS!$A$6:$D$5343,3,0),IF(A974="COTAÇÃO",VLOOKUP(B974,'MAPA DE COTAÇÕES'!$A$9:$H$956,4,0))))</f>
        <v>H</v>
      </c>
      <c r="F974" s="320" t="s">
        <v>6900</v>
      </c>
      <c r="G974" s="318">
        <f>IF(A974="SERVIÇO",VLOOKUP(B974,SERVIÇOS!$A$6:$D$6426,4,0),IF(A974="INSUMO",VLOOKUP(B974,INSUMOS!$A$6:$D$5343,4,0),IF(A974="COTAÇÃO",VLOOKUP(B974,'MAPA DE COTAÇÕES'!$A$9:$H$956,3,0))))</f>
        <v>16.91</v>
      </c>
      <c r="H974" s="321">
        <f t="shared" ref="H974:H976" si="164">F974*G974</f>
        <v>3.3820000000000001</v>
      </c>
      <c r="J974" s="244"/>
    </row>
    <row r="975" spans="1:12" s="106" customFormat="1" ht="25.5" x14ac:dyDescent="0.2">
      <c r="A975" s="287" t="s">
        <v>5144</v>
      </c>
      <c r="B975" s="319">
        <v>88264</v>
      </c>
      <c r="C975" s="316" t="str">
        <f>IF(A975="SERVIÇO",VLOOKUP(B975,SERVIÇOS!$A$6:$D$6426,2,0),IF(A975="INSUMO",VLOOKUP(B975,INSUMOS!$A$6:$D$5343,2,0),IF(A975="COTAÇÃO",VLOOKUP(B975,'MAPA DE COTAÇÕES'!$A$9:$H$956,2,0))))</f>
        <v>ELETRICISTA COM ENCARGOS COMPLEMENTARES</v>
      </c>
      <c r="D975" s="317" t="str">
        <f>IF(A975="SERVIÇO",VLOOKUP(B975,SERVIÇOS!$A$6:$E$6426,5,0),IF(A975="INSUMO",VLOOKUP(B975,INSUMOS!$A$6:$E$5343,5,0),IF(A975="COTAÇÃO",VLOOKUP(B975,'MAPA DE COTAÇÕES'!$A$9:$I$956,8,0))))</f>
        <v>SER.CG</v>
      </c>
      <c r="E975" s="317" t="str">
        <f>IF(A975="SERVIÇO",VLOOKUP(B975,SERVIÇOS!$A$6:$D$6426,3,0),IF(A975="INSUMO",VLOOKUP(B975,INSUMOS!$A$6:$D$5343,3,0),IF(A975="COTAÇÃO",VLOOKUP(B975,'MAPA DE COTAÇÕES'!$A$9:$H$956,4,0))))</f>
        <v>H</v>
      </c>
      <c r="F975" s="320" t="s">
        <v>6900</v>
      </c>
      <c r="G975" s="318">
        <f>IF(A975="SERVIÇO",VLOOKUP(B975,SERVIÇOS!$A$6:$D$6426,4,0),IF(A975="INSUMO",VLOOKUP(B975,INSUMOS!$A$6:$D$5343,4,0),IF(A975="COTAÇÃO",VLOOKUP(B975,'MAPA DE COTAÇÕES'!$A$9:$H$956,3,0))))</f>
        <v>21.72</v>
      </c>
      <c r="H975" s="321">
        <f t="shared" si="164"/>
        <v>4.3440000000000003</v>
      </c>
      <c r="J975" s="244"/>
    </row>
    <row r="976" spans="1:12" s="106" customFormat="1" ht="25.5" x14ac:dyDescent="0.2">
      <c r="A976" s="287" t="s">
        <v>16</v>
      </c>
      <c r="B976" s="319" t="s">
        <v>5874</v>
      </c>
      <c r="C976" s="316" t="str">
        <f>IF(A976="SERVIÇO",VLOOKUP(B976,SERVIÇOS!$A$6:$D$6426,2,0),IF(A976="INSUMO",VLOOKUP(B976,INSUMOS!$A$6:$D$5343,2,0),IF(A976="COTAÇÃO",VLOOKUP(B976,'MAPA DE COTAÇÕES'!$A$9:$H$956,2,0))))</f>
        <v>TE HORIZONTAL PARA ELETROCALHA EM ACO GALV. 50X50MM</v>
      </c>
      <c r="D976" s="317" t="str">
        <f>IF(A976="SERVIÇO",VLOOKUP(B976,SERVIÇOS!$A$6:$E$6426,5,0),IF(A976="INSUMO",VLOOKUP(B976,INSUMOS!$A$6:$E$5343,5,0),IF(A976="COTAÇÃO",VLOOKUP(B976,'MAPA DE COTAÇÕES'!$A$9:$I$956,9,0))))</f>
        <v>MAT.</v>
      </c>
      <c r="E976" s="317" t="str">
        <f>IF(A976="SERVIÇO",VLOOKUP(B976,SERVIÇOS!$A$6:$D$6426,3,0),IF(A976="INSUMO",VLOOKUP(B976,INSUMOS!$A$6:$D$5343,3,0),IF(A976="COTAÇÃO",VLOOKUP(B976,'MAPA DE COTAÇÕES'!$A$9:$H$956,4,0))))</f>
        <v>UNID</v>
      </c>
      <c r="F976" s="320">
        <v>1</v>
      </c>
      <c r="G976" s="318">
        <f>IF(A976="SERVIÇO",VLOOKUP(B976,SERVIÇOS!$A$6:$D$6426,4,0),IF(A976="INSUMO",VLOOKUP(B976,INSUMOS!$A$6:$D$5343,4,0),IF(A976="COTAÇÃO",VLOOKUP(B976,'MAPA DE COTAÇÕES'!$A$9:$H$956,3,0))))</f>
        <v>12.43</v>
      </c>
      <c r="H976" s="321">
        <f t="shared" si="164"/>
        <v>12.43</v>
      </c>
      <c r="J976" s="244"/>
    </row>
    <row r="977" spans="1:12" s="94" customFormat="1" ht="12.75" x14ac:dyDescent="0.2">
      <c r="A977" s="228"/>
      <c r="B977" s="97" t="s">
        <v>168</v>
      </c>
      <c r="C977" s="547" t="s">
        <v>6903</v>
      </c>
      <c r="D977" s="548"/>
      <c r="E977" s="548"/>
      <c r="F977" s="548"/>
      <c r="G977" s="548"/>
      <c r="H977" s="549"/>
      <c r="J977" s="95"/>
    </row>
    <row r="978" spans="1:12" s="94" customFormat="1" ht="12.75" x14ac:dyDescent="0.2">
      <c r="A978" s="228"/>
      <c r="B978" s="331"/>
      <c r="C978" s="363"/>
      <c r="D978" s="363"/>
      <c r="E978" s="363"/>
      <c r="F978" s="363"/>
      <c r="G978" s="363"/>
      <c r="H978" s="364"/>
      <c r="J978" s="95"/>
    </row>
    <row r="979" spans="1:12" s="94" customFormat="1" ht="38.25" x14ac:dyDescent="0.2">
      <c r="A979" s="228"/>
      <c r="B979" s="99" t="s">
        <v>6865</v>
      </c>
      <c r="C979" s="100" t="s">
        <v>129</v>
      </c>
      <c r="D979" s="101" t="s">
        <v>107</v>
      </c>
      <c r="E979" s="101" t="s">
        <v>6454</v>
      </c>
      <c r="F979" s="102"/>
      <c r="G979" s="103"/>
      <c r="H979" s="104">
        <f>SUM(H980:H982)</f>
        <v>8.8560000000000016</v>
      </c>
      <c r="J979" s="96"/>
      <c r="L979" s="98"/>
    </row>
    <row r="980" spans="1:12" s="106" customFormat="1" ht="25.5" x14ac:dyDescent="0.2">
      <c r="A980" s="287" t="s">
        <v>5144</v>
      </c>
      <c r="B980" s="319">
        <v>88247</v>
      </c>
      <c r="C980" s="316" t="str">
        <f>IF(A980="SERVIÇO",VLOOKUP(B980,SERVIÇOS!$A$6:$D$6426,2,0),IF(A980="INSUMO",VLOOKUP(B980,INSUMOS!$A$6:$D$5343,2,0),IF(A980="COTAÇÃO",VLOOKUP(B980,'MAPA DE COTAÇÕES'!$A$9:$H$956,2,0))))</f>
        <v>AUXILIAR DE ELETRICISTA COM ENCARGOS COMPLEMENTARES</v>
      </c>
      <c r="D980" s="317" t="str">
        <f>IF(A980="SERVIÇO",VLOOKUP(B980,SERVIÇOS!$A$6:$E$6426,5,0),IF(A980="INSUMO",VLOOKUP(B980,INSUMOS!$A$6:$E$5343,5,0),IF(A980="COTAÇÃO",VLOOKUP(B980,'MAPA DE COTAÇÕES'!$A$9:$I$956,8,0))))</f>
        <v>SER.CG</v>
      </c>
      <c r="E980" s="317" t="str">
        <f>IF(A980="SERVIÇO",VLOOKUP(B980,SERVIÇOS!$A$6:$D$6426,3,0),IF(A980="INSUMO",VLOOKUP(B980,INSUMOS!$A$6:$D$5343,3,0),IF(A980="COTAÇÃO",VLOOKUP(B980,'MAPA DE COTAÇÕES'!$A$9:$H$956,4,0))))</f>
        <v>H</v>
      </c>
      <c r="F980" s="320" t="s">
        <v>6900</v>
      </c>
      <c r="G980" s="318">
        <f>IF(A980="SERVIÇO",VLOOKUP(B980,SERVIÇOS!$A$6:$D$6426,4,0),IF(A980="INSUMO",VLOOKUP(B980,INSUMOS!$A$6:$D$5343,4,0),IF(A980="COTAÇÃO",VLOOKUP(B980,'MAPA DE COTAÇÕES'!$A$9:$H$956,3,0))))</f>
        <v>16.91</v>
      </c>
      <c r="H980" s="321">
        <f t="shared" ref="H980:H982" si="165">F980*G980</f>
        <v>3.3820000000000001</v>
      </c>
      <c r="J980" s="244"/>
    </row>
    <row r="981" spans="1:12" s="106" customFormat="1" ht="25.5" x14ac:dyDescent="0.2">
      <c r="A981" s="287" t="s">
        <v>5144</v>
      </c>
      <c r="B981" s="319">
        <v>88264</v>
      </c>
      <c r="C981" s="316" t="str">
        <f>IF(A981="SERVIÇO",VLOOKUP(B981,SERVIÇOS!$A$6:$D$6426,2,0),IF(A981="INSUMO",VLOOKUP(B981,INSUMOS!$A$6:$D$5343,2,0),IF(A981="COTAÇÃO",VLOOKUP(B981,'MAPA DE COTAÇÕES'!$A$9:$H$956,2,0))))</f>
        <v>ELETRICISTA COM ENCARGOS COMPLEMENTARES</v>
      </c>
      <c r="D981" s="317" t="str">
        <f>IF(A981="SERVIÇO",VLOOKUP(B981,SERVIÇOS!$A$6:$E$6426,5,0),IF(A981="INSUMO",VLOOKUP(B981,INSUMOS!$A$6:$E$5343,5,0),IF(A981="COTAÇÃO",VLOOKUP(B981,'MAPA DE COTAÇÕES'!$A$9:$I$956,8,0))))</f>
        <v>SER.CG</v>
      </c>
      <c r="E981" s="317" t="str">
        <f>IF(A981="SERVIÇO",VLOOKUP(B981,SERVIÇOS!$A$6:$D$6426,3,0),IF(A981="INSUMO",VLOOKUP(B981,INSUMOS!$A$6:$D$5343,3,0),IF(A981="COTAÇÃO",VLOOKUP(B981,'MAPA DE COTAÇÕES'!$A$9:$H$956,4,0))))</f>
        <v>H</v>
      </c>
      <c r="F981" s="320" t="s">
        <v>6900</v>
      </c>
      <c r="G981" s="318">
        <f>IF(A981="SERVIÇO",VLOOKUP(B981,SERVIÇOS!$A$6:$D$6426,4,0),IF(A981="INSUMO",VLOOKUP(B981,INSUMOS!$A$6:$D$5343,4,0),IF(A981="COTAÇÃO",VLOOKUP(B981,'MAPA DE COTAÇÕES'!$A$9:$H$956,3,0))))</f>
        <v>21.72</v>
      </c>
      <c r="H981" s="321">
        <f t="shared" si="165"/>
        <v>4.3440000000000003</v>
      </c>
      <c r="J981" s="244"/>
    </row>
    <row r="982" spans="1:12" s="106" customFormat="1" ht="25.5" x14ac:dyDescent="0.2">
      <c r="A982" s="287" t="s">
        <v>16</v>
      </c>
      <c r="B982" s="319" t="s">
        <v>5875</v>
      </c>
      <c r="C982" s="316" t="str">
        <f>IF(A982="SERVIÇO",VLOOKUP(B982,SERVIÇOS!$A$6:$D$6426,2,0),IF(A982="INSUMO",VLOOKUP(B982,INSUMOS!$A$6:$D$5343,2,0),IF(A982="COTAÇÃO",VLOOKUP(B982,'MAPA DE COTAÇÕES'!$A$9:$H$956,2,0))))</f>
        <v>SAÍDA LATERAL ELETROCALHA P/ ELETRODUTO 3/4"</v>
      </c>
      <c r="D982" s="317" t="str">
        <f>IF(A982="SERVIÇO",VLOOKUP(B982,SERVIÇOS!$A$6:$E$6426,5,0),IF(A982="INSUMO",VLOOKUP(B982,INSUMOS!$A$6:$E$5343,5,0),IF(A982="COTAÇÃO",VLOOKUP(B982,'MAPA DE COTAÇÕES'!$A$9:$I$956,9,0))))</f>
        <v>MAT.</v>
      </c>
      <c r="E982" s="317" t="str">
        <f>IF(A982="SERVIÇO",VLOOKUP(B982,SERVIÇOS!$A$6:$D$6426,3,0),IF(A982="INSUMO",VLOOKUP(B982,INSUMOS!$A$6:$D$5343,3,0),IF(A982="COTAÇÃO",VLOOKUP(B982,'MAPA DE COTAÇÕES'!$A$9:$H$956,4,0))))</f>
        <v>UNID</v>
      </c>
      <c r="F982" s="320">
        <v>1</v>
      </c>
      <c r="G982" s="318">
        <f>IF(A982="SERVIÇO",VLOOKUP(B982,SERVIÇOS!$A$6:$D$6426,4,0),IF(A982="INSUMO",VLOOKUP(B982,INSUMOS!$A$6:$D$5343,4,0),IF(A982="COTAÇÃO",VLOOKUP(B982,'MAPA DE COTAÇÕES'!$A$9:$H$956,3,0))))</f>
        <v>1.1299999999999999</v>
      </c>
      <c r="H982" s="321">
        <f t="shared" si="165"/>
        <v>1.1299999999999999</v>
      </c>
      <c r="J982" s="244"/>
    </row>
    <row r="983" spans="1:12" s="94" customFormat="1" ht="12.75" x14ac:dyDescent="0.2">
      <c r="A983" s="228"/>
      <c r="B983" s="97" t="s">
        <v>168</v>
      </c>
      <c r="C983" s="547" t="s">
        <v>6904</v>
      </c>
      <c r="D983" s="548"/>
      <c r="E983" s="548"/>
      <c r="F983" s="548"/>
      <c r="G983" s="548"/>
      <c r="H983" s="549"/>
      <c r="J983" s="95"/>
    </row>
    <row r="984" spans="1:12" s="94" customFormat="1" ht="12.75" x14ac:dyDescent="0.2">
      <c r="A984" s="228"/>
      <c r="B984" s="331"/>
      <c r="C984" s="363"/>
      <c r="D984" s="363"/>
      <c r="E984" s="363"/>
      <c r="F984" s="363"/>
      <c r="G984" s="363"/>
      <c r="H984" s="364"/>
      <c r="J984" s="95"/>
    </row>
    <row r="985" spans="1:12" s="94" customFormat="1" ht="25.5" x14ac:dyDescent="0.2">
      <c r="A985" s="228"/>
      <c r="B985" s="99" t="s">
        <v>6866</v>
      </c>
      <c r="C985" s="100" t="s">
        <v>5205</v>
      </c>
      <c r="D985" s="101" t="s">
        <v>107</v>
      </c>
      <c r="E985" s="101" t="s">
        <v>6454</v>
      </c>
      <c r="F985" s="102"/>
      <c r="G985" s="103"/>
      <c r="H985" s="104">
        <f>SUM(H986:H988)</f>
        <v>8.2860000000000014</v>
      </c>
      <c r="J985" s="96"/>
      <c r="L985" s="98"/>
    </row>
    <row r="986" spans="1:12" s="106" customFormat="1" ht="25.5" x14ac:dyDescent="0.2">
      <c r="A986" s="287" t="s">
        <v>5144</v>
      </c>
      <c r="B986" s="319">
        <v>88247</v>
      </c>
      <c r="C986" s="316" t="str">
        <f>IF(A986="SERVIÇO",VLOOKUP(B986,SERVIÇOS!$A$6:$D$6426,2,0),IF(A986="INSUMO",VLOOKUP(B986,INSUMOS!$A$6:$D$5343,2,0),IF(A986="COTAÇÃO",VLOOKUP(B986,'MAPA DE COTAÇÕES'!$A$9:$H$956,2,0))))</f>
        <v>AUXILIAR DE ELETRICISTA COM ENCARGOS COMPLEMENTARES</v>
      </c>
      <c r="D986" s="317" t="str">
        <f>IF(A986="SERVIÇO",VLOOKUP(B986,SERVIÇOS!$A$6:$E$6426,5,0),IF(A986="INSUMO",VLOOKUP(B986,INSUMOS!$A$6:$E$5343,5,0),IF(A986="COTAÇÃO",VLOOKUP(B986,'MAPA DE COTAÇÕES'!$A$9:$I$956,8,0))))</f>
        <v>SER.CG</v>
      </c>
      <c r="E986" s="317" t="str">
        <f>IF(A986="SERVIÇO",VLOOKUP(B986,SERVIÇOS!$A$6:$D$6426,3,0),IF(A986="INSUMO",VLOOKUP(B986,INSUMOS!$A$6:$D$5343,3,0),IF(A986="COTAÇÃO",VLOOKUP(B986,'MAPA DE COTAÇÕES'!$A$9:$H$956,4,0))))</f>
        <v>H</v>
      </c>
      <c r="F986" s="320" t="s">
        <v>6900</v>
      </c>
      <c r="G986" s="318">
        <f>IF(A986="SERVIÇO",VLOOKUP(B986,SERVIÇOS!$A$6:$D$6426,4,0),IF(A986="INSUMO",VLOOKUP(B986,INSUMOS!$A$6:$D$5343,4,0),IF(A986="COTAÇÃO",VLOOKUP(B986,'MAPA DE COTAÇÕES'!$A$9:$H$956,3,0))))</f>
        <v>16.91</v>
      </c>
      <c r="H986" s="321">
        <f t="shared" ref="H986:H988" si="166">F986*G986</f>
        <v>3.3820000000000001</v>
      </c>
      <c r="J986" s="244"/>
    </row>
    <row r="987" spans="1:12" s="106" customFormat="1" ht="25.5" x14ac:dyDescent="0.2">
      <c r="A987" s="287" t="s">
        <v>5144</v>
      </c>
      <c r="B987" s="319">
        <v>88264</v>
      </c>
      <c r="C987" s="316" t="str">
        <f>IF(A987="SERVIÇO",VLOOKUP(B987,SERVIÇOS!$A$6:$D$6426,2,0),IF(A987="INSUMO",VLOOKUP(B987,INSUMOS!$A$6:$D$5343,2,0),IF(A987="COTAÇÃO",VLOOKUP(B987,'MAPA DE COTAÇÕES'!$A$9:$H$956,2,0))))</f>
        <v>ELETRICISTA COM ENCARGOS COMPLEMENTARES</v>
      </c>
      <c r="D987" s="317" t="str">
        <f>IF(A987="SERVIÇO",VLOOKUP(B987,SERVIÇOS!$A$6:$E$6426,5,0),IF(A987="INSUMO",VLOOKUP(B987,INSUMOS!$A$6:$E$5343,5,0),IF(A987="COTAÇÃO",VLOOKUP(B987,'MAPA DE COTAÇÕES'!$A$9:$I$956,8,0))))</f>
        <v>SER.CG</v>
      </c>
      <c r="E987" s="317" t="str">
        <f>IF(A987="SERVIÇO",VLOOKUP(B987,SERVIÇOS!$A$6:$D$6426,3,0),IF(A987="INSUMO",VLOOKUP(B987,INSUMOS!$A$6:$D$5343,3,0),IF(A987="COTAÇÃO",VLOOKUP(B987,'MAPA DE COTAÇÕES'!$A$9:$H$956,4,0))))</f>
        <v>H</v>
      </c>
      <c r="F987" s="320" t="s">
        <v>6900</v>
      </c>
      <c r="G987" s="318">
        <f>IF(A987="SERVIÇO",VLOOKUP(B987,SERVIÇOS!$A$6:$D$6426,4,0),IF(A987="INSUMO",VLOOKUP(B987,INSUMOS!$A$6:$D$5343,4,0),IF(A987="COTAÇÃO",VLOOKUP(B987,'MAPA DE COTAÇÕES'!$A$9:$H$956,3,0))))</f>
        <v>21.72</v>
      </c>
      <c r="H987" s="321">
        <f t="shared" si="166"/>
        <v>4.3440000000000003</v>
      </c>
      <c r="J987" s="244"/>
    </row>
    <row r="988" spans="1:12" s="106" customFormat="1" ht="25.5" x14ac:dyDescent="0.2">
      <c r="A988" s="287" t="s">
        <v>16</v>
      </c>
      <c r="B988" s="319" t="s">
        <v>5876</v>
      </c>
      <c r="C988" s="316" t="str">
        <f>IF(A988="SERVIÇO",VLOOKUP(B988,SERVIÇOS!$A$6:$D$6426,2,0),IF(A988="INSUMO",VLOOKUP(B988,INSUMOS!$A$6:$D$5343,2,0),IF(A988="COTAÇÃO",VLOOKUP(B988,'MAPA DE COTAÇÕES'!$A$9:$H$956,2,0))))</f>
        <v>TALA PLANA PARA ELETROCALHA 50MM</v>
      </c>
      <c r="D988" s="317" t="str">
        <f>IF(A988="SERVIÇO",VLOOKUP(B988,SERVIÇOS!$A$6:$E$6426,5,0),IF(A988="INSUMO",VLOOKUP(B988,INSUMOS!$A$6:$E$5343,5,0),IF(A988="COTAÇÃO",VLOOKUP(B988,'MAPA DE COTAÇÕES'!$A$9:$I$956,9,0))))</f>
        <v>MAT.</v>
      </c>
      <c r="E988" s="317" t="str">
        <f>IF(A988="SERVIÇO",VLOOKUP(B988,SERVIÇOS!$A$6:$D$6426,3,0),IF(A988="INSUMO",VLOOKUP(B988,INSUMOS!$A$6:$D$5343,3,0),IF(A988="COTAÇÃO",VLOOKUP(B988,'MAPA DE COTAÇÕES'!$A$9:$H$956,4,0))))</f>
        <v>UNID</v>
      </c>
      <c r="F988" s="320">
        <v>1</v>
      </c>
      <c r="G988" s="318">
        <f>IF(A988="SERVIÇO",VLOOKUP(B988,SERVIÇOS!$A$6:$D$6426,4,0),IF(A988="INSUMO",VLOOKUP(B988,INSUMOS!$A$6:$D$5343,4,0),IF(A988="COTAÇÃO",VLOOKUP(B988,'MAPA DE COTAÇÕES'!$A$9:$H$956,3,0))))</f>
        <v>0.56000000000000005</v>
      </c>
      <c r="H988" s="321">
        <f t="shared" si="166"/>
        <v>0.56000000000000005</v>
      </c>
      <c r="J988" s="244"/>
    </row>
    <row r="989" spans="1:12" s="94" customFormat="1" ht="12.75" x14ac:dyDescent="0.2">
      <c r="A989" s="228"/>
      <c r="B989" s="97" t="s">
        <v>168</v>
      </c>
      <c r="C989" s="547" t="s">
        <v>6904</v>
      </c>
      <c r="D989" s="548"/>
      <c r="E989" s="548"/>
      <c r="F989" s="548"/>
      <c r="G989" s="548"/>
      <c r="H989" s="549"/>
      <c r="J989" s="95"/>
    </row>
    <row r="990" spans="1:12" s="94" customFormat="1" ht="12.75" x14ac:dyDescent="0.2">
      <c r="A990" s="228"/>
      <c r="B990" s="181"/>
      <c r="C990" s="264"/>
      <c r="D990" s="264"/>
      <c r="E990" s="264"/>
      <c r="F990" s="264"/>
      <c r="G990" s="264"/>
      <c r="H990" s="264"/>
      <c r="J990" s="95"/>
    </row>
    <row r="991" spans="1:12" s="94" customFormat="1" ht="25.5" x14ac:dyDescent="0.2">
      <c r="A991" s="228"/>
      <c r="B991" s="99" t="s">
        <v>6427</v>
      </c>
      <c r="C991" s="100" t="s">
        <v>6428</v>
      </c>
      <c r="D991" s="101" t="s">
        <v>107</v>
      </c>
      <c r="E991" s="101" t="s">
        <v>220</v>
      </c>
      <c r="F991" s="102"/>
      <c r="G991" s="103"/>
      <c r="H991" s="104">
        <f>SUM(H992:H992)</f>
        <v>8.6844999999999999</v>
      </c>
      <c r="J991" s="96"/>
      <c r="L991" s="98"/>
    </row>
    <row r="992" spans="1:12" s="106" customFormat="1" ht="25.5" x14ac:dyDescent="0.2">
      <c r="A992" s="287" t="s">
        <v>5144</v>
      </c>
      <c r="B992" s="319">
        <v>88316</v>
      </c>
      <c r="C992" s="316" t="str">
        <f>IF(A992="SERVIÇO",VLOOKUP(B992,SERVIÇOS!$A$6:$D$6426,2,0),IF(A992="INSUMO",VLOOKUP(B992,INSUMOS!$A$6:$D$5343,2,0),IF(A992="COTAÇÃO",VLOOKUP(B992,'MAPA DE COTAÇÕES'!$A$9:$H$956,2,0))))</f>
        <v>SERVENTE COM ENCARGOS COMPLEMENTARES</v>
      </c>
      <c r="D992" s="317" t="str">
        <f>IF(A992="SERVIÇO",VLOOKUP(B992,SERVIÇOS!$A$6:$E$6426,5,0),IF(A992="INSUMO",VLOOKUP(B992,INSUMOS!$A$6:$E$5343,5,0),IF(A992="COTAÇÃO",VLOOKUP(B992,'MAPA DE COTAÇÕES'!$A$9:$I$956,8,0))))</f>
        <v>SER.CG</v>
      </c>
      <c r="E992" s="317" t="str">
        <f>IF(A992="SERVIÇO",VLOOKUP(B992,SERVIÇOS!$A$6:$D$6426,3,0),IF(A992="INSUMO",VLOOKUP(B992,INSUMOS!$A$6:$D$5343,3,0),IF(A992="COTAÇÃO",VLOOKUP(B992,'MAPA DE COTAÇÕES'!$A$9:$H$956,4,0))))</f>
        <v>H</v>
      </c>
      <c r="F992" s="320">
        <v>0.55000000000000004</v>
      </c>
      <c r="G992" s="318">
        <f>IF(A992="SERVIÇO",VLOOKUP(B992,SERVIÇOS!$A$6:$D$6426,4,0),IF(A992="INSUMO",VLOOKUP(B992,INSUMOS!$A$6:$D$5343,4,0),IF(A992="COTAÇÃO",VLOOKUP(B992,'MAPA DE COTAÇÕES'!$A$9:$H$956,3,0))))</f>
        <v>15.79</v>
      </c>
      <c r="H992" s="321">
        <f t="shared" ref="H992" si="167">F992*G992</f>
        <v>8.6844999999999999</v>
      </c>
      <c r="J992" s="244"/>
    </row>
    <row r="993" spans="1:12" s="94" customFormat="1" ht="12.75" x14ac:dyDescent="0.2">
      <c r="A993" s="228"/>
      <c r="B993" s="97" t="s">
        <v>168</v>
      </c>
      <c r="C993" s="547" t="s">
        <v>6545</v>
      </c>
      <c r="D993" s="548"/>
      <c r="E993" s="548"/>
      <c r="F993" s="548"/>
      <c r="G993" s="548"/>
      <c r="H993" s="549"/>
      <c r="J993" s="95"/>
    </row>
    <row r="994" spans="1:12" s="94" customFormat="1" ht="12.75" x14ac:dyDescent="0.2">
      <c r="A994" s="228"/>
      <c r="B994" s="331"/>
      <c r="C994" s="332"/>
      <c r="D994" s="332"/>
      <c r="E994" s="332"/>
      <c r="F994" s="332"/>
      <c r="G994" s="332"/>
      <c r="H994" s="333"/>
      <c r="J994" s="95"/>
    </row>
    <row r="995" spans="1:12" s="94" customFormat="1" ht="38.25" x14ac:dyDescent="0.2">
      <c r="A995" s="228"/>
      <c r="B995" s="99" t="s">
        <v>6583</v>
      </c>
      <c r="C995" s="100" t="s">
        <v>6594</v>
      </c>
      <c r="D995" s="101" t="s">
        <v>107</v>
      </c>
      <c r="E995" s="101" t="s">
        <v>220</v>
      </c>
      <c r="F995" s="102"/>
      <c r="G995" s="103"/>
      <c r="H995" s="104">
        <f>SUM(H996:H1006)</f>
        <v>67.918692000000007</v>
      </c>
      <c r="J995" s="96"/>
      <c r="L995" s="98"/>
    </row>
    <row r="996" spans="1:12" s="106" customFormat="1" ht="25.5" x14ac:dyDescent="0.2">
      <c r="A996" s="287" t="s">
        <v>5146</v>
      </c>
      <c r="B996" s="319">
        <v>335</v>
      </c>
      <c r="C996" s="316" t="str">
        <f>IF(A996="SERVIÇO",VLOOKUP(B996,SERVIÇOS!$A$6:$D$6426,2,0),IF(A996="INSUMO",VLOOKUP(B996,INSUMOS!$A$6:$D$5343,2,0),IF(A996="COTAÇÃO",VLOOKUP(B996,'MAPA DE COTAÇÕES'!$A$9:$H$956,2,0))))</f>
        <v>ARAME GALVANIZADO 10 BWG, 3,40 MM (0,0713 KG/M)</v>
      </c>
      <c r="D996" s="317" t="str">
        <f>IF(A996="SERVIÇO",VLOOKUP(B996,SERVIÇOS!$A$6:$E$6426,5,0),IF(A996="INSUMO",VLOOKUP(B996,INSUMOS!$A$6:$E$5343,5,0),IF(A996="COTAÇÃO",VLOOKUP(B996,'MAPA DE COTAÇÕES'!$A$9:$I$956,8,0))))</f>
        <v>MAT.</v>
      </c>
      <c r="E996" s="317" t="str">
        <f>IF(A996="SERVIÇO",VLOOKUP(B996,SERVIÇOS!$A$6:$D$6426,3,0),IF(A996="INSUMO",VLOOKUP(B996,INSUMOS!$A$6:$D$5343,3,0),IF(A996="COTAÇÃO",VLOOKUP(B996,'MAPA DE COTAÇÕES'!$A$9:$H$956,4,0))))</f>
        <v xml:space="preserve">KG    </v>
      </c>
      <c r="F996" s="320" t="s">
        <v>6584</v>
      </c>
      <c r="G996" s="318">
        <f>IF(A996="SERVIÇO",VLOOKUP(B996,SERVIÇOS!$A$6:$D$6426,4,0),IF(A996="INSUMO",VLOOKUP(B996,INSUMOS!$A$6:$D$5343,4,0),IF(A996="COTAÇÃO",VLOOKUP(B996,'MAPA DE COTAÇÕES'!$A$9:$H$956,3,0))))</f>
        <v>11.97</v>
      </c>
      <c r="H996" s="321">
        <f t="shared" ref="H996:H998" si="168">F996*G996</f>
        <v>0.50992199999999999</v>
      </c>
      <c r="J996" s="244"/>
    </row>
    <row r="997" spans="1:12" s="106" customFormat="1" ht="38.25" x14ac:dyDescent="0.2">
      <c r="A997" s="287" t="s">
        <v>5146</v>
      </c>
      <c r="B997" s="319">
        <v>39417</v>
      </c>
      <c r="C997" s="316" t="str">
        <f>IF(A997="SERVIÇO",VLOOKUP(B997,SERVIÇOS!$A$6:$D$6426,2,0),IF(A997="INSUMO",VLOOKUP(B997,INSUMOS!$A$6:$D$5343,2,0),IF(A997="COTAÇÃO",VLOOKUP(B997,'MAPA DE COTAÇÕES'!$A$9:$H$956,2,0))))</f>
        <v>CHAPA DE GESSO ACARTONADO, RESISTENTE A UMIDADE (RU), COR VERDE, E = 12,5 MM, 1200 X 2400 MM (L X C)</v>
      </c>
      <c r="D997" s="317" t="str">
        <f>IF(A997="SERVIÇO",VLOOKUP(B997,SERVIÇOS!$A$6:$E$6426,5,0),IF(A997="INSUMO",VLOOKUP(B997,INSUMOS!$A$6:$E$5343,5,0),IF(A997="COTAÇÃO",VLOOKUP(B997,'MAPA DE COTAÇÕES'!$A$9:$I$956,8,0))))</f>
        <v>MAT.</v>
      </c>
      <c r="E997" s="317" t="str">
        <f>IF(A997="SERVIÇO",VLOOKUP(B997,SERVIÇOS!$A$6:$D$6426,3,0),IF(A997="INSUMO",VLOOKUP(B997,INSUMOS!$A$6:$D$5343,3,0),IF(A997="COTAÇÃO",VLOOKUP(B997,'MAPA DE COTAÇÕES'!$A$9:$H$956,4,0))))</f>
        <v xml:space="preserve">M2    </v>
      </c>
      <c r="F997" s="320" t="s">
        <v>6585</v>
      </c>
      <c r="G997" s="318">
        <f>IF(A997="SERVIÇO",VLOOKUP(B997,SERVIÇOS!$A$6:$D$6426,4,0),IF(A997="INSUMO",VLOOKUP(B997,INSUMOS!$A$6:$D$5343,4,0),IF(A997="COTAÇÃO",VLOOKUP(B997,'MAPA DE COTAÇÕES'!$A$9:$H$956,3,0))))</f>
        <v>31.8</v>
      </c>
      <c r="H997" s="321">
        <f t="shared" si="168"/>
        <v>34.871880000000004</v>
      </c>
      <c r="J997" s="244"/>
    </row>
    <row r="998" spans="1:12" s="106" customFormat="1" ht="51" x14ac:dyDescent="0.2">
      <c r="A998" s="287" t="s">
        <v>5146</v>
      </c>
      <c r="B998" s="319">
        <v>39427</v>
      </c>
      <c r="C998" s="316" t="str">
        <f>IF(A998="SERVIÇO",VLOOKUP(B998,SERVIÇOS!$A$6:$D$6426,2,0),IF(A998="INSUMO",VLOOKUP(B998,INSUMOS!$A$6:$D$5343,2,0),IF(A998="COTAÇÃO",VLOOKUP(B998,'MAPA DE COTAÇÕES'!$A$9:$H$956,2,0))))</f>
        <v>PERFIL CANALETA, FORMATO C, EM ACO ZINCADO, PARA ESTRUTURA FORRO DRYWALL, E = 0,5 MM, *46 X 18* (L X H), COMPRIMENTO 3 M</v>
      </c>
      <c r="D998" s="317" t="str">
        <f>IF(A998="SERVIÇO",VLOOKUP(B998,SERVIÇOS!$A$6:$E$6426,5,0),IF(A998="INSUMO",VLOOKUP(B998,INSUMOS!$A$6:$E$5343,5,0),IF(A998="COTAÇÃO",VLOOKUP(B998,'MAPA DE COTAÇÕES'!$A$9:$I$956,8,0))))</f>
        <v>MAT.</v>
      </c>
      <c r="E998" s="317" t="str">
        <f>IF(A998="SERVIÇO",VLOOKUP(B998,SERVIÇOS!$A$6:$D$6426,3,0),IF(A998="INSUMO",VLOOKUP(B998,INSUMOS!$A$6:$D$5343,3,0),IF(A998="COTAÇÃO",VLOOKUP(B998,'MAPA DE COTAÇÕES'!$A$9:$H$956,4,0))))</f>
        <v xml:space="preserve">M     </v>
      </c>
      <c r="F998" s="320" t="s">
        <v>6586</v>
      </c>
      <c r="G998" s="318">
        <f>IF(A998="SERVIÇO",VLOOKUP(B998,SERVIÇOS!$A$6:$D$6426,4,0),IF(A998="INSUMO",VLOOKUP(B998,INSUMOS!$A$6:$D$5343,4,0),IF(A998="COTAÇÃO",VLOOKUP(B998,'MAPA DE COTAÇÕES'!$A$9:$H$956,3,0))))</f>
        <v>2.98</v>
      </c>
      <c r="H998" s="321">
        <f t="shared" si="168"/>
        <v>11.47598</v>
      </c>
      <c r="J998" s="244"/>
    </row>
    <row r="999" spans="1:12" s="106" customFormat="1" ht="51" x14ac:dyDescent="0.2">
      <c r="A999" s="287" t="s">
        <v>5146</v>
      </c>
      <c r="B999" s="319">
        <v>39430</v>
      </c>
      <c r="C999" s="316" t="str">
        <f>IF(A999="SERVIÇO",VLOOKUP(B999,SERVIÇOS!$A$6:$D$6426,2,0),IF(A999="INSUMO",VLOOKUP(B999,INSUMOS!$A$6:$D$5343,2,0),IF(A999="COTAÇÃO",VLOOKUP(B999,'MAPA DE COTAÇÕES'!$A$9:$H$956,2,0))))</f>
        <v>PENDURAL OU PRESILHA REGULADORA, EM ACO GALVANIZADO, COM CORPO, MOLA E REBITE, PARA PERFIL TIPO CANALETA DE ESTRUTURA EM FORROS DRYWALL</v>
      </c>
      <c r="D999" s="317" t="str">
        <f>IF(A999="SERVIÇO",VLOOKUP(B999,SERVIÇOS!$A$6:$E$6426,5,0),IF(A999="INSUMO",VLOOKUP(B999,INSUMOS!$A$6:$E$5343,5,0),IF(A999="COTAÇÃO",VLOOKUP(B999,'MAPA DE COTAÇÕES'!$A$9:$I$956,8,0))))</f>
        <v>MAT.</v>
      </c>
      <c r="E999" s="317" t="str">
        <f>IF(A999="SERVIÇO",VLOOKUP(B999,SERVIÇOS!$A$6:$D$6426,3,0),IF(A999="INSUMO",VLOOKUP(B999,INSUMOS!$A$6:$D$5343,3,0),IF(A999="COTAÇÃO",VLOOKUP(B999,'MAPA DE COTAÇÕES'!$A$9:$H$956,4,0))))</f>
        <v xml:space="preserve">UN    </v>
      </c>
      <c r="F999" s="320" t="s">
        <v>6587</v>
      </c>
      <c r="G999" s="318">
        <f>IF(A999="SERVIÇO",VLOOKUP(B999,SERVIÇOS!$A$6:$D$6426,4,0),IF(A999="INSUMO",VLOOKUP(B999,INSUMOS!$A$6:$D$5343,4,0),IF(A999="COTAÇÃO",VLOOKUP(B999,'MAPA DE COTAÇÕES'!$A$9:$H$956,3,0))))</f>
        <v>1.1200000000000001</v>
      </c>
      <c r="H999" s="321">
        <f t="shared" ref="H999:H1004" si="169">F999*G999</f>
        <v>1.4856800000000001</v>
      </c>
      <c r="J999" s="244"/>
    </row>
    <row r="1000" spans="1:12" s="106" customFormat="1" ht="38.25" x14ac:dyDescent="0.2">
      <c r="A1000" s="287" t="s">
        <v>5146</v>
      </c>
      <c r="B1000" s="319">
        <v>39432</v>
      </c>
      <c r="C1000" s="316" t="str">
        <f>IF(A1000="SERVIÇO",VLOOKUP(B1000,SERVIÇOS!$A$6:$D$6426,2,0),IF(A1000="INSUMO",VLOOKUP(B1000,INSUMOS!$A$6:$D$5343,2,0),IF(A1000="COTAÇÃO",VLOOKUP(B1000,'MAPA DE COTAÇÕES'!$A$9:$H$956,2,0))))</f>
        <v>FITA DE PAPEL REFORCADA COM LAMINA DE METAL PARA REFORCO DE CANTOS DE CHAPA DE GESSO PARA DRYWALL</v>
      </c>
      <c r="D1000" s="317" t="str">
        <f>IF(A1000="SERVIÇO",VLOOKUP(B1000,SERVIÇOS!$A$6:$E$6426,5,0),IF(A1000="INSUMO",VLOOKUP(B1000,INSUMOS!$A$6:$E$5343,5,0),IF(A1000="COTAÇÃO",VLOOKUP(B1000,'MAPA DE COTAÇÕES'!$A$9:$I$956,8,0))))</f>
        <v>MAT.</v>
      </c>
      <c r="E1000" s="317" t="str">
        <f>IF(A1000="SERVIÇO",VLOOKUP(B1000,SERVIÇOS!$A$6:$D$6426,3,0),IF(A1000="INSUMO",VLOOKUP(B1000,INSUMOS!$A$6:$D$5343,3,0),IF(A1000="COTAÇÃO",VLOOKUP(B1000,'MAPA DE COTAÇÕES'!$A$9:$H$956,4,0))))</f>
        <v xml:space="preserve">M     </v>
      </c>
      <c r="F1000" s="320" t="s">
        <v>6588</v>
      </c>
      <c r="G1000" s="318">
        <f>IF(A1000="SERVIÇO",VLOOKUP(B1000,SERVIÇOS!$A$6:$D$6426,4,0),IF(A1000="INSUMO",VLOOKUP(B1000,INSUMOS!$A$6:$D$5343,4,0),IF(A1000="COTAÇÃO",VLOOKUP(B1000,'MAPA DE COTAÇÕES'!$A$9:$H$956,3,0))))</f>
        <v>3.14</v>
      </c>
      <c r="H1000" s="321">
        <f t="shared" si="169"/>
        <v>4.5200300000000002</v>
      </c>
      <c r="J1000" s="244"/>
    </row>
    <row r="1001" spans="1:12" s="106" customFormat="1" ht="51" x14ac:dyDescent="0.2">
      <c r="A1001" s="287" t="s">
        <v>5146</v>
      </c>
      <c r="B1001" s="319">
        <v>39434</v>
      </c>
      <c r="C1001" s="316" t="str">
        <f>IF(A1001="SERVIÇO",VLOOKUP(B1001,SERVIÇOS!$A$6:$D$6426,2,0),IF(A1001="INSUMO",VLOOKUP(B1001,INSUMOS!$A$6:$D$5343,2,0),IF(A1001="COTAÇÃO",VLOOKUP(B1001,'MAPA DE COTAÇÕES'!$A$9:$H$956,2,0))))</f>
        <v>MASSA DE REJUNTE EM PO PARA DRYWALL, A BASE DE GESSO, SECAGEM RAPIDA, PARA TRATAMENTO DE JUNTAS DE CHAPA DE GESSO (COM ADICAO DE AGUA)</v>
      </c>
      <c r="D1001" s="317" t="str">
        <f>IF(A1001="SERVIÇO",VLOOKUP(B1001,SERVIÇOS!$A$6:$E$6426,5,0),IF(A1001="INSUMO",VLOOKUP(B1001,INSUMOS!$A$6:$E$5343,5,0),IF(A1001="COTAÇÃO",VLOOKUP(B1001,'MAPA DE COTAÇÕES'!$A$9:$I$956,8,0))))</f>
        <v>MAT.</v>
      </c>
      <c r="E1001" s="317" t="str">
        <f>IF(A1001="SERVIÇO",VLOOKUP(B1001,SERVIÇOS!$A$6:$D$6426,3,0),IF(A1001="INSUMO",VLOOKUP(B1001,INSUMOS!$A$6:$D$5343,3,0),IF(A1001="COTAÇÃO",VLOOKUP(B1001,'MAPA DE COTAÇÕES'!$A$9:$H$956,4,0))))</f>
        <v xml:space="preserve">KG    </v>
      </c>
      <c r="F1001" s="320" t="s">
        <v>6589</v>
      </c>
      <c r="G1001" s="318">
        <f>IF(A1001="SERVIÇO",VLOOKUP(B1001,SERVIÇOS!$A$6:$D$6426,4,0),IF(A1001="INSUMO",VLOOKUP(B1001,INSUMOS!$A$6:$D$5343,4,0),IF(A1001="COTAÇÃO",VLOOKUP(B1001,'MAPA DE COTAÇÕES'!$A$9:$H$956,3,0))))</f>
        <v>4.22</v>
      </c>
      <c r="H1001" s="321">
        <f t="shared" si="169"/>
        <v>2.1952439999999998</v>
      </c>
      <c r="J1001" s="244"/>
    </row>
    <row r="1002" spans="1:12" s="106" customFormat="1" ht="38.25" x14ac:dyDescent="0.2">
      <c r="A1002" s="287" t="s">
        <v>5146</v>
      </c>
      <c r="B1002" s="319">
        <v>39435</v>
      </c>
      <c r="C1002" s="316" t="str">
        <f>IF(A1002="SERVIÇO",VLOOKUP(B1002,SERVIÇOS!$A$6:$D$6426,2,0),IF(A1002="INSUMO",VLOOKUP(B1002,INSUMOS!$A$6:$D$5343,2,0),IF(A1002="COTAÇÃO",VLOOKUP(B1002,'MAPA DE COTAÇÕES'!$A$9:$H$956,2,0))))</f>
        <v>PARAFUSO DRY WALL, EM ACO FOSFATIZADO, CABECA TROMBETA E PONTA AGULHA (TA), COMPRIMENTO 25 MM</v>
      </c>
      <c r="D1002" s="317" t="str">
        <f>IF(A1002="SERVIÇO",VLOOKUP(B1002,SERVIÇOS!$A$6:$E$6426,5,0),IF(A1002="INSUMO",VLOOKUP(B1002,INSUMOS!$A$6:$E$5343,5,0),IF(A1002="COTAÇÃO",VLOOKUP(B1002,'MAPA DE COTAÇÕES'!$A$9:$I$956,8,0))))</f>
        <v>MAT.</v>
      </c>
      <c r="E1002" s="317" t="str">
        <f>IF(A1002="SERVIÇO",VLOOKUP(B1002,SERVIÇOS!$A$6:$D$6426,3,0),IF(A1002="INSUMO",VLOOKUP(B1002,INSUMOS!$A$6:$D$5343,3,0),IF(A1002="COTAÇÃO",VLOOKUP(B1002,'MAPA DE COTAÇÕES'!$A$9:$H$956,4,0))))</f>
        <v xml:space="preserve">UN    </v>
      </c>
      <c r="F1002" s="320" t="s">
        <v>6590</v>
      </c>
      <c r="G1002" s="318">
        <f>IF(A1002="SERVIÇO",VLOOKUP(B1002,SERVIÇOS!$A$6:$D$6426,4,0),IF(A1002="INSUMO",VLOOKUP(B1002,INSUMOS!$A$6:$D$5343,4,0),IF(A1002="COTAÇÃO",VLOOKUP(B1002,'MAPA DE COTAÇÕES'!$A$9:$H$956,3,0))))</f>
        <v>7.0000000000000007E-2</v>
      </c>
      <c r="H1002" s="321">
        <f t="shared" si="169"/>
        <v>0.55818000000000012</v>
      </c>
      <c r="J1002" s="244"/>
    </row>
    <row r="1003" spans="1:12" s="106" customFormat="1" ht="38.25" x14ac:dyDescent="0.2">
      <c r="A1003" s="287" t="s">
        <v>5146</v>
      </c>
      <c r="B1003" s="319">
        <v>39443</v>
      </c>
      <c r="C1003" s="316" t="str">
        <f>IF(A1003="SERVIÇO",VLOOKUP(B1003,SERVIÇOS!$A$6:$D$6426,2,0),IF(A1003="INSUMO",VLOOKUP(B1003,INSUMOS!$A$6:$D$5343,2,0),IF(A1003="COTAÇÃO",VLOOKUP(B1003,'MAPA DE COTAÇÕES'!$A$9:$H$956,2,0))))</f>
        <v>PARAFUSO DRY WALL, EM ACO ZINCADO, CABECA LENTILHA E PONTA BROCA (LB), LARGURA 4,2 MM, COMPRIMENTO 13 MM</v>
      </c>
      <c r="D1003" s="317" t="str">
        <f>IF(A1003="SERVIÇO",VLOOKUP(B1003,SERVIÇOS!$A$6:$E$6426,5,0),IF(A1003="INSUMO",VLOOKUP(B1003,INSUMOS!$A$6:$E$5343,5,0),IF(A1003="COTAÇÃO",VLOOKUP(B1003,'MAPA DE COTAÇÕES'!$A$9:$I$956,8,0))))</f>
        <v>MAT.</v>
      </c>
      <c r="E1003" s="317" t="str">
        <f>IF(A1003="SERVIÇO",VLOOKUP(B1003,SERVIÇOS!$A$6:$D$6426,3,0),IF(A1003="INSUMO",VLOOKUP(B1003,INSUMOS!$A$6:$D$5343,3,0),IF(A1003="COTAÇÃO",VLOOKUP(B1003,'MAPA DE COTAÇÕES'!$A$9:$H$956,4,0))))</f>
        <v xml:space="preserve">UN    </v>
      </c>
      <c r="F1003" s="320" t="s">
        <v>6591</v>
      </c>
      <c r="G1003" s="318">
        <f>IF(A1003="SERVIÇO",VLOOKUP(B1003,SERVIÇOS!$A$6:$D$6426,4,0),IF(A1003="INSUMO",VLOOKUP(B1003,INSUMOS!$A$6:$D$5343,4,0),IF(A1003="COTAÇÃO",VLOOKUP(B1003,'MAPA DE COTAÇÕES'!$A$9:$H$956,3,0))))</f>
        <v>0.17</v>
      </c>
      <c r="H1003" s="321">
        <f t="shared" si="169"/>
        <v>0.372504</v>
      </c>
      <c r="J1003" s="244"/>
    </row>
    <row r="1004" spans="1:12" s="106" customFormat="1" ht="25.5" x14ac:dyDescent="0.2">
      <c r="A1004" s="287" t="s">
        <v>5146</v>
      </c>
      <c r="B1004" s="319">
        <v>40547</v>
      </c>
      <c r="C1004" s="316" t="str">
        <f>IF(A1004="SERVIÇO",VLOOKUP(B1004,SERVIÇOS!$A$6:$D$6426,2,0),IF(A1004="INSUMO",VLOOKUP(B1004,INSUMOS!$A$6:$D$5343,2,0),IF(A1004="COTAÇÃO",VLOOKUP(B1004,'MAPA DE COTAÇÕES'!$A$9:$H$956,2,0))))</f>
        <v>PARAFUSO ZINCADO, AUTOBROCANTE, FLANGEADO, 4,2 MM X 19 MM</v>
      </c>
      <c r="D1004" s="317" t="str">
        <f>IF(A1004="SERVIÇO",VLOOKUP(B1004,SERVIÇOS!$A$6:$E$6426,5,0),IF(A1004="INSUMO",VLOOKUP(B1004,INSUMOS!$A$6:$E$5343,5,0),IF(A1004="COTAÇÃO",VLOOKUP(B1004,'MAPA DE COTAÇÕES'!$A$9:$I$956,8,0))))</f>
        <v>MAT.</v>
      </c>
      <c r="E1004" s="317" t="str">
        <f>IF(A1004="SERVIÇO",VLOOKUP(B1004,SERVIÇOS!$A$6:$D$6426,3,0),IF(A1004="INSUMO",VLOOKUP(B1004,INSUMOS!$A$6:$D$5343,3,0),IF(A1004="COTAÇÃO",VLOOKUP(B1004,'MAPA DE COTAÇÕES'!$A$9:$H$956,4,0))))</f>
        <v xml:space="preserve">CENTO </v>
      </c>
      <c r="F1004" s="320" t="s">
        <v>6592</v>
      </c>
      <c r="G1004" s="318">
        <f>IF(A1004="SERVIÇO",VLOOKUP(B1004,SERVIÇOS!$A$6:$D$6426,4,0),IF(A1004="INSUMO",VLOOKUP(B1004,INSUMOS!$A$6:$D$5343,4,0),IF(A1004="COTAÇÃO",VLOOKUP(B1004,'MAPA DE COTAÇÕES'!$A$9:$H$956,3,0))))</f>
        <v>19.82</v>
      </c>
      <c r="H1004" s="321">
        <f t="shared" si="169"/>
        <v>0.26162400000000002</v>
      </c>
      <c r="J1004" s="244"/>
    </row>
    <row r="1005" spans="1:12" s="106" customFormat="1" ht="25.5" x14ac:dyDescent="0.2">
      <c r="A1005" s="287" t="s">
        <v>5144</v>
      </c>
      <c r="B1005" s="319">
        <v>88278</v>
      </c>
      <c r="C1005" s="316" t="str">
        <f>IF(A1005="SERVIÇO",VLOOKUP(B1005,SERVIÇOS!$A$6:$D$6426,2,0),IF(A1005="INSUMO",VLOOKUP(B1005,INSUMOS!$A$6:$D$5343,2,0),IF(A1005="COTAÇÃO",VLOOKUP(B1005,'MAPA DE COTAÇÕES'!$A$9:$H$956,2,0))))</f>
        <v>MONTADOR DE ESTRUTURA METÁLICA COM ENCARGOS COMPLEMENTARES</v>
      </c>
      <c r="D1005" s="317" t="str">
        <f>IF(A1005="SERVIÇO",VLOOKUP(B1005,SERVIÇOS!$A$6:$E$6426,5,0),IF(A1005="INSUMO",VLOOKUP(B1005,INSUMOS!$A$6:$E$5343,5,0),IF(A1005="COTAÇÃO",VLOOKUP(B1005,'MAPA DE COTAÇÕES'!$A$9:$I$956,8,0))))</f>
        <v>SER.CG</v>
      </c>
      <c r="E1005" s="317" t="str">
        <f>IF(A1005="SERVIÇO",VLOOKUP(B1005,SERVIÇOS!$A$6:$D$6426,3,0),IF(A1005="INSUMO",VLOOKUP(B1005,INSUMOS!$A$6:$D$5343,3,0),IF(A1005="COTAÇÃO",VLOOKUP(B1005,'MAPA DE COTAÇÕES'!$A$9:$H$956,4,0))))</f>
        <v>H</v>
      </c>
      <c r="F1005" s="320" t="s">
        <v>6593</v>
      </c>
      <c r="G1005" s="318">
        <f>IF(A1005="SERVIÇO",VLOOKUP(B1005,SERVIÇOS!$A$6:$D$6426,4,0),IF(A1005="INSUMO",VLOOKUP(B1005,INSUMOS!$A$6:$D$5343,4,0),IF(A1005="COTAÇÃO",VLOOKUP(B1005,'MAPA DE COTAÇÕES'!$A$9:$H$956,3,0))))</f>
        <v>16.37</v>
      </c>
      <c r="H1005" s="321">
        <f t="shared" ref="H1005:H1006" si="170">F1005*G1005</f>
        <v>5.9390360000000006</v>
      </c>
      <c r="J1005" s="244"/>
    </row>
    <row r="1006" spans="1:12" s="106" customFormat="1" ht="25.5" x14ac:dyDescent="0.2">
      <c r="A1006" s="287" t="s">
        <v>5144</v>
      </c>
      <c r="B1006" s="319">
        <v>88316</v>
      </c>
      <c r="C1006" s="316" t="str">
        <f>IF(A1006="SERVIÇO",VLOOKUP(B1006,SERVIÇOS!$A$6:$D$6426,2,0),IF(A1006="INSUMO",VLOOKUP(B1006,INSUMOS!$A$6:$D$5343,2,0),IF(A1006="COTAÇÃO",VLOOKUP(B1006,'MAPA DE COTAÇÕES'!$A$9:$H$956,2,0))))</f>
        <v>SERVENTE COM ENCARGOS COMPLEMENTARES</v>
      </c>
      <c r="D1006" s="317" t="str">
        <f>IF(A1006="SERVIÇO",VLOOKUP(B1006,SERVIÇOS!$A$6:$E$6426,5,0),IF(A1006="INSUMO",VLOOKUP(B1006,INSUMOS!$A$6:$E$5343,5,0),IF(A1006="COTAÇÃO",VLOOKUP(B1006,'MAPA DE COTAÇÕES'!$A$9:$I$956,8,0))))</f>
        <v>SER.CG</v>
      </c>
      <c r="E1006" s="317" t="str">
        <f>IF(A1006="SERVIÇO",VLOOKUP(B1006,SERVIÇOS!$A$6:$D$6426,3,0),IF(A1006="INSUMO",VLOOKUP(B1006,INSUMOS!$A$6:$D$5343,3,0),IF(A1006="COTAÇÃO",VLOOKUP(B1006,'MAPA DE COTAÇÕES'!$A$9:$H$956,4,0))))</f>
        <v>H</v>
      </c>
      <c r="F1006" s="320" t="s">
        <v>6593</v>
      </c>
      <c r="G1006" s="318">
        <f>IF(A1006="SERVIÇO",VLOOKUP(B1006,SERVIÇOS!$A$6:$D$6426,4,0),IF(A1006="INSUMO",VLOOKUP(B1006,INSUMOS!$A$6:$D$5343,4,0),IF(A1006="COTAÇÃO",VLOOKUP(B1006,'MAPA DE COTAÇÕES'!$A$9:$H$956,3,0))))</f>
        <v>15.79</v>
      </c>
      <c r="H1006" s="321">
        <f t="shared" si="170"/>
        <v>5.728612</v>
      </c>
      <c r="J1006" s="244"/>
    </row>
    <row r="1007" spans="1:12" s="94" customFormat="1" ht="12.75" x14ac:dyDescent="0.2">
      <c r="A1007" s="228"/>
      <c r="B1007" s="97" t="s">
        <v>168</v>
      </c>
      <c r="C1007" s="547" t="s">
        <v>6595</v>
      </c>
      <c r="D1007" s="548"/>
      <c r="E1007" s="548"/>
      <c r="F1007" s="548"/>
      <c r="G1007" s="548"/>
      <c r="H1007" s="549"/>
      <c r="J1007" s="95"/>
    </row>
    <row r="1008" spans="1:12" s="94" customFormat="1" ht="12.75" x14ac:dyDescent="0.2">
      <c r="A1008" s="228"/>
      <c r="B1008" s="331"/>
      <c r="C1008" s="374"/>
      <c r="D1008" s="374"/>
      <c r="E1008" s="374"/>
      <c r="F1008" s="374"/>
      <c r="G1008" s="374"/>
      <c r="H1008" s="375"/>
      <c r="J1008" s="95"/>
    </row>
    <row r="1009" spans="1:12" s="94" customFormat="1" ht="25.5" x14ac:dyDescent="0.2">
      <c r="A1009" s="228"/>
      <c r="B1009" s="99" t="s">
        <v>7151</v>
      </c>
      <c r="C1009" s="100" t="s">
        <v>2784</v>
      </c>
      <c r="D1009" s="101" t="s">
        <v>107</v>
      </c>
      <c r="E1009" s="101" t="s">
        <v>220</v>
      </c>
      <c r="F1009" s="102"/>
      <c r="G1009" s="103"/>
      <c r="H1009" s="104">
        <f>SUM(H1010:H1012)</f>
        <v>86.307536999999996</v>
      </c>
      <c r="J1009" s="96"/>
      <c r="L1009" s="98"/>
    </row>
    <row r="1010" spans="1:12" s="106" customFormat="1" ht="25.5" x14ac:dyDescent="0.2">
      <c r="A1010" s="287" t="s">
        <v>5146</v>
      </c>
      <c r="B1010" s="319">
        <v>11049</v>
      </c>
      <c r="C1010" s="316" t="str">
        <f>IF(A1010="SERVIÇO",VLOOKUP(B1010,SERVIÇOS!$A$6:$D$6426,2,0),IF(A1010="INSUMO",VLOOKUP(B1010,INSUMOS!$A$6:$D$5343,2,0),IF(A1010="COTAÇÃO",VLOOKUP(B1010,'MAPA DE COTAÇÕES'!$A$9:$H$956,2,0))))</f>
        <v>CHAPA DE ACO GALVANIZADA BITOLA GSG 22, E = 0,80 MM (6,40 KG/M2)</v>
      </c>
      <c r="D1010" s="317" t="str">
        <f>IF(A1010="SERVIÇO",VLOOKUP(B1010,SERVIÇOS!$A$6:$E$6426,5,0),IF(A1010="INSUMO",VLOOKUP(B1010,INSUMOS!$A$6:$E$5343,5,0),IF(A1010="COTAÇÃO",VLOOKUP(B1010,'MAPA DE COTAÇÕES'!$A$9:$I$956,8,0))))</f>
        <v>MAT.</v>
      </c>
      <c r="E1010" s="317" t="str">
        <f>IF(A1010="SERVIÇO",VLOOKUP(B1010,SERVIÇOS!$A$6:$D$6426,3,0),IF(A1010="INSUMO",VLOOKUP(B1010,INSUMOS!$A$6:$D$5343,3,0),IF(A1010="COTAÇÃO",VLOOKUP(B1010,'MAPA DE COTAÇÕES'!$A$9:$H$956,4,0))))</f>
        <v xml:space="preserve">KG    </v>
      </c>
      <c r="F1010" s="320" t="s">
        <v>7153</v>
      </c>
      <c r="G1010" s="318">
        <f>IF(A1010="SERVIÇO",VLOOKUP(B1010,SERVIÇOS!$A$6:$D$6426,4,0),IF(A1010="INSUMO",VLOOKUP(B1010,INSUMOS!$A$6:$D$5343,4,0),IF(A1010="COTAÇÃO",VLOOKUP(B1010,'MAPA DE COTAÇÕES'!$A$9:$H$956,3,0))))</f>
        <v>6.59</v>
      </c>
      <c r="H1010" s="321">
        <f t="shared" ref="H1010:H1012" si="171">F1010*G1010</f>
        <v>55.911536999999996</v>
      </c>
      <c r="J1010" s="244"/>
    </row>
    <row r="1011" spans="1:12" s="106" customFormat="1" ht="25.5" x14ac:dyDescent="0.2">
      <c r="A1011" s="287" t="s">
        <v>5144</v>
      </c>
      <c r="B1011" s="319">
        <v>88243</v>
      </c>
      <c r="C1011" s="316" t="str">
        <f>IF(A1011="SERVIÇO",VLOOKUP(B1011,SERVIÇOS!$A$6:$D$6426,2,0),IF(A1011="INSUMO",VLOOKUP(B1011,INSUMOS!$A$6:$D$5343,2,0),IF(A1011="COTAÇÃO",VLOOKUP(B1011,'MAPA DE COTAÇÕES'!$A$9:$H$956,2,0))))</f>
        <v>AJUDANTE ESPECIALIZADO COM ENCARGOS COMPLEMENTARES</v>
      </c>
      <c r="D1011" s="317" t="str">
        <f>IF(A1011="SERVIÇO",VLOOKUP(B1011,SERVIÇOS!$A$6:$E$6426,5,0),IF(A1011="INSUMO",VLOOKUP(B1011,INSUMOS!$A$6:$E$5343,5,0),IF(A1011="COTAÇÃO",VLOOKUP(B1011,'MAPA DE COTAÇÕES'!$A$9:$I$956,8,0))))</f>
        <v>SER.CG</v>
      </c>
      <c r="E1011" s="317" t="str">
        <f>IF(A1011="SERVIÇO",VLOOKUP(B1011,SERVIÇOS!$A$6:$D$6426,3,0),IF(A1011="INSUMO",VLOOKUP(B1011,INSUMOS!$A$6:$D$5343,3,0),IF(A1011="COTAÇÃO",VLOOKUP(B1011,'MAPA DE COTAÇÕES'!$A$9:$H$956,4,0))))</f>
        <v>H</v>
      </c>
      <c r="F1011" s="320" t="s">
        <v>7154</v>
      </c>
      <c r="G1011" s="318">
        <f>IF(A1011="SERVIÇO",VLOOKUP(B1011,SERVIÇOS!$A$6:$D$6426,4,0),IF(A1011="INSUMO",VLOOKUP(B1011,INSUMOS!$A$6:$D$5343,4,0),IF(A1011="COTAÇÃO",VLOOKUP(B1011,'MAPA DE COTAÇÕES'!$A$9:$H$956,3,0))))</f>
        <v>18.78</v>
      </c>
      <c r="H1011" s="321">
        <f t="shared" si="171"/>
        <v>16.902000000000001</v>
      </c>
      <c r="J1011" s="244"/>
    </row>
    <row r="1012" spans="1:12" s="106" customFormat="1" ht="25.5" x14ac:dyDescent="0.2">
      <c r="A1012" s="287" t="s">
        <v>5144</v>
      </c>
      <c r="B1012" s="319">
        <v>88279</v>
      </c>
      <c r="C1012" s="316" t="str">
        <f>IF(A1012="SERVIÇO",VLOOKUP(B1012,SERVIÇOS!$A$6:$D$6426,2,0),IF(A1012="INSUMO",VLOOKUP(B1012,INSUMOS!$A$6:$D$5343,2,0),IF(A1012="COTAÇÃO",VLOOKUP(B1012,'MAPA DE COTAÇÕES'!$A$9:$H$956,2,0))))</f>
        <v>MONTADOR ELETROMECÃNICO COM ENCARGOS COMPLEMENTARES</v>
      </c>
      <c r="D1012" s="317" t="str">
        <f>IF(A1012="SERVIÇO",VLOOKUP(B1012,SERVIÇOS!$A$6:$E$6426,5,0),IF(A1012="INSUMO",VLOOKUP(B1012,INSUMOS!$A$6:$E$5343,5,0),IF(A1012="COTAÇÃO",VLOOKUP(B1012,'MAPA DE COTAÇÕES'!$A$9:$I$956,8,0))))</f>
        <v>SER.CG</v>
      </c>
      <c r="E1012" s="317" t="str">
        <f>IF(A1012="SERVIÇO",VLOOKUP(B1012,SERVIÇOS!$A$6:$D$6426,3,0),IF(A1012="INSUMO",VLOOKUP(B1012,INSUMOS!$A$6:$D$5343,3,0),IF(A1012="COTAÇÃO",VLOOKUP(B1012,'MAPA DE COTAÇÕES'!$A$9:$H$956,4,0))))</f>
        <v>H</v>
      </c>
      <c r="F1012" s="320" t="s">
        <v>7155</v>
      </c>
      <c r="G1012" s="318">
        <f>IF(A1012="SERVIÇO",VLOOKUP(B1012,SERVIÇOS!$A$6:$D$6426,4,0),IF(A1012="INSUMO",VLOOKUP(B1012,INSUMOS!$A$6:$D$5343,4,0),IF(A1012="COTAÇÃO",VLOOKUP(B1012,'MAPA DE COTAÇÕES'!$A$9:$H$956,3,0))))</f>
        <v>22.49</v>
      </c>
      <c r="H1012" s="321">
        <f t="shared" si="171"/>
        <v>13.493999999999998</v>
      </c>
      <c r="J1012" s="244"/>
    </row>
    <row r="1013" spans="1:12" s="94" customFormat="1" ht="12.75" x14ac:dyDescent="0.2">
      <c r="A1013" s="228"/>
      <c r="B1013" s="97" t="s">
        <v>168</v>
      </c>
      <c r="C1013" s="547" t="s">
        <v>7152</v>
      </c>
      <c r="D1013" s="548"/>
      <c r="E1013" s="548"/>
      <c r="F1013" s="548"/>
      <c r="G1013" s="548"/>
      <c r="H1013" s="549"/>
      <c r="J1013" s="95"/>
    </row>
    <row r="1014" spans="1:12" s="94" customFormat="1" ht="12.75" x14ac:dyDescent="0.2">
      <c r="A1014" s="228"/>
      <c r="B1014" s="331"/>
      <c r="C1014" s="376"/>
      <c r="D1014" s="376"/>
      <c r="E1014" s="376"/>
      <c r="F1014" s="376"/>
      <c r="G1014" s="376"/>
      <c r="H1014" s="377"/>
      <c r="J1014" s="95"/>
    </row>
    <row r="1015" spans="1:12" s="94" customFormat="1" ht="38.25" x14ac:dyDescent="0.2">
      <c r="A1015" s="228"/>
      <c r="B1015" s="99" t="s">
        <v>7279</v>
      </c>
      <c r="C1015" s="100" t="s">
        <v>7282</v>
      </c>
      <c r="D1015" s="101" t="s">
        <v>107</v>
      </c>
      <c r="E1015" s="101" t="s">
        <v>8</v>
      </c>
      <c r="F1015" s="102"/>
      <c r="G1015" s="103"/>
      <c r="H1015" s="104">
        <f>SUM(H1016:H1022)</f>
        <v>251.75587999999999</v>
      </c>
      <c r="J1015" s="96"/>
      <c r="L1015" s="98"/>
    </row>
    <row r="1016" spans="1:12" s="106" customFormat="1" ht="25.5" x14ac:dyDescent="0.2">
      <c r="A1016" s="287" t="s">
        <v>5144</v>
      </c>
      <c r="B1016" s="319">
        <v>88309</v>
      </c>
      <c r="C1016" s="316" t="str">
        <f>IF(A1016="SERVIÇO",VLOOKUP(B1016,SERVIÇOS!$A$6:$D$6426,2,0),IF(A1016="INSUMO",VLOOKUP(B1016,INSUMOS!$A$6:$D$5343,2,0),IF(A1016="COTAÇÃO",VLOOKUP(B1016,'MAPA DE COTAÇÕES'!$A$9:$H$956,2,0))))</f>
        <v>PEDREIRO COM ENCARGOS COMPLEMENTARES</v>
      </c>
      <c r="D1016" s="317" t="str">
        <f>IF(A1016="SERVIÇO",VLOOKUP(B1016,SERVIÇOS!$A$6:$E$6426,5,0),IF(A1016="INSUMO",VLOOKUP(B1016,INSUMOS!$A$6:$E$5343,5,0),IF(A1016="COTAÇÃO",VLOOKUP(B1016,'MAPA DE COTAÇÕES'!$A$9:$I$956,8,0))))</f>
        <v>SER.CG</v>
      </c>
      <c r="E1016" s="317" t="str">
        <f>IF(A1016="SERVIÇO",VLOOKUP(B1016,SERVIÇOS!$A$6:$D$6426,3,0),IF(A1016="INSUMO",VLOOKUP(B1016,INSUMOS!$A$6:$D$5343,3,0),IF(A1016="COTAÇÃO",VLOOKUP(B1016,'MAPA DE COTAÇÕES'!$A$9:$H$956,4,0))))</f>
        <v>H</v>
      </c>
      <c r="F1016" s="320">
        <v>0.4</v>
      </c>
      <c r="G1016" s="318">
        <f>IF(A1016="SERVIÇO",VLOOKUP(B1016,SERVIÇOS!$A$6:$D$6426,4,0),IF(A1016="INSUMO",VLOOKUP(B1016,INSUMOS!$A$6:$D$5343,4,0),IF(A1016="COTAÇÃO",VLOOKUP(B1016,'MAPA DE COTAÇÕES'!$A$9:$H$956,3,0))))</f>
        <v>21.47</v>
      </c>
      <c r="H1016" s="321">
        <f t="shared" ref="H1016:H1019" si="172">F1016*G1016</f>
        <v>8.5879999999999992</v>
      </c>
      <c r="J1016" s="244"/>
    </row>
    <row r="1017" spans="1:12" s="106" customFormat="1" ht="25.5" x14ac:dyDescent="0.2">
      <c r="A1017" s="287" t="s">
        <v>5144</v>
      </c>
      <c r="B1017" s="319">
        <v>88315</v>
      </c>
      <c r="C1017" s="316" t="str">
        <f>IF(A1017="SERVIÇO",VLOOKUP(B1017,SERVIÇOS!$A$6:$D$6426,2,0),IF(A1017="INSUMO",VLOOKUP(B1017,INSUMOS!$A$6:$D$5343,2,0),IF(A1017="COTAÇÃO",VLOOKUP(B1017,'MAPA DE COTAÇÕES'!$A$9:$H$956,2,0))))</f>
        <v>SERRALHEIRO COM ENCARGOS COMPLEMENTARES</v>
      </c>
      <c r="D1017" s="317" t="str">
        <f>IF(A1017="SERVIÇO",VLOOKUP(B1017,SERVIÇOS!$A$6:$E$6426,5,0),IF(A1017="INSUMO",VLOOKUP(B1017,INSUMOS!$A$6:$E$5343,5,0),IF(A1017="COTAÇÃO",VLOOKUP(B1017,'MAPA DE COTAÇÕES'!$A$9:$I$956,8,0))))</f>
        <v>SER.CG</v>
      </c>
      <c r="E1017" s="317" t="str">
        <f>IF(A1017="SERVIÇO",VLOOKUP(B1017,SERVIÇOS!$A$6:$D$6426,3,0),IF(A1017="INSUMO",VLOOKUP(B1017,INSUMOS!$A$6:$D$5343,3,0),IF(A1017="COTAÇÃO",VLOOKUP(B1017,'MAPA DE COTAÇÕES'!$A$9:$H$956,4,0))))</f>
        <v>H</v>
      </c>
      <c r="F1017" s="320">
        <v>0.6</v>
      </c>
      <c r="G1017" s="318">
        <f>IF(A1017="SERVIÇO",VLOOKUP(B1017,SERVIÇOS!$A$6:$D$6426,4,0),IF(A1017="INSUMO",VLOOKUP(B1017,INSUMOS!$A$6:$D$5343,4,0),IF(A1017="COTAÇÃO",VLOOKUP(B1017,'MAPA DE COTAÇÕES'!$A$9:$H$956,3,0))))</f>
        <v>21.35</v>
      </c>
      <c r="H1017" s="321">
        <f t="shared" si="172"/>
        <v>12.81</v>
      </c>
      <c r="J1017" s="244"/>
    </row>
    <row r="1018" spans="1:12" s="106" customFormat="1" ht="25.5" x14ac:dyDescent="0.2">
      <c r="A1018" s="287" t="s">
        <v>5144</v>
      </c>
      <c r="B1018" s="319">
        <v>88316</v>
      </c>
      <c r="C1018" s="316" t="str">
        <f>IF(A1018="SERVIÇO",VLOOKUP(B1018,SERVIÇOS!$A$6:$D$6426,2,0),IF(A1018="INSUMO",VLOOKUP(B1018,INSUMOS!$A$6:$D$5343,2,0),IF(A1018="COTAÇÃO",VLOOKUP(B1018,'MAPA DE COTAÇÕES'!$A$9:$H$956,2,0))))</f>
        <v>SERVENTE COM ENCARGOS COMPLEMENTARES</v>
      </c>
      <c r="D1018" s="317" t="str">
        <f>IF(A1018="SERVIÇO",VLOOKUP(B1018,SERVIÇOS!$A$6:$E$6426,5,0),IF(A1018="INSUMO",VLOOKUP(B1018,INSUMOS!$A$6:$E$5343,5,0),IF(A1018="COTAÇÃO",VLOOKUP(B1018,'MAPA DE COTAÇÕES'!$A$9:$I$956,8,0))))</f>
        <v>SER.CG</v>
      </c>
      <c r="E1018" s="317" t="str">
        <f>IF(A1018="SERVIÇO",VLOOKUP(B1018,SERVIÇOS!$A$6:$D$6426,3,0),IF(A1018="INSUMO",VLOOKUP(B1018,INSUMOS!$A$6:$D$5343,3,0),IF(A1018="COTAÇÃO",VLOOKUP(B1018,'MAPA DE COTAÇÕES'!$A$9:$H$956,4,0))))</f>
        <v>H</v>
      </c>
      <c r="F1018" s="320">
        <v>1</v>
      </c>
      <c r="G1018" s="318">
        <f>IF(A1018="SERVIÇO",VLOOKUP(B1018,SERVIÇOS!$A$6:$D$6426,4,0),IF(A1018="INSUMO",VLOOKUP(B1018,INSUMOS!$A$6:$D$5343,4,0),IF(A1018="COTAÇÃO",VLOOKUP(B1018,'MAPA DE COTAÇÕES'!$A$9:$H$956,3,0))))</f>
        <v>15.79</v>
      </c>
      <c r="H1018" s="321">
        <f t="shared" si="172"/>
        <v>15.79</v>
      </c>
      <c r="J1018" s="244"/>
    </row>
    <row r="1019" spans="1:12" s="106" customFormat="1" ht="25.5" x14ac:dyDescent="0.2">
      <c r="A1019" s="287" t="s">
        <v>5144</v>
      </c>
      <c r="B1019" s="319">
        <v>88317</v>
      </c>
      <c r="C1019" s="316" t="str">
        <f>IF(A1019="SERVIÇO",VLOOKUP(B1019,SERVIÇOS!$A$6:$D$6426,2,0),IF(A1019="INSUMO",VLOOKUP(B1019,INSUMOS!$A$6:$D$5343,2,0),IF(A1019="COTAÇÃO",VLOOKUP(B1019,'MAPA DE COTAÇÕES'!$A$9:$H$956,2,0))))</f>
        <v>SOLDADOR COM ENCARGOS COMPLEMENTARES</v>
      </c>
      <c r="D1019" s="317" t="str">
        <f>IF(A1019="SERVIÇO",VLOOKUP(B1019,SERVIÇOS!$A$6:$E$6426,5,0),IF(A1019="INSUMO",VLOOKUP(B1019,INSUMOS!$A$6:$E$5343,5,0),IF(A1019="COTAÇÃO",VLOOKUP(B1019,'MAPA DE COTAÇÕES'!$A$9:$I$956,8,0))))</f>
        <v>SER.CG</v>
      </c>
      <c r="E1019" s="317" t="str">
        <f>IF(A1019="SERVIÇO",VLOOKUP(B1019,SERVIÇOS!$A$6:$D$6426,3,0),IF(A1019="INSUMO",VLOOKUP(B1019,INSUMOS!$A$6:$D$5343,3,0),IF(A1019="COTAÇÃO",VLOOKUP(B1019,'MAPA DE COTAÇÕES'!$A$9:$H$956,4,0))))</f>
        <v>H</v>
      </c>
      <c r="F1019" s="320">
        <v>0.6</v>
      </c>
      <c r="G1019" s="318">
        <f>IF(A1019="SERVIÇO",VLOOKUP(B1019,SERVIÇOS!$A$6:$D$6426,4,0),IF(A1019="INSUMO",VLOOKUP(B1019,INSUMOS!$A$6:$D$5343,4,0),IF(A1019="COTAÇÃO",VLOOKUP(B1019,'MAPA DE COTAÇÕES'!$A$9:$H$956,3,0))))</f>
        <v>22.12</v>
      </c>
      <c r="H1019" s="321">
        <f t="shared" si="172"/>
        <v>13.272</v>
      </c>
      <c r="J1019" s="244"/>
    </row>
    <row r="1020" spans="1:12" s="106" customFormat="1" ht="25.5" x14ac:dyDescent="0.2">
      <c r="A1020" s="287" t="s">
        <v>5146</v>
      </c>
      <c r="B1020" s="319">
        <v>10997</v>
      </c>
      <c r="C1020" s="316" t="str">
        <f>IF(A1020="SERVIÇO",VLOOKUP(B1020,SERVIÇOS!$A$6:$D$6426,2,0),IF(A1020="INSUMO",VLOOKUP(B1020,INSUMOS!$A$6:$D$5343,2,0),IF(A1020="COTAÇÃO",VLOOKUP(B1020,'MAPA DE COTAÇÕES'!$A$9:$H$956,2,0))))</f>
        <v>ELETRODO REVESTIDO AWS - E7018, DIAMETRO IGUAL A 4,00 MM</v>
      </c>
      <c r="D1020" s="317" t="str">
        <f>IF(A1020="SERVIÇO",VLOOKUP(B1020,SERVIÇOS!$A$6:$E$6426,5,0),IF(A1020="INSUMO",VLOOKUP(B1020,INSUMOS!$A$6:$E$5343,5,0),IF(A1020="COTAÇÃO",VLOOKUP(B1020,'MAPA DE COTAÇÕES'!$A$9:$I$956,8,0))))</f>
        <v>MAT.</v>
      </c>
      <c r="E1020" s="317" t="str">
        <f>IF(A1020="SERVIÇO",VLOOKUP(B1020,SERVIÇOS!$A$6:$D$6426,3,0),IF(A1020="INSUMO",VLOOKUP(B1020,INSUMOS!$A$6:$D$5343,3,0),IF(A1020="COTAÇÃO",VLOOKUP(B1020,'MAPA DE COTAÇÕES'!$A$9:$H$956,4,0))))</f>
        <v xml:space="preserve">KG    </v>
      </c>
      <c r="F1020" s="320">
        <v>0.8</v>
      </c>
      <c r="G1020" s="318">
        <f>IF(A1020="SERVIÇO",VLOOKUP(B1020,SERVIÇOS!$A$6:$D$6426,4,0),IF(A1020="INSUMO",VLOOKUP(B1020,INSUMOS!$A$6:$D$5343,4,0),IF(A1020="COTAÇÃO",VLOOKUP(B1020,'MAPA DE COTAÇÕES'!$A$9:$H$956,3,0))))</f>
        <v>17.88</v>
      </c>
      <c r="H1020" s="321">
        <f t="shared" ref="H1020:H1022" si="173">F1020*G1020</f>
        <v>14.304</v>
      </c>
      <c r="J1020" s="244"/>
    </row>
    <row r="1021" spans="1:12" s="106" customFormat="1" ht="38.25" x14ac:dyDescent="0.2">
      <c r="A1021" s="287" t="s">
        <v>5146</v>
      </c>
      <c r="B1021" s="319">
        <v>21012</v>
      </c>
      <c r="C1021" s="316" t="str">
        <f>IF(A1021="SERVIÇO",VLOOKUP(B1021,SERVIÇOS!$A$6:$D$6426,2,0),IF(A1021="INSUMO",VLOOKUP(B1021,INSUMOS!$A$6:$D$5343,2,0),IF(A1021="COTAÇÃO",VLOOKUP(B1021,'MAPA DE COTAÇÕES'!$A$9:$H$956,2,0))))</f>
        <v>TUBO ACO GALVANIZADO COM COSTURA, CLASSE LEVE, DN 40 MM ( 1 1/2"),  E = 3,00 MM,  *3,48* KG/M (NBR 5580)</v>
      </c>
      <c r="D1021" s="317" t="str">
        <f>IF(A1021="SERVIÇO",VLOOKUP(B1021,SERVIÇOS!$A$6:$E$6426,5,0),IF(A1021="INSUMO",VLOOKUP(B1021,INSUMOS!$A$6:$E$5343,5,0),IF(A1021="COTAÇÃO",VLOOKUP(B1021,'MAPA DE COTAÇÕES'!$A$9:$I$956,8,0))))</f>
        <v>MAT.</v>
      </c>
      <c r="E1021" s="317" t="str">
        <f>IF(A1021="SERVIÇO",VLOOKUP(B1021,SERVIÇOS!$A$6:$D$6426,3,0),IF(A1021="INSUMO",VLOOKUP(B1021,INSUMOS!$A$6:$D$5343,3,0),IF(A1021="COTAÇÃO",VLOOKUP(B1021,'MAPA DE COTAÇÕES'!$A$9:$H$956,4,0))))</f>
        <v xml:space="preserve">M     </v>
      </c>
      <c r="F1021" s="320">
        <v>5.63</v>
      </c>
      <c r="G1021" s="318">
        <f>IF(A1021="SERVIÇO",VLOOKUP(B1021,SERVIÇOS!$A$6:$D$6426,4,0),IF(A1021="INSUMO",VLOOKUP(B1021,INSUMOS!$A$6:$D$5343,4,0),IF(A1021="COTAÇÃO",VLOOKUP(B1021,'MAPA DE COTAÇÕES'!$A$9:$H$956,3,0))))</f>
        <v>32.979999999999997</v>
      </c>
      <c r="H1021" s="321">
        <f t="shared" si="173"/>
        <v>185.67739999999998</v>
      </c>
      <c r="J1021" s="244"/>
    </row>
    <row r="1022" spans="1:12" s="106" customFormat="1" ht="38.25" x14ac:dyDescent="0.2">
      <c r="A1022" s="287" t="s">
        <v>5144</v>
      </c>
      <c r="B1022" s="319">
        <v>87298</v>
      </c>
      <c r="C1022" s="316" t="str">
        <f>IF(A1022="SERVIÇO",VLOOKUP(B1022,SERVIÇOS!$A$6:$D$6426,2,0),IF(A1022="INSUMO",VLOOKUP(B1022,INSUMOS!$A$6:$D$5343,2,0),IF(A1022="COTAÇÃO",VLOOKUP(B1022,'MAPA DE COTAÇÕES'!$A$9:$H$956,2,0))))</f>
        <v>ARGAMASSA TRAÇO 1:3 (CIMENTO E AREIA MÉDIA) PARA CONTRAPISO, PREPARO MECÂNICO COM BETONEIRA 400 L. AF_06/2014</v>
      </c>
      <c r="D1022" s="317" t="str">
        <f>IF(A1022="SERVIÇO",VLOOKUP(B1022,SERVIÇOS!$A$6:$E$6426,5,0),IF(A1022="INSUMO",VLOOKUP(B1022,INSUMOS!$A$6:$E$5343,5,0),IF(A1022="COTAÇÃO",VLOOKUP(B1022,'MAPA DE COTAÇÕES'!$A$9:$I$956,8,0))))</f>
        <v>SER.CG</v>
      </c>
      <c r="E1022" s="317" t="str">
        <f>IF(A1022="SERVIÇO",VLOOKUP(B1022,SERVIÇOS!$A$6:$D$6426,3,0),IF(A1022="INSUMO",VLOOKUP(B1022,INSUMOS!$A$6:$D$5343,3,0),IF(A1022="COTAÇÃO",VLOOKUP(B1022,'MAPA DE COTAÇÕES'!$A$9:$H$956,4,0))))</f>
        <v>M3</v>
      </c>
      <c r="F1022" s="320">
        <v>3.0000000000000001E-3</v>
      </c>
      <c r="G1022" s="318">
        <f>IF(A1022="SERVIÇO",VLOOKUP(B1022,SERVIÇOS!$A$6:$D$6426,4,0),IF(A1022="INSUMO",VLOOKUP(B1022,INSUMOS!$A$6:$D$5343,4,0),IF(A1022="COTAÇÃO",VLOOKUP(B1022,'MAPA DE COTAÇÕES'!$A$9:$H$956,3,0))))</f>
        <v>438.16</v>
      </c>
      <c r="H1022" s="321">
        <f t="shared" si="173"/>
        <v>1.3144800000000001</v>
      </c>
      <c r="J1022" s="244"/>
    </row>
    <row r="1023" spans="1:12" s="94" customFormat="1" ht="12.75" x14ac:dyDescent="0.2">
      <c r="A1023" s="228"/>
      <c r="B1023" s="97" t="s">
        <v>168</v>
      </c>
      <c r="C1023" s="547" t="s">
        <v>7280</v>
      </c>
      <c r="D1023" s="548"/>
      <c r="E1023" s="548"/>
      <c r="F1023" s="548"/>
      <c r="G1023" s="548"/>
      <c r="H1023" s="549"/>
      <c r="J1023" s="95"/>
    </row>
    <row r="1024" spans="1:12" s="94" customFormat="1" ht="12.75" x14ac:dyDescent="0.2">
      <c r="A1024" s="228"/>
      <c r="B1024" s="331"/>
      <c r="C1024" s="376"/>
      <c r="D1024" s="376"/>
      <c r="E1024" s="376"/>
      <c r="F1024" s="376"/>
      <c r="G1024" s="376"/>
      <c r="H1024" s="377"/>
      <c r="J1024" s="95"/>
    </row>
    <row r="1025" spans="1:12" s="94" customFormat="1" ht="89.25" x14ac:dyDescent="0.2">
      <c r="A1025" s="228"/>
      <c r="B1025" s="99" t="s">
        <v>7281</v>
      </c>
      <c r="C1025" s="100" t="s">
        <v>7283</v>
      </c>
      <c r="D1025" s="101" t="s">
        <v>107</v>
      </c>
      <c r="E1025" s="101" t="s">
        <v>8</v>
      </c>
      <c r="F1025" s="102"/>
      <c r="G1025" s="103"/>
      <c r="H1025" s="104">
        <f>SUM(H1026:H1033)</f>
        <v>430.75277777777774</v>
      </c>
      <c r="J1025" s="96"/>
      <c r="L1025" s="98"/>
    </row>
    <row r="1026" spans="1:12" s="106" customFormat="1" ht="25.5" x14ac:dyDescent="0.2">
      <c r="A1026" s="287" t="s">
        <v>5144</v>
      </c>
      <c r="B1026" s="319">
        <v>88309</v>
      </c>
      <c r="C1026" s="316" t="str">
        <f>IF(A1026="SERVIÇO",VLOOKUP(B1026,SERVIÇOS!$A$6:$D$6426,2,0),IF(A1026="INSUMO",VLOOKUP(B1026,INSUMOS!$A$6:$D$5343,2,0),IF(A1026="COTAÇÃO",VLOOKUP(B1026,'MAPA DE COTAÇÕES'!$A$9:$H$956,2,0))))</f>
        <v>PEDREIRO COM ENCARGOS COMPLEMENTARES</v>
      </c>
      <c r="D1026" s="317" t="str">
        <f>IF(A1026="SERVIÇO",VLOOKUP(B1026,SERVIÇOS!$A$6:$E$6426,5,0),IF(A1026="INSUMO",VLOOKUP(B1026,INSUMOS!$A$6:$E$5343,5,0),IF(A1026="COTAÇÃO",VLOOKUP(B1026,'MAPA DE COTAÇÕES'!$A$9:$I$956,8,0))))</f>
        <v>SER.CG</v>
      </c>
      <c r="E1026" s="317" t="str">
        <f>IF(A1026="SERVIÇO",VLOOKUP(B1026,SERVIÇOS!$A$6:$D$6426,3,0),IF(A1026="INSUMO",VLOOKUP(B1026,INSUMOS!$A$6:$D$5343,3,0),IF(A1026="COTAÇÃO",VLOOKUP(B1026,'MAPA DE COTAÇÕES'!$A$9:$H$956,4,0))))</f>
        <v>H</v>
      </c>
      <c r="F1026" s="320">
        <v>1</v>
      </c>
      <c r="G1026" s="318">
        <f>IF(A1026="SERVIÇO",VLOOKUP(B1026,SERVIÇOS!$A$6:$D$6426,4,0),IF(A1026="INSUMO",VLOOKUP(B1026,INSUMOS!$A$6:$D$5343,4,0),IF(A1026="COTAÇÃO",VLOOKUP(B1026,'MAPA DE COTAÇÕES'!$A$9:$H$956,3,0))))</f>
        <v>21.47</v>
      </c>
      <c r="H1026" s="321">
        <f t="shared" ref="H1026:H1033" si="174">F1026*G1026</f>
        <v>21.47</v>
      </c>
      <c r="J1026" s="244"/>
    </row>
    <row r="1027" spans="1:12" s="106" customFormat="1" ht="25.5" x14ac:dyDescent="0.2">
      <c r="A1027" s="287" t="s">
        <v>5144</v>
      </c>
      <c r="B1027" s="319">
        <v>88315</v>
      </c>
      <c r="C1027" s="316" t="str">
        <f>IF(A1027="SERVIÇO",VLOOKUP(B1027,SERVIÇOS!$A$6:$D$6426,2,0),IF(A1027="INSUMO",VLOOKUP(B1027,INSUMOS!$A$6:$D$5343,2,0),IF(A1027="COTAÇÃO",VLOOKUP(B1027,'MAPA DE COTAÇÕES'!$A$9:$H$956,2,0))))</f>
        <v>SERRALHEIRO COM ENCARGOS COMPLEMENTARES</v>
      </c>
      <c r="D1027" s="317" t="str">
        <f>IF(A1027="SERVIÇO",VLOOKUP(B1027,SERVIÇOS!$A$6:$E$6426,5,0),IF(A1027="INSUMO",VLOOKUP(B1027,INSUMOS!$A$6:$E$5343,5,0),IF(A1027="COTAÇÃO",VLOOKUP(B1027,'MAPA DE COTAÇÕES'!$A$9:$I$956,8,0))))</f>
        <v>SER.CG</v>
      </c>
      <c r="E1027" s="317" t="str">
        <f>IF(A1027="SERVIÇO",VLOOKUP(B1027,SERVIÇOS!$A$6:$D$6426,3,0),IF(A1027="INSUMO",VLOOKUP(B1027,INSUMOS!$A$6:$D$5343,3,0),IF(A1027="COTAÇÃO",VLOOKUP(B1027,'MAPA DE COTAÇÕES'!$A$9:$H$956,4,0))))</f>
        <v>H</v>
      </c>
      <c r="F1027" s="320">
        <f>(4.5*0.5)/2.43</f>
        <v>0.92592592592592582</v>
      </c>
      <c r="G1027" s="318">
        <f>IF(A1027="SERVIÇO",VLOOKUP(B1027,SERVIÇOS!$A$6:$D$6426,4,0),IF(A1027="INSUMO",VLOOKUP(B1027,INSUMOS!$A$6:$D$5343,4,0),IF(A1027="COTAÇÃO",VLOOKUP(B1027,'MAPA DE COTAÇÕES'!$A$9:$H$956,3,0))))</f>
        <v>21.35</v>
      </c>
      <c r="H1027" s="321">
        <f t="shared" si="174"/>
        <v>19.768518518518519</v>
      </c>
      <c r="J1027" s="244"/>
    </row>
    <row r="1028" spans="1:12" s="106" customFormat="1" ht="25.5" x14ac:dyDescent="0.2">
      <c r="A1028" s="287" t="s">
        <v>5144</v>
      </c>
      <c r="B1028" s="319">
        <v>88316</v>
      </c>
      <c r="C1028" s="316" t="str">
        <f>IF(A1028="SERVIÇO",VLOOKUP(B1028,SERVIÇOS!$A$6:$D$6426,2,0),IF(A1028="INSUMO",VLOOKUP(B1028,INSUMOS!$A$6:$D$5343,2,0),IF(A1028="COTAÇÃO",VLOOKUP(B1028,'MAPA DE COTAÇÕES'!$A$9:$H$956,2,0))))</f>
        <v>SERVENTE COM ENCARGOS COMPLEMENTARES</v>
      </c>
      <c r="D1028" s="317" t="str">
        <f>IF(A1028="SERVIÇO",VLOOKUP(B1028,SERVIÇOS!$A$6:$E$6426,5,0),IF(A1028="INSUMO",VLOOKUP(B1028,INSUMOS!$A$6:$E$5343,5,0),IF(A1028="COTAÇÃO",VLOOKUP(B1028,'MAPA DE COTAÇÕES'!$A$9:$I$956,8,0))))</f>
        <v>SER.CG</v>
      </c>
      <c r="E1028" s="317" t="str">
        <f>IF(A1028="SERVIÇO",VLOOKUP(B1028,SERVIÇOS!$A$6:$D$6426,3,0),IF(A1028="INSUMO",VLOOKUP(B1028,INSUMOS!$A$6:$D$5343,3,0),IF(A1028="COTAÇÃO",VLOOKUP(B1028,'MAPA DE COTAÇÕES'!$A$9:$H$956,4,0))))</f>
        <v>H</v>
      </c>
      <c r="F1028" s="320">
        <v>2.5</v>
      </c>
      <c r="G1028" s="318">
        <f>IF(A1028="SERVIÇO",VLOOKUP(B1028,SERVIÇOS!$A$6:$D$6426,4,0),IF(A1028="INSUMO",VLOOKUP(B1028,INSUMOS!$A$6:$D$5343,4,0),IF(A1028="COTAÇÃO",VLOOKUP(B1028,'MAPA DE COTAÇÕES'!$A$9:$H$956,3,0))))</f>
        <v>15.79</v>
      </c>
      <c r="H1028" s="321">
        <f t="shared" si="174"/>
        <v>39.474999999999994</v>
      </c>
      <c r="J1028" s="244"/>
    </row>
    <row r="1029" spans="1:12" s="106" customFormat="1" ht="25.5" x14ac:dyDescent="0.2">
      <c r="A1029" s="287" t="s">
        <v>5144</v>
      </c>
      <c r="B1029" s="319">
        <v>88317</v>
      </c>
      <c r="C1029" s="316" t="str">
        <f>IF(A1029="SERVIÇO",VLOOKUP(B1029,SERVIÇOS!$A$6:$D$6426,2,0),IF(A1029="INSUMO",VLOOKUP(B1029,INSUMOS!$A$6:$D$5343,2,0),IF(A1029="COTAÇÃO",VLOOKUP(B1029,'MAPA DE COTAÇÕES'!$A$9:$H$956,2,0))))</f>
        <v>SOLDADOR COM ENCARGOS COMPLEMENTARES</v>
      </c>
      <c r="D1029" s="317" t="str">
        <f>IF(A1029="SERVIÇO",VLOOKUP(B1029,SERVIÇOS!$A$6:$E$6426,5,0),IF(A1029="INSUMO",VLOOKUP(B1029,INSUMOS!$A$6:$E$5343,5,0),IF(A1029="COTAÇÃO",VLOOKUP(B1029,'MAPA DE COTAÇÕES'!$A$9:$I$956,8,0))))</f>
        <v>SER.CG</v>
      </c>
      <c r="E1029" s="317" t="str">
        <f>IF(A1029="SERVIÇO",VLOOKUP(B1029,SERVIÇOS!$A$6:$D$6426,3,0),IF(A1029="INSUMO",VLOOKUP(B1029,INSUMOS!$A$6:$D$5343,3,0),IF(A1029="COTAÇÃO",VLOOKUP(B1029,'MAPA DE COTAÇÕES'!$A$9:$H$956,4,0))))</f>
        <v>H</v>
      </c>
      <c r="F1029" s="320">
        <f>F1027</f>
        <v>0.92592592592592582</v>
      </c>
      <c r="G1029" s="318">
        <f>IF(A1029="SERVIÇO",VLOOKUP(B1029,SERVIÇOS!$A$6:$D$6426,4,0),IF(A1029="INSUMO",VLOOKUP(B1029,INSUMOS!$A$6:$D$5343,4,0),IF(A1029="COTAÇÃO",VLOOKUP(B1029,'MAPA DE COTAÇÕES'!$A$9:$H$956,3,0))))</f>
        <v>22.12</v>
      </c>
      <c r="H1029" s="321">
        <f t="shared" si="174"/>
        <v>20.481481481481481</v>
      </c>
      <c r="J1029" s="244"/>
    </row>
    <row r="1030" spans="1:12" s="106" customFormat="1" ht="25.5" x14ac:dyDescent="0.2">
      <c r="A1030" s="287" t="s">
        <v>5146</v>
      </c>
      <c r="B1030" s="319">
        <v>10997</v>
      </c>
      <c r="C1030" s="316" t="str">
        <f>IF(A1030="SERVIÇO",VLOOKUP(B1030,SERVIÇOS!$A$6:$D$6426,2,0),IF(A1030="INSUMO",VLOOKUP(B1030,INSUMOS!$A$6:$D$5343,2,0),IF(A1030="COTAÇÃO",VLOOKUP(B1030,'MAPA DE COTAÇÕES'!$A$9:$H$956,2,0))))</f>
        <v>ELETRODO REVESTIDO AWS - E7018, DIAMETRO IGUAL A 4,00 MM</v>
      </c>
      <c r="D1030" s="317" t="str">
        <f>IF(A1030="SERVIÇO",VLOOKUP(B1030,SERVIÇOS!$A$6:$E$6426,5,0),IF(A1030="INSUMO",VLOOKUP(B1030,INSUMOS!$A$6:$E$5343,5,0),IF(A1030="COTAÇÃO",VLOOKUP(B1030,'MAPA DE COTAÇÕES'!$A$9:$I$956,8,0))))</f>
        <v>MAT.</v>
      </c>
      <c r="E1030" s="317" t="str">
        <f>IF(A1030="SERVIÇO",VLOOKUP(B1030,SERVIÇOS!$A$6:$D$6426,3,0),IF(A1030="INSUMO",VLOOKUP(B1030,INSUMOS!$A$6:$D$5343,3,0),IF(A1030="COTAÇÃO",VLOOKUP(B1030,'MAPA DE COTAÇÕES'!$A$9:$H$956,4,0))))</f>
        <v xml:space="preserve">KG    </v>
      </c>
      <c r="F1030" s="320">
        <f>(4.5*0.25)/2.43</f>
        <v>0.46296296296296291</v>
      </c>
      <c r="G1030" s="318">
        <f>IF(A1030="SERVIÇO",VLOOKUP(B1030,SERVIÇOS!$A$6:$D$6426,4,0),IF(A1030="INSUMO",VLOOKUP(B1030,INSUMOS!$A$6:$D$5343,4,0),IF(A1030="COTAÇÃO",VLOOKUP(B1030,'MAPA DE COTAÇÕES'!$A$9:$H$956,3,0))))</f>
        <v>17.88</v>
      </c>
      <c r="H1030" s="321">
        <f t="shared" si="174"/>
        <v>8.2777777777777768</v>
      </c>
      <c r="J1030" s="244"/>
    </row>
    <row r="1031" spans="1:12" s="106" customFormat="1" ht="38.25" x14ac:dyDescent="0.2">
      <c r="A1031" s="287" t="s">
        <v>5146</v>
      </c>
      <c r="B1031" s="319">
        <v>21012</v>
      </c>
      <c r="C1031" s="316" t="str">
        <f>IF(A1031="SERVIÇO",VLOOKUP(B1031,SERVIÇOS!$A$6:$D$6426,2,0),IF(A1031="INSUMO",VLOOKUP(B1031,INSUMOS!$A$6:$D$5343,2,0),IF(A1031="COTAÇÃO",VLOOKUP(B1031,'MAPA DE COTAÇÕES'!$A$9:$H$956,2,0))))</f>
        <v>TUBO ACO GALVANIZADO COM COSTURA, CLASSE LEVE, DN 40 MM ( 1 1/2"),  E = 3,00 MM,  *3,48* KG/M (NBR 5580)</v>
      </c>
      <c r="D1031" s="317" t="str">
        <f>IF(A1031="SERVIÇO",VLOOKUP(B1031,SERVIÇOS!$A$6:$E$6426,5,0),IF(A1031="INSUMO",VLOOKUP(B1031,INSUMOS!$A$6:$E$5343,5,0),IF(A1031="COTAÇÃO",VLOOKUP(B1031,'MAPA DE COTAÇÕES'!$A$9:$I$956,8,0))))</f>
        <v>MAT.</v>
      </c>
      <c r="E1031" s="317" t="str">
        <f>IF(A1031="SERVIÇO",VLOOKUP(B1031,SERVIÇOS!$A$6:$D$6426,3,0),IF(A1031="INSUMO",VLOOKUP(B1031,INSUMOS!$A$6:$D$5343,3,0),IF(A1031="COTAÇÃO",VLOOKUP(B1031,'MAPA DE COTAÇÕES'!$A$9:$H$956,4,0))))</f>
        <v xml:space="preserve">M     </v>
      </c>
      <c r="F1031" s="320">
        <f>2.43+2.07</f>
        <v>4.5</v>
      </c>
      <c r="G1031" s="318">
        <f>IF(A1031="SERVIÇO",VLOOKUP(B1031,SERVIÇOS!$A$6:$D$6426,4,0),IF(A1031="INSUMO",VLOOKUP(B1031,INSUMOS!$A$6:$D$5343,4,0),IF(A1031="COTAÇÃO",VLOOKUP(B1031,'MAPA DE COTAÇÕES'!$A$9:$H$956,3,0))))</f>
        <v>32.979999999999997</v>
      </c>
      <c r="H1031" s="321">
        <f t="shared" si="174"/>
        <v>148.41</v>
      </c>
      <c r="J1031" s="244"/>
      <c r="K1031" s="287" t="s">
        <v>7285</v>
      </c>
    </row>
    <row r="1032" spans="1:12" s="106" customFormat="1" ht="38.25" x14ac:dyDescent="0.2">
      <c r="A1032" s="287" t="s">
        <v>5146</v>
      </c>
      <c r="B1032" s="319">
        <v>21010</v>
      </c>
      <c r="C1032" s="316" t="str">
        <f>IF(A1032="SERVIÇO",VLOOKUP(B1032,SERVIÇOS!$A$6:$D$6426,2,0),IF(A1032="INSUMO",VLOOKUP(B1032,INSUMOS!$A$6:$D$5343,2,0),IF(A1032="COTAÇÃO",VLOOKUP(B1032,'MAPA DE COTAÇÕES'!$A$9:$H$956,2,0))))</f>
        <v>TUBO ACO GALVANIZADO COM COSTURA, CLASSE LEVE, DN 25 MM ( 1"),  E = 2,65 MM,  *2,11* KG/M (NBR 5580)</v>
      </c>
      <c r="D1032" s="317" t="str">
        <f>IF(A1032="SERVIÇO",VLOOKUP(B1032,SERVIÇOS!$A$6:$E$6426,5,0),IF(A1032="INSUMO",VLOOKUP(B1032,INSUMOS!$A$6:$E$5343,5,0),IF(A1032="COTAÇÃO",VLOOKUP(B1032,'MAPA DE COTAÇÕES'!$A$9:$I$956,8,0))))</f>
        <v>MAT.</v>
      </c>
      <c r="E1032" s="317" t="str">
        <f>IF(A1032="SERVIÇO",VLOOKUP(B1032,SERVIÇOS!$A$6:$D$6426,3,0),IF(A1032="INSUMO",VLOOKUP(B1032,INSUMOS!$A$6:$D$5343,3,0),IF(A1032="COTAÇÃO",VLOOKUP(B1032,'MAPA DE COTAÇÕES'!$A$9:$H$956,4,0))))</f>
        <v xml:space="preserve">M     </v>
      </c>
      <c r="F1032" s="320">
        <f>1.015*8</f>
        <v>8.1199999999999992</v>
      </c>
      <c r="G1032" s="318">
        <f>IF(A1032="SERVIÇO",VLOOKUP(B1032,SERVIÇOS!$A$6:$D$6426,4,0),IF(A1032="INSUMO",VLOOKUP(B1032,INSUMOS!$A$6:$D$5343,4,0),IF(A1032="COTAÇÃO",VLOOKUP(B1032,'MAPA DE COTAÇÕES'!$A$9:$H$956,3,0))))</f>
        <v>20.48</v>
      </c>
      <c r="H1032" s="321">
        <f t="shared" ref="H1032" si="175">F1032*G1032</f>
        <v>166.29759999999999</v>
      </c>
      <c r="J1032" s="244"/>
      <c r="K1032" s="287" t="s">
        <v>7284</v>
      </c>
    </row>
    <row r="1033" spans="1:12" s="106" customFormat="1" ht="38.25" x14ac:dyDescent="0.2">
      <c r="A1033" s="287" t="s">
        <v>5144</v>
      </c>
      <c r="B1033" s="319">
        <v>87298</v>
      </c>
      <c r="C1033" s="316" t="str">
        <f>IF(A1033="SERVIÇO",VLOOKUP(B1033,SERVIÇOS!$A$6:$D$6426,2,0),IF(A1033="INSUMO",VLOOKUP(B1033,INSUMOS!$A$6:$D$5343,2,0),IF(A1033="COTAÇÃO",VLOOKUP(B1033,'MAPA DE COTAÇÕES'!$A$9:$H$956,2,0))))</f>
        <v>ARGAMASSA TRAÇO 1:3 (CIMENTO E AREIA MÉDIA) PARA CONTRAPISO, PREPARO MECÂNICO COM BETONEIRA 400 L. AF_06/2014</v>
      </c>
      <c r="D1033" s="317" t="str">
        <f>IF(A1033="SERVIÇO",VLOOKUP(B1033,SERVIÇOS!$A$6:$E$6426,5,0),IF(A1033="INSUMO",VLOOKUP(B1033,INSUMOS!$A$6:$E$5343,5,0),IF(A1033="COTAÇÃO",VLOOKUP(B1033,'MAPA DE COTAÇÕES'!$A$9:$I$956,8,0))))</f>
        <v>SER.CG</v>
      </c>
      <c r="E1033" s="317" t="str">
        <f>IF(A1033="SERVIÇO",VLOOKUP(B1033,SERVIÇOS!$A$6:$D$6426,3,0),IF(A1033="INSUMO",VLOOKUP(B1033,INSUMOS!$A$6:$D$5343,3,0),IF(A1033="COTAÇÃO",VLOOKUP(B1033,'MAPA DE COTAÇÕES'!$A$9:$H$956,4,0))))</f>
        <v>M3</v>
      </c>
      <c r="F1033" s="320">
        <v>1.4999999999999999E-2</v>
      </c>
      <c r="G1033" s="318">
        <f>IF(A1033="SERVIÇO",VLOOKUP(B1033,SERVIÇOS!$A$6:$D$6426,4,0),IF(A1033="INSUMO",VLOOKUP(B1033,INSUMOS!$A$6:$D$5343,4,0),IF(A1033="COTAÇÃO",VLOOKUP(B1033,'MAPA DE COTAÇÕES'!$A$9:$H$956,3,0))))</f>
        <v>438.16</v>
      </c>
      <c r="H1033" s="321">
        <f t="shared" si="174"/>
        <v>6.5724</v>
      </c>
      <c r="J1033" s="244"/>
    </row>
    <row r="1034" spans="1:12" s="94" customFormat="1" ht="12.75" x14ac:dyDescent="0.2">
      <c r="A1034" s="228"/>
      <c r="B1034" s="97" t="s">
        <v>168</v>
      </c>
      <c r="C1034" s="547" t="s">
        <v>7286</v>
      </c>
      <c r="D1034" s="548"/>
      <c r="E1034" s="548"/>
      <c r="F1034" s="548"/>
      <c r="G1034" s="548"/>
      <c r="H1034" s="549"/>
      <c r="J1034" s="95"/>
    </row>
    <row r="1035" spans="1:12" s="94" customFormat="1" ht="12.75" x14ac:dyDescent="0.2">
      <c r="A1035" s="228"/>
      <c r="B1035" s="331"/>
      <c r="C1035" s="401"/>
      <c r="D1035" s="401"/>
      <c r="E1035" s="401"/>
      <c r="F1035" s="401"/>
      <c r="G1035" s="401"/>
      <c r="H1035" s="402"/>
      <c r="J1035" s="95"/>
    </row>
    <row r="1036" spans="1:12" s="94" customFormat="1" ht="51" x14ac:dyDescent="0.2">
      <c r="A1036" s="228"/>
      <c r="B1036" s="99" t="s">
        <v>13615</v>
      </c>
      <c r="C1036" s="100" t="s">
        <v>13616</v>
      </c>
      <c r="D1036" s="101" t="s">
        <v>107</v>
      </c>
      <c r="E1036" s="101" t="s">
        <v>220</v>
      </c>
      <c r="F1036" s="102"/>
      <c r="G1036" s="103"/>
      <c r="H1036" s="104">
        <f>SUM(H1037:H1046)</f>
        <v>95.82411900000001</v>
      </c>
      <c r="J1036" s="96"/>
      <c r="L1036" s="98"/>
    </row>
    <row r="1037" spans="1:12" s="106" customFormat="1" ht="25.5" x14ac:dyDescent="0.2">
      <c r="A1037" s="287" t="s">
        <v>5146</v>
      </c>
      <c r="B1037" s="319">
        <v>335</v>
      </c>
      <c r="C1037" s="316" t="str">
        <f>IF(A1037="SERVIÇO",VLOOKUP(B1037,SERVIÇOS!$A$6:$D$6426,2,0),IF(A1037="INSUMO",VLOOKUP(B1037,INSUMOS!$A$6:$D$5343,2,0),IF(A1037="COTAÇÃO",VLOOKUP(B1037,'MAPA DE COTAÇÕES'!$A$9:$H$956,2,0))))</f>
        <v>ARAME GALVANIZADO 10 BWG, 3,40 MM (0,0713 KG/M)</v>
      </c>
      <c r="D1037" s="317" t="str">
        <f>IF(A1037="SERVIÇO",VLOOKUP(B1037,SERVIÇOS!$A$6:$E$6426,5,0),IF(A1037="INSUMO",VLOOKUP(B1037,INSUMOS!$A$6:$E$5343,5,0),IF(A1037="COTAÇÃO",VLOOKUP(B1037,'MAPA DE COTAÇÕES'!$A$9:$I$956,8,0))))</f>
        <v>MAT.</v>
      </c>
      <c r="E1037" s="317" t="str">
        <f>IF(A1037="SERVIÇO",VLOOKUP(B1037,SERVIÇOS!$A$6:$D$6426,3,0),IF(A1037="INSUMO",VLOOKUP(B1037,INSUMOS!$A$6:$D$5343,3,0),IF(A1037="COTAÇÃO",VLOOKUP(B1037,'MAPA DE COTAÇÕES'!$A$9:$H$956,4,0))))</f>
        <v xml:space="preserve">KG    </v>
      </c>
      <c r="F1037" s="320" t="s">
        <v>13617</v>
      </c>
      <c r="G1037" s="318">
        <f>IF(A1037="SERVIÇO",VLOOKUP(B1037,SERVIÇOS!$A$6:$D$6426,4,0),IF(A1037="INSUMO",VLOOKUP(B1037,INSUMOS!$A$6:$D$5343,4,0),IF(A1037="COTAÇÃO",VLOOKUP(B1037,'MAPA DE COTAÇÕES'!$A$9:$H$956,3,0))))</f>
        <v>11.97</v>
      </c>
      <c r="H1037" s="321">
        <f t="shared" ref="H1037:H1046" si="176">F1037*G1037</f>
        <v>0.85106700000000002</v>
      </c>
      <c r="J1037" s="244"/>
    </row>
    <row r="1038" spans="1:12" s="106" customFormat="1" ht="25.5" x14ac:dyDescent="0.2">
      <c r="A1038" s="287" t="s">
        <v>16</v>
      </c>
      <c r="B1038" s="319" t="s">
        <v>5840</v>
      </c>
      <c r="C1038" s="316" t="str">
        <f>IF(A1038="SERVIÇO",VLOOKUP(B1038,SERVIÇOS!$A$6:$D$6426,2,0),IF(A1038="INSUMO",VLOOKUP(B1038,INSUMOS!$A$6:$D$5343,2,0),IF(A1038="COTAÇÃO",VLOOKUP(B1038,'MAPA DE COTAÇÕES'!$A$9:$H$956,2,0))))</f>
        <v>PLACA DE GESSO ACÚSTICA PHONIQUE PLACO 1200X1800 MM- FORNECIMENTO</v>
      </c>
      <c r="D1038" s="317" t="str">
        <f>IF(A1038="SERVIÇO",VLOOKUP(B1038,SERVIÇOS!$A$6:$E$6426,5,0),IF(A1038="INSUMO",VLOOKUP(B1038,INSUMOS!$A$6:$E$5343,5,0),IF(A1038="COTAÇÃO",VLOOKUP(B1038,'MAPA DE COTAÇÕES'!$A$9:$I$956,9,0))))</f>
        <v>MAT.</v>
      </c>
      <c r="E1038" s="317" t="str">
        <f>IF(A1038="SERVIÇO",VLOOKUP(B1038,SERVIÇOS!$A$6:$D$6426,3,0),IF(A1038="INSUMO",VLOOKUP(B1038,INSUMOS!$A$6:$D$5343,3,0),IF(A1038="COTAÇÃO",VLOOKUP(B1038,'MAPA DE COTAÇÕES'!$A$9:$H$956,4,0))))</f>
        <v>M2</v>
      </c>
      <c r="F1038" s="320" t="s">
        <v>13618</v>
      </c>
      <c r="G1038" s="318">
        <f>IF(A1038="SERVIÇO",VLOOKUP(B1038,SERVIÇOS!$A$6:$D$6426,4,0),IF(A1038="INSUMO",VLOOKUP(B1038,INSUMOS!$A$6:$D$5343,4,0),IF(A1038="COTAÇÃO",VLOOKUP(B1038,'MAPA DE COTAÇÕES'!$A$9:$H$956,3,0))))</f>
        <v>59.02</v>
      </c>
      <c r="H1038" s="321">
        <f t="shared" si="176"/>
        <v>62.944830000000003</v>
      </c>
      <c r="J1038" s="244"/>
    </row>
    <row r="1039" spans="1:12" s="106" customFormat="1" ht="51" x14ac:dyDescent="0.2">
      <c r="A1039" s="287" t="s">
        <v>5146</v>
      </c>
      <c r="B1039" s="468">
        <v>39427</v>
      </c>
      <c r="C1039" s="316" t="str">
        <f>IF(A1039="SERVIÇO",VLOOKUP(B1039,SERVIÇOS!$A$6:$D$6426,2,0),IF(A1039="INSUMO",VLOOKUP(B1039,INSUMOS!$A$6:$D$5343,2,0),IF(A1039="COTAÇÃO",VLOOKUP(B1039,'MAPA DE COTAÇÕES'!$A$9:$H$956,2,0))))</f>
        <v>PERFIL CANALETA, FORMATO C, EM ACO ZINCADO, PARA ESTRUTURA FORRO DRYWALL, E = 0,5 MM, *46 X 18* (L X H), COMPRIMENTO 3 M</v>
      </c>
      <c r="D1039" s="317" t="str">
        <f>IF(A1039="SERVIÇO",VLOOKUP(B1039,SERVIÇOS!$A$6:$E$6426,5,0),IF(A1039="INSUMO",VLOOKUP(B1039,INSUMOS!$A$6:$E$5343,5,0),IF(A1039="COTAÇÃO",VLOOKUP(B1039,'MAPA DE COTAÇÕES'!$A$9:$I$956,8,0))))</f>
        <v>MAT.</v>
      </c>
      <c r="E1039" s="317" t="str">
        <f>IF(A1039="SERVIÇO",VLOOKUP(B1039,SERVIÇOS!$A$6:$D$6426,3,0),IF(A1039="INSUMO",VLOOKUP(B1039,INSUMOS!$A$6:$D$5343,3,0),IF(A1039="COTAÇÃO",VLOOKUP(B1039,'MAPA DE COTAÇÕES'!$A$9:$H$956,4,0))))</f>
        <v xml:space="preserve">M     </v>
      </c>
      <c r="F1039" s="320" t="s">
        <v>13619</v>
      </c>
      <c r="G1039" s="318">
        <f>IF(A1039="SERVIÇO",VLOOKUP(B1039,SERVIÇOS!$A$6:$D$6426,4,0),IF(A1039="INSUMO",VLOOKUP(B1039,INSUMOS!$A$6:$D$5343,4,0),IF(A1039="COTAÇÃO",VLOOKUP(B1039,'MAPA DE COTAÇÕES'!$A$9:$H$956,3,0))))</f>
        <v>2.98</v>
      </c>
      <c r="H1039" s="321">
        <f t="shared" si="176"/>
        <v>7.1520000000000001</v>
      </c>
      <c r="J1039" s="244"/>
    </row>
    <row r="1040" spans="1:12" s="106" customFormat="1" ht="51" x14ac:dyDescent="0.2">
      <c r="A1040" s="287" t="s">
        <v>5146</v>
      </c>
      <c r="B1040" s="468">
        <v>39430</v>
      </c>
      <c r="C1040" s="316" t="str">
        <f>IF(A1040="SERVIÇO",VLOOKUP(B1040,SERVIÇOS!$A$6:$D$6426,2,0),IF(A1040="INSUMO",VLOOKUP(B1040,INSUMOS!$A$6:$D$5343,2,0),IF(A1040="COTAÇÃO",VLOOKUP(B1040,'MAPA DE COTAÇÕES'!$A$9:$H$956,2,0))))</f>
        <v>PENDURAL OU PRESILHA REGULADORA, EM ACO GALVANIZADO, COM CORPO, MOLA E REBITE, PARA PERFIL TIPO CANALETA DE ESTRUTURA EM FORROS DRYWALL</v>
      </c>
      <c r="D1040" s="317" t="str">
        <f>IF(A1040="SERVIÇO",VLOOKUP(B1040,SERVIÇOS!$A$6:$E$6426,5,0),IF(A1040="INSUMO",VLOOKUP(B1040,INSUMOS!$A$6:$E$5343,5,0),IF(A1040="COTAÇÃO",VLOOKUP(B1040,'MAPA DE COTAÇÕES'!$A$9:$I$956,8,0))))</f>
        <v>MAT.</v>
      </c>
      <c r="E1040" s="317" t="str">
        <f>IF(A1040="SERVIÇO",VLOOKUP(B1040,SERVIÇOS!$A$6:$D$6426,3,0),IF(A1040="INSUMO",VLOOKUP(B1040,INSUMOS!$A$6:$D$5343,3,0),IF(A1040="COTAÇÃO",VLOOKUP(B1040,'MAPA DE COTAÇÕES'!$A$9:$H$956,4,0))))</f>
        <v xml:space="preserve">UN    </v>
      </c>
      <c r="F1040" s="320" t="s">
        <v>13620</v>
      </c>
      <c r="G1040" s="318">
        <f>IF(A1040="SERVIÇO",VLOOKUP(B1040,SERVIÇOS!$A$6:$D$6426,4,0),IF(A1040="INSUMO",VLOOKUP(B1040,INSUMOS!$A$6:$D$5343,4,0),IF(A1040="COTAÇÃO",VLOOKUP(B1040,'MAPA DE COTAÇÕES'!$A$9:$H$956,3,0))))</f>
        <v>1.1200000000000001</v>
      </c>
      <c r="H1040" s="321">
        <f t="shared" si="176"/>
        <v>2.4776640000000003</v>
      </c>
      <c r="J1040" s="244"/>
    </row>
    <row r="1041" spans="1:10" s="106" customFormat="1" ht="38.25" x14ac:dyDescent="0.2">
      <c r="A1041" s="287" t="s">
        <v>5146</v>
      </c>
      <c r="B1041" s="468">
        <v>39432</v>
      </c>
      <c r="C1041" s="316" t="str">
        <f>IF(A1041="SERVIÇO",VLOOKUP(B1041,SERVIÇOS!$A$6:$D$6426,2,0),IF(A1041="INSUMO",VLOOKUP(B1041,INSUMOS!$A$6:$D$5343,2,0),IF(A1041="COTAÇÃO",VLOOKUP(B1041,'MAPA DE COTAÇÕES'!$A$9:$H$956,2,0))))</f>
        <v>FITA DE PAPEL REFORCADA COM LAMINA DE METAL PARA REFORCO DE CANTOS DE CHAPA DE GESSO PARA DRYWALL</v>
      </c>
      <c r="D1041" s="317" t="str">
        <f>IF(A1041="SERVIÇO",VLOOKUP(B1041,SERVIÇOS!$A$6:$E$6426,5,0),IF(A1041="INSUMO",VLOOKUP(B1041,INSUMOS!$A$6:$E$5343,5,0),IF(A1041="COTAÇÃO",VLOOKUP(B1041,'MAPA DE COTAÇÕES'!$A$9:$I$956,8,0))))</f>
        <v>MAT.</v>
      </c>
      <c r="E1041" s="317" t="str">
        <f>IF(A1041="SERVIÇO",VLOOKUP(B1041,SERVIÇOS!$A$6:$D$6426,3,0),IF(A1041="INSUMO",VLOOKUP(B1041,INSUMOS!$A$6:$D$5343,3,0),IF(A1041="COTAÇÃO",VLOOKUP(B1041,'MAPA DE COTAÇÕES'!$A$9:$H$956,4,0))))</f>
        <v xml:space="preserve">M     </v>
      </c>
      <c r="F1041" s="320" t="s">
        <v>13621</v>
      </c>
      <c r="G1041" s="318">
        <f>IF(A1041="SERVIÇO",VLOOKUP(B1041,SERVIÇOS!$A$6:$D$6426,4,0),IF(A1041="INSUMO",VLOOKUP(B1041,INSUMOS!$A$6:$D$5343,4,0),IF(A1041="COTAÇÃO",VLOOKUP(B1041,'MAPA DE COTAÇÕES'!$A$9:$H$956,3,0))))</f>
        <v>3.14</v>
      </c>
      <c r="H1041" s="321">
        <f t="shared" si="176"/>
        <v>4.522856</v>
      </c>
      <c r="J1041" s="244"/>
    </row>
    <row r="1042" spans="1:10" s="106" customFormat="1" ht="51" x14ac:dyDescent="0.2">
      <c r="A1042" s="287" t="s">
        <v>5146</v>
      </c>
      <c r="B1042" s="468">
        <v>39434</v>
      </c>
      <c r="C1042" s="316" t="str">
        <f>IF(A1042="SERVIÇO",VLOOKUP(B1042,SERVIÇOS!$A$6:$D$6426,2,0),IF(A1042="INSUMO",VLOOKUP(B1042,INSUMOS!$A$6:$D$5343,2,0),IF(A1042="COTAÇÃO",VLOOKUP(B1042,'MAPA DE COTAÇÕES'!$A$9:$H$956,2,0))))</f>
        <v>MASSA DE REJUNTE EM PO PARA DRYWALL, A BASE DE GESSO, SECAGEM RAPIDA, PARA TRATAMENTO DE JUNTAS DE CHAPA DE GESSO (COM ADICAO DE AGUA)</v>
      </c>
      <c r="D1042" s="317" t="str">
        <f>IF(A1042="SERVIÇO",VLOOKUP(B1042,SERVIÇOS!$A$6:$E$6426,5,0),IF(A1042="INSUMO",VLOOKUP(B1042,INSUMOS!$A$6:$E$5343,5,0),IF(A1042="COTAÇÃO",VLOOKUP(B1042,'MAPA DE COTAÇÕES'!$A$9:$I$956,8,0))))</f>
        <v>MAT.</v>
      </c>
      <c r="E1042" s="317" t="str">
        <f>IF(A1042="SERVIÇO",VLOOKUP(B1042,SERVIÇOS!$A$6:$D$6426,3,0),IF(A1042="INSUMO",VLOOKUP(B1042,INSUMOS!$A$6:$D$5343,3,0),IF(A1042="COTAÇÃO",VLOOKUP(B1042,'MAPA DE COTAÇÕES'!$A$9:$H$956,4,0))))</f>
        <v xml:space="preserve">KG    </v>
      </c>
      <c r="F1042" s="320" t="s">
        <v>6589</v>
      </c>
      <c r="G1042" s="318">
        <f>IF(A1042="SERVIÇO",VLOOKUP(B1042,SERVIÇOS!$A$6:$D$6426,4,0),IF(A1042="INSUMO",VLOOKUP(B1042,INSUMOS!$A$6:$D$5343,4,0),IF(A1042="COTAÇÃO",VLOOKUP(B1042,'MAPA DE COTAÇÕES'!$A$9:$H$956,3,0))))</f>
        <v>4.22</v>
      </c>
      <c r="H1042" s="321">
        <f t="shared" si="176"/>
        <v>2.1952439999999998</v>
      </c>
      <c r="J1042" s="244"/>
    </row>
    <row r="1043" spans="1:10" s="106" customFormat="1" ht="38.25" x14ac:dyDescent="0.2">
      <c r="A1043" s="287" t="s">
        <v>5146</v>
      </c>
      <c r="B1043" s="468">
        <v>39435</v>
      </c>
      <c r="C1043" s="316" t="str">
        <f>IF(A1043="SERVIÇO",VLOOKUP(B1043,SERVIÇOS!$A$6:$D$6426,2,0),IF(A1043="INSUMO",VLOOKUP(B1043,INSUMOS!$A$6:$D$5343,2,0),IF(A1043="COTAÇÃO",VLOOKUP(B1043,'MAPA DE COTAÇÕES'!$A$9:$H$956,2,0))))</f>
        <v>PARAFUSO DRY WALL, EM ACO FOSFATIZADO, CABECA TROMBETA E PONTA AGULHA (TA), COMPRIMENTO 25 MM</v>
      </c>
      <c r="D1043" s="317" t="str">
        <f>IF(A1043="SERVIÇO",VLOOKUP(B1043,SERVIÇOS!$A$6:$E$6426,5,0),IF(A1043="INSUMO",VLOOKUP(B1043,INSUMOS!$A$6:$E$5343,5,0),IF(A1043="COTAÇÃO",VLOOKUP(B1043,'MAPA DE COTAÇÕES'!$A$9:$I$956,8,0))))</f>
        <v>MAT.</v>
      </c>
      <c r="E1043" s="317" t="str">
        <f>IF(A1043="SERVIÇO",VLOOKUP(B1043,SERVIÇOS!$A$6:$D$6426,3,0),IF(A1043="INSUMO",VLOOKUP(B1043,INSUMOS!$A$6:$D$5343,3,0),IF(A1043="COTAÇÃO",VLOOKUP(B1043,'MAPA DE COTAÇÕES'!$A$9:$H$956,4,0))))</f>
        <v xml:space="preserve">UN    </v>
      </c>
      <c r="F1043" s="320" t="s">
        <v>6590</v>
      </c>
      <c r="G1043" s="318">
        <f>IF(A1043="SERVIÇO",VLOOKUP(B1043,SERVIÇOS!$A$6:$D$6426,4,0),IF(A1043="INSUMO",VLOOKUP(B1043,INSUMOS!$A$6:$D$5343,4,0),IF(A1043="COTAÇÃO",VLOOKUP(B1043,'MAPA DE COTAÇÕES'!$A$9:$H$956,3,0))))</f>
        <v>7.0000000000000007E-2</v>
      </c>
      <c r="H1043" s="321">
        <f t="shared" si="176"/>
        <v>0.55818000000000012</v>
      </c>
      <c r="J1043" s="244"/>
    </row>
    <row r="1044" spans="1:10" s="106" customFormat="1" ht="25.5" x14ac:dyDescent="0.2">
      <c r="A1044" s="287" t="s">
        <v>5146</v>
      </c>
      <c r="B1044" s="468">
        <v>40547</v>
      </c>
      <c r="C1044" s="316" t="str">
        <f>IF(A1044="SERVIÇO",VLOOKUP(B1044,SERVIÇOS!$A$6:$D$6426,2,0),IF(A1044="INSUMO",VLOOKUP(B1044,INSUMOS!$A$6:$D$5343,2,0),IF(A1044="COTAÇÃO",VLOOKUP(B1044,'MAPA DE COTAÇÕES'!$A$9:$H$956,2,0))))</f>
        <v>PARAFUSO ZINCADO, AUTOBROCANTE, FLANGEADO, 4,2 MM X 19 MM</v>
      </c>
      <c r="D1044" s="317" t="str">
        <f>IF(A1044="SERVIÇO",VLOOKUP(B1044,SERVIÇOS!$A$6:$E$6426,5,0),IF(A1044="INSUMO",VLOOKUP(B1044,INSUMOS!$A$6:$E$5343,5,0),IF(A1044="COTAÇÃO",VLOOKUP(B1044,'MAPA DE COTAÇÕES'!$A$9:$I$956,8,0))))</f>
        <v>MAT.</v>
      </c>
      <c r="E1044" s="317" t="str">
        <f>IF(A1044="SERVIÇO",VLOOKUP(B1044,SERVIÇOS!$A$6:$D$6426,3,0),IF(A1044="INSUMO",VLOOKUP(B1044,INSUMOS!$A$6:$D$5343,3,0),IF(A1044="COTAÇÃO",VLOOKUP(B1044,'MAPA DE COTAÇÕES'!$A$9:$H$956,4,0))))</f>
        <v xml:space="preserve">CENTO </v>
      </c>
      <c r="F1044" s="320" t="s">
        <v>13622</v>
      </c>
      <c r="G1044" s="318">
        <f>IF(A1044="SERVIÇO",VLOOKUP(B1044,SERVIÇOS!$A$6:$D$6426,4,0),IF(A1044="INSUMO",VLOOKUP(B1044,INSUMOS!$A$6:$D$5343,4,0),IF(A1044="COTAÇÃO",VLOOKUP(B1044,'MAPA DE COTAÇÕES'!$A$9:$H$956,3,0))))</f>
        <v>19.82</v>
      </c>
      <c r="H1044" s="321">
        <f t="shared" si="176"/>
        <v>0.43802200000000002</v>
      </c>
      <c r="J1044" s="244"/>
    </row>
    <row r="1045" spans="1:10" s="106" customFormat="1" ht="25.5" x14ac:dyDescent="0.2">
      <c r="A1045" s="287" t="s">
        <v>5144</v>
      </c>
      <c r="B1045" s="468">
        <v>88278</v>
      </c>
      <c r="C1045" s="316" t="str">
        <f>IF(A1045="SERVIÇO",VLOOKUP(B1045,SERVIÇOS!$A$6:$D$6426,2,0),IF(A1045="INSUMO",VLOOKUP(B1045,INSUMOS!$A$6:$D$5343,2,0),IF(A1045="COTAÇÃO",VLOOKUP(B1045,'MAPA DE COTAÇÕES'!$A$9:$H$956,2,0))))</f>
        <v>MONTADOR DE ESTRUTURA METÁLICA COM ENCARGOS COMPLEMENTARES</v>
      </c>
      <c r="D1045" s="317" t="str">
        <f>IF(A1045="SERVIÇO",VLOOKUP(B1045,SERVIÇOS!$A$6:$E$6426,5,0),IF(A1045="INSUMO",VLOOKUP(B1045,INSUMOS!$A$6:$E$5343,5,0),IF(A1045="COTAÇÃO",VLOOKUP(B1045,'MAPA DE COTAÇÕES'!$A$9:$I$956,8,0))))</f>
        <v>SER.CG</v>
      </c>
      <c r="E1045" s="317" t="str">
        <f>IF(A1045="SERVIÇO",VLOOKUP(B1045,SERVIÇOS!$A$6:$D$6426,3,0),IF(A1045="INSUMO",VLOOKUP(B1045,INSUMOS!$A$6:$D$5343,3,0),IF(A1045="COTAÇÃO",VLOOKUP(B1045,'MAPA DE COTAÇÕES'!$A$9:$H$956,4,0))))</f>
        <v>H</v>
      </c>
      <c r="F1045" s="320" t="s">
        <v>13623</v>
      </c>
      <c r="G1045" s="318">
        <f>IF(A1045="SERVIÇO",VLOOKUP(B1045,SERVIÇOS!$A$6:$D$6426,4,0),IF(A1045="INSUMO",VLOOKUP(B1045,INSUMOS!$A$6:$D$5343,4,0),IF(A1045="COTAÇÃO",VLOOKUP(B1045,'MAPA DE COTAÇÕES'!$A$9:$H$956,3,0))))</f>
        <v>16.37</v>
      </c>
      <c r="H1045" s="321">
        <f t="shared" si="176"/>
        <v>7.4745420000000005</v>
      </c>
      <c r="J1045" s="244"/>
    </row>
    <row r="1046" spans="1:10" s="106" customFormat="1" ht="25.5" x14ac:dyDescent="0.2">
      <c r="A1046" s="287" t="s">
        <v>5144</v>
      </c>
      <c r="B1046" s="468">
        <v>88316</v>
      </c>
      <c r="C1046" s="316" t="str">
        <f>IF(A1046="SERVIÇO",VLOOKUP(B1046,SERVIÇOS!$A$6:$D$6426,2,0),IF(A1046="INSUMO",VLOOKUP(B1046,INSUMOS!$A$6:$D$5343,2,0),IF(A1046="COTAÇÃO",VLOOKUP(B1046,'MAPA DE COTAÇÕES'!$A$9:$H$956,2,0))))</f>
        <v>SERVENTE COM ENCARGOS COMPLEMENTARES</v>
      </c>
      <c r="D1046" s="317" t="str">
        <f>IF(A1046="SERVIÇO",VLOOKUP(B1046,SERVIÇOS!$A$6:$E$6426,5,0),IF(A1046="INSUMO",VLOOKUP(B1046,INSUMOS!$A$6:$E$5343,5,0),IF(A1046="COTAÇÃO",VLOOKUP(B1046,'MAPA DE COTAÇÕES'!$A$9:$I$956,8,0))))</f>
        <v>SER.CG</v>
      </c>
      <c r="E1046" s="317" t="str">
        <f>IF(A1046="SERVIÇO",VLOOKUP(B1046,SERVIÇOS!$A$6:$D$6426,3,0),IF(A1046="INSUMO",VLOOKUP(B1046,INSUMOS!$A$6:$D$5343,3,0),IF(A1046="COTAÇÃO",VLOOKUP(B1046,'MAPA DE COTAÇÕES'!$A$9:$H$956,4,0))))</f>
        <v>H</v>
      </c>
      <c r="F1046" s="320" t="s">
        <v>13623</v>
      </c>
      <c r="G1046" s="318">
        <f>IF(A1046="SERVIÇO",VLOOKUP(B1046,SERVIÇOS!$A$6:$D$6426,4,0),IF(A1046="INSUMO",VLOOKUP(B1046,INSUMOS!$A$6:$D$5343,4,0),IF(A1046="COTAÇÃO",VLOOKUP(B1046,'MAPA DE COTAÇÕES'!$A$9:$H$956,3,0))))</f>
        <v>15.79</v>
      </c>
      <c r="H1046" s="321">
        <f t="shared" si="176"/>
        <v>7.209714</v>
      </c>
      <c r="J1046" s="244"/>
    </row>
    <row r="1047" spans="1:10" s="94" customFormat="1" ht="12.75" x14ac:dyDescent="0.2">
      <c r="A1047" s="228"/>
      <c r="B1047" s="97" t="s">
        <v>168</v>
      </c>
      <c r="C1047" s="547" t="s">
        <v>13624</v>
      </c>
      <c r="D1047" s="548"/>
      <c r="E1047" s="548"/>
      <c r="F1047" s="548"/>
      <c r="G1047" s="548"/>
      <c r="H1047" s="549"/>
      <c r="J1047" s="95"/>
    </row>
    <row r="1048" spans="1:10" s="94" customFormat="1" ht="12.75" x14ac:dyDescent="0.2">
      <c r="A1048" s="228"/>
      <c r="B1048" s="464"/>
      <c r="C1048" s="465"/>
      <c r="D1048" s="466"/>
      <c r="E1048" s="466"/>
      <c r="F1048" s="467"/>
      <c r="G1048" s="467"/>
      <c r="H1048" s="467"/>
      <c r="J1048" s="95"/>
    </row>
    <row r="1050" spans="1:10" ht="24.75" customHeight="1" x14ac:dyDescent="0.25"/>
    <row r="1051" spans="1:10" s="64" customFormat="1" ht="51" customHeight="1" x14ac:dyDescent="0.25">
      <c r="B1051" s="540" t="s">
        <v>6429</v>
      </c>
      <c r="C1051" s="540"/>
      <c r="D1051" s="540"/>
      <c r="E1051" s="540"/>
      <c r="F1051" s="540"/>
      <c r="G1051" s="540"/>
      <c r="H1051" s="540"/>
    </row>
  </sheetData>
  <autoFilter ref="A1:A1064"/>
  <mergeCells count="143">
    <mergeCell ref="C779:H779"/>
    <mergeCell ref="C786:H786"/>
    <mergeCell ref="C797:H797"/>
    <mergeCell ref="C826:H826"/>
    <mergeCell ref="C803:H803"/>
    <mergeCell ref="C809:H809"/>
    <mergeCell ref="C830:H830"/>
    <mergeCell ref="C839:H839"/>
    <mergeCell ref="C1013:H1013"/>
    <mergeCell ref="C953:H953"/>
    <mergeCell ref="C959:H959"/>
    <mergeCell ref="C965:H965"/>
    <mergeCell ref="C971:H971"/>
    <mergeCell ref="C977:H977"/>
    <mergeCell ref="C983:H983"/>
    <mergeCell ref="C935:H935"/>
    <mergeCell ref="C941:H941"/>
    <mergeCell ref="C989:H989"/>
    <mergeCell ref="C947:H947"/>
    <mergeCell ref="C929:H929"/>
    <mergeCell ref="C703:H703"/>
    <mergeCell ref="C709:H709"/>
    <mergeCell ref="C720:H720"/>
    <mergeCell ref="C731:H731"/>
    <mergeCell ref="C742:H742"/>
    <mergeCell ref="C753:H753"/>
    <mergeCell ref="C760:H760"/>
    <mergeCell ref="C767:H767"/>
    <mergeCell ref="C773:H773"/>
    <mergeCell ref="C476:H476"/>
    <mergeCell ref="C481:H481"/>
    <mergeCell ref="C845:H845"/>
    <mergeCell ref="C851:H851"/>
    <mergeCell ref="C858:H858"/>
    <mergeCell ref="C582:H582"/>
    <mergeCell ref="C588:H588"/>
    <mergeCell ref="C595:H595"/>
    <mergeCell ref="C602:H602"/>
    <mergeCell ref="C609:H609"/>
    <mergeCell ref="C616:H616"/>
    <mergeCell ref="C623:H623"/>
    <mergeCell ref="C628:H628"/>
    <mergeCell ref="C633:H633"/>
    <mergeCell ref="C639:H639"/>
    <mergeCell ref="C645:H645"/>
    <mergeCell ref="C651:H651"/>
    <mergeCell ref="C657:H657"/>
    <mergeCell ref="C663:H663"/>
    <mergeCell ref="C673:H673"/>
    <mergeCell ref="C679:H679"/>
    <mergeCell ref="C685:H685"/>
    <mergeCell ref="C691:H691"/>
    <mergeCell ref="C697:H697"/>
    <mergeCell ref="C421:H421"/>
    <mergeCell ref="C427:H427"/>
    <mergeCell ref="C433:H433"/>
    <mergeCell ref="C439:H439"/>
    <mergeCell ref="C445:H445"/>
    <mergeCell ref="C452:H452"/>
    <mergeCell ref="C458:H458"/>
    <mergeCell ref="C464:H464"/>
    <mergeCell ref="C470:H470"/>
    <mergeCell ref="C364:H364"/>
    <mergeCell ref="C373:H373"/>
    <mergeCell ref="C379:H379"/>
    <mergeCell ref="C385:H385"/>
    <mergeCell ref="C391:H391"/>
    <mergeCell ref="C397:H397"/>
    <mergeCell ref="C403:H403"/>
    <mergeCell ref="C409:H409"/>
    <mergeCell ref="C415:H415"/>
    <mergeCell ref="C338:H338"/>
    <mergeCell ref="B1:H1"/>
    <mergeCell ref="B2:H2"/>
    <mergeCell ref="B3:H3"/>
    <mergeCell ref="B4:H4"/>
    <mergeCell ref="B5:H5"/>
    <mergeCell ref="B1051:H1051"/>
    <mergeCell ref="C42:H42"/>
    <mergeCell ref="C1007:H1007"/>
    <mergeCell ref="C899:H899"/>
    <mergeCell ref="C923:H923"/>
    <mergeCell ref="C180:H180"/>
    <mergeCell ref="C188:H188"/>
    <mergeCell ref="C194:H194"/>
    <mergeCell ref="C205:H205"/>
    <mergeCell ref="C216:H216"/>
    <mergeCell ref="C227:H227"/>
    <mergeCell ref="C238:H238"/>
    <mergeCell ref="C249:H249"/>
    <mergeCell ref="C260:H260"/>
    <mergeCell ref="C271:H271"/>
    <mergeCell ref="C346:H346"/>
    <mergeCell ref="C355:H355"/>
    <mergeCell ref="C1023:H1023"/>
    <mergeCell ref="C157:H157"/>
    <mergeCell ref="C1034:H1034"/>
    <mergeCell ref="C165:H165"/>
    <mergeCell ref="C172:H172"/>
    <mergeCell ref="C993:H993"/>
    <mergeCell ref="C913:H913"/>
    <mergeCell ref="C492:H492"/>
    <mergeCell ref="C498:H498"/>
    <mergeCell ref="C504:H504"/>
    <mergeCell ref="C510:H510"/>
    <mergeCell ref="C518:H518"/>
    <mergeCell ref="C525:H525"/>
    <mergeCell ref="C533:H533"/>
    <mergeCell ref="C540:H540"/>
    <mergeCell ref="C546:H546"/>
    <mergeCell ref="C486:H486"/>
    <mergeCell ref="C282:H282"/>
    <mergeCell ref="C289:H289"/>
    <mergeCell ref="C297:H297"/>
    <mergeCell ref="C305:H305"/>
    <mergeCell ref="C312:H312"/>
    <mergeCell ref="C319:H319"/>
    <mergeCell ref="C326:H326"/>
    <mergeCell ref="C332:H332"/>
    <mergeCell ref="C1047:H1047"/>
    <mergeCell ref="C15:H15"/>
    <mergeCell ref="C22:H22"/>
    <mergeCell ref="C29:H29"/>
    <mergeCell ref="C36:H36"/>
    <mergeCell ref="C49:H49"/>
    <mergeCell ref="C56:H56"/>
    <mergeCell ref="C892:H892"/>
    <mergeCell ref="C906:H906"/>
    <mergeCell ref="C65:H65"/>
    <mergeCell ref="C88:H88"/>
    <mergeCell ref="C103:H103"/>
    <mergeCell ref="C110:H110"/>
    <mergeCell ref="C125:H125"/>
    <mergeCell ref="C879:H879"/>
    <mergeCell ref="C885:H885"/>
    <mergeCell ref="C133:H133"/>
    <mergeCell ref="C141:H141"/>
    <mergeCell ref="C149:H149"/>
    <mergeCell ref="C552:H552"/>
    <mergeCell ref="C558:H558"/>
    <mergeCell ref="C564:H564"/>
    <mergeCell ref="C570:H570"/>
    <mergeCell ref="C576:H576"/>
  </mergeCells>
  <printOptions horizontalCentered="1"/>
  <pageMargins left="0.78740157480314965" right="0.78740157480314965" top="0.39370078740157483" bottom="0.39370078740157483" header="0.11811023622047245" footer="0.11811023622047245"/>
  <pageSetup paperSize="9" scale="75" orientation="portrait" r:id="rId1"/>
  <headerFooter>
    <oddHeader>&amp;C&amp;F</oddHeader>
    <oddFooter>Página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24"/>
  <sheetViews>
    <sheetView topLeftCell="A6213" zoomScale="85" zoomScaleNormal="85" workbookViewId="0">
      <selection activeCell="B6230" sqref="B6230"/>
    </sheetView>
  </sheetViews>
  <sheetFormatPr defaultRowHeight="12.75" x14ac:dyDescent="0.25"/>
  <cols>
    <col min="1" max="1" width="11.140625" style="260" customWidth="1"/>
    <col min="2" max="2" width="92.7109375" style="260" customWidth="1"/>
    <col min="3" max="3" width="8.5703125" style="260" customWidth="1"/>
    <col min="4" max="4" width="13.7109375" style="260" bestFit="1" customWidth="1"/>
    <col min="5" max="5" width="7.85546875" style="260" customWidth="1"/>
    <col min="6" max="6" width="48.7109375" style="260" customWidth="1"/>
    <col min="7" max="7" width="24.5703125" style="260" customWidth="1"/>
    <col min="8" max="8" width="48.7109375" style="260" customWidth="1"/>
    <col min="9" max="9" width="8.140625" style="260" customWidth="1"/>
    <col min="10" max="10" width="38.7109375" style="260" customWidth="1"/>
    <col min="11" max="11" width="21.140625" style="260" customWidth="1"/>
    <col min="12" max="12" width="82" style="260" customWidth="1"/>
    <col min="13" max="256" width="9.140625" style="260"/>
    <col min="257" max="257" width="11.140625" style="260" customWidth="1"/>
    <col min="258" max="258" width="77.28515625" style="260" customWidth="1"/>
    <col min="259" max="259" width="8.5703125" style="260" customWidth="1"/>
    <col min="260" max="260" width="17.5703125" style="260" customWidth="1"/>
    <col min="261" max="261" width="15.28515625" style="260" customWidth="1"/>
    <col min="262" max="262" width="48.7109375" style="260" customWidth="1"/>
    <col min="263" max="263" width="24.5703125" style="260" customWidth="1"/>
    <col min="264" max="264" width="48.7109375" style="260" customWidth="1"/>
    <col min="265" max="265" width="8.140625" style="260" customWidth="1"/>
    <col min="266" max="266" width="38.7109375" style="260" customWidth="1"/>
    <col min="267" max="267" width="21.140625" style="260" customWidth="1"/>
    <col min="268" max="268" width="82" style="260" customWidth="1"/>
    <col min="269" max="512" width="9.140625" style="260"/>
    <col min="513" max="513" width="11.140625" style="260" customWidth="1"/>
    <col min="514" max="514" width="77.28515625" style="260" customWidth="1"/>
    <col min="515" max="515" width="8.5703125" style="260" customWidth="1"/>
    <col min="516" max="516" width="17.5703125" style="260" customWidth="1"/>
    <col min="517" max="517" width="15.28515625" style="260" customWidth="1"/>
    <col min="518" max="518" width="48.7109375" style="260" customWidth="1"/>
    <col min="519" max="519" width="24.5703125" style="260" customWidth="1"/>
    <col min="520" max="520" width="48.7109375" style="260" customWidth="1"/>
    <col min="521" max="521" width="8.140625" style="260" customWidth="1"/>
    <col min="522" max="522" width="38.7109375" style="260" customWidth="1"/>
    <col min="523" max="523" width="21.140625" style="260" customWidth="1"/>
    <col min="524" max="524" width="82" style="260" customWidth="1"/>
    <col min="525" max="768" width="9.140625" style="260"/>
    <col min="769" max="769" width="11.140625" style="260" customWidth="1"/>
    <col min="770" max="770" width="77.28515625" style="260" customWidth="1"/>
    <col min="771" max="771" width="8.5703125" style="260" customWidth="1"/>
    <col min="772" max="772" width="17.5703125" style="260" customWidth="1"/>
    <col min="773" max="773" width="15.28515625" style="260" customWidth="1"/>
    <col min="774" max="774" width="48.7109375" style="260" customWidth="1"/>
    <col min="775" max="775" width="24.5703125" style="260" customWidth="1"/>
    <col min="776" max="776" width="48.7109375" style="260" customWidth="1"/>
    <col min="777" max="777" width="8.140625" style="260" customWidth="1"/>
    <col min="778" max="778" width="38.7109375" style="260" customWidth="1"/>
    <col min="779" max="779" width="21.140625" style="260" customWidth="1"/>
    <col min="780" max="780" width="82" style="260" customWidth="1"/>
    <col min="781" max="1024" width="9.140625" style="260"/>
    <col min="1025" max="1025" width="11.140625" style="260" customWidth="1"/>
    <col min="1026" max="1026" width="77.28515625" style="260" customWidth="1"/>
    <col min="1027" max="1027" width="8.5703125" style="260" customWidth="1"/>
    <col min="1028" max="1028" width="17.5703125" style="260" customWidth="1"/>
    <col min="1029" max="1029" width="15.28515625" style="260" customWidth="1"/>
    <col min="1030" max="1030" width="48.7109375" style="260" customWidth="1"/>
    <col min="1031" max="1031" width="24.5703125" style="260" customWidth="1"/>
    <col min="1032" max="1032" width="48.7109375" style="260" customWidth="1"/>
    <col min="1033" max="1033" width="8.140625" style="260" customWidth="1"/>
    <col min="1034" max="1034" width="38.7109375" style="260" customWidth="1"/>
    <col min="1035" max="1035" width="21.140625" style="260" customWidth="1"/>
    <col min="1036" max="1036" width="82" style="260" customWidth="1"/>
    <col min="1037" max="1280" width="9.140625" style="260"/>
    <col min="1281" max="1281" width="11.140625" style="260" customWidth="1"/>
    <col min="1282" max="1282" width="77.28515625" style="260" customWidth="1"/>
    <col min="1283" max="1283" width="8.5703125" style="260" customWidth="1"/>
    <col min="1284" max="1284" width="17.5703125" style="260" customWidth="1"/>
    <col min="1285" max="1285" width="15.28515625" style="260" customWidth="1"/>
    <col min="1286" max="1286" width="48.7109375" style="260" customWidth="1"/>
    <col min="1287" max="1287" width="24.5703125" style="260" customWidth="1"/>
    <col min="1288" max="1288" width="48.7109375" style="260" customWidth="1"/>
    <col min="1289" max="1289" width="8.140625" style="260" customWidth="1"/>
    <col min="1290" max="1290" width="38.7109375" style="260" customWidth="1"/>
    <col min="1291" max="1291" width="21.140625" style="260" customWidth="1"/>
    <col min="1292" max="1292" width="82" style="260" customWidth="1"/>
    <col min="1293" max="1536" width="9.140625" style="260"/>
    <col min="1537" max="1537" width="11.140625" style="260" customWidth="1"/>
    <col min="1538" max="1538" width="77.28515625" style="260" customWidth="1"/>
    <col min="1539" max="1539" width="8.5703125" style="260" customWidth="1"/>
    <col min="1540" max="1540" width="17.5703125" style="260" customWidth="1"/>
    <col min="1541" max="1541" width="15.28515625" style="260" customWidth="1"/>
    <col min="1542" max="1542" width="48.7109375" style="260" customWidth="1"/>
    <col min="1543" max="1543" width="24.5703125" style="260" customWidth="1"/>
    <col min="1544" max="1544" width="48.7109375" style="260" customWidth="1"/>
    <col min="1545" max="1545" width="8.140625" style="260" customWidth="1"/>
    <col min="1546" max="1546" width="38.7109375" style="260" customWidth="1"/>
    <col min="1547" max="1547" width="21.140625" style="260" customWidth="1"/>
    <col min="1548" max="1548" width="82" style="260" customWidth="1"/>
    <col min="1549" max="1792" width="9.140625" style="260"/>
    <col min="1793" max="1793" width="11.140625" style="260" customWidth="1"/>
    <col min="1794" max="1794" width="77.28515625" style="260" customWidth="1"/>
    <col min="1795" max="1795" width="8.5703125" style="260" customWidth="1"/>
    <col min="1796" max="1796" width="17.5703125" style="260" customWidth="1"/>
    <col min="1797" max="1797" width="15.28515625" style="260" customWidth="1"/>
    <col min="1798" max="1798" width="48.7109375" style="260" customWidth="1"/>
    <col min="1799" max="1799" width="24.5703125" style="260" customWidth="1"/>
    <col min="1800" max="1800" width="48.7109375" style="260" customWidth="1"/>
    <col min="1801" max="1801" width="8.140625" style="260" customWidth="1"/>
    <col min="1802" max="1802" width="38.7109375" style="260" customWidth="1"/>
    <col min="1803" max="1803" width="21.140625" style="260" customWidth="1"/>
    <col min="1804" max="1804" width="82" style="260" customWidth="1"/>
    <col min="1805" max="2048" width="9.140625" style="260"/>
    <col min="2049" max="2049" width="11.140625" style="260" customWidth="1"/>
    <col min="2050" max="2050" width="77.28515625" style="260" customWidth="1"/>
    <col min="2051" max="2051" width="8.5703125" style="260" customWidth="1"/>
    <col min="2052" max="2052" width="17.5703125" style="260" customWidth="1"/>
    <col min="2053" max="2053" width="15.28515625" style="260" customWidth="1"/>
    <col min="2054" max="2054" width="48.7109375" style="260" customWidth="1"/>
    <col min="2055" max="2055" width="24.5703125" style="260" customWidth="1"/>
    <col min="2056" max="2056" width="48.7109375" style="260" customWidth="1"/>
    <col min="2057" max="2057" width="8.140625" style="260" customWidth="1"/>
    <col min="2058" max="2058" width="38.7109375" style="260" customWidth="1"/>
    <col min="2059" max="2059" width="21.140625" style="260" customWidth="1"/>
    <col min="2060" max="2060" width="82" style="260" customWidth="1"/>
    <col min="2061" max="2304" width="9.140625" style="260"/>
    <col min="2305" max="2305" width="11.140625" style="260" customWidth="1"/>
    <col min="2306" max="2306" width="77.28515625" style="260" customWidth="1"/>
    <col min="2307" max="2307" width="8.5703125" style="260" customWidth="1"/>
    <col min="2308" max="2308" width="17.5703125" style="260" customWidth="1"/>
    <col min="2309" max="2309" width="15.28515625" style="260" customWidth="1"/>
    <col min="2310" max="2310" width="48.7109375" style="260" customWidth="1"/>
    <col min="2311" max="2311" width="24.5703125" style="260" customWidth="1"/>
    <col min="2312" max="2312" width="48.7109375" style="260" customWidth="1"/>
    <col min="2313" max="2313" width="8.140625" style="260" customWidth="1"/>
    <col min="2314" max="2314" width="38.7109375" style="260" customWidth="1"/>
    <col min="2315" max="2315" width="21.140625" style="260" customWidth="1"/>
    <col min="2316" max="2316" width="82" style="260" customWidth="1"/>
    <col min="2317" max="2560" width="9.140625" style="260"/>
    <col min="2561" max="2561" width="11.140625" style="260" customWidth="1"/>
    <col min="2562" max="2562" width="77.28515625" style="260" customWidth="1"/>
    <col min="2563" max="2563" width="8.5703125" style="260" customWidth="1"/>
    <col min="2564" max="2564" width="17.5703125" style="260" customWidth="1"/>
    <col min="2565" max="2565" width="15.28515625" style="260" customWidth="1"/>
    <col min="2566" max="2566" width="48.7109375" style="260" customWidth="1"/>
    <col min="2567" max="2567" width="24.5703125" style="260" customWidth="1"/>
    <col min="2568" max="2568" width="48.7109375" style="260" customWidth="1"/>
    <col min="2569" max="2569" width="8.140625" style="260" customWidth="1"/>
    <col min="2570" max="2570" width="38.7109375" style="260" customWidth="1"/>
    <col min="2571" max="2571" width="21.140625" style="260" customWidth="1"/>
    <col min="2572" max="2572" width="82" style="260" customWidth="1"/>
    <col min="2573" max="2816" width="9.140625" style="260"/>
    <col min="2817" max="2817" width="11.140625" style="260" customWidth="1"/>
    <col min="2818" max="2818" width="77.28515625" style="260" customWidth="1"/>
    <col min="2819" max="2819" width="8.5703125" style="260" customWidth="1"/>
    <col min="2820" max="2820" width="17.5703125" style="260" customWidth="1"/>
    <col min="2821" max="2821" width="15.28515625" style="260" customWidth="1"/>
    <col min="2822" max="2822" width="48.7109375" style="260" customWidth="1"/>
    <col min="2823" max="2823" width="24.5703125" style="260" customWidth="1"/>
    <col min="2824" max="2824" width="48.7109375" style="260" customWidth="1"/>
    <col min="2825" max="2825" width="8.140625" style="260" customWidth="1"/>
    <col min="2826" max="2826" width="38.7109375" style="260" customWidth="1"/>
    <col min="2827" max="2827" width="21.140625" style="260" customWidth="1"/>
    <col min="2828" max="2828" width="82" style="260" customWidth="1"/>
    <col min="2829" max="3072" width="9.140625" style="260"/>
    <col min="3073" max="3073" width="11.140625" style="260" customWidth="1"/>
    <col min="3074" max="3074" width="77.28515625" style="260" customWidth="1"/>
    <col min="3075" max="3075" width="8.5703125" style="260" customWidth="1"/>
    <col min="3076" max="3076" width="17.5703125" style="260" customWidth="1"/>
    <col min="3077" max="3077" width="15.28515625" style="260" customWidth="1"/>
    <col min="3078" max="3078" width="48.7109375" style="260" customWidth="1"/>
    <col min="3079" max="3079" width="24.5703125" style="260" customWidth="1"/>
    <col min="3080" max="3080" width="48.7109375" style="260" customWidth="1"/>
    <col min="3081" max="3081" width="8.140625" style="260" customWidth="1"/>
    <col min="3082" max="3082" width="38.7109375" style="260" customWidth="1"/>
    <col min="3083" max="3083" width="21.140625" style="260" customWidth="1"/>
    <col min="3084" max="3084" width="82" style="260" customWidth="1"/>
    <col min="3085" max="3328" width="9.140625" style="260"/>
    <col min="3329" max="3329" width="11.140625" style="260" customWidth="1"/>
    <col min="3330" max="3330" width="77.28515625" style="260" customWidth="1"/>
    <col min="3331" max="3331" width="8.5703125" style="260" customWidth="1"/>
    <col min="3332" max="3332" width="17.5703125" style="260" customWidth="1"/>
    <col min="3333" max="3333" width="15.28515625" style="260" customWidth="1"/>
    <col min="3334" max="3334" width="48.7109375" style="260" customWidth="1"/>
    <col min="3335" max="3335" width="24.5703125" style="260" customWidth="1"/>
    <col min="3336" max="3336" width="48.7109375" style="260" customWidth="1"/>
    <col min="3337" max="3337" width="8.140625" style="260" customWidth="1"/>
    <col min="3338" max="3338" width="38.7109375" style="260" customWidth="1"/>
    <col min="3339" max="3339" width="21.140625" style="260" customWidth="1"/>
    <col min="3340" max="3340" width="82" style="260" customWidth="1"/>
    <col min="3341" max="3584" width="9.140625" style="260"/>
    <col min="3585" max="3585" width="11.140625" style="260" customWidth="1"/>
    <col min="3586" max="3586" width="77.28515625" style="260" customWidth="1"/>
    <col min="3587" max="3587" width="8.5703125" style="260" customWidth="1"/>
    <col min="3588" max="3588" width="17.5703125" style="260" customWidth="1"/>
    <col min="3589" max="3589" width="15.28515625" style="260" customWidth="1"/>
    <col min="3590" max="3590" width="48.7109375" style="260" customWidth="1"/>
    <col min="3591" max="3591" width="24.5703125" style="260" customWidth="1"/>
    <col min="3592" max="3592" width="48.7109375" style="260" customWidth="1"/>
    <col min="3593" max="3593" width="8.140625" style="260" customWidth="1"/>
    <col min="3594" max="3594" width="38.7109375" style="260" customWidth="1"/>
    <col min="3595" max="3595" width="21.140625" style="260" customWidth="1"/>
    <col min="3596" max="3596" width="82" style="260" customWidth="1"/>
    <col min="3597" max="3840" width="9.140625" style="260"/>
    <col min="3841" max="3841" width="11.140625" style="260" customWidth="1"/>
    <col min="3842" max="3842" width="77.28515625" style="260" customWidth="1"/>
    <col min="3843" max="3843" width="8.5703125" style="260" customWidth="1"/>
    <col min="3844" max="3844" width="17.5703125" style="260" customWidth="1"/>
    <col min="3845" max="3845" width="15.28515625" style="260" customWidth="1"/>
    <col min="3846" max="3846" width="48.7109375" style="260" customWidth="1"/>
    <col min="3847" max="3847" width="24.5703125" style="260" customWidth="1"/>
    <col min="3848" max="3848" width="48.7109375" style="260" customWidth="1"/>
    <col min="3849" max="3849" width="8.140625" style="260" customWidth="1"/>
    <col min="3850" max="3850" width="38.7109375" style="260" customWidth="1"/>
    <col min="3851" max="3851" width="21.140625" style="260" customWidth="1"/>
    <col min="3852" max="3852" width="82" style="260" customWidth="1"/>
    <col min="3853" max="4096" width="9.140625" style="260"/>
    <col min="4097" max="4097" width="11.140625" style="260" customWidth="1"/>
    <col min="4098" max="4098" width="77.28515625" style="260" customWidth="1"/>
    <col min="4099" max="4099" width="8.5703125" style="260" customWidth="1"/>
    <col min="4100" max="4100" width="17.5703125" style="260" customWidth="1"/>
    <col min="4101" max="4101" width="15.28515625" style="260" customWidth="1"/>
    <col min="4102" max="4102" width="48.7109375" style="260" customWidth="1"/>
    <col min="4103" max="4103" width="24.5703125" style="260" customWidth="1"/>
    <col min="4104" max="4104" width="48.7109375" style="260" customWidth="1"/>
    <col min="4105" max="4105" width="8.140625" style="260" customWidth="1"/>
    <col min="4106" max="4106" width="38.7109375" style="260" customWidth="1"/>
    <col min="4107" max="4107" width="21.140625" style="260" customWidth="1"/>
    <col min="4108" max="4108" width="82" style="260" customWidth="1"/>
    <col min="4109" max="4352" width="9.140625" style="260"/>
    <col min="4353" max="4353" width="11.140625" style="260" customWidth="1"/>
    <col min="4354" max="4354" width="77.28515625" style="260" customWidth="1"/>
    <col min="4355" max="4355" width="8.5703125" style="260" customWidth="1"/>
    <col min="4356" max="4356" width="17.5703125" style="260" customWidth="1"/>
    <col min="4357" max="4357" width="15.28515625" style="260" customWidth="1"/>
    <col min="4358" max="4358" width="48.7109375" style="260" customWidth="1"/>
    <col min="4359" max="4359" width="24.5703125" style="260" customWidth="1"/>
    <col min="4360" max="4360" width="48.7109375" style="260" customWidth="1"/>
    <col min="4361" max="4361" width="8.140625" style="260" customWidth="1"/>
    <col min="4362" max="4362" width="38.7109375" style="260" customWidth="1"/>
    <col min="4363" max="4363" width="21.140625" style="260" customWidth="1"/>
    <col min="4364" max="4364" width="82" style="260" customWidth="1"/>
    <col min="4365" max="4608" width="9.140625" style="260"/>
    <col min="4609" max="4609" width="11.140625" style="260" customWidth="1"/>
    <col min="4610" max="4610" width="77.28515625" style="260" customWidth="1"/>
    <col min="4611" max="4611" width="8.5703125" style="260" customWidth="1"/>
    <col min="4612" max="4612" width="17.5703125" style="260" customWidth="1"/>
    <col min="4613" max="4613" width="15.28515625" style="260" customWidth="1"/>
    <col min="4614" max="4614" width="48.7109375" style="260" customWidth="1"/>
    <col min="4615" max="4615" width="24.5703125" style="260" customWidth="1"/>
    <col min="4616" max="4616" width="48.7109375" style="260" customWidth="1"/>
    <col min="4617" max="4617" width="8.140625" style="260" customWidth="1"/>
    <col min="4618" max="4618" width="38.7109375" style="260" customWidth="1"/>
    <col min="4619" max="4619" width="21.140625" style="260" customWidth="1"/>
    <col min="4620" max="4620" width="82" style="260" customWidth="1"/>
    <col min="4621" max="4864" width="9.140625" style="260"/>
    <col min="4865" max="4865" width="11.140625" style="260" customWidth="1"/>
    <col min="4866" max="4866" width="77.28515625" style="260" customWidth="1"/>
    <col min="4867" max="4867" width="8.5703125" style="260" customWidth="1"/>
    <col min="4868" max="4868" width="17.5703125" style="260" customWidth="1"/>
    <col min="4869" max="4869" width="15.28515625" style="260" customWidth="1"/>
    <col min="4870" max="4870" width="48.7109375" style="260" customWidth="1"/>
    <col min="4871" max="4871" width="24.5703125" style="260" customWidth="1"/>
    <col min="4872" max="4872" width="48.7109375" style="260" customWidth="1"/>
    <col min="4873" max="4873" width="8.140625" style="260" customWidth="1"/>
    <col min="4874" max="4874" width="38.7109375" style="260" customWidth="1"/>
    <col min="4875" max="4875" width="21.140625" style="260" customWidth="1"/>
    <col min="4876" max="4876" width="82" style="260" customWidth="1"/>
    <col min="4877" max="5120" width="9.140625" style="260"/>
    <col min="5121" max="5121" width="11.140625" style="260" customWidth="1"/>
    <col min="5122" max="5122" width="77.28515625" style="260" customWidth="1"/>
    <col min="5123" max="5123" width="8.5703125" style="260" customWidth="1"/>
    <col min="5124" max="5124" width="17.5703125" style="260" customWidth="1"/>
    <col min="5125" max="5125" width="15.28515625" style="260" customWidth="1"/>
    <col min="5126" max="5126" width="48.7109375" style="260" customWidth="1"/>
    <col min="5127" max="5127" width="24.5703125" style="260" customWidth="1"/>
    <col min="5128" max="5128" width="48.7109375" style="260" customWidth="1"/>
    <col min="5129" max="5129" width="8.140625" style="260" customWidth="1"/>
    <col min="5130" max="5130" width="38.7109375" style="260" customWidth="1"/>
    <col min="5131" max="5131" width="21.140625" style="260" customWidth="1"/>
    <col min="5132" max="5132" width="82" style="260" customWidth="1"/>
    <col min="5133" max="5376" width="9.140625" style="260"/>
    <col min="5377" max="5377" width="11.140625" style="260" customWidth="1"/>
    <col min="5378" max="5378" width="77.28515625" style="260" customWidth="1"/>
    <col min="5379" max="5379" width="8.5703125" style="260" customWidth="1"/>
    <col min="5380" max="5380" width="17.5703125" style="260" customWidth="1"/>
    <col min="5381" max="5381" width="15.28515625" style="260" customWidth="1"/>
    <col min="5382" max="5382" width="48.7109375" style="260" customWidth="1"/>
    <col min="5383" max="5383" width="24.5703125" style="260" customWidth="1"/>
    <col min="5384" max="5384" width="48.7109375" style="260" customWidth="1"/>
    <col min="5385" max="5385" width="8.140625" style="260" customWidth="1"/>
    <col min="5386" max="5386" width="38.7109375" style="260" customWidth="1"/>
    <col min="5387" max="5387" width="21.140625" style="260" customWidth="1"/>
    <col min="5388" max="5388" width="82" style="260" customWidth="1"/>
    <col min="5389" max="5632" width="9.140625" style="260"/>
    <col min="5633" max="5633" width="11.140625" style="260" customWidth="1"/>
    <col min="5634" max="5634" width="77.28515625" style="260" customWidth="1"/>
    <col min="5635" max="5635" width="8.5703125" style="260" customWidth="1"/>
    <col min="5636" max="5636" width="17.5703125" style="260" customWidth="1"/>
    <col min="5637" max="5637" width="15.28515625" style="260" customWidth="1"/>
    <col min="5638" max="5638" width="48.7109375" style="260" customWidth="1"/>
    <col min="5639" max="5639" width="24.5703125" style="260" customWidth="1"/>
    <col min="5640" max="5640" width="48.7109375" style="260" customWidth="1"/>
    <col min="5641" max="5641" width="8.140625" style="260" customWidth="1"/>
    <col min="5642" max="5642" width="38.7109375" style="260" customWidth="1"/>
    <col min="5643" max="5643" width="21.140625" style="260" customWidth="1"/>
    <col min="5644" max="5644" width="82" style="260" customWidth="1"/>
    <col min="5645" max="5888" width="9.140625" style="260"/>
    <col min="5889" max="5889" width="11.140625" style="260" customWidth="1"/>
    <col min="5890" max="5890" width="77.28515625" style="260" customWidth="1"/>
    <col min="5891" max="5891" width="8.5703125" style="260" customWidth="1"/>
    <col min="5892" max="5892" width="17.5703125" style="260" customWidth="1"/>
    <col min="5893" max="5893" width="15.28515625" style="260" customWidth="1"/>
    <col min="5894" max="5894" width="48.7109375" style="260" customWidth="1"/>
    <col min="5895" max="5895" width="24.5703125" style="260" customWidth="1"/>
    <col min="5896" max="5896" width="48.7109375" style="260" customWidth="1"/>
    <col min="5897" max="5897" width="8.140625" style="260" customWidth="1"/>
    <col min="5898" max="5898" width="38.7109375" style="260" customWidth="1"/>
    <col min="5899" max="5899" width="21.140625" style="260" customWidth="1"/>
    <col min="5900" max="5900" width="82" style="260" customWidth="1"/>
    <col min="5901" max="6144" width="9.140625" style="260"/>
    <col min="6145" max="6145" width="11.140625" style="260" customWidth="1"/>
    <col min="6146" max="6146" width="77.28515625" style="260" customWidth="1"/>
    <col min="6147" max="6147" width="8.5703125" style="260" customWidth="1"/>
    <col min="6148" max="6148" width="17.5703125" style="260" customWidth="1"/>
    <col min="6149" max="6149" width="15.28515625" style="260" customWidth="1"/>
    <col min="6150" max="6150" width="48.7109375" style="260" customWidth="1"/>
    <col min="6151" max="6151" width="24.5703125" style="260" customWidth="1"/>
    <col min="6152" max="6152" width="48.7109375" style="260" customWidth="1"/>
    <col min="6153" max="6153" width="8.140625" style="260" customWidth="1"/>
    <col min="6154" max="6154" width="38.7109375" style="260" customWidth="1"/>
    <col min="6155" max="6155" width="21.140625" style="260" customWidth="1"/>
    <col min="6156" max="6156" width="82" style="260" customWidth="1"/>
    <col min="6157" max="6400" width="9.140625" style="260"/>
    <col min="6401" max="6401" width="11.140625" style="260" customWidth="1"/>
    <col min="6402" max="6402" width="77.28515625" style="260" customWidth="1"/>
    <col min="6403" max="6403" width="8.5703125" style="260" customWidth="1"/>
    <col min="6404" max="6404" width="17.5703125" style="260" customWidth="1"/>
    <col min="6405" max="6405" width="15.28515625" style="260" customWidth="1"/>
    <col min="6406" max="6406" width="48.7109375" style="260" customWidth="1"/>
    <col min="6407" max="6407" width="24.5703125" style="260" customWidth="1"/>
    <col min="6408" max="6408" width="48.7109375" style="260" customWidth="1"/>
    <col min="6409" max="6409" width="8.140625" style="260" customWidth="1"/>
    <col min="6410" max="6410" width="38.7109375" style="260" customWidth="1"/>
    <col min="6411" max="6411" width="21.140625" style="260" customWidth="1"/>
    <col min="6412" max="6412" width="82" style="260" customWidth="1"/>
    <col min="6413" max="6656" width="9.140625" style="260"/>
    <col min="6657" max="6657" width="11.140625" style="260" customWidth="1"/>
    <col min="6658" max="6658" width="77.28515625" style="260" customWidth="1"/>
    <col min="6659" max="6659" width="8.5703125" style="260" customWidth="1"/>
    <col min="6660" max="6660" width="17.5703125" style="260" customWidth="1"/>
    <col min="6661" max="6661" width="15.28515625" style="260" customWidth="1"/>
    <col min="6662" max="6662" width="48.7109375" style="260" customWidth="1"/>
    <col min="6663" max="6663" width="24.5703125" style="260" customWidth="1"/>
    <col min="6664" max="6664" width="48.7109375" style="260" customWidth="1"/>
    <col min="6665" max="6665" width="8.140625" style="260" customWidth="1"/>
    <col min="6666" max="6666" width="38.7109375" style="260" customWidth="1"/>
    <col min="6667" max="6667" width="21.140625" style="260" customWidth="1"/>
    <col min="6668" max="6668" width="82" style="260" customWidth="1"/>
    <col min="6669" max="6912" width="9.140625" style="260"/>
    <col min="6913" max="6913" width="11.140625" style="260" customWidth="1"/>
    <col min="6914" max="6914" width="77.28515625" style="260" customWidth="1"/>
    <col min="6915" max="6915" width="8.5703125" style="260" customWidth="1"/>
    <col min="6916" max="6916" width="17.5703125" style="260" customWidth="1"/>
    <col min="6917" max="6917" width="15.28515625" style="260" customWidth="1"/>
    <col min="6918" max="6918" width="48.7109375" style="260" customWidth="1"/>
    <col min="6919" max="6919" width="24.5703125" style="260" customWidth="1"/>
    <col min="6920" max="6920" width="48.7109375" style="260" customWidth="1"/>
    <col min="6921" max="6921" width="8.140625" style="260" customWidth="1"/>
    <col min="6922" max="6922" width="38.7109375" style="260" customWidth="1"/>
    <col min="6923" max="6923" width="21.140625" style="260" customWidth="1"/>
    <col min="6924" max="6924" width="82" style="260" customWidth="1"/>
    <col min="6925" max="7168" width="9.140625" style="260"/>
    <col min="7169" max="7169" width="11.140625" style="260" customWidth="1"/>
    <col min="7170" max="7170" width="77.28515625" style="260" customWidth="1"/>
    <col min="7171" max="7171" width="8.5703125" style="260" customWidth="1"/>
    <col min="7172" max="7172" width="17.5703125" style="260" customWidth="1"/>
    <col min="7173" max="7173" width="15.28515625" style="260" customWidth="1"/>
    <col min="7174" max="7174" width="48.7109375" style="260" customWidth="1"/>
    <col min="7175" max="7175" width="24.5703125" style="260" customWidth="1"/>
    <col min="7176" max="7176" width="48.7109375" style="260" customWidth="1"/>
    <col min="7177" max="7177" width="8.140625" style="260" customWidth="1"/>
    <col min="7178" max="7178" width="38.7109375" style="260" customWidth="1"/>
    <col min="7179" max="7179" width="21.140625" style="260" customWidth="1"/>
    <col min="7180" max="7180" width="82" style="260" customWidth="1"/>
    <col min="7181" max="7424" width="9.140625" style="260"/>
    <col min="7425" max="7425" width="11.140625" style="260" customWidth="1"/>
    <col min="7426" max="7426" width="77.28515625" style="260" customWidth="1"/>
    <col min="7427" max="7427" width="8.5703125" style="260" customWidth="1"/>
    <col min="7428" max="7428" width="17.5703125" style="260" customWidth="1"/>
    <col min="7429" max="7429" width="15.28515625" style="260" customWidth="1"/>
    <col min="7430" max="7430" width="48.7109375" style="260" customWidth="1"/>
    <col min="7431" max="7431" width="24.5703125" style="260" customWidth="1"/>
    <col min="7432" max="7432" width="48.7109375" style="260" customWidth="1"/>
    <col min="7433" max="7433" width="8.140625" style="260" customWidth="1"/>
    <col min="7434" max="7434" width="38.7109375" style="260" customWidth="1"/>
    <col min="7435" max="7435" width="21.140625" style="260" customWidth="1"/>
    <col min="7436" max="7436" width="82" style="260" customWidth="1"/>
    <col min="7437" max="7680" width="9.140625" style="260"/>
    <col min="7681" max="7681" width="11.140625" style="260" customWidth="1"/>
    <col min="7682" max="7682" width="77.28515625" style="260" customWidth="1"/>
    <col min="7683" max="7683" width="8.5703125" style="260" customWidth="1"/>
    <col min="7684" max="7684" width="17.5703125" style="260" customWidth="1"/>
    <col min="7685" max="7685" width="15.28515625" style="260" customWidth="1"/>
    <col min="7686" max="7686" width="48.7109375" style="260" customWidth="1"/>
    <col min="7687" max="7687" width="24.5703125" style="260" customWidth="1"/>
    <col min="7688" max="7688" width="48.7109375" style="260" customWidth="1"/>
    <col min="7689" max="7689" width="8.140625" style="260" customWidth="1"/>
    <col min="7690" max="7690" width="38.7109375" style="260" customWidth="1"/>
    <col min="7691" max="7691" width="21.140625" style="260" customWidth="1"/>
    <col min="7692" max="7692" width="82" style="260" customWidth="1"/>
    <col min="7693" max="7936" width="9.140625" style="260"/>
    <col min="7937" max="7937" width="11.140625" style="260" customWidth="1"/>
    <col min="7938" max="7938" width="77.28515625" style="260" customWidth="1"/>
    <col min="7939" max="7939" width="8.5703125" style="260" customWidth="1"/>
    <col min="7940" max="7940" width="17.5703125" style="260" customWidth="1"/>
    <col min="7941" max="7941" width="15.28515625" style="260" customWidth="1"/>
    <col min="7942" max="7942" width="48.7109375" style="260" customWidth="1"/>
    <col min="7943" max="7943" width="24.5703125" style="260" customWidth="1"/>
    <col min="7944" max="7944" width="48.7109375" style="260" customWidth="1"/>
    <col min="7945" max="7945" width="8.140625" style="260" customWidth="1"/>
    <col min="7946" max="7946" width="38.7109375" style="260" customWidth="1"/>
    <col min="7947" max="7947" width="21.140625" style="260" customWidth="1"/>
    <col min="7948" max="7948" width="82" style="260" customWidth="1"/>
    <col min="7949" max="8192" width="9.140625" style="260"/>
    <col min="8193" max="8193" width="11.140625" style="260" customWidth="1"/>
    <col min="8194" max="8194" width="77.28515625" style="260" customWidth="1"/>
    <col min="8195" max="8195" width="8.5703125" style="260" customWidth="1"/>
    <col min="8196" max="8196" width="17.5703125" style="260" customWidth="1"/>
    <col min="8197" max="8197" width="15.28515625" style="260" customWidth="1"/>
    <col min="8198" max="8198" width="48.7109375" style="260" customWidth="1"/>
    <col min="8199" max="8199" width="24.5703125" style="260" customWidth="1"/>
    <col min="8200" max="8200" width="48.7109375" style="260" customWidth="1"/>
    <col min="8201" max="8201" width="8.140625" style="260" customWidth="1"/>
    <col min="8202" max="8202" width="38.7109375" style="260" customWidth="1"/>
    <col min="8203" max="8203" width="21.140625" style="260" customWidth="1"/>
    <col min="8204" max="8204" width="82" style="260" customWidth="1"/>
    <col min="8205" max="8448" width="9.140625" style="260"/>
    <col min="8449" max="8449" width="11.140625" style="260" customWidth="1"/>
    <col min="8450" max="8450" width="77.28515625" style="260" customWidth="1"/>
    <col min="8451" max="8451" width="8.5703125" style="260" customWidth="1"/>
    <col min="8452" max="8452" width="17.5703125" style="260" customWidth="1"/>
    <col min="8453" max="8453" width="15.28515625" style="260" customWidth="1"/>
    <col min="8454" max="8454" width="48.7109375" style="260" customWidth="1"/>
    <col min="8455" max="8455" width="24.5703125" style="260" customWidth="1"/>
    <col min="8456" max="8456" width="48.7109375" style="260" customWidth="1"/>
    <col min="8457" max="8457" width="8.140625" style="260" customWidth="1"/>
    <col min="8458" max="8458" width="38.7109375" style="260" customWidth="1"/>
    <col min="8459" max="8459" width="21.140625" style="260" customWidth="1"/>
    <col min="8460" max="8460" width="82" style="260" customWidth="1"/>
    <col min="8461" max="8704" width="9.140625" style="260"/>
    <col min="8705" max="8705" width="11.140625" style="260" customWidth="1"/>
    <col min="8706" max="8706" width="77.28515625" style="260" customWidth="1"/>
    <col min="8707" max="8707" width="8.5703125" style="260" customWidth="1"/>
    <col min="8708" max="8708" width="17.5703125" style="260" customWidth="1"/>
    <col min="8709" max="8709" width="15.28515625" style="260" customWidth="1"/>
    <col min="8710" max="8710" width="48.7109375" style="260" customWidth="1"/>
    <col min="8711" max="8711" width="24.5703125" style="260" customWidth="1"/>
    <col min="8712" max="8712" width="48.7109375" style="260" customWidth="1"/>
    <col min="8713" max="8713" width="8.140625" style="260" customWidth="1"/>
    <col min="8714" max="8714" width="38.7109375" style="260" customWidth="1"/>
    <col min="8715" max="8715" width="21.140625" style="260" customWidth="1"/>
    <col min="8716" max="8716" width="82" style="260" customWidth="1"/>
    <col min="8717" max="8960" width="9.140625" style="260"/>
    <col min="8961" max="8961" width="11.140625" style="260" customWidth="1"/>
    <col min="8962" max="8962" width="77.28515625" style="260" customWidth="1"/>
    <col min="8963" max="8963" width="8.5703125" style="260" customWidth="1"/>
    <col min="8964" max="8964" width="17.5703125" style="260" customWidth="1"/>
    <col min="8965" max="8965" width="15.28515625" style="260" customWidth="1"/>
    <col min="8966" max="8966" width="48.7109375" style="260" customWidth="1"/>
    <col min="8967" max="8967" width="24.5703125" style="260" customWidth="1"/>
    <col min="8968" max="8968" width="48.7109375" style="260" customWidth="1"/>
    <col min="8969" max="8969" width="8.140625" style="260" customWidth="1"/>
    <col min="8970" max="8970" width="38.7109375" style="260" customWidth="1"/>
    <col min="8971" max="8971" width="21.140625" style="260" customWidth="1"/>
    <col min="8972" max="8972" width="82" style="260" customWidth="1"/>
    <col min="8973" max="9216" width="9.140625" style="260"/>
    <col min="9217" max="9217" width="11.140625" style="260" customWidth="1"/>
    <col min="9218" max="9218" width="77.28515625" style="260" customWidth="1"/>
    <col min="9219" max="9219" width="8.5703125" style="260" customWidth="1"/>
    <col min="9220" max="9220" width="17.5703125" style="260" customWidth="1"/>
    <col min="9221" max="9221" width="15.28515625" style="260" customWidth="1"/>
    <col min="9222" max="9222" width="48.7109375" style="260" customWidth="1"/>
    <col min="9223" max="9223" width="24.5703125" style="260" customWidth="1"/>
    <col min="9224" max="9224" width="48.7109375" style="260" customWidth="1"/>
    <col min="9225" max="9225" width="8.140625" style="260" customWidth="1"/>
    <col min="9226" max="9226" width="38.7109375" style="260" customWidth="1"/>
    <col min="9227" max="9227" width="21.140625" style="260" customWidth="1"/>
    <col min="9228" max="9228" width="82" style="260" customWidth="1"/>
    <col min="9229" max="9472" width="9.140625" style="260"/>
    <col min="9473" max="9473" width="11.140625" style="260" customWidth="1"/>
    <col min="9474" max="9474" width="77.28515625" style="260" customWidth="1"/>
    <col min="9475" max="9475" width="8.5703125" style="260" customWidth="1"/>
    <col min="9476" max="9476" width="17.5703125" style="260" customWidth="1"/>
    <col min="9477" max="9477" width="15.28515625" style="260" customWidth="1"/>
    <col min="9478" max="9478" width="48.7109375" style="260" customWidth="1"/>
    <col min="9479" max="9479" width="24.5703125" style="260" customWidth="1"/>
    <col min="9480" max="9480" width="48.7109375" style="260" customWidth="1"/>
    <col min="9481" max="9481" width="8.140625" style="260" customWidth="1"/>
    <col min="9482" max="9482" width="38.7109375" style="260" customWidth="1"/>
    <col min="9483" max="9483" width="21.140625" style="260" customWidth="1"/>
    <col min="9484" max="9484" width="82" style="260" customWidth="1"/>
    <col min="9485" max="9728" width="9.140625" style="260"/>
    <col min="9729" max="9729" width="11.140625" style="260" customWidth="1"/>
    <col min="9730" max="9730" width="77.28515625" style="260" customWidth="1"/>
    <col min="9731" max="9731" width="8.5703125" style="260" customWidth="1"/>
    <col min="9732" max="9732" width="17.5703125" style="260" customWidth="1"/>
    <col min="9733" max="9733" width="15.28515625" style="260" customWidth="1"/>
    <col min="9734" max="9734" width="48.7109375" style="260" customWidth="1"/>
    <col min="9735" max="9735" width="24.5703125" style="260" customWidth="1"/>
    <col min="9736" max="9736" width="48.7109375" style="260" customWidth="1"/>
    <col min="9737" max="9737" width="8.140625" style="260" customWidth="1"/>
    <col min="9738" max="9738" width="38.7109375" style="260" customWidth="1"/>
    <col min="9739" max="9739" width="21.140625" style="260" customWidth="1"/>
    <col min="9740" max="9740" width="82" style="260" customWidth="1"/>
    <col min="9741" max="9984" width="9.140625" style="260"/>
    <col min="9985" max="9985" width="11.140625" style="260" customWidth="1"/>
    <col min="9986" max="9986" width="77.28515625" style="260" customWidth="1"/>
    <col min="9987" max="9987" width="8.5703125" style="260" customWidth="1"/>
    <col min="9988" max="9988" width="17.5703125" style="260" customWidth="1"/>
    <col min="9989" max="9989" width="15.28515625" style="260" customWidth="1"/>
    <col min="9990" max="9990" width="48.7109375" style="260" customWidth="1"/>
    <col min="9991" max="9991" width="24.5703125" style="260" customWidth="1"/>
    <col min="9992" max="9992" width="48.7109375" style="260" customWidth="1"/>
    <col min="9993" max="9993" width="8.140625" style="260" customWidth="1"/>
    <col min="9994" max="9994" width="38.7109375" style="260" customWidth="1"/>
    <col min="9995" max="9995" width="21.140625" style="260" customWidth="1"/>
    <col min="9996" max="9996" width="82" style="260" customWidth="1"/>
    <col min="9997" max="10240" width="9.140625" style="260"/>
    <col min="10241" max="10241" width="11.140625" style="260" customWidth="1"/>
    <col min="10242" max="10242" width="77.28515625" style="260" customWidth="1"/>
    <col min="10243" max="10243" width="8.5703125" style="260" customWidth="1"/>
    <col min="10244" max="10244" width="17.5703125" style="260" customWidth="1"/>
    <col min="10245" max="10245" width="15.28515625" style="260" customWidth="1"/>
    <col min="10246" max="10246" width="48.7109375" style="260" customWidth="1"/>
    <col min="10247" max="10247" width="24.5703125" style="260" customWidth="1"/>
    <col min="10248" max="10248" width="48.7109375" style="260" customWidth="1"/>
    <col min="10249" max="10249" width="8.140625" style="260" customWidth="1"/>
    <col min="10250" max="10250" width="38.7109375" style="260" customWidth="1"/>
    <col min="10251" max="10251" width="21.140625" style="260" customWidth="1"/>
    <col min="10252" max="10252" width="82" style="260" customWidth="1"/>
    <col min="10253" max="10496" width="9.140625" style="260"/>
    <col min="10497" max="10497" width="11.140625" style="260" customWidth="1"/>
    <col min="10498" max="10498" width="77.28515625" style="260" customWidth="1"/>
    <col min="10499" max="10499" width="8.5703125" style="260" customWidth="1"/>
    <col min="10500" max="10500" width="17.5703125" style="260" customWidth="1"/>
    <col min="10501" max="10501" width="15.28515625" style="260" customWidth="1"/>
    <col min="10502" max="10502" width="48.7109375" style="260" customWidth="1"/>
    <col min="10503" max="10503" width="24.5703125" style="260" customWidth="1"/>
    <col min="10504" max="10504" width="48.7109375" style="260" customWidth="1"/>
    <col min="10505" max="10505" width="8.140625" style="260" customWidth="1"/>
    <col min="10506" max="10506" width="38.7109375" style="260" customWidth="1"/>
    <col min="10507" max="10507" width="21.140625" style="260" customWidth="1"/>
    <col min="10508" max="10508" width="82" style="260" customWidth="1"/>
    <col min="10509" max="10752" width="9.140625" style="260"/>
    <col min="10753" max="10753" width="11.140625" style="260" customWidth="1"/>
    <col min="10754" max="10754" width="77.28515625" style="260" customWidth="1"/>
    <col min="10755" max="10755" width="8.5703125" style="260" customWidth="1"/>
    <col min="10756" max="10756" width="17.5703125" style="260" customWidth="1"/>
    <col min="10757" max="10757" width="15.28515625" style="260" customWidth="1"/>
    <col min="10758" max="10758" width="48.7109375" style="260" customWidth="1"/>
    <col min="10759" max="10759" width="24.5703125" style="260" customWidth="1"/>
    <col min="10760" max="10760" width="48.7109375" style="260" customWidth="1"/>
    <col min="10761" max="10761" width="8.140625" style="260" customWidth="1"/>
    <col min="10762" max="10762" width="38.7109375" style="260" customWidth="1"/>
    <col min="10763" max="10763" width="21.140625" style="260" customWidth="1"/>
    <col min="10764" max="10764" width="82" style="260" customWidth="1"/>
    <col min="10765" max="11008" width="9.140625" style="260"/>
    <col min="11009" max="11009" width="11.140625" style="260" customWidth="1"/>
    <col min="11010" max="11010" width="77.28515625" style="260" customWidth="1"/>
    <col min="11011" max="11011" width="8.5703125" style="260" customWidth="1"/>
    <col min="11012" max="11012" width="17.5703125" style="260" customWidth="1"/>
    <col min="11013" max="11013" width="15.28515625" style="260" customWidth="1"/>
    <col min="11014" max="11014" width="48.7109375" style="260" customWidth="1"/>
    <col min="11015" max="11015" width="24.5703125" style="260" customWidth="1"/>
    <col min="11016" max="11016" width="48.7109375" style="260" customWidth="1"/>
    <col min="11017" max="11017" width="8.140625" style="260" customWidth="1"/>
    <col min="11018" max="11018" width="38.7109375" style="260" customWidth="1"/>
    <col min="11019" max="11019" width="21.140625" style="260" customWidth="1"/>
    <col min="11020" max="11020" width="82" style="260" customWidth="1"/>
    <col min="11021" max="11264" width="9.140625" style="260"/>
    <col min="11265" max="11265" width="11.140625" style="260" customWidth="1"/>
    <col min="11266" max="11266" width="77.28515625" style="260" customWidth="1"/>
    <col min="11267" max="11267" width="8.5703125" style="260" customWidth="1"/>
    <col min="11268" max="11268" width="17.5703125" style="260" customWidth="1"/>
    <col min="11269" max="11269" width="15.28515625" style="260" customWidth="1"/>
    <col min="11270" max="11270" width="48.7109375" style="260" customWidth="1"/>
    <col min="11271" max="11271" width="24.5703125" style="260" customWidth="1"/>
    <col min="11272" max="11272" width="48.7109375" style="260" customWidth="1"/>
    <col min="11273" max="11273" width="8.140625" style="260" customWidth="1"/>
    <col min="11274" max="11274" width="38.7109375" style="260" customWidth="1"/>
    <col min="11275" max="11275" width="21.140625" style="260" customWidth="1"/>
    <col min="11276" max="11276" width="82" style="260" customWidth="1"/>
    <col min="11277" max="11520" width="9.140625" style="260"/>
    <col min="11521" max="11521" width="11.140625" style="260" customWidth="1"/>
    <col min="11522" max="11522" width="77.28515625" style="260" customWidth="1"/>
    <col min="11523" max="11523" width="8.5703125" style="260" customWidth="1"/>
    <col min="11524" max="11524" width="17.5703125" style="260" customWidth="1"/>
    <col min="11525" max="11525" width="15.28515625" style="260" customWidth="1"/>
    <col min="11526" max="11526" width="48.7109375" style="260" customWidth="1"/>
    <col min="11527" max="11527" width="24.5703125" style="260" customWidth="1"/>
    <col min="11528" max="11528" width="48.7109375" style="260" customWidth="1"/>
    <col min="11529" max="11529" width="8.140625" style="260" customWidth="1"/>
    <col min="11530" max="11530" width="38.7109375" style="260" customWidth="1"/>
    <col min="11531" max="11531" width="21.140625" style="260" customWidth="1"/>
    <col min="11532" max="11532" width="82" style="260" customWidth="1"/>
    <col min="11533" max="11776" width="9.140625" style="260"/>
    <col min="11777" max="11777" width="11.140625" style="260" customWidth="1"/>
    <col min="11778" max="11778" width="77.28515625" style="260" customWidth="1"/>
    <col min="11779" max="11779" width="8.5703125" style="260" customWidth="1"/>
    <col min="11780" max="11780" width="17.5703125" style="260" customWidth="1"/>
    <col min="11781" max="11781" width="15.28515625" style="260" customWidth="1"/>
    <col min="11782" max="11782" width="48.7109375" style="260" customWidth="1"/>
    <col min="11783" max="11783" width="24.5703125" style="260" customWidth="1"/>
    <col min="11784" max="11784" width="48.7109375" style="260" customWidth="1"/>
    <col min="11785" max="11785" width="8.140625" style="260" customWidth="1"/>
    <col min="11786" max="11786" width="38.7109375" style="260" customWidth="1"/>
    <col min="11787" max="11787" width="21.140625" style="260" customWidth="1"/>
    <col min="11788" max="11788" width="82" style="260" customWidth="1"/>
    <col min="11789" max="12032" width="9.140625" style="260"/>
    <col min="12033" max="12033" width="11.140625" style="260" customWidth="1"/>
    <col min="12034" max="12034" width="77.28515625" style="260" customWidth="1"/>
    <col min="12035" max="12035" width="8.5703125" style="260" customWidth="1"/>
    <col min="12036" max="12036" width="17.5703125" style="260" customWidth="1"/>
    <col min="12037" max="12037" width="15.28515625" style="260" customWidth="1"/>
    <col min="12038" max="12038" width="48.7109375" style="260" customWidth="1"/>
    <col min="12039" max="12039" width="24.5703125" style="260" customWidth="1"/>
    <col min="12040" max="12040" width="48.7109375" style="260" customWidth="1"/>
    <col min="12041" max="12041" width="8.140625" style="260" customWidth="1"/>
    <col min="12042" max="12042" width="38.7109375" style="260" customWidth="1"/>
    <col min="12043" max="12043" width="21.140625" style="260" customWidth="1"/>
    <col min="12044" max="12044" width="82" style="260" customWidth="1"/>
    <col min="12045" max="12288" width="9.140625" style="260"/>
    <col min="12289" max="12289" width="11.140625" style="260" customWidth="1"/>
    <col min="12290" max="12290" width="77.28515625" style="260" customWidth="1"/>
    <col min="12291" max="12291" width="8.5703125" style="260" customWidth="1"/>
    <col min="12292" max="12292" width="17.5703125" style="260" customWidth="1"/>
    <col min="12293" max="12293" width="15.28515625" style="260" customWidth="1"/>
    <col min="12294" max="12294" width="48.7109375" style="260" customWidth="1"/>
    <col min="12295" max="12295" width="24.5703125" style="260" customWidth="1"/>
    <col min="12296" max="12296" width="48.7109375" style="260" customWidth="1"/>
    <col min="12297" max="12297" width="8.140625" style="260" customWidth="1"/>
    <col min="12298" max="12298" width="38.7109375" style="260" customWidth="1"/>
    <col min="12299" max="12299" width="21.140625" style="260" customWidth="1"/>
    <col min="12300" max="12300" width="82" style="260" customWidth="1"/>
    <col min="12301" max="12544" width="9.140625" style="260"/>
    <col min="12545" max="12545" width="11.140625" style="260" customWidth="1"/>
    <col min="12546" max="12546" width="77.28515625" style="260" customWidth="1"/>
    <col min="12547" max="12547" width="8.5703125" style="260" customWidth="1"/>
    <col min="12548" max="12548" width="17.5703125" style="260" customWidth="1"/>
    <col min="12549" max="12549" width="15.28515625" style="260" customWidth="1"/>
    <col min="12550" max="12550" width="48.7109375" style="260" customWidth="1"/>
    <col min="12551" max="12551" width="24.5703125" style="260" customWidth="1"/>
    <col min="12552" max="12552" width="48.7109375" style="260" customWidth="1"/>
    <col min="12553" max="12553" width="8.140625" style="260" customWidth="1"/>
    <col min="12554" max="12554" width="38.7109375" style="260" customWidth="1"/>
    <col min="12555" max="12555" width="21.140625" style="260" customWidth="1"/>
    <col min="12556" max="12556" width="82" style="260" customWidth="1"/>
    <col min="12557" max="12800" width="9.140625" style="260"/>
    <col min="12801" max="12801" width="11.140625" style="260" customWidth="1"/>
    <col min="12802" max="12802" width="77.28515625" style="260" customWidth="1"/>
    <col min="12803" max="12803" width="8.5703125" style="260" customWidth="1"/>
    <col min="12804" max="12804" width="17.5703125" style="260" customWidth="1"/>
    <col min="12805" max="12805" width="15.28515625" style="260" customWidth="1"/>
    <col min="12806" max="12806" width="48.7109375" style="260" customWidth="1"/>
    <col min="12807" max="12807" width="24.5703125" style="260" customWidth="1"/>
    <col min="12808" max="12808" width="48.7109375" style="260" customWidth="1"/>
    <col min="12809" max="12809" width="8.140625" style="260" customWidth="1"/>
    <col min="12810" max="12810" width="38.7109375" style="260" customWidth="1"/>
    <col min="12811" max="12811" width="21.140625" style="260" customWidth="1"/>
    <col min="12812" max="12812" width="82" style="260" customWidth="1"/>
    <col min="12813" max="13056" width="9.140625" style="260"/>
    <col min="13057" max="13057" width="11.140625" style="260" customWidth="1"/>
    <col min="13058" max="13058" width="77.28515625" style="260" customWidth="1"/>
    <col min="13059" max="13059" width="8.5703125" style="260" customWidth="1"/>
    <col min="13060" max="13060" width="17.5703125" style="260" customWidth="1"/>
    <col min="13061" max="13061" width="15.28515625" style="260" customWidth="1"/>
    <col min="13062" max="13062" width="48.7109375" style="260" customWidth="1"/>
    <col min="13063" max="13063" width="24.5703125" style="260" customWidth="1"/>
    <col min="13064" max="13064" width="48.7109375" style="260" customWidth="1"/>
    <col min="13065" max="13065" width="8.140625" style="260" customWidth="1"/>
    <col min="13066" max="13066" width="38.7109375" style="260" customWidth="1"/>
    <col min="13067" max="13067" width="21.140625" style="260" customWidth="1"/>
    <col min="13068" max="13068" width="82" style="260" customWidth="1"/>
    <col min="13069" max="13312" width="9.140625" style="260"/>
    <col min="13313" max="13313" width="11.140625" style="260" customWidth="1"/>
    <col min="13314" max="13314" width="77.28515625" style="260" customWidth="1"/>
    <col min="13315" max="13315" width="8.5703125" style="260" customWidth="1"/>
    <col min="13316" max="13316" width="17.5703125" style="260" customWidth="1"/>
    <col min="13317" max="13317" width="15.28515625" style="260" customWidth="1"/>
    <col min="13318" max="13318" width="48.7109375" style="260" customWidth="1"/>
    <col min="13319" max="13319" width="24.5703125" style="260" customWidth="1"/>
    <col min="13320" max="13320" width="48.7109375" style="260" customWidth="1"/>
    <col min="13321" max="13321" width="8.140625" style="260" customWidth="1"/>
    <col min="13322" max="13322" width="38.7109375" style="260" customWidth="1"/>
    <col min="13323" max="13323" width="21.140625" style="260" customWidth="1"/>
    <col min="13324" max="13324" width="82" style="260" customWidth="1"/>
    <col min="13325" max="13568" width="9.140625" style="260"/>
    <col min="13569" max="13569" width="11.140625" style="260" customWidth="1"/>
    <col min="13570" max="13570" width="77.28515625" style="260" customWidth="1"/>
    <col min="13571" max="13571" width="8.5703125" style="260" customWidth="1"/>
    <col min="13572" max="13572" width="17.5703125" style="260" customWidth="1"/>
    <col min="13573" max="13573" width="15.28515625" style="260" customWidth="1"/>
    <col min="13574" max="13574" width="48.7109375" style="260" customWidth="1"/>
    <col min="13575" max="13575" width="24.5703125" style="260" customWidth="1"/>
    <col min="13576" max="13576" width="48.7109375" style="260" customWidth="1"/>
    <col min="13577" max="13577" width="8.140625" style="260" customWidth="1"/>
    <col min="13578" max="13578" width="38.7109375" style="260" customWidth="1"/>
    <col min="13579" max="13579" width="21.140625" style="260" customWidth="1"/>
    <col min="13580" max="13580" width="82" style="260" customWidth="1"/>
    <col min="13581" max="13824" width="9.140625" style="260"/>
    <col min="13825" max="13825" width="11.140625" style="260" customWidth="1"/>
    <col min="13826" max="13826" width="77.28515625" style="260" customWidth="1"/>
    <col min="13827" max="13827" width="8.5703125" style="260" customWidth="1"/>
    <col min="13828" max="13828" width="17.5703125" style="260" customWidth="1"/>
    <col min="13829" max="13829" width="15.28515625" style="260" customWidth="1"/>
    <col min="13830" max="13830" width="48.7109375" style="260" customWidth="1"/>
    <col min="13831" max="13831" width="24.5703125" style="260" customWidth="1"/>
    <col min="13832" max="13832" width="48.7109375" style="260" customWidth="1"/>
    <col min="13833" max="13833" width="8.140625" style="260" customWidth="1"/>
    <col min="13834" max="13834" width="38.7109375" style="260" customWidth="1"/>
    <col min="13835" max="13835" width="21.140625" style="260" customWidth="1"/>
    <col min="13836" max="13836" width="82" style="260" customWidth="1"/>
    <col min="13837" max="14080" width="9.140625" style="260"/>
    <col min="14081" max="14081" width="11.140625" style="260" customWidth="1"/>
    <col min="14082" max="14082" width="77.28515625" style="260" customWidth="1"/>
    <col min="14083" max="14083" width="8.5703125" style="260" customWidth="1"/>
    <col min="14084" max="14084" width="17.5703125" style="260" customWidth="1"/>
    <col min="14085" max="14085" width="15.28515625" style="260" customWidth="1"/>
    <col min="14086" max="14086" width="48.7109375" style="260" customWidth="1"/>
    <col min="14087" max="14087" width="24.5703125" style="260" customWidth="1"/>
    <col min="14088" max="14088" width="48.7109375" style="260" customWidth="1"/>
    <col min="14089" max="14089" width="8.140625" style="260" customWidth="1"/>
    <col min="14090" max="14090" width="38.7109375" style="260" customWidth="1"/>
    <col min="14091" max="14091" width="21.140625" style="260" customWidth="1"/>
    <col min="14092" max="14092" width="82" style="260" customWidth="1"/>
    <col min="14093" max="14336" width="9.140625" style="260"/>
    <col min="14337" max="14337" width="11.140625" style="260" customWidth="1"/>
    <col min="14338" max="14338" width="77.28515625" style="260" customWidth="1"/>
    <col min="14339" max="14339" width="8.5703125" style="260" customWidth="1"/>
    <col min="14340" max="14340" width="17.5703125" style="260" customWidth="1"/>
    <col min="14341" max="14341" width="15.28515625" style="260" customWidth="1"/>
    <col min="14342" max="14342" width="48.7109375" style="260" customWidth="1"/>
    <col min="14343" max="14343" width="24.5703125" style="260" customWidth="1"/>
    <col min="14344" max="14344" width="48.7109375" style="260" customWidth="1"/>
    <col min="14345" max="14345" width="8.140625" style="260" customWidth="1"/>
    <col min="14346" max="14346" width="38.7109375" style="260" customWidth="1"/>
    <col min="14347" max="14347" width="21.140625" style="260" customWidth="1"/>
    <col min="14348" max="14348" width="82" style="260" customWidth="1"/>
    <col min="14349" max="14592" width="9.140625" style="260"/>
    <col min="14593" max="14593" width="11.140625" style="260" customWidth="1"/>
    <col min="14594" max="14594" width="77.28515625" style="260" customWidth="1"/>
    <col min="14595" max="14595" width="8.5703125" style="260" customWidth="1"/>
    <col min="14596" max="14596" width="17.5703125" style="260" customWidth="1"/>
    <col min="14597" max="14597" width="15.28515625" style="260" customWidth="1"/>
    <col min="14598" max="14598" width="48.7109375" style="260" customWidth="1"/>
    <col min="14599" max="14599" width="24.5703125" style="260" customWidth="1"/>
    <col min="14600" max="14600" width="48.7109375" style="260" customWidth="1"/>
    <col min="14601" max="14601" width="8.140625" style="260" customWidth="1"/>
    <col min="14602" max="14602" width="38.7109375" style="260" customWidth="1"/>
    <col min="14603" max="14603" width="21.140625" style="260" customWidth="1"/>
    <col min="14604" max="14604" width="82" style="260" customWidth="1"/>
    <col min="14605" max="14848" width="9.140625" style="260"/>
    <col min="14849" max="14849" width="11.140625" style="260" customWidth="1"/>
    <col min="14850" max="14850" width="77.28515625" style="260" customWidth="1"/>
    <col min="14851" max="14851" width="8.5703125" style="260" customWidth="1"/>
    <col min="14852" max="14852" width="17.5703125" style="260" customWidth="1"/>
    <col min="14853" max="14853" width="15.28515625" style="260" customWidth="1"/>
    <col min="14854" max="14854" width="48.7109375" style="260" customWidth="1"/>
    <col min="14855" max="14855" width="24.5703125" style="260" customWidth="1"/>
    <col min="14856" max="14856" width="48.7109375" style="260" customWidth="1"/>
    <col min="14857" max="14857" width="8.140625" style="260" customWidth="1"/>
    <col min="14858" max="14858" width="38.7109375" style="260" customWidth="1"/>
    <col min="14859" max="14859" width="21.140625" style="260" customWidth="1"/>
    <col min="14860" max="14860" width="82" style="260" customWidth="1"/>
    <col min="14861" max="15104" width="9.140625" style="260"/>
    <col min="15105" max="15105" width="11.140625" style="260" customWidth="1"/>
    <col min="15106" max="15106" width="77.28515625" style="260" customWidth="1"/>
    <col min="15107" max="15107" width="8.5703125" style="260" customWidth="1"/>
    <col min="15108" max="15108" width="17.5703125" style="260" customWidth="1"/>
    <col min="15109" max="15109" width="15.28515625" style="260" customWidth="1"/>
    <col min="15110" max="15110" width="48.7109375" style="260" customWidth="1"/>
    <col min="15111" max="15111" width="24.5703125" style="260" customWidth="1"/>
    <col min="15112" max="15112" width="48.7109375" style="260" customWidth="1"/>
    <col min="15113" max="15113" width="8.140625" style="260" customWidth="1"/>
    <col min="15114" max="15114" width="38.7109375" style="260" customWidth="1"/>
    <col min="15115" max="15115" width="21.140625" style="260" customWidth="1"/>
    <col min="15116" max="15116" width="82" style="260" customWidth="1"/>
    <col min="15117" max="15360" width="9.140625" style="260"/>
    <col min="15361" max="15361" width="11.140625" style="260" customWidth="1"/>
    <col min="15362" max="15362" width="77.28515625" style="260" customWidth="1"/>
    <col min="15363" max="15363" width="8.5703125" style="260" customWidth="1"/>
    <col min="15364" max="15364" width="17.5703125" style="260" customWidth="1"/>
    <col min="15365" max="15365" width="15.28515625" style="260" customWidth="1"/>
    <col min="15366" max="15366" width="48.7109375" style="260" customWidth="1"/>
    <col min="15367" max="15367" width="24.5703125" style="260" customWidth="1"/>
    <col min="15368" max="15368" width="48.7109375" style="260" customWidth="1"/>
    <col min="15369" max="15369" width="8.140625" style="260" customWidth="1"/>
    <col min="15370" max="15370" width="38.7109375" style="260" customWidth="1"/>
    <col min="15371" max="15371" width="21.140625" style="260" customWidth="1"/>
    <col min="15372" max="15372" width="82" style="260" customWidth="1"/>
    <col min="15373" max="15616" width="9.140625" style="260"/>
    <col min="15617" max="15617" width="11.140625" style="260" customWidth="1"/>
    <col min="15618" max="15618" width="77.28515625" style="260" customWidth="1"/>
    <col min="15619" max="15619" width="8.5703125" style="260" customWidth="1"/>
    <col min="15620" max="15620" width="17.5703125" style="260" customWidth="1"/>
    <col min="15621" max="15621" width="15.28515625" style="260" customWidth="1"/>
    <col min="15622" max="15622" width="48.7109375" style="260" customWidth="1"/>
    <col min="15623" max="15623" width="24.5703125" style="260" customWidth="1"/>
    <col min="15624" max="15624" width="48.7109375" style="260" customWidth="1"/>
    <col min="15625" max="15625" width="8.140625" style="260" customWidth="1"/>
    <col min="15626" max="15626" width="38.7109375" style="260" customWidth="1"/>
    <col min="15627" max="15627" width="21.140625" style="260" customWidth="1"/>
    <col min="15628" max="15628" width="82" style="260" customWidth="1"/>
    <col min="15629" max="15872" width="9.140625" style="260"/>
    <col min="15873" max="15873" width="11.140625" style="260" customWidth="1"/>
    <col min="15874" max="15874" width="77.28515625" style="260" customWidth="1"/>
    <col min="15875" max="15875" width="8.5703125" style="260" customWidth="1"/>
    <col min="15876" max="15876" width="17.5703125" style="260" customWidth="1"/>
    <col min="15877" max="15877" width="15.28515625" style="260" customWidth="1"/>
    <col min="15878" max="15878" width="48.7109375" style="260" customWidth="1"/>
    <col min="15879" max="15879" width="24.5703125" style="260" customWidth="1"/>
    <col min="15880" max="15880" width="48.7109375" style="260" customWidth="1"/>
    <col min="15881" max="15881" width="8.140625" style="260" customWidth="1"/>
    <col min="15882" max="15882" width="38.7109375" style="260" customWidth="1"/>
    <col min="15883" max="15883" width="21.140625" style="260" customWidth="1"/>
    <col min="15884" max="15884" width="82" style="260" customWidth="1"/>
    <col min="15885" max="16128" width="9.140625" style="260"/>
    <col min="16129" max="16129" width="11.140625" style="260" customWidth="1"/>
    <col min="16130" max="16130" width="77.28515625" style="260" customWidth="1"/>
    <col min="16131" max="16131" width="8.5703125" style="260" customWidth="1"/>
    <col min="16132" max="16132" width="17.5703125" style="260" customWidth="1"/>
    <col min="16133" max="16133" width="15.28515625" style="260" customWidth="1"/>
    <col min="16134" max="16134" width="48.7109375" style="260" customWidth="1"/>
    <col min="16135" max="16135" width="24.5703125" style="260" customWidth="1"/>
    <col min="16136" max="16136" width="48.7109375" style="260" customWidth="1"/>
    <col min="16137" max="16137" width="8.140625" style="260" customWidth="1"/>
    <col min="16138" max="16138" width="38.7109375" style="260" customWidth="1"/>
    <col min="16139" max="16139" width="21.140625" style="260" customWidth="1"/>
    <col min="16140" max="16140" width="82" style="260" customWidth="1"/>
    <col min="16141" max="16384" width="9.140625" style="260"/>
  </cols>
  <sheetData>
    <row r="1" spans="1:5" s="340" customFormat="1" ht="13.5" x14ac:dyDescent="0.25">
      <c r="A1" s="551" t="s">
        <v>7358</v>
      </c>
      <c r="B1" s="551"/>
      <c r="C1" s="551"/>
      <c r="D1" s="551"/>
      <c r="E1" s="551"/>
    </row>
    <row r="2" spans="1:5" s="340" customFormat="1" ht="13.5" x14ac:dyDescent="0.25">
      <c r="A2" s="552" t="s">
        <v>7359</v>
      </c>
      <c r="B2" s="552"/>
      <c r="C2" s="552"/>
      <c r="D2" s="552"/>
      <c r="E2" s="552"/>
    </row>
    <row r="3" spans="1:5" s="340" customFormat="1" ht="15" x14ac:dyDescent="0.25">
      <c r="A3" s="405" t="s">
        <v>7360</v>
      </c>
      <c r="B3"/>
      <c r="C3"/>
      <c r="D3"/>
      <c r="E3"/>
    </row>
    <row r="4" spans="1:5" s="340" customFormat="1" ht="15" x14ac:dyDescent="0.25">
      <c r="A4"/>
      <c r="B4"/>
      <c r="C4"/>
      <c r="D4"/>
      <c r="E4"/>
    </row>
    <row r="5" spans="1:5" s="340" customFormat="1" ht="54" x14ac:dyDescent="0.25">
      <c r="A5" s="406" t="s">
        <v>407</v>
      </c>
      <c r="B5" s="407" t="s">
        <v>408</v>
      </c>
      <c r="C5" s="407" t="s">
        <v>409</v>
      </c>
      <c r="D5" s="407" t="s">
        <v>238</v>
      </c>
      <c r="E5" s="407" t="s">
        <v>7361</v>
      </c>
    </row>
    <row r="6" spans="1:5" ht="15" x14ac:dyDescent="0.25">
      <c r="A6" s="408"/>
      <c r="B6" s="408"/>
      <c r="C6" s="408"/>
      <c r="D6" s="408"/>
      <c r="E6" s="408"/>
    </row>
    <row r="7" spans="1:5" ht="40.5" x14ac:dyDescent="0.25">
      <c r="A7" s="409">
        <v>97141</v>
      </c>
      <c r="B7" s="410" t="s">
        <v>5253</v>
      </c>
      <c r="C7" s="411" t="s">
        <v>8</v>
      </c>
      <c r="D7" s="412">
        <v>5.8</v>
      </c>
      <c r="E7" s="411" t="s">
        <v>301</v>
      </c>
    </row>
    <row r="8" spans="1:5" ht="40.5" x14ac:dyDescent="0.25">
      <c r="A8" s="413">
        <v>97142</v>
      </c>
      <c r="B8" s="414" t="s">
        <v>5254</v>
      </c>
      <c r="C8" s="415" t="s">
        <v>8</v>
      </c>
      <c r="D8" s="416">
        <v>6.49</v>
      </c>
      <c r="E8" s="417" t="s">
        <v>301</v>
      </c>
    </row>
    <row r="9" spans="1:5" ht="40.5" x14ac:dyDescent="0.25">
      <c r="A9" s="413">
        <v>97143</v>
      </c>
      <c r="B9" s="414" t="s">
        <v>5255</v>
      </c>
      <c r="C9" s="415" t="s">
        <v>8</v>
      </c>
      <c r="D9" s="416">
        <v>8.15</v>
      </c>
      <c r="E9" s="417" t="s">
        <v>301</v>
      </c>
    </row>
    <row r="10" spans="1:5" ht="40.5" x14ac:dyDescent="0.25">
      <c r="A10" s="418">
        <v>97144</v>
      </c>
      <c r="B10" s="414" t="s">
        <v>5256</v>
      </c>
      <c r="C10" s="415" t="s">
        <v>8</v>
      </c>
      <c r="D10" s="416">
        <v>9.8000000000000007</v>
      </c>
      <c r="E10" s="417" t="s">
        <v>301</v>
      </c>
    </row>
    <row r="11" spans="1:5" ht="40.5" x14ac:dyDescent="0.25">
      <c r="A11" s="418">
        <v>97145</v>
      </c>
      <c r="B11" s="414" t="s">
        <v>5257</v>
      </c>
      <c r="C11" s="415" t="s">
        <v>8</v>
      </c>
      <c r="D11" s="416">
        <v>11.51</v>
      </c>
      <c r="E11" s="417" t="s">
        <v>301</v>
      </c>
    </row>
    <row r="12" spans="1:5" ht="40.5" x14ac:dyDescent="0.25">
      <c r="A12" s="418">
        <v>97146</v>
      </c>
      <c r="B12" s="414" t="s">
        <v>5258</v>
      </c>
      <c r="C12" s="415" t="s">
        <v>8</v>
      </c>
      <c r="D12" s="416">
        <v>13.18</v>
      </c>
      <c r="E12" s="417" t="s">
        <v>301</v>
      </c>
    </row>
    <row r="13" spans="1:5" ht="40.5" x14ac:dyDescent="0.25">
      <c r="A13" s="418">
        <v>97147</v>
      </c>
      <c r="B13" s="414" t="s">
        <v>5259</v>
      </c>
      <c r="C13" s="415" t="s">
        <v>8</v>
      </c>
      <c r="D13" s="416">
        <v>14.87</v>
      </c>
      <c r="E13" s="417" t="s">
        <v>301</v>
      </c>
    </row>
    <row r="14" spans="1:5" ht="40.5" x14ac:dyDescent="0.25">
      <c r="A14" s="418">
        <v>97148</v>
      </c>
      <c r="B14" s="414" t="s">
        <v>5260</v>
      </c>
      <c r="C14" s="415" t="s">
        <v>8</v>
      </c>
      <c r="D14" s="416">
        <v>16.559999999999999</v>
      </c>
      <c r="E14" s="417" t="s">
        <v>301</v>
      </c>
    </row>
    <row r="15" spans="1:5" ht="40.5" x14ac:dyDescent="0.25">
      <c r="A15" s="418">
        <v>97149</v>
      </c>
      <c r="B15" s="414" t="s">
        <v>5261</v>
      </c>
      <c r="C15" s="415" t="s">
        <v>8</v>
      </c>
      <c r="D15" s="416">
        <v>18.260000000000002</v>
      </c>
      <c r="E15" s="417" t="s">
        <v>301</v>
      </c>
    </row>
    <row r="16" spans="1:5" ht="40.5" x14ac:dyDescent="0.25">
      <c r="A16" s="418">
        <v>97150</v>
      </c>
      <c r="B16" s="414" t="s">
        <v>5262</v>
      </c>
      <c r="C16" s="415" t="s">
        <v>8</v>
      </c>
      <c r="D16" s="416">
        <v>22.09</v>
      </c>
      <c r="E16" s="417" t="s">
        <v>301</v>
      </c>
    </row>
    <row r="17" spans="1:5" ht="40.5" x14ac:dyDescent="0.25">
      <c r="A17" s="418">
        <v>97151</v>
      </c>
      <c r="B17" s="414" t="s">
        <v>5263</v>
      </c>
      <c r="C17" s="415" t="s">
        <v>8</v>
      </c>
      <c r="D17" s="416">
        <v>25.8</v>
      </c>
      <c r="E17" s="417" t="s">
        <v>301</v>
      </c>
    </row>
    <row r="18" spans="1:5" ht="40.5" x14ac:dyDescent="0.25">
      <c r="A18" s="418">
        <v>97152</v>
      </c>
      <c r="B18" s="414" t="s">
        <v>5264</v>
      </c>
      <c r="C18" s="415" t="s">
        <v>8</v>
      </c>
      <c r="D18" s="416">
        <v>29.32</v>
      </c>
      <c r="E18" s="417" t="s">
        <v>301</v>
      </c>
    </row>
    <row r="19" spans="1:5" ht="40.5" x14ac:dyDescent="0.25">
      <c r="A19" s="418">
        <v>97153</v>
      </c>
      <c r="B19" s="414" t="s">
        <v>5265</v>
      </c>
      <c r="C19" s="415" t="s">
        <v>8</v>
      </c>
      <c r="D19" s="416">
        <v>32.96</v>
      </c>
      <c r="E19" s="417" t="s">
        <v>301</v>
      </c>
    </row>
    <row r="20" spans="1:5" ht="40.5" x14ac:dyDescent="0.25">
      <c r="A20" s="418">
        <v>97154</v>
      </c>
      <c r="B20" s="414" t="s">
        <v>5266</v>
      </c>
      <c r="C20" s="415" t="s">
        <v>8</v>
      </c>
      <c r="D20" s="416">
        <v>36.61</v>
      </c>
      <c r="E20" s="417" t="s">
        <v>301</v>
      </c>
    </row>
    <row r="21" spans="1:5" ht="40.5" x14ac:dyDescent="0.25">
      <c r="A21" s="418">
        <v>97155</v>
      </c>
      <c r="B21" s="414" t="s">
        <v>5267</v>
      </c>
      <c r="C21" s="415" t="s">
        <v>8</v>
      </c>
      <c r="D21" s="416">
        <v>40.28</v>
      </c>
      <c r="E21" s="417" t="s">
        <v>301</v>
      </c>
    </row>
    <row r="22" spans="1:5" ht="40.5" x14ac:dyDescent="0.25">
      <c r="A22" s="418">
        <v>97156</v>
      </c>
      <c r="B22" s="414" t="s">
        <v>5268</v>
      </c>
      <c r="C22" s="415" t="s">
        <v>8</v>
      </c>
      <c r="D22" s="416">
        <v>47.93</v>
      </c>
      <c r="E22" s="417" t="s">
        <v>301</v>
      </c>
    </row>
    <row r="23" spans="1:5" ht="40.5" x14ac:dyDescent="0.25">
      <c r="A23" s="418">
        <v>97157</v>
      </c>
      <c r="B23" s="414" t="s">
        <v>5269</v>
      </c>
      <c r="C23" s="415" t="s">
        <v>8</v>
      </c>
      <c r="D23" s="416">
        <v>3.56</v>
      </c>
      <c r="E23" s="417" t="s">
        <v>301</v>
      </c>
    </row>
    <row r="24" spans="1:5" ht="40.5" x14ac:dyDescent="0.25">
      <c r="A24" s="418">
        <v>97158</v>
      </c>
      <c r="B24" s="414" t="s">
        <v>5270</v>
      </c>
      <c r="C24" s="415" t="s">
        <v>8</v>
      </c>
      <c r="D24" s="416">
        <v>3.98</v>
      </c>
      <c r="E24" s="417" t="s">
        <v>301</v>
      </c>
    </row>
    <row r="25" spans="1:5" ht="40.5" x14ac:dyDescent="0.25">
      <c r="A25" s="418">
        <v>97159</v>
      </c>
      <c r="B25" s="414" t="s">
        <v>5271</v>
      </c>
      <c r="C25" s="415" t="s">
        <v>8</v>
      </c>
      <c r="D25" s="416">
        <v>5.01</v>
      </c>
      <c r="E25" s="417" t="s">
        <v>301</v>
      </c>
    </row>
    <row r="26" spans="1:5" ht="40.5" x14ac:dyDescent="0.25">
      <c r="A26" s="418">
        <v>97160</v>
      </c>
      <c r="B26" s="414" t="s">
        <v>5272</v>
      </c>
      <c r="C26" s="415" t="s">
        <v>8</v>
      </c>
      <c r="D26" s="416">
        <v>6.02</v>
      </c>
      <c r="E26" s="417" t="s">
        <v>301</v>
      </c>
    </row>
    <row r="27" spans="1:5" ht="40.5" x14ac:dyDescent="0.25">
      <c r="A27" s="418">
        <v>97161</v>
      </c>
      <c r="B27" s="414" t="s">
        <v>5273</v>
      </c>
      <c r="C27" s="415" t="s">
        <v>8</v>
      </c>
      <c r="D27" s="416">
        <v>7.08</v>
      </c>
      <c r="E27" s="417" t="s">
        <v>301</v>
      </c>
    </row>
    <row r="28" spans="1:5" ht="40.5" x14ac:dyDescent="0.25">
      <c r="A28" s="418">
        <v>97162</v>
      </c>
      <c r="B28" s="414" t="s">
        <v>5274</v>
      </c>
      <c r="C28" s="415" t="s">
        <v>8</v>
      </c>
      <c r="D28" s="416">
        <v>8.1300000000000008</v>
      </c>
      <c r="E28" s="417" t="s">
        <v>301</v>
      </c>
    </row>
    <row r="29" spans="1:5" ht="40.5" x14ac:dyDescent="0.25">
      <c r="A29" s="418">
        <v>97163</v>
      </c>
      <c r="B29" s="414" t="s">
        <v>5275</v>
      </c>
      <c r="C29" s="415" t="s">
        <v>8</v>
      </c>
      <c r="D29" s="416">
        <v>9.17</v>
      </c>
      <c r="E29" s="417" t="s">
        <v>301</v>
      </c>
    </row>
    <row r="30" spans="1:5" ht="40.5" x14ac:dyDescent="0.25">
      <c r="A30" s="418">
        <v>97164</v>
      </c>
      <c r="B30" s="414" t="s">
        <v>5276</v>
      </c>
      <c r="C30" s="415" t="s">
        <v>8</v>
      </c>
      <c r="D30" s="416">
        <v>10.210000000000001</v>
      </c>
      <c r="E30" s="417" t="s">
        <v>301</v>
      </c>
    </row>
    <row r="31" spans="1:5" ht="40.5" x14ac:dyDescent="0.25">
      <c r="A31" s="418">
        <v>97165</v>
      </c>
      <c r="B31" s="414" t="s">
        <v>5277</v>
      </c>
      <c r="C31" s="415" t="s">
        <v>8</v>
      </c>
      <c r="D31" s="416">
        <v>11.28</v>
      </c>
      <c r="E31" s="417" t="s">
        <v>301</v>
      </c>
    </row>
    <row r="32" spans="1:5" ht="40.5" x14ac:dyDescent="0.25">
      <c r="A32" s="418">
        <v>97166</v>
      </c>
      <c r="B32" s="414" t="s">
        <v>5278</v>
      </c>
      <c r="C32" s="415" t="s">
        <v>8</v>
      </c>
      <c r="D32" s="416">
        <v>13.64</v>
      </c>
      <c r="E32" s="417" t="s">
        <v>301</v>
      </c>
    </row>
    <row r="33" spans="1:5" ht="40.5" x14ac:dyDescent="0.25">
      <c r="A33" s="418">
        <v>97167</v>
      </c>
      <c r="B33" s="414" t="s">
        <v>5279</v>
      </c>
      <c r="C33" s="415" t="s">
        <v>8</v>
      </c>
      <c r="D33" s="416">
        <v>15.96</v>
      </c>
      <c r="E33" s="417" t="s">
        <v>301</v>
      </c>
    </row>
    <row r="34" spans="1:5" ht="40.5" x14ac:dyDescent="0.25">
      <c r="A34" s="418">
        <v>97168</v>
      </c>
      <c r="B34" s="414" t="s">
        <v>5280</v>
      </c>
      <c r="C34" s="415" t="s">
        <v>8</v>
      </c>
      <c r="D34" s="416">
        <v>18.079999999999998</v>
      </c>
      <c r="E34" s="417" t="s">
        <v>301</v>
      </c>
    </row>
    <row r="35" spans="1:5" ht="40.5" x14ac:dyDescent="0.25">
      <c r="A35" s="418">
        <v>97169</v>
      </c>
      <c r="B35" s="414" t="s">
        <v>5281</v>
      </c>
      <c r="C35" s="415" t="s">
        <v>8</v>
      </c>
      <c r="D35" s="416">
        <v>20.32</v>
      </c>
      <c r="E35" s="417" t="s">
        <v>301</v>
      </c>
    </row>
    <row r="36" spans="1:5" ht="40.5" x14ac:dyDescent="0.25">
      <c r="A36" s="418">
        <v>97170</v>
      </c>
      <c r="B36" s="414" t="s">
        <v>5282</v>
      </c>
      <c r="C36" s="415" t="s">
        <v>8</v>
      </c>
      <c r="D36" s="416">
        <v>22.57</v>
      </c>
      <c r="E36" s="417" t="s">
        <v>301</v>
      </c>
    </row>
    <row r="37" spans="1:5" ht="40.5" x14ac:dyDescent="0.25">
      <c r="A37" s="418">
        <v>97171</v>
      </c>
      <c r="B37" s="414" t="s">
        <v>5283</v>
      </c>
      <c r="C37" s="415" t="s">
        <v>8</v>
      </c>
      <c r="D37" s="416">
        <v>24.85</v>
      </c>
      <c r="E37" s="417" t="s">
        <v>301</v>
      </c>
    </row>
    <row r="38" spans="1:5" ht="40.5" x14ac:dyDescent="0.25">
      <c r="A38" s="418">
        <v>97172</v>
      </c>
      <c r="B38" s="414" t="s">
        <v>5284</v>
      </c>
      <c r="C38" s="415" t="s">
        <v>8</v>
      </c>
      <c r="D38" s="416">
        <v>29.7</v>
      </c>
      <c r="E38" s="417" t="s">
        <v>301</v>
      </c>
    </row>
    <row r="39" spans="1:5" ht="40.5" x14ac:dyDescent="0.25">
      <c r="A39" s="418">
        <v>97173</v>
      </c>
      <c r="B39" s="414" t="s">
        <v>5285</v>
      </c>
      <c r="C39" s="415" t="s">
        <v>8</v>
      </c>
      <c r="D39" s="416">
        <v>25.22</v>
      </c>
      <c r="E39" s="417" t="s">
        <v>301</v>
      </c>
    </row>
    <row r="40" spans="1:5" ht="40.5" x14ac:dyDescent="0.25">
      <c r="A40" s="418">
        <v>97174</v>
      </c>
      <c r="B40" s="414" t="s">
        <v>5286</v>
      </c>
      <c r="C40" s="415" t="s">
        <v>8</v>
      </c>
      <c r="D40" s="416">
        <v>29.17</v>
      </c>
      <c r="E40" s="417" t="s">
        <v>301</v>
      </c>
    </row>
    <row r="41" spans="1:5" ht="40.5" x14ac:dyDescent="0.25">
      <c r="A41" s="418">
        <v>97175</v>
      </c>
      <c r="B41" s="414" t="s">
        <v>5287</v>
      </c>
      <c r="C41" s="415" t="s">
        <v>8</v>
      </c>
      <c r="D41" s="416">
        <v>33.14</v>
      </c>
      <c r="E41" s="417" t="s">
        <v>301</v>
      </c>
    </row>
    <row r="42" spans="1:5" ht="40.5" x14ac:dyDescent="0.25">
      <c r="A42" s="418">
        <v>97176</v>
      </c>
      <c r="B42" s="414" t="s">
        <v>5288</v>
      </c>
      <c r="C42" s="415" t="s">
        <v>8</v>
      </c>
      <c r="D42" s="416">
        <v>37.08</v>
      </c>
      <c r="E42" s="417" t="s">
        <v>301</v>
      </c>
    </row>
    <row r="43" spans="1:5" ht="40.5" x14ac:dyDescent="0.25">
      <c r="A43" s="418">
        <v>97177</v>
      </c>
      <c r="B43" s="414" t="s">
        <v>5289</v>
      </c>
      <c r="C43" s="415" t="s">
        <v>8</v>
      </c>
      <c r="D43" s="416">
        <v>45.02</v>
      </c>
      <c r="E43" s="417" t="s">
        <v>301</v>
      </c>
    </row>
    <row r="44" spans="1:5" ht="40.5" x14ac:dyDescent="0.25">
      <c r="A44" s="418">
        <v>97178</v>
      </c>
      <c r="B44" s="414" t="s">
        <v>5290</v>
      </c>
      <c r="C44" s="415" t="s">
        <v>8</v>
      </c>
      <c r="D44" s="416">
        <v>52.95</v>
      </c>
      <c r="E44" s="417" t="s">
        <v>301</v>
      </c>
    </row>
    <row r="45" spans="1:5" ht="40.5" x14ac:dyDescent="0.25">
      <c r="A45" s="418">
        <v>97179</v>
      </c>
      <c r="B45" s="414" t="s">
        <v>5291</v>
      </c>
      <c r="C45" s="415" t="s">
        <v>8</v>
      </c>
      <c r="D45" s="416">
        <v>60.86</v>
      </c>
      <c r="E45" s="417" t="s">
        <v>301</v>
      </c>
    </row>
    <row r="46" spans="1:5" ht="40.5" x14ac:dyDescent="0.25">
      <c r="A46" s="418">
        <v>97180</v>
      </c>
      <c r="B46" s="414" t="s">
        <v>5292</v>
      </c>
      <c r="C46" s="415" t="s">
        <v>8</v>
      </c>
      <c r="D46" s="416">
        <v>68.760000000000005</v>
      </c>
      <c r="E46" s="417" t="s">
        <v>301</v>
      </c>
    </row>
    <row r="47" spans="1:5" ht="40.5" x14ac:dyDescent="0.25">
      <c r="A47" s="418">
        <v>97181</v>
      </c>
      <c r="B47" s="414" t="s">
        <v>5293</v>
      </c>
      <c r="C47" s="415" t="s">
        <v>8</v>
      </c>
      <c r="D47" s="416">
        <v>79.599999999999994</v>
      </c>
      <c r="E47" s="417" t="s">
        <v>301</v>
      </c>
    </row>
    <row r="48" spans="1:5" ht="40.5" x14ac:dyDescent="0.25">
      <c r="A48" s="418">
        <v>97182</v>
      </c>
      <c r="B48" s="414" t="s">
        <v>5294</v>
      </c>
      <c r="C48" s="415" t="s">
        <v>8</v>
      </c>
      <c r="D48" s="416">
        <v>87.82</v>
      </c>
      <c r="E48" s="417" t="s">
        <v>301</v>
      </c>
    </row>
    <row r="49" spans="1:5" ht="40.5" x14ac:dyDescent="0.25">
      <c r="A49" s="418">
        <v>97183</v>
      </c>
      <c r="B49" s="414" t="s">
        <v>5295</v>
      </c>
      <c r="C49" s="415" t="s">
        <v>8</v>
      </c>
      <c r="D49" s="416">
        <v>20.84</v>
      </c>
      <c r="E49" s="417" t="s">
        <v>301</v>
      </c>
    </row>
    <row r="50" spans="1:5" ht="40.5" x14ac:dyDescent="0.25">
      <c r="A50" s="418">
        <v>97184</v>
      </c>
      <c r="B50" s="414" t="s">
        <v>5296</v>
      </c>
      <c r="C50" s="415" t="s">
        <v>8</v>
      </c>
      <c r="D50" s="416">
        <v>24.16</v>
      </c>
      <c r="E50" s="417" t="s">
        <v>301</v>
      </c>
    </row>
    <row r="51" spans="1:5" ht="40.5" x14ac:dyDescent="0.25">
      <c r="A51" s="418">
        <v>97185</v>
      </c>
      <c r="B51" s="414" t="s">
        <v>5297</v>
      </c>
      <c r="C51" s="415" t="s">
        <v>8</v>
      </c>
      <c r="D51" s="416">
        <v>27.49</v>
      </c>
      <c r="E51" s="417" t="s">
        <v>301</v>
      </c>
    </row>
    <row r="52" spans="1:5" ht="40.5" x14ac:dyDescent="0.25">
      <c r="A52" s="418">
        <v>97186</v>
      </c>
      <c r="B52" s="414" t="s">
        <v>5298</v>
      </c>
      <c r="C52" s="415" t="s">
        <v>8</v>
      </c>
      <c r="D52" s="416">
        <v>30.81</v>
      </c>
      <c r="E52" s="417" t="s">
        <v>301</v>
      </c>
    </row>
    <row r="53" spans="1:5" ht="40.5" x14ac:dyDescent="0.25">
      <c r="A53" s="418">
        <v>97187</v>
      </c>
      <c r="B53" s="414" t="s">
        <v>7362</v>
      </c>
      <c r="C53" s="415" t="s">
        <v>8</v>
      </c>
      <c r="D53" s="416">
        <v>37.479999999999997</v>
      </c>
      <c r="E53" s="417" t="s">
        <v>301</v>
      </c>
    </row>
    <row r="54" spans="1:5" ht="40.5" x14ac:dyDescent="0.25">
      <c r="A54" s="418">
        <v>97188</v>
      </c>
      <c r="B54" s="414" t="s">
        <v>5299</v>
      </c>
      <c r="C54" s="415" t="s">
        <v>8</v>
      </c>
      <c r="D54" s="416">
        <v>44.13</v>
      </c>
      <c r="E54" s="417" t="s">
        <v>301</v>
      </c>
    </row>
    <row r="55" spans="1:5" ht="40.5" x14ac:dyDescent="0.25">
      <c r="A55" s="418">
        <v>97189</v>
      </c>
      <c r="B55" s="414" t="s">
        <v>5300</v>
      </c>
      <c r="C55" s="415" t="s">
        <v>8</v>
      </c>
      <c r="D55" s="416">
        <v>50.78</v>
      </c>
      <c r="E55" s="417" t="s">
        <v>301</v>
      </c>
    </row>
    <row r="56" spans="1:5" ht="40.5" x14ac:dyDescent="0.25">
      <c r="A56" s="418">
        <v>97190</v>
      </c>
      <c r="B56" s="414" t="s">
        <v>5301</v>
      </c>
      <c r="C56" s="415" t="s">
        <v>8</v>
      </c>
      <c r="D56" s="416">
        <v>57.43</v>
      </c>
      <c r="E56" s="417" t="s">
        <v>301</v>
      </c>
    </row>
    <row r="57" spans="1:5" ht="40.5" x14ac:dyDescent="0.25">
      <c r="A57" s="418">
        <v>97191</v>
      </c>
      <c r="B57" s="414" t="s">
        <v>5302</v>
      </c>
      <c r="C57" s="415" t="s">
        <v>8</v>
      </c>
      <c r="D57" s="416">
        <v>66.38</v>
      </c>
      <c r="E57" s="417" t="s">
        <v>301</v>
      </c>
    </row>
    <row r="58" spans="1:5" ht="40.5" x14ac:dyDescent="0.25">
      <c r="A58" s="418">
        <v>97192</v>
      </c>
      <c r="B58" s="414" t="s">
        <v>5303</v>
      </c>
      <c r="C58" s="415" t="s">
        <v>8</v>
      </c>
      <c r="D58" s="416">
        <v>73.27</v>
      </c>
      <c r="E58" s="417" t="s">
        <v>301</v>
      </c>
    </row>
    <row r="59" spans="1:5" ht="40.5" x14ac:dyDescent="0.25">
      <c r="A59" s="418">
        <v>90694</v>
      </c>
      <c r="B59" s="414" t="s">
        <v>379</v>
      </c>
      <c r="C59" s="415" t="s">
        <v>8</v>
      </c>
      <c r="D59" s="416">
        <v>23.06</v>
      </c>
      <c r="E59" s="417" t="s">
        <v>301</v>
      </c>
    </row>
    <row r="60" spans="1:5" ht="40.5" x14ac:dyDescent="0.25">
      <c r="A60" s="418">
        <v>90695</v>
      </c>
      <c r="B60" s="414" t="s">
        <v>410</v>
      </c>
      <c r="C60" s="415" t="s">
        <v>8</v>
      </c>
      <c r="D60" s="416">
        <v>47.75</v>
      </c>
      <c r="E60" s="417" t="s">
        <v>301</v>
      </c>
    </row>
    <row r="61" spans="1:5" ht="40.5" x14ac:dyDescent="0.25">
      <c r="A61" s="418">
        <v>90696</v>
      </c>
      <c r="B61" s="414" t="s">
        <v>411</v>
      </c>
      <c r="C61" s="415" t="s">
        <v>8</v>
      </c>
      <c r="D61" s="416">
        <v>70.849999999999994</v>
      </c>
      <c r="E61" s="417" t="s">
        <v>301</v>
      </c>
    </row>
    <row r="62" spans="1:5" ht="40.5" x14ac:dyDescent="0.25">
      <c r="A62" s="418">
        <v>90697</v>
      </c>
      <c r="B62" s="414" t="s">
        <v>412</v>
      </c>
      <c r="C62" s="415" t="s">
        <v>8</v>
      </c>
      <c r="D62" s="416">
        <v>119.11</v>
      </c>
      <c r="E62" s="417" t="s">
        <v>301</v>
      </c>
    </row>
    <row r="63" spans="1:5" ht="40.5" x14ac:dyDescent="0.25">
      <c r="A63" s="418">
        <v>90698</v>
      </c>
      <c r="B63" s="414" t="s">
        <v>413</v>
      </c>
      <c r="C63" s="415" t="s">
        <v>8</v>
      </c>
      <c r="D63" s="416">
        <v>190.68</v>
      </c>
      <c r="E63" s="417" t="s">
        <v>301</v>
      </c>
    </row>
    <row r="64" spans="1:5" ht="40.5" x14ac:dyDescent="0.25">
      <c r="A64" s="418">
        <v>90699</v>
      </c>
      <c r="B64" s="414" t="s">
        <v>414</v>
      </c>
      <c r="C64" s="415" t="s">
        <v>8</v>
      </c>
      <c r="D64" s="416">
        <v>235.66</v>
      </c>
      <c r="E64" s="417" t="s">
        <v>301</v>
      </c>
    </row>
    <row r="65" spans="1:5" ht="40.5" x14ac:dyDescent="0.25">
      <c r="A65" s="418">
        <v>90700</v>
      </c>
      <c r="B65" s="414" t="s">
        <v>415</v>
      </c>
      <c r="C65" s="415" t="s">
        <v>8</v>
      </c>
      <c r="D65" s="416">
        <v>309.97000000000003</v>
      </c>
      <c r="E65" s="417" t="s">
        <v>301</v>
      </c>
    </row>
    <row r="66" spans="1:5" ht="40.5" x14ac:dyDescent="0.25">
      <c r="A66" s="418">
        <v>90701</v>
      </c>
      <c r="B66" s="414" t="s">
        <v>416</v>
      </c>
      <c r="C66" s="415" t="s">
        <v>8</v>
      </c>
      <c r="D66" s="416">
        <v>40.99</v>
      </c>
      <c r="E66" s="417" t="s">
        <v>301</v>
      </c>
    </row>
    <row r="67" spans="1:5" ht="40.5" x14ac:dyDescent="0.25">
      <c r="A67" s="418">
        <v>90702</v>
      </c>
      <c r="B67" s="414" t="s">
        <v>417</v>
      </c>
      <c r="C67" s="415" t="s">
        <v>8</v>
      </c>
      <c r="D67" s="416">
        <v>64.03</v>
      </c>
      <c r="E67" s="417" t="s">
        <v>301</v>
      </c>
    </row>
    <row r="68" spans="1:5" ht="40.5" x14ac:dyDescent="0.25">
      <c r="A68" s="418">
        <v>90703</v>
      </c>
      <c r="B68" s="414" t="s">
        <v>418</v>
      </c>
      <c r="C68" s="415" t="s">
        <v>8</v>
      </c>
      <c r="D68" s="416">
        <v>103.59</v>
      </c>
      <c r="E68" s="417" t="s">
        <v>301</v>
      </c>
    </row>
    <row r="69" spans="1:5" ht="40.5" x14ac:dyDescent="0.25">
      <c r="A69" s="418">
        <v>90704</v>
      </c>
      <c r="B69" s="414" t="s">
        <v>419</v>
      </c>
      <c r="C69" s="415" t="s">
        <v>8</v>
      </c>
      <c r="D69" s="416">
        <v>142.44</v>
      </c>
      <c r="E69" s="417" t="s">
        <v>301</v>
      </c>
    </row>
    <row r="70" spans="1:5" ht="40.5" x14ac:dyDescent="0.25">
      <c r="A70" s="418">
        <v>90705</v>
      </c>
      <c r="B70" s="414" t="s">
        <v>420</v>
      </c>
      <c r="C70" s="415" t="s">
        <v>8</v>
      </c>
      <c r="D70" s="416">
        <v>199.55</v>
      </c>
      <c r="E70" s="417" t="s">
        <v>301</v>
      </c>
    </row>
    <row r="71" spans="1:5" ht="40.5" x14ac:dyDescent="0.25">
      <c r="A71" s="418">
        <v>90706</v>
      </c>
      <c r="B71" s="414" t="s">
        <v>421</v>
      </c>
      <c r="C71" s="415" t="s">
        <v>8</v>
      </c>
      <c r="D71" s="416">
        <v>239.58</v>
      </c>
      <c r="E71" s="417" t="s">
        <v>301</v>
      </c>
    </row>
    <row r="72" spans="1:5" ht="40.5" x14ac:dyDescent="0.25">
      <c r="A72" s="418">
        <v>90708</v>
      </c>
      <c r="B72" s="414" t="s">
        <v>422</v>
      </c>
      <c r="C72" s="415" t="s">
        <v>8</v>
      </c>
      <c r="D72" s="416">
        <v>648.26</v>
      </c>
      <c r="E72" s="417" t="s">
        <v>301</v>
      </c>
    </row>
    <row r="73" spans="1:5" ht="40.5" x14ac:dyDescent="0.25">
      <c r="A73" s="418">
        <v>90709</v>
      </c>
      <c r="B73" s="414" t="s">
        <v>423</v>
      </c>
      <c r="C73" s="415" t="s">
        <v>8</v>
      </c>
      <c r="D73" s="416">
        <v>24.61</v>
      </c>
      <c r="E73" s="417" t="s">
        <v>301</v>
      </c>
    </row>
    <row r="74" spans="1:5" ht="40.5" x14ac:dyDescent="0.25">
      <c r="A74" s="418">
        <v>90710</v>
      </c>
      <c r="B74" s="414" t="s">
        <v>424</v>
      </c>
      <c r="C74" s="415" t="s">
        <v>8</v>
      </c>
      <c r="D74" s="416">
        <v>49.3</v>
      </c>
      <c r="E74" s="417" t="s">
        <v>301</v>
      </c>
    </row>
    <row r="75" spans="1:5" ht="40.5" x14ac:dyDescent="0.25">
      <c r="A75" s="418">
        <v>90711</v>
      </c>
      <c r="B75" s="414" t="s">
        <v>425</v>
      </c>
      <c r="C75" s="415" t="s">
        <v>8</v>
      </c>
      <c r="D75" s="416">
        <v>72.39</v>
      </c>
      <c r="E75" s="417" t="s">
        <v>301</v>
      </c>
    </row>
    <row r="76" spans="1:5" ht="40.5" x14ac:dyDescent="0.25">
      <c r="A76" s="418">
        <v>90712</v>
      </c>
      <c r="B76" s="414" t="s">
        <v>426</v>
      </c>
      <c r="C76" s="415" t="s">
        <v>8</v>
      </c>
      <c r="D76" s="416">
        <v>120.66</v>
      </c>
      <c r="E76" s="417" t="s">
        <v>301</v>
      </c>
    </row>
    <row r="77" spans="1:5" ht="40.5" x14ac:dyDescent="0.25">
      <c r="A77" s="418">
        <v>90713</v>
      </c>
      <c r="B77" s="414" t="s">
        <v>427</v>
      </c>
      <c r="C77" s="415" t="s">
        <v>8</v>
      </c>
      <c r="D77" s="416">
        <v>192.21</v>
      </c>
      <c r="E77" s="417" t="s">
        <v>301</v>
      </c>
    </row>
    <row r="78" spans="1:5" ht="40.5" x14ac:dyDescent="0.25">
      <c r="A78" s="418">
        <v>90714</v>
      </c>
      <c r="B78" s="414" t="s">
        <v>428</v>
      </c>
      <c r="C78" s="415" t="s">
        <v>8</v>
      </c>
      <c r="D78" s="416">
        <v>237.19</v>
      </c>
      <c r="E78" s="417" t="s">
        <v>301</v>
      </c>
    </row>
    <row r="79" spans="1:5" ht="40.5" x14ac:dyDescent="0.25">
      <c r="A79" s="418">
        <v>90715</v>
      </c>
      <c r="B79" s="414" t="s">
        <v>429</v>
      </c>
      <c r="C79" s="415" t="s">
        <v>8</v>
      </c>
      <c r="D79" s="416">
        <v>313.42</v>
      </c>
      <c r="E79" s="417" t="s">
        <v>301</v>
      </c>
    </row>
    <row r="80" spans="1:5" ht="40.5" x14ac:dyDescent="0.25">
      <c r="A80" s="418">
        <v>90716</v>
      </c>
      <c r="B80" s="414" t="s">
        <v>430</v>
      </c>
      <c r="C80" s="415" t="s">
        <v>8</v>
      </c>
      <c r="D80" s="416">
        <v>42.54</v>
      </c>
      <c r="E80" s="417" t="s">
        <v>301</v>
      </c>
    </row>
    <row r="81" spans="1:5" ht="40.5" x14ac:dyDescent="0.25">
      <c r="A81" s="418">
        <v>90717</v>
      </c>
      <c r="B81" s="414" t="s">
        <v>431</v>
      </c>
      <c r="C81" s="415" t="s">
        <v>8</v>
      </c>
      <c r="D81" s="416">
        <v>65.569999999999993</v>
      </c>
      <c r="E81" s="417" t="s">
        <v>301</v>
      </c>
    </row>
    <row r="82" spans="1:5" ht="40.5" x14ac:dyDescent="0.25">
      <c r="A82" s="418">
        <v>90718</v>
      </c>
      <c r="B82" s="414" t="s">
        <v>432</v>
      </c>
      <c r="C82" s="415" t="s">
        <v>8</v>
      </c>
      <c r="D82" s="416">
        <v>105.14</v>
      </c>
      <c r="E82" s="417" t="s">
        <v>301</v>
      </c>
    </row>
    <row r="83" spans="1:5" ht="40.5" x14ac:dyDescent="0.25">
      <c r="A83" s="418">
        <v>90719</v>
      </c>
      <c r="B83" s="414" t="s">
        <v>433</v>
      </c>
      <c r="C83" s="415" t="s">
        <v>8</v>
      </c>
      <c r="D83" s="416">
        <v>143.99</v>
      </c>
      <c r="E83" s="417" t="s">
        <v>301</v>
      </c>
    </row>
    <row r="84" spans="1:5" ht="40.5" x14ac:dyDescent="0.25">
      <c r="A84" s="418">
        <v>90720</v>
      </c>
      <c r="B84" s="414" t="s">
        <v>434</v>
      </c>
      <c r="C84" s="415" t="s">
        <v>8</v>
      </c>
      <c r="D84" s="416">
        <v>201.08</v>
      </c>
      <c r="E84" s="417" t="s">
        <v>301</v>
      </c>
    </row>
    <row r="85" spans="1:5" ht="40.5" x14ac:dyDescent="0.25">
      <c r="A85" s="418">
        <v>90721</v>
      </c>
      <c r="B85" s="414" t="s">
        <v>435</v>
      </c>
      <c r="C85" s="415" t="s">
        <v>8</v>
      </c>
      <c r="D85" s="416">
        <v>243.03</v>
      </c>
      <c r="E85" s="417" t="s">
        <v>301</v>
      </c>
    </row>
    <row r="86" spans="1:5" ht="40.5" x14ac:dyDescent="0.25">
      <c r="A86" s="418">
        <v>90723</v>
      </c>
      <c r="B86" s="414" t="s">
        <v>436</v>
      </c>
      <c r="C86" s="415" t="s">
        <v>8</v>
      </c>
      <c r="D86" s="416">
        <v>650.37</v>
      </c>
      <c r="E86" s="417" t="s">
        <v>301</v>
      </c>
    </row>
    <row r="87" spans="1:5" ht="27" x14ac:dyDescent="0.25">
      <c r="A87" s="418">
        <v>90724</v>
      </c>
      <c r="B87" s="414" t="s">
        <v>437</v>
      </c>
      <c r="C87" s="415" t="s">
        <v>113</v>
      </c>
      <c r="D87" s="416">
        <v>18.09</v>
      </c>
      <c r="E87" s="417" t="s">
        <v>301</v>
      </c>
    </row>
    <row r="88" spans="1:5" ht="27" x14ac:dyDescent="0.25">
      <c r="A88" s="418">
        <v>90725</v>
      </c>
      <c r="B88" s="414" t="s">
        <v>438</v>
      </c>
      <c r="C88" s="415" t="s">
        <v>113</v>
      </c>
      <c r="D88" s="416">
        <v>22.35</v>
      </c>
      <c r="E88" s="417" t="s">
        <v>301</v>
      </c>
    </row>
    <row r="89" spans="1:5" ht="27" x14ac:dyDescent="0.25">
      <c r="A89" s="418">
        <v>90726</v>
      </c>
      <c r="B89" s="414" t="s">
        <v>439</v>
      </c>
      <c r="C89" s="415" t="s">
        <v>113</v>
      </c>
      <c r="D89" s="416">
        <v>26.63</v>
      </c>
      <c r="E89" s="417" t="s">
        <v>301</v>
      </c>
    </row>
    <row r="90" spans="1:5" ht="27" x14ac:dyDescent="0.25">
      <c r="A90" s="418">
        <v>90727</v>
      </c>
      <c r="B90" s="414" t="s">
        <v>440</v>
      </c>
      <c r="C90" s="415" t="s">
        <v>113</v>
      </c>
      <c r="D90" s="416">
        <v>30.88</v>
      </c>
      <c r="E90" s="417" t="s">
        <v>301</v>
      </c>
    </row>
    <row r="91" spans="1:5" ht="27" x14ac:dyDescent="0.25">
      <c r="A91" s="418">
        <v>90728</v>
      </c>
      <c r="B91" s="414" t="s">
        <v>441</v>
      </c>
      <c r="C91" s="415" t="s">
        <v>113</v>
      </c>
      <c r="D91" s="416">
        <v>35.159999999999997</v>
      </c>
      <c r="E91" s="417" t="s">
        <v>301</v>
      </c>
    </row>
    <row r="92" spans="1:5" ht="27" x14ac:dyDescent="0.25">
      <c r="A92" s="418">
        <v>90729</v>
      </c>
      <c r="B92" s="414" t="s">
        <v>442</v>
      </c>
      <c r="C92" s="415" t="s">
        <v>113</v>
      </c>
      <c r="D92" s="416">
        <v>39.43</v>
      </c>
      <c r="E92" s="417" t="s">
        <v>301</v>
      </c>
    </row>
    <row r="93" spans="1:5" ht="27" x14ac:dyDescent="0.25">
      <c r="A93" s="418">
        <v>90730</v>
      </c>
      <c r="B93" s="414" t="s">
        <v>443</v>
      </c>
      <c r="C93" s="415" t="s">
        <v>113</v>
      </c>
      <c r="D93" s="416">
        <v>43.73</v>
      </c>
      <c r="E93" s="417" t="s">
        <v>301</v>
      </c>
    </row>
    <row r="94" spans="1:5" ht="27" x14ac:dyDescent="0.25">
      <c r="A94" s="418">
        <v>90731</v>
      </c>
      <c r="B94" s="414" t="s">
        <v>444</v>
      </c>
      <c r="C94" s="415" t="s">
        <v>113</v>
      </c>
      <c r="D94" s="416">
        <v>48</v>
      </c>
      <c r="E94" s="417" t="s">
        <v>301</v>
      </c>
    </row>
    <row r="95" spans="1:5" ht="27" x14ac:dyDescent="0.25">
      <c r="A95" s="418">
        <v>90732</v>
      </c>
      <c r="B95" s="414" t="s">
        <v>445</v>
      </c>
      <c r="C95" s="415" t="s">
        <v>113</v>
      </c>
      <c r="D95" s="416">
        <v>60.8</v>
      </c>
      <c r="E95" s="417" t="s">
        <v>301</v>
      </c>
    </row>
    <row r="96" spans="1:5" ht="40.5" x14ac:dyDescent="0.25">
      <c r="A96" s="418">
        <v>90733</v>
      </c>
      <c r="B96" s="414" t="s">
        <v>446</v>
      </c>
      <c r="C96" s="415" t="s">
        <v>8</v>
      </c>
      <c r="D96" s="416">
        <v>1.94</v>
      </c>
      <c r="E96" s="417" t="s">
        <v>301</v>
      </c>
    </row>
    <row r="97" spans="1:5" ht="40.5" x14ac:dyDescent="0.25">
      <c r="A97" s="418">
        <v>90734</v>
      </c>
      <c r="B97" s="414" t="s">
        <v>447</v>
      </c>
      <c r="C97" s="415" t="s">
        <v>8</v>
      </c>
      <c r="D97" s="416">
        <v>2.37</v>
      </c>
      <c r="E97" s="417" t="s">
        <v>301</v>
      </c>
    </row>
    <row r="98" spans="1:5" ht="40.5" x14ac:dyDescent="0.25">
      <c r="A98" s="418">
        <v>90735</v>
      </c>
      <c r="B98" s="414" t="s">
        <v>448</v>
      </c>
      <c r="C98" s="415" t="s">
        <v>8</v>
      </c>
      <c r="D98" s="416">
        <v>2.81</v>
      </c>
      <c r="E98" s="417" t="s">
        <v>301</v>
      </c>
    </row>
    <row r="99" spans="1:5" ht="40.5" x14ac:dyDescent="0.25">
      <c r="A99" s="418">
        <v>90736</v>
      </c>
      <c r="B99" s="414" t="s">
        <v>449</v>
      </c>
      <c r="C99" s="415" t="s">
        <v>8</v>
      </c>
      <c r="D99" s="416">
        <v>3.24</v>
      </c>
      <c r="E99" s="417" t="s">
        <v>301</v>
      </c>
    </row>
    <row r="100" spans="1:5" ht="40.5" x14ac:dyDescent="0.25">
      <c r="A100" s="418">
        <v>90737</v>
      </c>
      <c r="B100" s="414" t="s">
        <v>450</v>
      </c>
      <c r="C100" s="415" t="s">
        <v>8</v>
      </c>
      <c r="D100" s="416">
        <v>3.69</v>
      </c>
      <c r="E100" s="417" t="s">
        <v>301</v>
      </c>
    </row>
    <row r="101" spans="1:5" ht="40.5" x14ac:dyDescent="0.25">
      <c r="A101" s="418">
        <v>90738</v>
      </c>
      <c r="B101" s="414" t="s">
        <v>451</v>
      </c>
      <c r="C101" s="415" t="s">
        <v>8</v>
      </c>
      <c r="D101" s="416">
        <v>4.12</v>
      </c>
      <c r="E101" s="417" t="s">
        <v>301</v>
      </c>
    </row>
    <row r="102" spans="1:5" ht="40.5" x14ac:dyDescent="0.25">
      <c r="A102" s="418">
        <v>90739</v>
      </c>
      <c r="B102" s="414" t="s">
        <v>452</v>
      </c>
      <c r="C102" s="415" t="s">
        <v>8</v>
      </c>
      <c r="D102" s="416">
        <v>10.15</v>
      </c>
      <c r="E102" s="417" t="s">
        <v>301</v>
      </c>
    </row>
    <row r="103" spans="1:5" ht="40.5" x14ac:dyDescent="0.25">
      <c r="A103" s="418">
        <v>90740</v>
      </c>
      <c r="B103" s="414" t="s">
        <v>453</v>
      </c>
      <c r="C103" s="415" t="s">
        <v>8</v>
      </c>
      <c r="D103" s="416">
        <v>4.33</v>
      </c>
      <c r="E103" s="417" t="s">
        <v>301</v>
      </c>
    </row>
    <row r="104" spans="1:5" ht="40.5" x14ac:dyDescent="0.25">
      <c r="A104" s="418">
        <v>90741</v>
      </c>
      <c r="B104" s="414" t="s">
        <v>454</v>
      </c>
      <c r="C104" s="415" t="s">
        <v>8</v>
      </c>
      <c r="D104" s="416">
        <v>4.7699999999999996</v>
      </c>
      <c r="E104" s="417" t="s">
        <v>301</v>
      </c>
    </row>
    <row r="105" spans="1:5" ht="40.5" x14ac:dyDescent="0.25">
      <c r="A105" s="418">
        <v>90742</v>
      </c>
      <c r="B105" s="414" t="s">
        <v>455</v>
      </c>
      <c r="C105" s="415" t="s">
        <v>8</v>
      </c>
      <c r="D105" s="416">
        <v>5.2</v>
      </c>
      <c r="E105" s="417" t="s">
        <v>301</v>
      </c>
    </row>
    <row r="106" spans="1:5" ht="40.5" x14ac:dyDescent="0.25">
      <c r="A106" s="418">
        <v>90743</v>
      </c>
      <c r="B106" s="414" t="s">
        <v>456</v>
      </c>
      <c r="C106" s="415" t="s">
        <v>8</v>
      </c>
      <c r="D106" s="416">
        <v>5.63</v>
      </c>
      <c r="E106" s="417" t="s">
        <v>301</v>
      </c>
    </row>
    <row r="107" spans="1:5" ht="40.5" x14ac:dyDescent="0.25">
      <c r="A107" s="418">
        <v>90744</v>
      </c>
      <c r="B107" s="414" t="s">
        <v>457</v>
      </c>
      <c r="C107" s="415" t="s">
        <v>8</v>
      </c>
      <c r="D107" s="416">
        <v>6.08</v>
      </c>
      <c r="E107" s="417" t="s">
        <v>301</v>
      </c>
    </row>
    <row r="108" spans="1:5" ht="40.5" x14ac:dyDescent="0.25">
      <c r="A108" s="418">
        <v>90745</v>
      </c>
      <c r="B108" s="414" t="s">
        <v>458</v>
      </c>
      <c r="C108" s="415" t="s">
        <v>8</v>
      </c>
      <c r="D108" s="416">
        <v>14.52</v>
      </c>
      <c r="E108" s="417" t="s">
        <v>301</v>
      </c>
    </row>
    <row r="109" spans="1:5" ht="40.5" x14ac:dyDescent="0.25">
      <c r="A109" s="418">
        <v>90746</v>
      </c>
      <c r="B109" s="414" t="s">
        <v>459</v>
      </c>
      <c r="C109" s="415" t="s">
        <v>8</v>
      </c>
      <c r="D109" s="416">
        <v>2.64</v>
      </c>
      <c r="E109" s="417" t="s">
        <v>301</v>
      </c>
    </row>
    <row r="110" spans="1:5" ht="40.5" x14ac:dyDescent="0.25">
      <c r="A110" s="418">
        <v>90747</v>
      </c>
      <c r="B110" s="414" t="s">
        <v>460</v>
      </c>
      <c r="C110" s="415" t="s">
        <v>8</v>
      </c>
      <c r="D110" s="416">
        <v>11.1</v>
      </c>
      <c r="E110" s="417" t="s">
        <v>301</v>
      </c>
    </row>
    <row r="111" spans="1:5" ht="40.5" x14ac:dyDescent="0.25">
      <c r="A111" s="418">
        <v>90748</v>
      </c>
      <c r="B111" s="414" t="s">
        <v>461</v>
      </c>
      <c r="C111" s="415" t="s">
        <v>8</v>
      </c>
      <c r="D111" s="416">
        <v>3.49</v>
      </c>
      <c r="E111" s="417" t="s">
        <v>301</v>
      </c>
    </row>
    <row r="112" spans="1:5" ht="40.5" x14ac:dyDescent="0.25">
      <c r="A112" s="418">
        <v>90749</v>
      </c>
      <c r="B112" s="414" t="s">
        <v>462</v>
      </c>
      <c r="C112" s="415" t="s">
        <v>8</v>
      </c>
      <c r="D112" s="416">
        <v>3.92</v>
      </c>
      <c r="E112" s="417" t="s">
        <v>301</v>
      </c>
    </row>
    <row r="113" spans="1:5" ht="40.5" x14ac:dyDescent="0.25">
      <c r="A113" s="418">
        <v>90750</v>
      </c>
      <c r="B113" s="414" t="s">
        <v>463</v>
      </c>
      <c r="C113" s="415" t="s">
        <v>8</v>
      </c>
      <c r="D113" s="416">
        <v>4.3499999999999996</v>
      </c>
      <c r="E113" s="417" t="s">
        <v>301</v>
      </c>
    </row>
    <row r="114" spans="1:5" ht="40.5" x14ac:dyDescent="0.25">
      <c r="A114" s="418">
        <v>90751</v>
      </c>
      <c r="B114" s="414" t="s">
        <v>464</v>
      </c>
      <c r="C114" s="415" t="s">
        <v>8</v>
      </c>
      <c r="D114" s="416">
        <v>4.79</v>
      </c>
      <c r="E114" s="417" t="s">
        <v>301</v>
      </c>
    </row>
    <row r="115" spans="1:5" ht="40.5" x14ac:dyDescent="0.25">
      <c r="A115" s="418">
        <v>90752</v>
      </c>
      <c r="B115" s="414" t="s">
        <v>465</v>
      </c>
      <c r="C115" s="415" t="s">
        <v>8</v>
      </c>
      <c r="D115" s="416">
        <v>5.22</v>
      </c>
      <c r="E115" s="417" t="s">
        <v>301</v>
      </c>
    </row>
    <row r="116" spans="1:5" ht="40.5" x14ac:dyDescent="0.25">
      <c r="A116" s="418">
        <v>90753</v>
      </c>
      <c r="B116" s="414" t="s">
        <v>466</v>
      </c>
      <c r="C116" s="415" t="s">
        <v>8</v>
      </c>
      <c r="D116" s="416">
        <v>5.65</v>
      </c>
      <c r="E116" s="417" t="s">
        <v>301</v>
      </c>
    </row>
    <row r="117" spans="1:5" ht="40.5" x14ac:dyDescent="0.25">
      <c r="A117" s="418">
        <v>90754</v>
      </c>
      <c r="B117" s="414" t="s">
        <v>467</v>
      </c>
      <c r="C117" s="415" t="s">
        <v>8</v>
      </c>
      <c r="D117" s="416">
        <v>13.6</v>
      </c>
      <c r="E117" s="417" t="s">
        <v>301</v>
      </c>
    </row>
    <row r="118" spans="1:5" ht="40.5" x14ac:dyDescent="0.25">
      <c r="A118" s="418">
        <v>90755</v>
      </c>
      <c r="B118" s="414" t="s">
        <v>468</v>
      </c>
      <c r="C118" s="415" t="s">
        <v>8</v>
      </c>
      <c r="D118" s="416">
        <v>5.88</v>
      </c>
      <c r="E118" s="417" t="s">
        <v>301</v>
      </c>
    </row>
    <row r="119" spans="1:5" ht="40.5" x14ac:dyDescent="0.25">
      <c r="A119" s="418">
        <v>90756</v>
      </c>
      <c r="B119" s="414" t="s">
        <v>469</v>
      </c>
      <c r="C119" s="415" t="s">
        <v>8</v>
      </c>
      <c r="D119" s="416">
        <v>6.31</v>
      </c>
      <c r="E119" s="417" t="s">
        <v>301</v>
      </c>
    </row>
    <row r="120" spans="1:5" ht="40.5" x14ac:dyDescent="0.25">
      <c r="A120" s="418">
        <v>90757</v>
      </c>
      <c r="B120" s="414" t="s">
        <v>470</v>
      </c>
      <c r="C120" s="415" t="s">
        <v>8</v>
      </c>
      <c r="D120" s="416">
        <v>6.75</v>
      </c>
      <c r="E120" s="417" t="s">
        <v>301</v>
      </c>
    </row>
    <row r="121" spans="1:5" ht="40.5" x14ac:dyDescent="0.25">
      <c r="A121" s="418">
        <v>90758</v>
      </c>
      <c r="B121" s="414" t="s">
        <v>471</v>
      </c>
      <c r="C121" s="415" t="s">
        <v>8</v>
      </c>
      <c r="D121" s="416">
        <v>7.18</v>
      </c>
      <c r="E121" s="417" t="s">
        <v>301</v>
      </c>
    </row>
    <row r="122" spans="1:5" ht="40.5" x14ac:dyDescent="0.25">
      <c r="A122" s="418">
        <v>90759</v>
      </c>
      <c r="B122" s="414" t="s">
        <v>472</v>
      </c>
      <c r="C122" s="415" t="s">
        <v>8</v>
      </c>
      <c r="D122" s="416">
        <v>7.61</v>
      </c>
      <c r="E122" s="417" t="s">
        <v>301</v>
      </c>
    </row>
    <row r="123" spans="1:5" ht="40.5" x14ac:dyDescent="0.25">
      <c r="A123" s="418">
        <v>90760</v>
      </c>
      <c r="B123" s="414" t="s">
        <v>473</v>
      </c>
      <c r="C123" s="415" t="s">
        <v>8</v>
      </c>
      <c r="D123" s="416">
        <v>17.97</v>
      </c>
      <c r="E123" s="417" t="s">
        <v>301</v>
      </c>
    </row>
    <row r="124" spans="1:5" ht="40.5" x14ac:dyDescent="0.25">
      <c r="A124" s="418">
        <v>90761</v>
      </c>
      <c r="B124" s="414" t="s">
        <v>474</v>
      </c>
      <c r="C124" s="415" t="s">
        <v>8</v>
      </c>
      <c r="D124" s="416">
        <v>3.24</v>
      </c>
      <c r="E124" s="417" t="s">
        <v>301</v>
      </c>
    </row>
    <row r="125" spans="1:5" ht="40.5" x14ac:dyDescent="0.25">
      <c r="A125" s="418">
        <v>90762</v>
      </c>
      <c r="B125" s="414" t="s">
        <v>475</v>
      </c>
      <c r="C125" s="415" t="s">
        <v>8</v>
      </c>
      <c r="D125" s="416">
        <v>13.21</v>
      </c>
      <c r="E125" s="417" t="s">
        <v>301</v>
      </c>
    </row>
    <row r="126" spans="1:5" ht="40.5" x14ac:dyDescent="0.25">
      <c r="A126" s="418">
        <v>94869</v>
      </c>
      <c r="B126" s="414" t="s">
        <v>476</v>
      </c>
      <c r="C126" s="415" t="s">
        <v>8</v>
      </c>
      <c r="D126" s="416">
        <v>131.80000000000001</v>
      </c>
      <c r="E126" s="417" t="s">
        <v>301</v>
      </c>
    </row>
    <row r="127" spans="1:5" ht="40.5" x14ac:dyDescent="0.25">
      <c r="A127" s="418">
        <v>94870</v>
      </c>
      <c r="B127" s="414" t="s">
        <v>477</v>
      </c>
      <c r="C127" s="415" t="s">
        <v>8</v>
      </c>
      <c r="D127" s="416">
        <v>0.64</v>
      </c>
      <c r="E127" s="417" t="s">
        <v>301</v>
      </c>
    </row>
    <row r="128" spans="1:5" ht="40.5" x14ac:dyDescent="0.25">
      <c r="A128" s="418">
        <v>94871</v>
      </c>
      <c r="B128" s="414" t="s">
        <v>478</v>
      </c>
      <c r="C128" s="415" t="s">
        <v>8</v>
      </c>
      <c r="D128" s="416">
        <v>156.19999999999999</v>
      </c>
      <c r="E128" s="417" t="s">
        <v>301</v>
      </c>
    </row>
    <row r="129" spans="1:5" ht="40.5" x14ac:dyDescent="0.25">
      <c r="A129" s="418">
        <v>94872</v>
      </c>
      <c r="B129" s="414" t="s">
        <v>479</v>
      </c>
      <c r="C129" s="415" t="s">
        <v>8</v>
      </c>
      <c r="D129" s="416">
        <v>1.1299999999999999</v>
      </c>
      <c r="E129" s="417" t="s">
        <v>301</v>
      </c>
    </row>
    <row r="130" spans="1:5" ht="40.5" x14ac:dyDescent="0.25">
      <c r="A130" s="418">
        <v>94875</v>
      </c>
      <c r="B130" s="414" t="s">
        <v>480</v>
      </c>
      <c r="C130" s="415" t="s">
        <v>8</v>
      </c>
      <c r="D130" s="416">
        <v>916.11</v>
      </c>
      <c r="E130" s="417" t="s">
        <v>301</v>
      </c>
    </row>
    <row r="131" spans="1:5" ht="40.5" x14ac:dyDescent="0.25">
      <c r="A131" s="418">
        <v>94876</v>
      </c>
      <c r="B131" s="414" t="s">
        <v>481</v>
      </c>
      <c r="C131" s="415" t="s">
        <v>8</v>
      </c>
      <c r="D131" s="416">
        <v>16.809999999999999</v>
      </c>
      <c r="E131" s="417" t="s">
        <v>301</v>
      </c>
    </row>
    <row r="132" spans="1:5" ht="40.5" x14ac:dyDescent="0.25">
      <c r="A132" s="418">
        <v>94878</v>
      </c>
      <c r="B132" s="414" t="s">
        <v>482</v>
      </c>
      <c r="C132" s="415" t="s">
        <v>8</v>
      </c>
      <c r="D132" s="416">
        <v>19.72</v>
      </c>
      <c r="E132" s="417" t="s">
        <v>301</v>
      </c>
    </row>
    <row r="133" spans="1:5" ht="40.5" x14ac:dyDescent="0.25">
      <c r="A133" s="418">
        <v>94879</v>
      </c>
      <c r="B133" s="414" t="s">
        <v>483</v>
      </c>
      <c r="C133" s="415" t="s">
        <v>8</v>
      </c>
      <c r="D133" s="416">
        <v>1220.9000000000001</v>
      </c>
      <c r="E133" s="417" t="s">
        <v>301</v>
      </c>
    </row>
    <row r="134" spans="1:5" ht="40.5" x14ac:dyDescent="0.25">
      <c r="A134" s="418">
        <v>94880</v>
      </c>
      <c r="B134" s="414" t="s">
        <v>484</v>
      </c>
      <c r="C134" s="415" t="s">
        <v>8</v>
      </c>
      <c r="D134" s="416">
        <v>24.15</v>
      </c>
      <c r="E134" s="417" t="s">
        <v>301</v>
      </c>
    </row>
    <row r="135" spans="1:5" ht="40.5" x14ac:dyDescent="0.25">
      <c r="A135" s="418">
        <v>94881</v>
      </c>
      <c r="B135" s="414" t="s">
        <v>485</v>
      </c>
      <c r="C135" s="415" t="s">
        <v>8</v>
      </c>
      <c r="D135" s="416">
        <v>1904.51</v>
      </c>
      <c r="E135" s="417" t="s">
        <v>301</v>
      </c>
    </row>
    <row r="136" spans="1:5" ht="40.5" x14ac:dyDescent="0.25">
      <c r="A136" s="418">
        <v>94882</v>
      </c>
      <c r="B136" s="414" t="s">
        <v>486</v>
      </c>
      <c r="C136" s="415" t="s">
        <v>8</v>
      </c>
      <c r="D136" s="416">
        <v>28.64</v>
      </c>
      <c r="E136" s="417" t="s">
        <v>301</v>
      </c>
    </row>
    <row r="137" spans="1:5" ht="40.5" x14ac:dyDescent="0.25">
      <c r="A137" s="418">
        <v>94884</v>
      </c>
      <c r="B137" s="414" t="s">
        <v>487</v>
      </c>
      <c r="C137" s="415" t="s">
        <v>8</v>
      </c>
      <c r="D137" s="416">
        <v>37.770000000000003</v>
      </c>
      <c r="E137" s="417" t="s">
        <v>301</v>
      </c>
    </row>
    <row r="138" spans="1:5" ht="40.5" x14ac:dyDescent="0.25">
      <c r="A138" s="418">
        <v>94885</v>
      </c>
      <c r="B138" s="414" t="s">
        <v>488</v>
      </c>
      <c r="C138" s="415" t="s">
        <v>8</v>
      </c>
      <c r="D138" s="416">
        <v>131.99</v>
      </c>
      <c r="E138" s="417" t="s">
        <v>301</v>
      </c>
    </row>
    <row r="139" spans="1:5" ht="40.5" x14ac:dyDescent="0.25">
      <c r="A139" s="418">
        <v>94886</v>
      </c>
      <c r="B139" s="414" t="s">
        <v>489</v>
      </c>
      <c r="C139" s="415" t="s">
        <v>8</v>
      </c>
      <c r="D139" s="416">
        <v>0.83</v>
      </c>
      <c r="E139" s="417" t="s">
        <v>301</v>
      </c>
    </row>
    <row r="140" spans="1:5" ht="40.5" x14ac:dyDescent="0.25">
      <c r="A140" s="418">
        <v>94887</v>
      </c>
      <c r="B140" s="414" t="s">
        <v>490</v>
      </c>
      <c r="C140" s="415" t="s">
        <v>8</v>
      </c>
      <c r="D140" s="416">
        <v>156.5</v>
      </c>
      <c r="E140" s="417" t="s">
        <v>301</v>
      </c>
    </row>
    <row r="141" spans="1:5" ht="40.5" x14ac:dyDescent="0.25">
      <c r="A141" s="418">
        <v>94888</v>
      </c>
      <c r="B141" s="414" t="s">
        <v>491</v>
      </c>
      <c r="C141" s="415" t="s">
        <v>8</v>
      </c>
      <c r="D141" s="416">
        <v>1.43</v>
      </c>
      <c r="E141" s="417" t="s">
        <v>301</v>
      </c>
    </row>
    <row r="142" spans="1:5" ht="40.5" x14ac:dyDescent="0.25">
      <c r="A142" s="418">
        <v>94891</v>
      </c>
      <c r="B142" s="414" t="s">
        <v>492</v>
      </c>
      <c r="C142" s="415" t="s">
        <v>8</v>
      </c>
      <c r="D142" s="416">
        <v>918.8</v>
      </c>
      <c r="E142" s="417" t="s">
        <v>301</v>
      </c>
    </row>
    <row r="143" spans="1:5" ht="40.5" x14ac:dyDescent="0.25">
      <c r="A143" s="418">
        <v>94892</v>
      </c>
      <c r="B143" s="414" t="s">
        <v>493</v>
      </c>
      <c r="C143" s="415" t="s">
        <v>8</v>
      </c>
      <c r="D143" s="416">
        <v>19.5</v>
      </c>
      <c r="E143" s="417" t="s">
        <v>301</v>
      </c>
    </row>
    <row r="144" spans="1:5" ht="40.5" x14ac:dyDescent="0.25">
      <c r="A144" s="418">
        <v>94894</v>
      </c>
      <c r="B144" s="414" t="s">
        <v>494</v>
      </c>
      <c r="C144" s="415" t="s">
        <v>8</v>
      </c>
      <c r="D144" s="416">
        <v>22.67</v>
      </c>
      <c r="E144" s="417" t="s">
        <v>301</v>
      </c>
    </row>
    <row r="145" spans="1:5" ht="40.5" x14ac:dyDescent="0.25">
      <c r="A145" s="418">
        <v>94895</v>
      </c>
      <c r="B145" s="414" t="s">
        <v>495</v>
      </c>
      <c r="C145" s="415" t="s">
        <v>8</v>
      </c>
      <c r="D145" s="416">
        <v>1224.1300000000001</v>
      </c>
      <c r="E145" s="417" t="s">
        <v>301</v>
      </c>
    </row>
    <row r="146" spans="1:5" ht="40.5" x14ac:dyDescent="0.25">
      <c r="A146" s="418">
        <v>94896</v>
      </c>
      <c r="B146" s="414" t="s">
        <v>496</v>
      </c>
      <c r="C146" s="415" t="s">
        <v>8</v>
      </c>
      <c r="D146" s="416">
        <v>27.38</v>
      </c>
      <c r="E146" s="417" t="s">
        <v>301</v>
      </c>
    </row>
    <row r="147" spans="1:5" ht="40.5" x14ac:dyDescent="0.25">
      <c r="A147" s="418">
        <v>94897</v>
      </c>
      <c r="B147" s="414" t="s">
        <v>497</v>
      </c>
      <c r="C147" s="415" t="s">
        <v>8</v>
      </c>
      <c r="D147" s="416">
        <v>1907.97</v>
      </c>
      <c r="E147" s="417" t="s">
        <v>301</v>
      </c>
    </row>
    <row r="148" spans="1:5" ht="40.5" x14ac:dyDescent="0.25">
      <c r="A148" s="418">
        <v>94898</v>
      </c>
      <c r="B148" s="414" t="s">
        <v>498</v>
      </c>
      <c r="C148" s="415" t="s">
        <v>8</v>
      </c>
      <c r="D148" s="416">
        <v>32.1</v>
      </c>
      <c r="E148" s="417" t="s">
        <v>301</v>
      </c>
    </row>
    <row r="149" spans="1:5" ht="40.5" x14ac:dyDescent="0.25">
      <c r="A149" s="418">
        <v>94900</v>
      </c>
      <c r="B149" s="414" t="s">
        <v>499</v>
      </c>
      <c r="C149" s="415" t="s">
        <v>8</v>
      </c>
      <c r="D149" s="416">
        <v>41.57</v>
      </c>
      <c r="E149" s="417" t="s">
        <v>301</v>
      </c>
    </row>
    <row r="150" spans="1:5" ht="40.5" x14ac:dyDescent="0.25">
      <c r="A150" s="418">
        <v>97121</v>
      </c>
      <c r="B150" s="414" t="s">
        <v>5304</v>
      </c>
      <c r="C150" s="415" t="s">
        <v>8</v>
      </c>
      <c r="D150" s="416">
        <v>1.46</v>
      </c>
      <c r="E150" s="417" t="s">
        <v>301</v>
      </c>
    </row>
    <row r="151" spans="1:5" ht="40.5" x14ac:dyDescent="0.25">
      <c r="A151" s="418">
        <v>97122</v>
      </c>
      <c r="B151" s="414" t="s">
        <v>5305</v>
      </c>
      <c r="C151" s="415" t="s">
        <v>8</v>
      </c>
      <c r="D151" s="416">
        <v>2.0299999999999998</v>
      </c>
      <c r="E151" s="417" t="s">
        <v>301</v>
      </c>
    </row>
    <row r="152" spans="1:5" ht="40.5" x14ac:dyDescent="0.25">
      <c r="A152" s="418">
        <v>97123</v>
      </c>
      <c r="B152" s="414" t="s">
        <v>5306</v>
      </c>
      <c r="C152" s="415" t="s">
        <v>8</v>
      </c>
      <c r="D152" s="416">
        <v>2.58</v>
      </c>
      <c r="E152" s="417" t="s">
        <v>301</v>
      </c>
    </row>
    <row r="153" spans="1:5" ht="40.5" x14ac:dyDescent="0.25">
      <c r="A153" s="418">
        <v>97124</v>
      </c>
      <c r="B153" s="414" t="s">
        <v>5307</v>
      </c>
      <c r="C153" s="415" t="s">
        <v>8</v>
      </c>
      <c r="D153" s="416">
        <v>0.64</v>
      </c>
      <c r="E153" s="417" t="s">
        <v>301</v>
      </c>
    </row>
    <row r="154" spans="1:5" ht="40.5" x14ac:dyDescent="0.25">
      <c r="A154" s="418">
        <v>97125</v>
      </c>
      <c r="B154" s="414" t="s">
        <v>5308</v>
      </c>
      <c r="C154" s="415" t="s">
        <v>8</v>
      </c>
      <c r="D154" s="416">
        <v>0.93</v>
      </c>
      <c r="E154" s="417" t="s">
        <v>301</v>
      </c>
    </row>
    <row r="155" spans="1:5" ht="40.5" x14ac:dyDescent="0.25">
      <c r="A155" s="418">
        <v>97126</v>
      </c>
      <c r="B155" s="414" t="s">
        <v>5309</v>
      </c>
      <c r="C155" s="415" t="s">
        <v>8</v>
      </c>
      <c r="D155" s="416">
        <v>1.18</v>
      </c>
      <c r="E155" s="417" t="s">
        <v>301</v>
      </c>
    </row>
    <row r="156" spans="1:5" ht="40.5" x14ac:dyDescent="0.25">
      <c r="A156" s="418">
        <v>92833</v>
      </c>
      <c r="B156" s="414" t="s">
        <v>500</v>
      </c>
      <c r="C156" s="415" t="s">
        <v>8</v>
      </c>
      <c r="D156" s="416">
        <v>132.82</v>
      </c>
      <c r="E156" s="417" t="s">
        <v>301</v>
      </c>
    </row>
    <row r="157" spans="1:5" ht="40.5" x14ac:dyDescent="0.25">
      <c r="A157" s="418">
        <v>92834</v>
      </c>
      <c r="B157" s="414" t="s">
        <v>501</v>
      </c>
      <c r="C157" s="415" t="s">
        <v>8</v>
      </c>
      <c r="D157" s="416">
        <v>6.05</v>
      </c>
      <c r="E157" s="417" t="s">
        <v>301</v>
      </c>
    </row>
    <row r="158" spans="1:5" ht="40.5" x14ac:dyDescent="0.25">
      <c r="A158" s="418">
        <v>92835</v>
      </c>
      <c r="B158" s="414" t="s">
        <v>502</v>
      </c>
      <c r="C158" s="415" t="s">
        <v>8</v>
      </c>
      <c r="D158" s="416">
        <v>175</v>
      </c>
      <c r="E158" s="417" t="s">
        <v>301</v>
      </c>
    </row>
    <row r="159" spans="1:5" ht="40.5" x14ac:dyDescent="0.25">
      <c r="A159" s="418">
        <v>92836</v>
      </c>
      <c r="B159" s="414" t="s">
        <v>503</v>
      </c>
      <c r="C159" s="415" t="s">
        <v>8</v>
      </c>
      <c r="D159" s="416">
        <v>7.73</v>
      </c>
      <c r="E159" s="417" t="s">
        <v>301</v>
      </c>
    </row>
    <row r="160" spans="1:5" ht="40.5" x14ac:dyDescent="0.25">
      <c r="A160" s="418">
        <v>92837</v>
      </c>
      <c r="B160" s="414" t="s">
        <v>504</v>
      </c>
      <c r="C160" s="415" t="s">
        <v>8</v>
      </c>
      <c r="D160" s="416">
        <v>220.57</v>
      </c>
      <c r="E160" s="417" t="s">
        <v>301</v>
      </c>
    </row>
    <row r="161" spans="1:5" ht="40.5" x14ac:dyDescent="0.25">
      <c r="A161" s="418">
        <v>92838</v>
      </c>
      <c r="B161" s="414" t="s">
        <v>505</v>
      </c>
      <c r="C161" s="415" t="s">
        <v>8</v>
      </c>
      <c r="D161" s="416">
        <v>9.2799999999999994</v>
      </c>
      <c r="E161" s="417" t="s">
        <v>301</v>
      </c>
    </row>
    <row r="162" spans="1:5" ht="40.5" x14ac:dyDescent="0.25">
      <c r="A162" s="418">
        <v>92839</v>
      </c>
      <c r="B162" s="414" t="s">
        <v>506</v>
      </c>
      <c r="C162" s="415" t="s">
        <v>8</v>
      </c>
      <c r="D162" s="416">
        <v>289.77</v>
      </c>
      <c r="E162" s="417" t="s">
        <v>301</v>
      </c>
    </row>
    <row r="163" spans="1:5" ht="40.5" x14ac:dyDescent="0.25">
      <c r="A163" s="418">
        <v>92840</v>
      </c>
      <c r="B163" s="414" t="s">
        <v>507</v>
      </c>
      <c r="C163" s="415" t="s">
        <v>8</v>
      </c>
      <c r="D163" s="416">
        <v>10.99</v>
      </c>
      <c r="E163" s="417" t="s">
        <v>301</v>
      </c>
    </row>
    <row r="164" spans="1:5" ht="40.5" x14ac:dyDescent="0.25">
      <c r="A164" s="418">
        <v>92841</v>
      </c>
      <c r="B164" s="414" t="s">
        <v>508</v>
      </c>
      <c r="C164" s="415" t="s">
        <v>8</v>
      </c>
      <c r="D164" s="416">
        <v>328.34</v>
      </c>
      <c r="E164" s="417" t="s">
        <v>301</v>
      </c>
    </row>
    <row r="165" spans="1:5" ht="40.5" x14ac:dyDescent="0.25">
      <c r="A165" s="418">
        <v>92842</v>
      </c>
      <c r="B165" s="414" t="s">
        <v>509</v>
      </c>
      <c r="C165" s="415" t="s">
        <v>8</v>
      </c>
      <c r="D165" s="416">
        <v>12.55</v>
      </c>
      <c r="E165" s="417" t="s">
        <v>301</v>
      </c>
    </row>
    <row r="166" spans="1:5" ht="40.5" x14ac:dyDescent="0.25">
      <c r="A166" s="418">
        <v>92844</v>
      </c>
      <c r="B166" s="414" t="s">
        <v>510</v>
      </c>
      <c r="C166" s="415" t="s">
        <v>8</v>
      </c>
      <c r="D166" s="416">
        <v>14.26</v>
      </c>
      <c r="E166" s="417" t="s">
        <v>301</v>
      </c>
    </row>
    <row r="167" spans="1:5" ht="40.5" x14ac:dyDescent="0.25">
      <c r="A167" s="418">
        <v>92846</v>
      </c>
      <c r="B167" s="414" t="s">
        <v>511</v>
      </c>
      <c r="C167" s="415" t="s">
        <v>8</v>
      </c>
      <c r="D167" s="416">
        <v>15.81</v>
      </c>
      <c r="E167" s="417" t="s">
        <v>301</v>
      </c>
    </row>
    <row r="168" spans="1:5" ht="40.5" x14ac:dyDescent="0.25">
      <c r="A168" s="418">
        <v>92847</v>
      </c>
      <c r="B168" s="414" t="s">
        <v>512</v>
      </c>
      <c r="C168" s="415" t="s">
        <v>8</v>
      </c>
      <c r="D168" s="416">
        <v>574.07000000000005</v>
      </c>
      <c r="E168" s="417" t="s">
        <v>301</v>
      </c>
    </row>
    <row r="169" spans="1:5" ht="40.5" x14ac:dyDescent="0.25">
      <c r="A169" s="418">
        <v>92848</v>
      </c>
      <c r="B169" s="414" t="s">
        <v>513</v>
      </c>
      <c r="C169" s="415" t="s">
        <v>8</v>
      </c>
      <c r="D169" s="416">
        <v>17.54</v>
      </c>
      <c r="E169" s="417" t="s">
        <v>301</v>
      </c>
    </row>
    <row r="170" spans="1:5" ht="40.5" x14ac:dyDescent="0.25">
      <c r="A170" s="418">
        <v>92849</v>
      </c>
      <c r="B170" s="414" t="s">
        <v>514</v>
      </c>
      <c r="C170" s="415" t="s">
        <v>8</v>
      </c>
      <c r="D170" s="416">
        <v>138.22</v>
      </c>
      <c r="E170" s="417" t="s">
        <v>301</v>
      </c>
    </row>
    <row r="171" spans="1:5" ht="40.5" x14ac:dyDescent="0.25">
      <c r="A171" s="418">
        <v>92850</v>
      </c>
      <c r="B171" s="414" t="s">
        <v>515</v>
      </c>
      <c r="C171" s="415" t="s">
        <v>8</v>
      </c>
      <c r="D171" s="416">
        <v>11.44</v>
      </c>
      <c r="E171" s="417" t="s">
        <v>301</v>
      </c>
    </row>
    <row r="172" spans="1:5" ht="40.5" x14ac:dyDescent="0.25">
      <c r="A172" s="418">
        <v>92851</v>
      </c>
      <c r="B172" s="414" t="s">
        <v>516</v>
      </c>
      <c r="C172" s="415" t="s">
        <v>8</v>
      </c>
      <c r="D172" s="416">
        <v>181.73</v>
      </c>
      <c r="E172" s="417" t="s">
        <v>301</v>
      </c>
    </row>
    <row r="173" spans="1:5" ht="40.5" x14ac:dyDescent="0.25">
      <c r="A173" s="418">
        <v>92852</v>
      </c>
      <c r="B173" s="414" t="s">
        <v>517</v>
      </c>
      <c r="C173" s="415" t="s">
        <v>8</v>
      </c>
      <c r="D173" s="416">
        <v>14.45</v>
      </c>
      <c r="E173" s="417" t="s">
        <v>301</v>
      </c>
    </row>
    <row r="174" spans="1:5" ht="40.5" x14ac:dyDescent="0.25">
      <c r="A174" s="418">
        <v>92853</v>
      </c>
      <c r="B174" s="414" t="s">
        <v>518</v>
      </c>
      <c r="C174" s="415" t="s">
        <v>8</v>
      </c>
      <c r="D174" s="416">
        <v>228.92</v>
      </c>
      <c r="E174" s="417" t="s">
        <v>301</v>
      </c>
    </row>
    <row r="175" spans="1:5" ht="40.5" x14ac:dyDescent="0.25">
      <c r="A175" s="418">
        <v>92854</v>
      </c>
      <c r="B175" s="414" t="s">
        <v>519</v>
      </c>
      <c r="C175" s="415" t="s">
        <v>8</v>
      </c>
      <c r="D175" s="416">
        <v>17.61</v>
      </c>
      <c r="E175" s="417" t="s">
        <v>301</v>
      </c>
    </row>
    <row r="176" spans="1:5" ht="40.5" x14ac:dyDescent="0.25">
      <c r="A176" s="418">
        <v>92855</v>
      </c>
      <c r="B176" s="414" t="s">
        <v>520</v>
      </c>
      <c r="C176" s="415" t="s">
        <v>8</v>
      </c>
      <c r="D176" s="416">
        <v>299.55</v>
      </c>
      <c r="E176" s="417" t="s">
        <v>301</v>
      </c>
    </row>
    <row r="177" spans="1:5" ht="40.5" x14ac:dyDescent="0.25">
      <c r="A177" s="418">
        <v>92856</v>
      </c>
      <c r="B177" s="414" t="s">
        <v>521</v>
      </c>
      <c r="C177" s="415" t="s">
        <v>8</v>
      </c>
      <c r="D177" s="416">
        <v>20.75</v>
      </c>
      <c r="E177" s="417" t="s">
        <v>301</v>
      </c>
    </row>
    <row r="178" spans="1:5" ht="40.5" x14ac:dyDescent="0.25">
      <c r="A178" s="418">
        <v>92857</v>
      </c>
      <c r="B178" s="414" t="s">
        <v>522</v>
      </c>
      <c r="C178" s="415" t="s">
        <v>8</v>
      </c>
      <c r="D178" s="416">
        <v>339.56</v>
      </c>
      <c r="E178" s="417" t="s">
        <v>301</v>
      </c>
    </row>
    <row r="179" spans="1:5" ht="40.5" x14ac:dyDescent="0.25">
      <c r="A179" s="418">
        <v>92858</v>
      </c>
      <c r="B179" s="414" t="s">
        <v>523</v>
      </c>
      <c r="C179" s="415" t="s">
        <v>8</v>
      </c>
      <c r="D179" s="416">
        <v>23.75</v>
      </c>
      <c r="E179" s="417" t="s">
        <v>301</v>
      </c>
    </row>
    <row r="180" spans="1:5" ht="40.5" x14ac:dyDescent="0.25">
      <c r="A180" s="418">
        <v>92860</v>
      </c>
      <c r="B180" s="414" t="s">
        <v>524</v>
      </c>
      <c r="C180" s="415" t="s">
        <v>8</v>
      </c>
      <c r="D180" s="416">
        <v>26.97</v>
      </c>
      <c r="E180" s="417" t="s">
        <v>301</v>
      </c>
    </row>
    <row r="181" spans="1:5" ht="40.5" x14ac:dyDescent="0.25">
      <c r="A181" s="418">
        <v>92862</v>
      </c>
      <c r="B181" s="414" t="s">
        <v>525</v>
      </c>
      <c r="C181" s="415" t="s">
        <v>8</v>
      </c>
      <c r="D181" s="416">
        <v>30.09</v>
      </c>
      <c r="E181" s="417" t="s">
        <v>301</v>
      </c>
    </row>
    <row r="182" spans="1:5" ht="40.5" x14ac:dyDescent="0.25">
      <c r="A182" s="418">
        <v>92863</v>
      </c>
      <c r="B182" s="414" t="s">
        <v>526</v>
      </c>
      <c r="C182" s="415" t="s">
        <v>8</v>
      </c>
      <c r="D182" s="416">
        <v>589.79999999999995</v>
      </c>
      <c r="E182" s="417" t="s">
        <v>301</v>
      </c>
    </row>
    <row r="183" spans="1:5" ht="40.5" x14ac:dyDescent="0.25">
      <c r="A183" s="418">
        <v>92864</v>
      </c>
      <c r="B183" s="414" t="s">
        <v>527</v>
      </c>
      <c r="C183" s="415" t="s">
        <v>8</v>
      </c>
      <c r="D183" s="416">
        <v>33.25</v>
      </c>
      <c r="E183" s="417" t="s">
        <v>301</v>
      </c>
    </row>
    <row r="184" spans="1:5" ht="40.5" x14ac:dyDescent="0.25">
      <c r="A184" s="418">
        <v>92210</v>
      </c>
      <c r="B184" s="414" t="s">
        <v>381</v>
      </c>
      <c r="C184" s="415" t="s">
        <v>8</v>
      </c>
      <c r="D184" s="416">
        <v>106.56</v>
      </c>
      <c r="E184" s="417" t="s">
        <v>301</v>
      </c>
    </row>
    <row r="185" spans="1:5" ht="40.5" x14ac:dyDescent="0.25">
      <c r="A185" s="418">
        <v>92211</v>
      </c>
      <c r="B185" s="414" t="s">
        <v>528</v>
      </c>
      <c r="C185" s="415" t="s">
        <v>8</v>
      </c>
      <c r="D185" s="416">
        <v>137.1</v>
      </c>
      <c r="E185" s="417" t="s">
        <v>301</v>
      </c>
    </row>
    <row r="186" spans="1:5" ht="40.5" x14ac:dyDescent="0.25">
      <c r="A186" s="418">
        <v>92212</v>
      </c>
      <c r="B186" s="414" t="s">
        <v>529</v>
      </c>
      <c r="C186" s="415" t="s">
        <v>8</v>
      </c>
      <c r="D186" s="416">
        <v>175.75</v>
      </c>
      <c r="E186" s="417" t="s">
        <v>301</v>
      </c>
    </row>
    <row r="187" spans="1:5" ht="40.5" x14ac:dyDescent="0.25">
      <c r="A187" s="418">
        <v>92213</v>
      </c>
      <c r="B187" s="414" t="s">
        <v>530</v>
      </c>
      <c r="C187" s="415" t="s">
        <v>8</v>
      </c>
      <c r="D187" s="416">
        <v>234.25</v>
      </c>
      <c r="E187" s="417" t="s">
        <v>301</v>
      </c>
    </row>
    <row r="188" spans="1:5" ht="40.5" x14ac:dyDescent="0.25">
      <c r="A188" s="418">
        <v>92214</v>
      </c>
      <c r="B188" s="414" t="s">
        <v>531</v>
      </c>
      <c r="C188" s="415" t="s">
        <v>8</v>
      </c>
      <c r="D188" s="416">
        <v>267.14</v>
      </c>
      <c r="E188" s="417" t="s">
        <v>301</v>
      </c>
    </row>
    <row r="189" spans="1:5" ht="40.5" x14ac:dyDescent="0.25">
      <c r="A189" s="418">
        <v>92215</v>
      </c>
      <c r="B189" s="414" t="s">
        <v>532</v>
      </c>
      <c r="C189" s="415" t="s">
        <v>8</v>
      </c>
      <c r="D189" s="416">
        <v>323.66000000000003</v>
      </c>
      <c r="E189" s="417" t="s">
        <v>301</v>
      </c>
    </row>
    <row r="190" spans="1:5" ht="40.5" x14ac:dyDescent="0.25">
      <c r="A190" s="418">
        <v>92216</v>
      </c>
      <c r="B190" s="414" t="s">
        <v>533</v>
      </c>
      <c r="C190" s="415" t="s">
        <v>8</v>
      </c>
      <c r="D190" s="416">
        <v>362.41</v>
      </c>
      <c r="E190" s="417" t="s">
        <v>301</v>
      </c>
    </row>
    <row r="191" spans="1:5" ht="40.5" x14ac:dyDescent="0.25">
      <c r="A191" s="418">
        <v>92219</v>
      </c>
      <c r="B191" s="414" t="s">
        <v>534</v>
      </c>
      <c r="C191" s="415" t="s">
        <v>8</v>
      </c>
      <c r="D191" s="416">
        <v>113.29</v>
      </c>
      <c r="E191" s="417" t="s">
        <v>301</v>
      </c>
    </row>
    <row r="192" spans="1:5" ht="40.5" x14ac:dyDescent="0.25">
      <c r="A192" s="418">
        <v>92220</v>
      </c>
      <c r="B192" s="414" t="s">
        <v>535</v>
      </c>
      <c r="C192" s="415" t="s">
        <v>8</v>
      </c>
      <c r="D192" s="416">
        <v>145.43</v>
      </c>
      <c r="E192" s="417" t="s">
        <v>301</v>
      </c>
    </row>
    <row r="193" spans="1:5" ht="40.5" x14ac:dyDescent="0.25">
      <c r="A193" s="418">
        <v>92221</v>
      </c>
      <c r="B193" s="414" t="s">
        <v>536</v>
      </c>
      <c r="C193" s="415" t="s">
        <v>8</v>
      </c>
      <c r="D193" s="416">
        <v>185.52</v>
      </c>
      <c r="E193" s="417" t="s">
        <v>301</v>
      </c>
    </row>
    <row r="194" spans="1:5" ht="40.5" x14ac:dyDescent="0.25">
      <c r="A194" s="418">
        <v>92222</v>
      </c>
      <c r="B194" s="414" t="s">
        <v>537</v>
      </c>
      <c r="C194" s="415" t="s">
        <v>8</v>
      </c>
      <c r="D194" s="416">
        <v>245.6</v>
      </c>
      <c r="E194" s="417" t="s">
        <v>301</v>
      </c>
    </row>
    <row r="195" spans="1:5" ht="40.5" x14ac:dyDescent="0.25">
      <c r="A195" s="418">
        <v>92223</v>
      </c>
      <c r="B195" s="414" t="s">
        <v>538</v>
      </c>
      <c r="C195" s="415" t="s">
        <v>8</v>
      </c>
      <c r="D195" s="416">
        <v>279.85000000000002</v>
      </c>
      <c r="E195" s="417" t="s">
        <v>301</v>
      </c>
    </row>
    <row r="196" spans="1:5" ht="40.5" x14ac:dyDescent="0.25">
      <c r="A196" s="418">
        <v>92224</v>
      </c>
      <c r="B196" s="414" t="s">
        <v>539</v>
      </c>
      <c r="C196" s="415" t="s">
        <v>8</v>
      </c>
      <c r="D196" s="416">
        <v>337.74</v>
      </c>
      <c r="E196" s="417" t="s">
        <v>301</v>
      </c>
    </row>
    <row r="197" spans="1:5" ht="40.5" x14ac:dyDescent="0.25">
      <c r="A197" s="418">
        <v>92226</v>
      </c>
      <c r="B197" s="414" t="s">
        <v>540</v>
      </c>
      <c r="C197" s="415" t="s">
        <v>8</v>
      </c>
      <c r="D197" s="416">
        <v>378.18</v>
      </c>
      <c r="E197" s="417" t="s">
        <v>301</v>
      </c>
    </row>
    <row r="198" spans="1:5" ht="40.5" x14ac:dyDescent="0.25">
      <c r="A198" s="418">
        <v>92808</v>
      </c>
      <c r="B198" s="414" t="s">
        <v>541</v>
      </c>
      <c r="C198" s="415" t="s">
        <v>8</v>
      </c>
      <c r="D198" s="416">
        <v>27.26</v>
      </c>
      <c r="E198" s="417" t="s">
        <v>301</v>
      </c>
    </row>
    <row r="199" spans="1:5" ht="40.5" x14ac:dyDescent="0.25">
      <c r="A199" s="418">
        <v>92809</v>
      </c>
      <c r="B199" s="414" t="s">
        <v>542</v>
      </c>
      <c r="C199" s="415" t="s">
        <v>8</v>
      </c>
      <c r="D199" s="416">
        <v>34.97</v>
      </c>
      <c r="E199" s="417" t="s">
        <v>301</v>
      </c>
    </row>
    <row r="200" spans="1:5" ht="40.5" x14ac:dyDescent="0.25">
      <c r="A200" s="418">
        <v>92810</v>
      </c>
      <c r="B200" s="414" t="s">
        <v>543</v>
      </c>
      <c r="C200" s="415" t="s">
        <v>8</v>
      </c>
      <c r="D200" s="416">
        <v>42.56</v>
      </c>
      <c r="E200" s="417" t="s">
        <v>301</v>
      </c>
    </row>
    <row r="201" spans="1:5" ht="40.5" x14ac:dyDescent="0.25">
      <c r="A201" s="418">
        <v>92811</v>
      </c>
      <c r="B201" s="414" t="s">
        <v>544</v>
      </c>
      <c r="C201" s="415" t="s">
        <v>8</v>
      </c>
      <c r="D201" s="416">
        <v>50.68</v>
      </c>
      <c r="E201" s="417" t="s">
        <v>301</v>
      </c>
    </row>
    <row r="202" spans="1:5" ht="40.5" x14ac:dyDescent="0.25">
      <c r="A202" s="418">
        <v>92812</v>
      </c>
      <c r="B202" s="414" t="s">
        <v>545</v>
      </c>
      <c r="C202" s="415" t="s">
        <v>8</v>
      </c>
      <c r="D202" s="416">
        <v>58.7</v>
      </c>
      <c r="E202" s="417" t="s">
        <v>301</v>
      </c>
    </row>
    <row r="203" spans="1:5" ht="40.5" x14ac:dyDescent="0.25">
      <c r="A203" s="418">
        <v>92813</v>
      </c>
      <c r="B203" s="414" t="s">
        <v>546</v>
      </c>
      <c r="C203" s="415" t="s">
        <v>8</v>
      </c>
      <c r="D203" s="416">
        <v>68.069999999999993</v>
      </c>
      <c r="E203" s="417" t="s">
        <v>301</v>
      </c>
    </row>
    <row r="204" spans="1:5" ht="40.5" x14ac:dyDescent="0.25">
      <c r="A204" s="418">
        <v>92814</v>
      </c>
      <c r="B204" s="414" t="s">
        <v>547</v>
      </c>
      <c r="C204" s="415" t="s">
        <v>8</v>
      </c>
      <c r="D204" s="416">
        <v>77.89</v>
      </c>
      <c r="E204" s="417" t="s">
        <v>301</v>
      </c>
    </row>
    <row r="205" spans="1:5" ht="40.5" x14ac:dyDescent="0.25">
      <c r="A205" s="418">
        <v>92815</v>
      </c>
      <c r="B205" s="414" t="s">
        <v>548</v>
      </c>
      <c r="C205" s="415" t="s">
        <v>8</v>
      </c>
      <c r="D205" s="416">
        <v>89.16</v>
      </c>
      <c r="E205" s="417" t="s">
        <v>301</v>
      </c>
    </row>
    <row r="206" spans="1:5" ht="40.5" x14ac:dyDescent="0.25">
      <c r="A206" s="418">
        <v>92816</v>
      </c>
      <c r="B206" s="414" t="s">
        <v>549</v>
      </c>
      <c r="C206" s="415" t="s">
        <v>8</v>
      </c>
      <c r="D206" s="416">
        <v>498.82</v>
      </c>
      <c r="E206" s="417" t="s">
        <v>301</v>
      </c>
    </row>
    <row r="207" spans="1:5" ht="40.5" x14ac:dyDescent="0.25">
      <c r="A207" s="418">
        <v>92817</v>
      </c>
      <c r="B207" s="414" t="s">
        <v>550</v>
      </c>
      <c r="C207" s="415" t="s">
        <v>8</v>
      </c>
      <c r="D207" s="416">
        <v>111.57</v>
      </c>
      <c r="E207" s="417" t="s">
        <v>301</v>
      </c>
    </row>
    <row r="208" spans="1:5" ht="40.5" x14ac:dyDescent="0.25">
      <c r="A208" s="418">
        <v>92818</v>
      </c>
      <c r="B208" s="414" t="s">
        <v>551</v>
      </c>
      <c r="C208" s="415" t="s">
        <v>8</v>
      </c>
      <c r="D208" s="416">
        <v>726.19</v>
      </c>
      <c r="E208" s="417" t="s">
        <v>301</v>
      </c>
    </row>
    <row r="209" spans="1:5" ht="40.5" x14ac:dyDescent="0.25">
      <c r="A209" s="418">
        <v>92819</v>
      </c>
      <c r="B209" s="414" t="s">
        <v>552</v>
      </c>
      <c r="C209" s="415" t="s">
        <v>8</v>
      </c>
      <c r="D209" s="416">
        <v>150.18</v>
      </c>
      <c r="E209" s="417" t="s">
        <v>301</v>
      </c>
    </row>
    <row r="210" spans="1:5" ht="40.5" x14ac:dyDescent="0.25">
      <c r="A210" s="418">
        <v>92820</v>
      </c>
      <c r="B210" s="414" t="s">
        <v>553</v>
      </c>
      <c r="C210" s="415" t="s">
        <v>8</v>
      </c>
      <c r="D210" s="416">
        <v>32.53</v>
      </c>
      <c r="E210" s="417" t="s">
        <v>301</v>
      </c>
    </row>
    <row r="211" spans="1:5" ht="40.5" x14ac:dyDescent="0.25">
      <c r="A211" s="418">
        <v>92821</v>
      </c>
      <c r="B211" s="414" t="s">
        <v>554</v>
      </c>
      <c r="C211" s="415" t="s">
        <v>8</v>
      </c>
      <c r="D211" s="416">
        <v>41.7</v>
      </c>
      <c r="E211" s="417" t="s">
        <v>301</v>
      </c>
    </row>
    <row r="212" spans="1:5" ht="40.5" x14ac:dyDescent="0.25">
      <c r="A212" s="418">
        <v>92822</v>
      </c>
      <c r="B212" s="414" t="s">
        <v>555</v>
      </c>
      <c r="C212" s="415" t="s">
        <v>8</v>
      </c>
      <c r="D212" s="416">
        <v>50.89</v>
      </c>
      <c r="E212" s="417" t="s">
        <v>301</v>
      </c>
    </row>
    <row r="213" spans="1:5" ht="40.5" x14ac:dyDescent="0.25">
      <c r="A213" s="418">
        <v>92824</v>
      </c>
      <c r="B213" s="414" t="s">
        <v>556</v>
      </c>
      <c r="C213" s="415" t="s">
        <v>8</v>
      </c>
      <c r="D213" s="416">
        <v>60.45</v>
      </c>
      <c r="E213" s="417" t="s">
        <v>301</v>
      </c>
    </row>
    <row r="214" spans="1:5" ht="40.5" x14ac:dyDescent="0.25">
      <c r="A214" s="418">
        <v>92825</v>
      </c>
      <c r="B214" s="414" t="s">
        <v>557</v>
      </c>
      <c r="C214" s="415" t="s">
        <v>8</v>
      </c>
      <c r="D214" s="416">
        <v>70.05</v>
      </c>
      <c r="E214" s="417" t="s">
        <v>301</v>
      </c>
    </row>
    <row r="215" spans="1:5" ht="40.5" x14ac:dyDescent="0.25">
      <c r="A215" s="418">
        <v>92826</v>
      </c>
      <c r="B215" s="414" t="s">
        <v>558</v>
      </c>
      <c r="C215" s="415" t="s">
        <v>8</v>
      </c>
      <c r="D215" s="416">
        <v>80.78</v>
      </c>
      <c r="E215" s="417" t="s">
        <v>301</v>
      </c>
    </row>
    <row r="216" spans="1:5" ht="40.5" x14ac:dyDescent="0.25">
      <c r="A216" s="418">
        <v>92827</v>
      </c>
      <c r="B216" s="414" t="s">
        <v>559</v>
      </c>
      <c r="C216" s="415" t="s">
        <v>8</v>
      </c>
      <c r="D216" s="416">
        <v>91.97</v>
      </c>
      <c r="E216" s="417" t="s">
        <v>301</v>
      </c>
    </row>
    <row r="217" spans="1:5" ht="40.5" x14ac:dyDescent="0.25">
      <c r="A217" s="418">
        <v>92828</v>
      </c>
      <c r="B217" s="414" t="s">
        <v>560</v>
      </c>
      <c r="C217" s="415" t="s">
        <v>8</v>
      </c>
      <c r="D217" s="416">
        <v>104.93</v>
      </c>
      <c r="E217" s="417" t="s">
        <v>301</v>
      </c>
    </row>
    <row r="218" spans="1:5" ht="40.5" x14ac:dyDescent="0.25">
      <c r="A218" s="418">
        <v>92829</v>
      </c>
      <c r="B218" s="414" t="s">
        <v>561</v>
      </c>
      <c r="C218" s="415" t="s">
        <v>8</v>
      </c>
      <c r="D218" s="416">
        <v>517.42999999999995</v>
      </c>
      <c r="E218" s="417" t="s">
        <v>301</v>
      </c>
    </row>
    <row r="219" spans="1:5" ht="40.5" x14ac:dyDescent="0.25">
      <c r="A219" s="418">
        <v>92830</v>
      </c>
      <c r="B219" s="414" t="s">
        <v>562</v>
      </c>
      <c r="C219" s="415" t="s">
        <v>8</v>
      </c>
      <c r="D219" s="416">
        <v>130.18</v>
      </c>
      <c r="E219" s="417" t="s">
        <v>301</v>
      </c>
    </row>
    <row r="220" spans="1:5" ht="40.5" x14ac:dyDescent="0.25">
      <c r="A220" s="418">
        <v>92831</v>
      </c>
      <c r="B220" s="414" t="s">
        <v>563</v>
      </c>
      <c r="C220" s="415" t="s">
        <v>8</v>
      </c>
      <c r="D220" s="416">
        <v>749.04</v>
      </c>
      <c r="E220" s="417" t="s">
        <v>301</v>
      </c>
    </row>
    <row r="221" spans="1:5" ht="40.5" x14ac:dyDescent="0.25">
      <c r="A221" s="418">
        <v>92832</v>
      </c>
      <c r="B221" s="414" t="s">
        <v>564</v>
      </c>
      <c r="C221" s="415" t="s">
        <v>8</v>
      </c>
      <c r="D221" s="416">
        <v>173.03</v>
      </c>
      <c r="E221" s="417" t="s">
        <v>301</v>
      </c>
    </row>
    <row r="222" spans="1:5" ht="40.5" x14ac:dyDescent="0.25">
      <c r="A222" s="418">
        <v>95565</v>
      </c>
      <c r="B222" s="414" t="s">
        <v>380</v>
      </c>
      <c r="C222" s="415" t="s">
        <v>8</v>
      </c>
      <c r="D222" s="416">
        <v>95.06</v>
      </c>
      <c r="E222" s="417" t="s">
        <v>301</v>
      </c>
    </row>
    <row r="223" spans="1:5" ht="40.5" x14ac:dyDescent="0.25">
      <c r="A223" s="418">
        <v>95566</v>
      </c>
      <c r="B223" s="414" t="s">
        <v>565</v>
      </c>
      <c r="C223" s="415" t="s">
        <v>8</v>
      </c>
      <c r="D223" s="416">
        <v>100.33</v>
      </c>
      <c r="E223" s="417" t="s">
        <v>301</v>
      </c>
    </row>
    <row r="224" spans="1:5" ht="40.5" x14ac:dyDescent="0.25">
      <c r="A224" s="418">
        <v>95567</v>
      </c>
      <c r="B224" s="414" t="s">
        <v>566</v>
      </c>
      <c r="C224" s="415" t="s">
        <v>8</v>
      </c>
      <c r="D224" s="416">
        <v>61.3</v>
      </c>
      <c r="E224" s="417" t="s">
        <v>301</v>
      </c>
    </row>
    <row r="225" spans="1:5" ht="40.5" x14ac:dyDescent="0.25">
      <c r="A225" s="418">
        <v>95568</v>
      </c>
      <c r="B225" s="414" t="s">
        <v>567</v>
      </c>
      <c r="C225" s="415" t="s">
        <v>8</v>
      </c>
      <c r="D225" s="416">
        <v>79.95</v>
      </c>
      <c r="E225" s="417" t="s">
        <v>301</v>
      </c>
    </row>
    <row r="226" spans="1:5" ht="40.5" x14ac:dyDescent="0.25">
      <c r="A226" s="418">
        <v>95569</v>
      </c>
      <c r="B226" s="414" t="s">
        <v>568</v>
      </c>
      <c r="C226" s="415" t="s">
        <v>8</v>
      </c>
      <c r="D226" s="416">
        <v>107.72</v>
      </c>
      <c r="E226" s="417" t="s">
        <v>301</v>
      </c>
    </row>
    <row r="227" spans="1:5" ht="40.5" x14ac:dyDescent="0.25">
      <c r="A227" s="418">
        <v>95570</v>
      </c>
      <c r="B227" s="414" t="s">
        <v>569</v>
      </c>
      <c r="C227" s="415" t="s">
        <v>8</v>
      </c>
      <c r="D227" s="416">
        <v>66.569999999999993</v>
      </c>
      <c r="E227" s="417" t="s">
        <v>301</v>
      </c>
    </row>
    <row r="228" spans="1:5" ht="40.5" x14ac:dyDescent="0.25">
      <c r="A228" s="418">
        <v>95571</v>
      </c>
      <c r="B228" s="414" t="s">
        <v>570</v>
      </c>
      <c r="C228" s="415" t="s">
        <v>8</v>
      </c>
      <c r="D228" s="416">
        <v>86.7</v>
      </c>
      <c r="E228" s="417" t="s">
        <v>301</v>
      </c>
    </row>
    <row r="229" spans="1:5" ht="40.5" x14ac:dyDescent="0.25">
      <c r="A229" s="418">
        <v>95572</v>
      </c>
      <c r="B229" s="414" t="s">
        <v>571</v>
      </c>
      <c r="C229" s="415" t="s">
        <v>8</v>
      </c>
      <c r="D229" s="416">
        <v>116.06</v>
      </c>
      <c r="E229" s="417" t="s">
        <v>301</v>
      </c>
    </row>
    <row r="230" spans="1:5" ht="13.5" x14ac:dyDescent="0.25">
      <c r="A230" s="418">
        <v>73606</v>
      </c>
      <c r="B230" s="414" t="s">
        <v>572</v>
      </c>
      <c r="C230" s="415" t="s">
        <v>113</v>
      </c>
      <c r="D230" s="416">
        <v>125.74</v>
      </c>
      <c r="E230" s="417" t="s">
        <v>301</v>
      </c>
    </row>
    <row r="231" spans="1:5" ht="13.5" x14ac:dyDescent="0.25">
      <c r="A231" s="418">
        <v>73607</v>
      </c>
      <c r="B231" s="414" t="s">
        <v>573</v>
      </c>
      <c r="C231" s="415" t="s">
        <v>113</v>
      </c>
      <c r="D231" s="416">
        <v>83.82</v>
      </c>
      <c r="E231" s="417" t="s">
        <v>301</v>
      </c>
    </row>
    <row r="232" spans="1:5" ht="27" x14ac:dyDescent="0.25">
      <c r="A232" s="418">
        <v>83623</v>
      </c>
      <c r="B232" s="414" t="s">
        <v>346</v>
      </c>
      <c r="C232" s="415" t="s">
        <v>8</v>
      </c>
      <c r="D232" s="416">
        <v>198.1</v>
      </c>
      <c r="E232" s="417" t="s">
        <v>301</v>
      </c>
    </row>
    <row r="233" spans="1:5" ht="27" x14ac:dyDescent="0.25">
      <c r="A233" s="418">
        <v>83624</v>
      </c>
      <c r="B233" s="414" t="s">
        <v>574</v>
      </c>
      <c r="C233" s="415" t="s">
        <v>8</v>
      </c>
      <c r="D233" s="416">
        <v>139.65</v>
      </c>
      <c r="E233" s="417" t="s">
        <v>301</v>
      </c>
    </row>
    <row r="234" spans="1:5" ht="27" x14ac:dyDescent="0.25">
      <c r="A234" s="418">
        <v>83626</v>
      </c>
      <c r="B234" s="414" t="s">
        <v>575</v>
      </c>
      <c r="C234" s="415" t="s">
        <v>8</v>
      </c>
      <c r="D234" s="416">
        <v>110.42</v>
      </c>
      <c r="E234" s="417" t="s">
        <v>301</v>
      </c>
    </row>
    <row r="235" spans="1:5" ht="40.5" x14ac:dyDescent="0.25">
      <c r="A235" s="418">
        <v>83627</v>
      </c>
      <c r="B235" s="414" t="s">
        <v>576</v>
      </c>
      <c r="C235" s="415" t="s">
        <v>113</v>
      </c>
      <c r="D235" s="416">
        <v>395.44</v>
      </c>
      <c r="E235" s="417" t="s">
        <v>301</v>
      </c>
    </row>
    <row r="236" spans="1:5" ht="27" x14ac:dyDescent="0.25">
      <c r="A236" s="418">
        <v>83724</v>
      </c>
      <c r="B236" s="414" t="s">
        <v>577</v>
      </c>
      <c r="C236" s="415" t="s">
        <v>112</v>
      </c>
      <c r="D236" s="416">
        <v>1.44</v>
      </c>
      <c r="E236" s="417" t="s">
        <v>301</v>
      </c>
    </row>
    <row r="237" spans="1:5" ht="27" x14ac:dyDescent="0.25">
      <c r="A237" s="418">
        <v>83725</v>
      </c>
      <c r="B237" s="414" t="s">
        <v>578</v>
      </c>
      <c r="C237" s="415" t="s">
        <v>112</v>
      </c>
      <c r="D237" s="416">
        <v>0.95</v>
      </c>
      <c r="E237" s="417" t="s">
        <v>301</v>
      </c>
    </row>
    <row r="238" spans="1:5" ht="40.5" x14ac:dyDescent="0.25">
      <c r="A238" s="418">
        <v>83726</v>
      </c>
      <c r="B238" s="414" t="s">
        <v>579</v>
      </c>
      <c r="C238" s="415" t="s">
        <v>112</v>
      </c>
      <c r="D238" s="416">
        <v>0.7</v>
      </c>
      <c r="E238" s="417" t="s">
        <v>301</v>
      </c>
    </row>
    <row r="239" spans="1:5" ht="40.5" x14ac:dyDescent="0.25">
      <c r="A239" s="418">
        <v>97127</v>
      </c>
      <c r="B239" s="414" t="s">
        <v>5310</v>
      </c>
      <c r="C239" s="415" t="s">
        <v>8</v>
      </c>
      <c r="D239" s="416">
        <v>3.7</v>
      </c>
      <c r="E239" s="417" t="s">
        <v>301</v>
      </c>
    </row>
    <row r="240" spans="1:5" ht="40.5" x14ac:dyDescent="0.25">
      <c r="A240" s="418">
        <v>97128</v>
      </c>
      <c r="B240" s="414" t="s">
        <v>5311</v>
      </c>
      <c r="C240" s="415" t="s">
        <v>8</v>
      </c>
      <c r="D240" s="416">
        <v>7.22</v>
      </c>
      <c r="E240" s="417" t="s">
        <v>301</v>
      </c>
    </row>
    <row r="241" spans="1:5" ht="40.5" x14ac:dyDescent="0.25">
      <c r="A241" s="418">
        <v>97129</v>
      </c>
      <c r="B241" s="414" t="s">
        <v>5312</v>
      </c>
      <c r="C241" s="415" t="s">
        <v>8</v>
      </c>
      <c r="D241" s="416">
        <v>8.89</v>
      </c>
      <c r="E241" s="417" t="s">
        <v>301</v>
      </c>
    </row>
    <row r="242" spans="1:5" ht="40.5" x14ac:dyDescent="0.25">
      <c r="A242" s="418">
        <v>97130</v>
      </c>
      <c r="B242" s="414" t="s">
        <v>5313</v>
      </c>
      <c r="C242" s="415" t="s">
        <v>8</v>
      </c>
      <c r="D242" s="416">
        <v>10.55</v>
      </c>
      <c r="E242" s="417" t="s">
        <v>301</v>
      </c>
    </row>
    <row r="243" spans="1:5" ht="40.5" x14ac:dyDescent="0.25">
      <c r="A243" s="418">
        <v>97131</v>
      </c>
      <c r="B243" s="414" t="s">
        <v>5314</v>
      </c>
      <c r="C243" s="415" t="s">
        <v>8</v>
      </c>
      <c r="D243" s="416">
        <v>12.21</v>
      </c>
      <c r="E243" s="417" t="s">
        <v>301</v>
      </c>
    </row>
    <row r="244" spans="1:5" ht="40.5" x14ac:dyDescent="0.25">
      <c r="A244" s="418">
        <v>97132</v>
      </c>
      <c r="B244" s="414" t="s">
        <v>5315</v>
      </c>
      <c r="C244" s="415" t="s">
        <v>8</v>
      </c>
      <c r="D244" s="416">
        <v>13.85</v>
      </c>
      <c r="E244" s="417" t="s">
        <v>301</v>
      </c>
    </row>
    <row r="245" spans="1:5" ht="40.5" x14ac:dyDescent="0.25">
      <c r="A245" s="418">
        <v>97133</v>
      </c>
      <c r="B245" s="414" t="s">
        <v>5316</v>
      </c>
      <c r="C245" s="415" t="s">
        <v>8</v>
      </c>
      <c r="D245" s="416">
        <v>17.18</v>
      </c>
      <c r="E245" s="417" t="s">
        <v>301</v>
      </c>
    </row>
    <row r="246" spans="1:5" ht="40.5" x14ac:dyDescent="0.25">
      <c r="A246" s="418">
        <v>97134</v>
      </c>
      <c r="B246" s="414" t="s">
        <v>5317</v>
      </c>
      <c r="C246" s="415" t="s">
        <v>8</v>
      </c>
      <c r="D246" s="416">
        <v>1.7</v>
      </c>
      <c r="E246" s="417" t="s">
        <v>301</v>
      </c>
    </row>
    <row r="247" spans="1:5" ht="40.5" x14ac:dyDescent="0.25">
      <c r="A247" s="418">
        <v>97135</v>
      </c>
      <c r="B247" s="414" t="s">
        <v>5318</v>
      </c>
      <c r="C247" s="415" t="s">
        <v>8</v>
      </c>
      <c r="D247" s="416">
        <v>3.69</v>
      </c>
      <c r="E247" s="417" t="s">
        <v>301</v>
      </c>
    </row>
    <row r="248" spans="1:5" ht="40.5" x14ac:dyDescent="0.25">
      <c r="A248" s="418">
        <v>97136</v>
      </c>
      <c r="B248" s="414" t="s">
        <v>5319</v>
      </c>
      <c r="C248" s="415" t="s">
        <v>8</v>
      </c>
      <c r="D248" s="416">
        <v>4.54</v>
      </c>
      <c r="E248" s="417" t="s">
        <v>301</v>
      </c>
    </row>
    <row r="249" spans="1:5" ht="40.5" x14ac:dyDescent="0.25">
      <c r="A249" s="418">
        <v>97137</v>
      </c>
      <c r="B249" s="414" t="s">
        <v>5320</v>
      </c>
      <c r="C249" s="415" t="s">
        <v>8</v>
      </c>
      <c r="D249" s="416">
        <v>5.4</v>
      </c>
      <c r="E249" s="417" t="s">
        <v>301</v>
      </c>
    </row>
    <row r="250" spans="1:5" ht="40.5" x14ac:dyDescent="0.25">
      <c r="A250" s="418">
        <v>97138</v>
      </c>
      <c r="B250" s="414" t="s">
        <v>5321</v>
      </c>
      <c r="C250" s="415" t="s">
        <v>8</v>
      </c>
      <c r="D250" s="416">
        <v>6.24</v>
      </c>
      <c r="E250" s="417" t="s">
        <v>301</v>
      </c>
    </row>
    <row r="251" spans="1:5" ht="40.5" x14ac:dyDescent="0.25">
      <c r="A251" s="418">
        <v>97139</v>
      </c>
      <c r="B251" s="414" t="s">
        <v>5322</v>
      </c>
      <c r="C251" s="415" t="s">
        <v>8</v>
      </c>
      <c r="D251" s="416">
        <v>7.09</v>
      </c>
      <c r="E251" s="417" t="s">
        <v>301</v>
      </c>
    </row>
    <row r="252" spans="1:5" ht="40.5" x14ac:dyDescent="0.25">
      <c r="A252" s="418">
        <v>97140</v>
      </c>
      <c r="B252" s="414" t="s">
        <v>5323</v>
      </c>
      <c r="C252" s="415" t="s">
        <v>8</v>
      </c>
      <c r="D252" s="416">
        <v>8.7899999999999991</v>
      </c>
      <c r="E252" s="417" t="s">
        <v>301</v>
      </c>
    </row>
    <row r="253" spans="1:5" ht="13.5" x14ac:dyDescent="0.25">
      <c r="A253" s="418">
        <v>83520</v>
      </c>
      <c r="B253" s="414" t="s">
        <v>580</v>
      </c>
      <c r="C253" s="415" t="s">
        <v>113</v>
      </c>
      <c r="D253" s="416">
        <v>84.45</v>
      </c>
      <c r="E253" s="417" t="s">
        <v>301</v>
      </c>
    </row>
    <row r="254" spans="1:5" ht="13.5" x14ac:dyDescent="0.25">
      <c r="A254" s="418">
        <v>83531</v>
      </c>
      <c r="B254" s="414" t="s">
        <v>581</v>
      </c>
      <c r="C254" s="415" t="s">
        <v>113</v>
      </c>
      <c r="D254" s="416">
        <v>376.33</v>
      </c>
      <c r="E254" s="417" t="s">
        <v>301</v>
      </c>
    </row>
    <row r="255" spans="1:5" ht="27" x14ac:dyDescent="0.25">
      <c r="A255" s="418">
        <v>83535</v>
      </c>
      <c r="B255" s="414" t="s">
        <v>582</v>
      </c>
      <c r="C255" s="415" t="s">
        <v>113</v>
      </c>
      <c r="D255" s="416">
        <v>310.49</v>
      </c>
      <c r="E255" s="417" t="s">
        <v>301</v>
      </c>
    </row>
    <row r="256" spans="1:5" ht="27" x14ac:dyDescent="0.25">
      <c r="A256" s="418">
        <v>92235</v>
      </c>
      <c r="B256" s="414" t="s">
        <v>243</v>
      </c>
      <c r="C256" s="415" t="s">
        <v>220</v>
      </c>
      <c r="D256" s="416">
        <v>54.96</v>
      </c>
      <c r="E256" s="417" t="s">
        <v>301</v>
      </c>
    </row>
    <row r="257" spans="1:5" ht="27" x14ac:dyDescent="0.25">
      <c r="A257" s="418">
        <v>93206</v>
      </c>
      <c r="B257" s="414" t="s">
        <v>583</v>
      </c>
      <c r="C257" s="415" t="s">
        <v>220</v>
      </c>
      <c r="D257" s="416">
        <v>818.36</v>
      </c>
      <c r="E257" s="417" t="s">
        <v>301</v>
      </c>
    </row>
    <row r="258" spans="1:5" ht="27" x14ac:dyDescent="0.25">
      <c r="A258" s="418">
        <v>93207</v>
      </c>
      <c r="B258" s="414" t="s">
        <v>312</v>
      </c>
      <c r="C258" s="415" t="s">
        <v>220</v>
      </c>
      <c r="D258" s="416">
        <v>766.59</v>
      </c>
      <c r="E258" s="417" t="s">
        <v>301</v>
      </c>
    </row>
    <row r="259" spans="1:5" ht="27" x14ac:dyDescent="0.25">
      <c r="A259" s="418">
        <v>93208</v>
      </c>
      <c r="B259" s="414" t="s">
        <v>584</v>
      </c>
      <c r="C259" s="415" t="s">
        <v>220</v>
      </c>
      <c r="D259" s="416">
        <v>587.57000000000005</v>
      </c>
      <c r="E259" s="417" t="s">
        <v>301</v>
      </c>
    </row>
    <row r="260" spans="1:5" ht="27" x14ac:dyDescent="0.25">
      <c r="A260" s="418">
        <v>93209</v>
      </c>
      <c r="B260" s="414" t="s">
        <v>585</v>
      </c>
      <c r="C260" s="415" t="s">
        <v>220</v>
      </c>
      <c r="D260" s="416">
        <v>646.08000000000004</v>
      </c>
      <c r="E260" s="417" t="s">
        <v>301</v>
      </c>
    </row>
    <row r="261" spans="1:5" ht="27" x14ac:dyDescent="0.25">
      <c r="A261" s="418">
        <v>93210</v>
      </c>
      <c r="B261" s="414" t="s">
        <v>313</v>
      </c>
      <c r="C261" s="415" t="s">
        <v>220</v>
      </c>
      <c r="D261" s="416">
        <v>385.33</v>
      </c>
      <c r="E261" s="417" t="s">
        <v>301</v>
      </c>
    </row>
    <row r="262" spans="1:5" ht="27" x14ac:dyDescent="0.25">
      <c r="A262" s="418">
        <v>93211</v>
      </c>
      <c r="B262" s="414" t="s">
        <v>586</v>
      </c>
      <c r="C262" s="415" t="s">
        <v>220</v>
      </c>
      <c r="D262" s="416">
        <v>394.29</v>
      </c>
      <c r="E262" s="417" t="s">
        <v>301</v>
      </c>
    </row>
    <row r="263" spans="1:5" ht="27" x14ac:dyDescent="0.25">
      <c r="A263" s="418">
        <v>93212</v>
      </c>
      <c r="B263" s="414" t="s">
        <v>314</v>
      </c>
      <c r="C263" s="415" t="s">
        <v>220</v>
      </c>
      <c r="D263" s="416">
        <v>675.34</v>
      </c>
      <c r="E263" s="417" t="s">
        <v>301</v>
      </c>
    </row>
    <row r="264" spans="1:5" ht="27" x14ac:dyDescent="0.25">
      <c r="A264" s="418">
        <v>93213</v>
      </c>
      <c r="B264" s="414" t="s">
        <v>587</v>
      </c>
      <c r="C264" s="415" t="s">
        <v>220</v>
      </c>
      <c r="D264" s="416">
        <v>710.96</v>
      </c>
      <c r="E264" s="417" t="s">
        <v>301</v>
      </c>
    </row>
    <row r="265" spans="1:5" ht="27" x14ac:dyDescent="0.25">
      <c r="A265" s="418">
        <v>93214</v>
      </c>
      <c r="B265" s="414" t="s">
        <v>182</v>
      </c>
      <c r="C265" s="415" t="s">
        <v>113</v>
      </c>
      <c r="D265" s="416">
        <v>4507.59</v>
      </c>
      <c r="E265" s="417" t="s">
        <v>301</v>
      </c>
    </row>
    <row r="266" spans="1:5" ht="27" x14ac:dyDescent="0.25">
      <c r="A266" s="418">
        <v>93243</v>
      </c>
      <c r="B266" s="414" t="s">
        <v>5324</v>
      </c>
      <c r="C266" s="415" t="s">
        <v>113</v>
      </c>
      <c r="D266" s="416">
        <v>6767.08</v>
      </c>
      <c r="E266" s="417" t="s">
        <v>301</v>
      </c>
    </row>
    <row r="267" spans="1:5" ht="27" x14ac:dyDescent="0.25">
      <c r="A267" s="418">
        <v>93582</v>
      </c>
      <c r="B267" s="414" t="s">
        <v>315</v>
      </c>
      <c r="C267" s="415" t="s">
        <v>220</v>
      </c>
      <c r="D267" s="416">
        <v>192.83</v>
      </c>
      <c r="E267" s="417" t="s">
        <v>301</v>
      </c>
    </row>
    <row r="268" spans="1:5" ht="27" x14ac:dyDescent="0.25">
      <c r="A268" s="418">
        <v>93583</v>
      </c>
      <c r="B268" s="414" t="s">
        <v>316</v>
      </c>
      <c r="C268" s="415" t="s">
        <v>220</v>
      </c>
      <c r="D268" s="416">
        <v>320.89</v>
      </c>
      <c r="E268" s="417" t="s">
        <v>301</v>
      </c>
    </row>
    <row r="269" spans="1:5" ht="27" x14ac:dyDescent="0.25">
      <c r="A269" s="418">
        <v>93584</v>
      </c>
      <c r="B269" s="414" t="s">
        <v>317</v>
      </c>
      <c r="C269" s="415" t="s">
        <v>220</v>
      </c>
      <c r="D269" s="416">
        <v>602.83000000000004</v>
      </c>
      <c r="E269" s="417" t="s">
        <v>301</v>
      </c>
    </row>
    <row r="270" spans="1:5" ht="27" x14ac:dyDescent="0.25">
      <c r="A270" s="418">
        <v>93585</v>
      </c>
      <c r="B270" s="414" t="s">
        <v>588</v>
      </c>
      <c r="C270" s="415" t="s">
        <v>220</v>
      </c>
      <c r="D270" s="416">
        <v>841.81</v>
      </c>
      <c r="E270" s="417" t="s">
        <v>301</v>
      </c>
    </row>
    <row r="271" spans="1:5" ht="27" x14ac:dyDescent="0.25">
      <c r="A271" s="418">
        <v>98441</v>
      </c>
      <c r="B271" s="414" t="s">
        <v>5958</v>
      </c>
      <c r="C271" s="415" t="s">
        <v>220</v>
      </c>
      <c r="D271" s="416">
        <v>97.33</v>
      </c>
      <c r="E271" s="417" t="s">
        <v>301</v>
      </c>
    </row>
    <row r="272" spans="1:5" ht="27" x14ac:dyDescent="0.25">
      <c r="A272" s="418">
        <v>98442</v>
      </c>
      <c r="B272" s="414" t="s">
        <v>5959</v>
      </c>
      <c r="C272" s="415" t="s">
        <v>220</v>
      </c>
      <c r="D272" s="416">
        <v>100</v>
      </c>
      <c r="E272" s="417" t="s">
        <v>301</v>
      </c>
    </row>
    <row r="273" spans="1:5" ht="27" x14ac:dyDescent="0.25">
      <c r="A273" s="418">
        <v>98443</v>
      </c>
      <c r="B273" s="414" t="s">
        <v>5960</v>
      </c>
      <c r="C273" s="415" t="s">
        <v>220</v>
      </c>
      <c r="D273" s="416">
        <v>84.19</v>
      </c>
      <c r="E273" s="417" t="s">
        <v>301</v>
      </c>
    </row>
    <row r="274" spans="1:5" ht="27" x14ac:dyDescent="0.25">
      <c r="A274" s="418">
        <v>98444</v>
      </c>
      <c r="B274" s="414" t="s">
        <v>5961</v>
      </c>
      <c r="C274" s="415" t="s">
        <v>220</v>
      </c>
      <c r="D274" s="416">
        <v>86.09</v>
      </c>
      <c r="E274" s="417" t="s">
        <v>301</v>
      </c>
    </row>
    <row r="275" spans="1:5" ht="27" x14ac:dyDescent="0.25">
      <c r="A275" s="418">
        <v>98445</v>
      </c>
      <c r="B275" s="414" t="s">
        <v>5962</v>
      </c>
      <c r="C275" s="415" t="s">
        <v>220</v>
      </c>
      <c r="D275" s="416">
        <v>117.06</v>
      </c>
      <c r="E275" s="417" t="s">
        <v>301</v>
      </c>
    </row>
    <row r="276" spans="1:5" ht="27" x14ac:dyDescent="0.25">
      <c r="A276" s="418">
        <v>98446</v>
      </c>
      <c r="B276" s="414" t="s">
        <v>5963</v>
      </c>
      <c r="C276" s="415" t="s">
        <v>220</v>
      </c>
      <c r="D276" s="416">
        <v>151.30000000000001</v>
      </c>
      <c r="E276" s="417" t="s">
        <v>301</v>
      </c>
    </row>
    <row r="277" spans="1:5" ht="27" x14ac:dyDescent="0.25">
      <c r="A277" s="418">
        <v>98447</v>
      </c>
      <c r="B277" s="414" t="s">
        <v>5964</v>
      </c>
      <c r="C277" s="415" t="s">
        <v>220</v>
      </c>
      <c r="D277" s="416">
        <v>98.88</v>
      </c>
      <c r="E277" s="417" t="s">
        <v>301</v>
      </c>
    </row>
    <row r="278" spans="1:5" ht="27" x14ac:dyDescent="0.25">
      <c r="A278" s="418">
        <v>98448</v>
      </c>
      <c r="B278" s="414" t="s">
        <v>5965</v>
      </c>
      <c r="C278" s="415" t="s">
        <v>220</v>
      </c>
      <c r="D278" s="416">
        <v>125.18</v>
      </c>
      <c r="E278" s="417" t="s">
        <v>301</v>
      </c>
    </row>
    <row r="279" spans="1:5" ht="27" x14ac:dyDescent="0.25">
      <c r="A279" s="418">
        <v>98449</v>
      </c>
      <c r="B279" s="414" t="s">
        <v>5966</v>
      </c>
      <c r="C279" s="415" t="s">
        <v>220</v>
      </c>
      <c r="D279" s="416">
        <v>117.29</v>
      </c>
      <c r="E279" s="417" t="s">
        <v>301</v>
      </c>
    </row>
    <row r="280" spans="1:5" ht="27" x14ac:dyDescent="0.25">
      <c r="A280" s="418">
        <v>98450</v>
      </c>
      <c r="B280" s="414" t="s">
        <v>5967</v>
      </c>
      <c r="C280" s="415" t="s">
        <v>220</v>
      </c>
      <c r="D280" s="416">
        <v>121.18</v>
      </c>
      <c r="E280" s="417" t="s">
        <v>301</v>
      </c>
    </row>
    <row r="281" spans="1:5" ht="27" x14ac:dyDescent="0.25">
      <c r="A281" s="418">
        <v>98451</v>
      </c>
      <c r="B281" s="414" t="s">
        <v>5968</v>
      </c>
      <c r="C281" s="415" t="s">
        <v>220</v>
      </c>
      <c r="D281" s="416">
        <v>101.87</v>
      </c>
      <c r="E281" s="417" t="s">
        <v>301</v>
      </c>
    </row>
    <row r="282" spans="1:5" ht="27" x14ac:dyDescent="0.25">
      <c r="A282" s="418">
        <v>98452</v>
      </c>
      <c r="B282" s="414" t="s">
        <v>5969</v>
      </c>
      <c r="C282" s="415" t="s">
        <v>220</v>
      </c>
      <c r="D282" s="416">
        <v>104.23</v>
      </c>
      <c r="E282" s="417" t="s">
        <v>301</v>
      </c>
    </row>
    <row r="283" spans="1:5" ht="27" x14ac:dyDescent="0.25">
      <c r="A283" s="418">
        <v>98453</v>
      </c>
      <c r="B283" s="414" t="s">
        <v>5970</v>
      </c>
      <c r="C283" s="415" t="s">
        <v>220</v>
      </c>
      <c r="D283" s="416">
        <v>141.49</v>
      </c>
      <c r="E283" s="417" t="s">
        <v>301</v>
      </c>
    </row>
    <row r="284" spans="1:5" ht="27" x14ac:dyDescent="0.25">
      <c r="A284" s="418">
        <v>98454</v>
      </c>
      <c r="B284" s="414" t="s">
        <v>5971</v>
      </c>
      <c r="C284" s="415" t="s">
        <v>220</v>
      </c>
      <c r="D284" s="416">
        <v>186.67</v>
      </c>
      <c r="E284" s="417" t="s">
        <v>301</v>
      </c>
    </row>
    <row r="285" spans="1:5" ht="27" x14ac:dyDescent="0.25">
      <c r="A285" s="418">
        <v>98455</v>
      </c>
      <c r="B285" s="414" t="s">
        <v>5972</v>
      </c>
      <c r="C285" s="415" t="s">
        <v>220</v>
      </c>
      <c r="D285" s="416">
        <v>121.04</v>
      </c>
      <c r="E285" s="417" t="s">
        <v>301</v>
      </c>
    </row>
    <row r="286" spans="1:5" ht="27" x14ac:dyDescent="0.25">
      <c r="A286" s="418">
        <v>98456</v>
      </c>
      <c r="B286" s="414" t="s">
        <v>5973</v>
      </c>
      <c r="C286" s="415" t="s">
        <v>220</v>
      </c>
      <c r="D286" s="416">
        <v>157.51</v>
      </c>
      <c r="E286" s="417" t="s">
        <v>301</v>
      </c>
    </row>
    <row r="287" spans="1:5" ht="13.5" x14ac:dyDescent="0.25">
      <c r="A287" s="418">
        <v>98458</v>
      </c>
      <c r="B287" s="414" t="s">
        <v>5974</v>
      </c>
      <c r="C287" s="415" t="s">
        <v>220</v>
      </c>
      <c r="D287" s="416">
        <v>93</v>
      </c>
      <c r="E287" s="417" t="s">
        <v>301</v>
      </c>
    </row>
    <row r="288" spans="1:5" ht="13.5" x14ac:dyDescent="0.25">
      <c r="A288" s="418">
        <v>98459</v>
      </c>
      <c r="B288" s="414" t="s">
        <v>5975</v>
      </c>
      <c r="C288" s="415" t="s">
        <v>220</v>
      </c>
      <c r="D288" s="416">
        <v>74.290000000000006</v>
      </c>
      <c r="E288" s="417" t="s">
        <v>301</v>
      </c>
    </row>
    <row r="289" spans="1:5" ht="13.5" x14ac:dyDescent="0.25">
      <c r="A289" s="418">
        <v>98460</v>
      </c>
      <c r="B289" s="414" t="s">
        <v>5976</v>
      </c>
      <c r="C289" s="415" t="s">
        <v>220</v>
      </c>
      <c r="D289" s="416">
        <v>80.650000000000006</v>
      </c>
      <c r="E289" s="417" t="s">
        <v>301</v>
      </c>
    </row>
    <row r="290" spans="1:5" ht="27" x14ac:dyDescent="0.25">
      <c r="A290" s="418">
        <v>98461</v>
      </c>
      <c r="B290" s="414" t="s">
        <v>5977</v>
      </c>
      <c r="C290" s="415" t="s">
        <v>113</v>
      </c>
      <c r="D290" s="416">
        <v>3900.3</v>
      </c>
      <c r="E290" s="417" t="s">
        <v>301</v>
      </c>
    </row>
    <row r="291" spans="1:5" ht="27" x14ac:dyDescent="0.25">
      <c r="A291" s="418">
        <v>98462</v>
      </c>
      <c r="B291" s="414" t="s">
        <v>5978</v>
      </c>
      <c r="C291" s="415" t="s">
        <v>113</v>
      </c>
      <c r="D291" s="416">
        <v>5722.88</v>
      </c>
      <c r="E291" s="417" t="s">
        <v>301</v>
      </c>
    </row>
    <row r="292" spans="1:5" ht="13.5" x14ac:dyDescent="0.25">
      <c r="A292" s="413" t="s">
        <v>589</v>
      </c>
      <c r="B292" s="414" t="s">
        <v>183</v>
      </c>
      <c r="C292" s="415" t="s">
        <v>220</v>
      </c>
      <c r="D292" s="416">
        <v>341.3</v>
      </c>
      <c r="E292" s="417" t="s">
        <v>301</v>
      </c>
    </row>
    <row r="293" spans="1:5" ht="27" x14ac:dyDescent="0.25">
      <c r="A293" s="418">
        <v>5631</v>
      </c>
      <c r="B293" s="414" t="s">
        <v>591</v>
      </c>
      <c r="C293" s="415" t="s">
        <v>275</v>
      </c>
      <c r="D293" s="416">
        <v>132.52000000000001</v>
      </c>
      <c r="E293" s="417" t="s">
        <v>301</v>
      </c>
    </row>
    <row r="294" spans="1:5" ht="54" x14ac:dyDescent="0.25">
      <c r="A294" s="418">
        <v>5678</v>
      </c>
      <c r="B294" s="414" t="s">
        <v>592</v>
      </c>
      <c r="C294" s="415" t="s">
        <v>275</v>
      </c>
      <c r="D294" s="416">
        <v>100.19</v>
      </c>
      <c r="E294" s="417" t="s">
        <v>301</v>
      </c>
    </row>
    <row r="295" spans="1:5" ht="54" x14ac:dyDescent="0.25">
      <c r="A295" s="418">
        <v>5680</v>
      </c>
      <c r="B295" s="414" t="s">
        <v>593</v>
      </c>
      <c r="C295" s="415" t="s">
        <v>275</v>
      </c>
      <c r="D295" s="416">
        <v>92.94</v>
      </c>
      <c r="E295" s="417" t="s">
        <v>301</v>
      </c>
    </row>
    <row r="296" spans="1:5" ht="40.5" x14ac:dyDescent="0.25">
      <c r="A296" s="418">
        <v>5684</v>
      </c>
      <c r="B296" s="414" t="s">
        <v>594</v>
      </c>
      <c r="C296" s="415" t="s">
        <v>275</v>
      </c>
      <c r="D296" s="416">
        <v>92.95</v>
      </c>
      <c r="E296" s="417" t="s">
        <v>301</v>
      </c>
    </row>
    <row r="297" spans="1:5" ht="27" x14ac:dyDescent="0.25">
      <c r="A297" s="418">
        <v>5689</v>
      </c>
      <c r="B297" s="414" t="s">
        <v>595</v>
      </c>
      <c r="C297" s="415" t="s">
        <v>275</v>
      </c>
      <c r="D297" s="416">
        <v>3.34</v>
      </c>
      <c r="E297" s="417" t="s">
        <v>301</v>
      </c>
    </row>
    <row r="298" spans="1:5" ht="27" x14ac:dyDescent="0.25">
      <c r="A298" s="418">
        <v>5795</v>
      </c>
      <c r="B298" s="414" t="s">
        <v>596</v>
      </c>
      <c r="C298" s="415" t="s">
        <v>275</v>
      </c>
      <c r="D298" s="416">
        <v>19.149999999999999</v>
      </c>
      <c r="E298" s="417" t="s">
        <v>301</v>
      </c>
    </row>
    <row r="299" spans="1:5" ht="40.5" x14ac:dyDescent="0.25">
      <c r="A299" s="418">
        <v>5811</v>
      </c>
      <c r="B299" s="414" t="s">
        <v>597</v>
      </c>
      <c r="C299" s="415" t="s">
        <v>275</v>
      </c>
      <c r="D299" s="416">
        <v>168.89</v>
      </c>
      <c r="E299" s="417" t="s">
        <v>301</v>
      </c>
    </row>
    <row r="300" spans="1:5" ht="27" x14ac:dyDescent="0.25">
      <c r="A300" s="418">
        <v>5823</v>
      </c>
      <c r="B300" s="414" t="s">
        <v>598</v>
      </c>
      <c r="C300" s="415" t="s">
        <v>275</v>
      </c>
      <c r="D300" s="416">
        <v>173.16</v>
      </c>
      <c r="E300" s="417" t="s">
        <v>301</v>
      </c>
    </row>
    <row r="301" spans="1:5" ht="54" x14ac:dyDescent="0.25">
      <c r="A301" s="418">
        <v>5824</v>
      </c>
      <c r="B301" s="414" t="s">
        <v>599</v>
      </c>
      <c r="C301" s="415" t="s">
        <v>275</v>
      </c>
      <c r="D301" s="416">
        <v>135.07</v>
      </c>
      <c r="E301" s="417" t="s">
        <v>301</v>
      </c>
    </row>
    <row r="302" spans="1:5" ht="27" x14ac:dyDescent="0.25">
      <c r="A302" s="418">
        <v>5835</v>
      </c>
      <c r="B302" s="414" t="s">
        <v>600</v>
      </c>
      <c r="C302" s="415" t="s">
        <v>275</v>
      </c>
      <c r="D302" s="416">
        <v>245.59</v>
      </c>
      <c r="E302" s="417" t="s">
        <v>301</v>
      </c>
    </row>
    <row r="303" spans="1:5" ht="27" x14ac:dyDescent="0.25">
      <c r="A303" s="418">
        <v>5839</v>
      </c>
      <c r="B303" s="414" t="s">
        <v>601</v>
      </c>
      <c r="C303" s="415" t="s">
        <v>275</v>
      </c>
      <c r="D303" s="416">
        <v>4.93</v>
      </c>
      <c r="E303" s="417" t="s">
        <v>301</v>
      </c>
    </row>
    <row r="304" spans="1:5" ht="27" x14ac:dyDescent="0.25">
      <c r="A304" s="418">
        <v>5843</v>
      </c>
      <c r="B304" s="414" t="s">
        <v>602</v>
      </c>
      <c r="C304" s="415" t="s">
        <v>275</v>
      </c>
      <c r="D304" s="416">
        <v>98.9</v>
      </c>
      <c r="E304" s="417" t="s">
        <v>301</v>
      </c>
    </row>
    <row r="305" spans="1:5" ht="27" x14ac:dyDescent="0.25">
      <c r="A305" s="418">
        <v>5847</v>
      </c>
      <c r="B305" s="414" t="s">
        <v>603</v>
      </c>
      <c r="C305" s="415" t="s">
        <v>275</v>
      </c>
      <c r="D305" s="416">
        <v>170.31</v>
      </c>
      <c r="E305" s="417" t="s">
        <v>301</v>
      </c>
    </row>
    <row r="306" spans="1:5" ht="27" x14ac:dyDescent="0.25">
      <c r="A306" s="418">
        <v>5851</v>
      </c>
      <c r="B306" s="414" t="s">
        <v>604</v>
      </c>
      <c r="C306" s="415" t="s">
        <v>275</v>
      </c>
      <c r="D306" s="416">
        <v>160.85</v>
      </c>
      <c r="E306" s="417" t="s">
        <v>301</v>
      </c>
    </row>
    <row r="307" spans="1:5" ht="27" x14ac:dyDescent="0.25">
      <c r="A307" s="418">
        <v>5855</v>
      </c>
      <c r="B307" s="414" t="s">
        <v>605</v>
      </c>
      <c r="C307" s="415" t="s">
        <v>275</v>
      </c>
      <c r="D307" s="416">
        <v>417.49</v>
      </c>
      <c r="E307" s="417" t="s">
        <v>301</v>
      </c>
    </row>
    <row r="308" spans="1:5" ht="40.5" x14ac:dyDescent="0.25">
      <c r="A308" s="418">
        <v>5863</v>
      </c>
      <c r="B308" s="414" t="s">
        <v>606</v>
      </c>
      <c r="C308" s="415" t="s">
        <v>275</v>
      </c>
      <c r="D308" s="416">
        <v>11.05</v>
      </c>
      <c r="E308" s="417" t="s">
        <v>301</v>
      </c>
    </row>
    <row r="309" spans="1:5" ht="27" x14ac:dyDescent="0.25">
      <c r="A309" s="418">
        <v>5867</v>
      </c>
      <c r="B309" s="414" t="s">
        <v>607</v>
      </c>
      <c r="C309" s="415" t="s">
        <v>275</v>
      </c>
      <c r="D309" s="416">
        <v>90.46</v>
      </c>
      <c r="E309" s="417" t="s">
        <v>301</v>
      </c>
    </row>
    <row r="310" spans="1:5" ht="54" x14ac:dyDescent="0.25">
      <c r="A310" s="418">
        <v>5875</v>
      </c>
      <c r="B310" s="414" t="s">
        <v>608</v>
      </c>
      <c r="C310" s="415" t="s">
        <v>275</v>
      </c>
      <c r="D310" s="416">
        <v>92.07</v>
      </c>
      <c r="E310" s="417" t="s">
        <v>301</v>
      </c>
    </row>
    <row r="311" spans="1:5" ht="40.5" x14ac:dyDescent="0.25">
      <c r="A311" s="418">
        <v>5879</v>
      </c>
      <c r="B311" s="414" t="s">
        <v>609</v>
      </c>
      <c r="C311" s="415" t="s">
        <v>275</v>
      </c>
      <c r="D311" s="416">
        <v>75.150000000000006</v>
      </c>
      <c r="E311" s="417" t="s">
        <v>301</v>
      </c>
    </row>
    <row r="312" spans="1:5" ht="40.5" x14ac:dyDescent="0.25">
      <c r="A312" s="418">
        <v>5882</v>
      </c>
      <c r="B312" s="414" t="s">
        <v>610</v>
      </c>
      <c r="C312" s="415" t="s">
        <v>275</v>
      </c>
      <c r="D312" s="416">
        <v>79.52</v>
      </c>
      <c r="E312" s="417" t="s">
        <v>301</v>
      </c>
    </row>
    <row r="313" spans="1:5" ht="40.5" x14ac:dyDescent="0.25">
      <c r="A313" s="418">
        <v>5890</v>
      </c>
      <c r="B313" s="414" t="s">
        <v>611</v>
      </c>
      <c r="C313" s="415" t="s">
        <v>275</v>
      </c>
      <c r="D313" s="416">
        <v>135.66</v>
      </c>
      <c r="E313" s="417" t="s">
        <v>301</v>
      </c>
    </row>
    <row r="314" spans="1:5" ht="40.5" x14ac:dyDescent="0.25">
      <c r="A314" s="418">
        <v>5894</v>
      </c>
      <c r="B314" s="414" t="s">
        <v>612</v>
      </c>
      <c r="C314" s="415" t="s">
        <v>275</v>
      </c>
      <c r="D314" s="416">
        <v>133.22999999999999</v>
      </c>
      <c r="E314" s="417" t="s">
        <v>301</v>
      </c>
    </row>
    <row r="315" spans="1:5" ht="40.5" x14ac:dyDescent="0.25">
      <c r="A315" s="418">
        <v>5901</v>
      </c>
      <c r="B315" s="414" t="s">
        <v>613</v>
      </c>
      <c r="C315" s="415" t="s">
        <v>275</v>
      </c>
      <c r="D315" s="416">
        <v>170.11</v>
      </c>
      <c r="E315" s="417" t="s">
        <v>301</v>
      </c>
    </row>
    <row r="316" spans="1:5" ht="27" x14ac:dyDescent="0.25">
      <c r="A316" s="418">
        <v>5909</v>
      </c>
      <c r="B316" s="414" t="s">
        <v>614</v>
      </c>
      <c r="C316" s="415" t="s">
        <v>275</v>
      </c>
      <c r="D316" s="416">
        <v>23.13</v>
      </c>
      <c r="E316" s="417" t="s">
        <v>301</v>
      </c>
    </row>
    <row r="317" spans="1:5" ht="27" x14ac:dyDescent="0.25">
      <c r="A317" s="418">
        <v>5921</v>
      </c>
      <c r="B317" s="414" t="s">
        <v>615</v>
      </c>
      <c r="C317" s="415" t="s">
        <v>275</v>
      </c>
      <c r="D317" s="416">
        <v>2.62</v>
      </c>
      <c r="E317" s="417" t="s">
        <v>301</v>
      </c>
    </row>
    <row r="318" spans="1:5" ht="40.5" x14ac:dyDescent="0.25">
      <c r="A318" s="418">
        <v>5928</v>
      </c>
      <c r="B318" s="414" t="s">
        <v>403</v>
      </c>
      <c r="C318" s="415" t="s">
        <v>275</v>
      </c>
      <c r="D318" s="416">
        <v>140.38999999999999</v>
      </c>
      <c r="E318" s="417" t="s">
        <v>301</v>
      </c>
    </row>
    <row r="319" spans="1:5" ht="27" x14ac:dyDescent="0.25">
      <c r="A319" s="418">
        <v>5932</v>
      </c>
      <c r="B319" s="414" t="s">
        <v>616</v>
      </c>
      <c r="C319" s="415" t="s">
        <v>275</v>
      </c>
      <c r="D319" s="416">
        <v>148.79</v>
      </c>
      <c r="E319" s="417" t="s">
        <v>301</v>
      </c>
    </row>
    <row r="320" spans="1:5" ht="27" x14ac:dyDescent="0.25">
      <c r="A320" s="418">
        <v>5940</v>
      </c>
      <c r="B320" s="414" t="s">
        <v>617</v>
      </c>
      <c r="C320" s="415" t="s">
        <v>275</v>
      </c>
      <c r="D320" s="416">
        <v>133.13999999999999</v>
      </c>
      <c r="E320" s="417" t="s">
        <v>301</v>
      </c>
    </row>
    <row r="321" spans="1:5" ht="27" x14ac:dyDescent="0.25">
      <c r="A321" s="418">
        <v>5944</v>
      </c>
      <c r="B321" s="414" t="s">
        <v>618</v>
      </c>
      <c r="C321" s="415" t="s">
        <v>275</v>
      </c>
      <c r="D321" s="416">
        <v>187.12</v>
      </c>
      <c r="E321" s="417" t="s">
        <v>301</v>
      </c>
    </row>
    <row r="322" spans="1:5" ht="27" x14ac:dyDescent="0.25">
      <c r="A322" s="418">
        <v>5953</v>
      </c>
      <c r="B322" s="414" t="s">
        <v>619</v>
      </c>
      <c r="C322" s="415" t="s">
        <v>275</v>
      </c>
      <c r="D322" s="416">
        <v>36.58</v>
      </c>
      <c r="E322" s="417" t="s">
        <v>301</v>
      </c>
    </row>
    <row r="323" spans="1:5" ht="40.5" x14ac:dyDescent="0.25">
      <c r="A323" s="418">
        <v>6259</v>
      </c>
      <c r="B323" s="414" t="s">
        <v>620</v>
      </c>
      <c r="C323" s="415" t="s">
        <v>275</v>
      </c>
      <c r="D323" s="416">
        <v>141.22</v>
      </c>
      <c r="E323" s="417" t="s">
        <v>301</v>
      </c>
    </row>
    <row r="324" spans="1:5" ht="40.5" x14ac:dyDescent="0.25">
      <c r="A324" s="418">
        <v>6879</v>
      </c>
      <c r="B324" s="414" t="s">
        <v>621</v>
      </c>
      <c r="C324" s="415" t="s">
        <v>275</v>
      </c>
      <c r="D324" s="416">
        <v>128.93</v>
      </c>
      <c r="E324" s="417" t="s">
        <v>301</v>
      </c>
    </row>
    <row r="325" spans="1:5" ht="27" x14ac:dyDescent="0.25">
      <c r="A325" s="418">
        <v>7030</v>
      </c>
      <c r="B325" s="414" t="s">
        <v>622</v>
      </c>
      <c r="C325" s="415" t="s">
        <v>275</v>
      </c>
      <c r="D325" s="416">
        <v>167.31</v>
      </c>
      <c r="E325" s="417" t="s">
        <v>301</v>
      </c>
    </row>
    <row r="326" spans="1:5" ht="40.5" x14ac:dyDescent="0.25">
      <c r="A326" s="418">
        <v>7042</v>
      </c>
      <c r="B326" s="414" t="s">
        <v>623</v>
      </c>
      <c r="C326" s="415" t="s">
        <v>275</v>
      </c>
      <c r="D326" s="416">
        <v>4.4400000000000004</v>
      </c>
      <c r="E326" s="417" t="s">
        <v>301</v>
      </c>
    </row>
    <row r="327" spans="1:5" ht="40.5" x14ac:dyDescent="0.25">
      <c r="A327" s="418">
        <v>7049</v>
      </c>
      <c r="B327" s="414" t="s">
        <v>624</v>
      </c>
      <c r="C327" s="415" t="s">
        <v>275</v>
      </c>
      <c r="D327" s="416">
        <v>129.38</v>
      </c>
      <c r="E327" s="417" t="s">
        <v>301</v>
      </c>
    </row>
    <row r="328" spans="1:5" ht="40.5" x14ac:dyDescent="0.25">
      <c r="A328" s="418">
        <v>67826</v>
      </c>
      <c r="B328" s="414" t="s">
        <v>625</v>
      </c>
      <c r="C328" s="415" t="s">
        <v>275</v>
      </c>
      <c r="D328" s="416">
        <v>145.15</v>
      </c>
      <c r="E328" s="417" t="s">
        <v>301</v>
      </c>
    </row>
    <row r="329" spans="1:5" ht="27" x14ac:dyDescent="0.25">
      <c r="A329" s="418">
        <v>73417</v>
      </c>
      <c r="B329" s="414" t="s">
        <v>626</v>
      </c>
      <c r="C329" s="415" t="s">
        <v>275</v>
      </c>
      <c r="D329" s="416">
        <v>111.51</v>
      </c>
      <c r="E329" s="417" t="s">
        <v>301</v>
      </c>
    </row>
    <row r="330" spans="1:5" ht="40.5" x14ac:dyDescent="0.25">
      <c r="A330" s="418">
        <v>73436</v>
      </c>
      <c r="B330" s="414" t="s">
        <v>627</v>
      </c>
      <c r="C330" s="415" t="s">
        <v>275</v>
      </c>
      <c r="D330" s="416">
        <v>128.01</v>
      </c>
      <c r="E330" s="417" t="s">
        <v>301</v>
      </c>
    </row>
    <row r="331" spans="1:5" ht="54" x14ac:dyDescent="0.25">
      <c r="A331" s="418">
        <v>73467</v>
      </c>
      <c r="B331" s="414" t="s">
        <v>628</v>
      </c>
      <c r="C331" s="415" t="s">
        <v>275</v>
      </c>
      <c r="D331" s="416">
        <v>137.87</v>
      </c>
      <c r="E331" s="417" t="s">
        <v>301</v>
      </c>
    </row>
    <row r="332" spans="1:5" ht="40.5" x14ac:dyDescent="0.25">
      <c r="A332" s="418">
        <v>73536</v>
      </c>
      <c r="B332" s="414" t="s">
        <v>629</v>
      </c>
      <c r="C332" s="415" t="s">
        <v>275</v>
      </c>
      <c r="D332" s="416">
        <v>3.73</v>
      </c>
      <c r="E332" s="417" t="s">
        <v>301</v>
      </c>
    </row>
    <row r="333" spans="1:5" ht="40.5" x14ac:dyDescent="0.25">
      <c r="A333" s="418">
        <v>83362</v>
      </c>
      <c r="B333" s="414" t="s">
        <v>630</v>
      </c>
      <c r="C333" s="415" t="s">
        <v>275</v>
      </c>
      <c r="D333" s="416">
        <v>173.7</v>
      </c>
      <c r="E333" s="417" t="s">
        <v>301</v>
      </c>
    </row>
    <row r="334" spans="1:5" ht="27" x14ac:dyDescent="0.25">
      <c r="A334" s="418">
        <v>83765</v>
      </c>
      <c r="B334" s="414" t="s">
        <v>631</v>
      </c>
      <c r="C334" s="415" t="s">
        <v>275</v>
      </c>
      <c r="D334" s="416">
        <v>72.95</v>
      </c>
      <c r="E334" s="417" t="s">
        <v>301</v>
      </c>
    </row>
    <row r="335" spans="1:5" ht="27" x14ac:dyDescent="0.25">
      <c r="A335" s="418">
        <v>87445</v>
      </c>
      <c r="B335" s="414" t="s">
        <v>632</v>
      </c>
      <c r="C335" s="415" t="s">
        <v>275</v>
      </c>
      <c r="D335" s="416">
        <v>3.1</v>
      </c>
      <c r="E335" s="417" t="s">
        <v>301</v>
      </c>
    </row>
    <row r="336" spans="1:5" ht="27" x14ac:dyDescent="0.25">
      <c r="A336" s="418">
        <v>88386</v>
      </c>
      <c r="B336" s="414" t="s">
        <v>633</v>
      </c>
      <c r="C336" s="415" t="s">
        <v>275</v>
      </c>
      <c r="D336" s="416">
        <v>3.49</v>
      </c>
      <c r="E336" s="417" t="s">
        <v>301</v>
      </c>
    </row>
    <row r="337" spans="1:5" ht="27" x14ac:dyDescent="0.25">
      <c r="A337" s="418">
        <v>88393</v>
      </c>
      <c r="B337" s="414" t="s">
        <v>634</v>
      </c>
      <c r="C337" s="415" t="s">
        <v>275</v>
      </c>
      <c r="D337" s="416">
        <v>4.79</v>
      </c>
      <c r="E337" s="417" t="s">
        <v>301</v>
      </c>
    </row>
    <row r="338" spans="1:5" ht="27" x14ac:dyDescent="0.25">
      <c r="A338" s="418">
        <v>88399</v>
      </c>
      <c r="B338" s="414" t="s">
        <v>635</v>
      </c>
      <c r="C338" s="415" t="s">
        <v>275</v>
      </c>
      <c r="D338" s="416">
        <v>2.59</v>
      </c>
      <c r="E338" s="417" t="s">
        <v>301</v>
      </c>
    </row>
    <row r="339" spans="1:5" ht="27" x14ac:dyDescent="0.25">
      <c r="A339" s="418">
        <v>88418</v>
      </c>
      <c r="B339" s="414" t="s">
        <v>636</v>
      </c>
      <c r="C339" s="415" t="s">
        <v>275</v>
      </c>
      <c r="D339" s="416">
        <v>11.44</v>
      </c>
      <c r="E339" s="417" t="s">
        <v>301</v>
      </c>
    </row>
    <row r="340" spans="1:5" ht="27" x14ac:dyDescent="0.25">
      <c r="A340" s="418">
        <v>88433</v>
      </c>
      <c r="B340" s="414" t="s">
        <v>637</v>
      </c>
      <c r="C340" s="415" t="s">
        <v>275</v>
      </c>
      <c r="D340" s="416">
        <v>14.16</v>
      </c>
      <c r="E340" s="417" t="s">
        <v>301</v>
      </c>
    </row>
    <row r="341" spans="1:5" ht="27" x14ac:dyDescent="0.25">
      <c r="A341" s="418">
        <v>88830</v>
      </c>
      <c r="B341" s="414" t="s">
        <v>638</v>
      </c>
      <c r="C341" s="415" t="s">
        <v>275</v>
      </c>
      <c r="D341" s="416">
        <v>1.28</v>
      </c>
      <c r="E341" s="417" t="s">
        <v>301</v>
      </c>
    </row>
    <row r="342" spans="1:5" ht="27" x14ac:dyDescent="0.25">
      <c r="A342" s="418">
        <v>88843</v>
      </c>
      <c r="B342" s="414" t="s">
        <v>639</v>
      </c>
      <c r="C342" s="415" t="s">
        <v>275</v>
      </c>
      <c r="D342" s="416">
        <v>135.02000000000001</v>
      </c>
      <c r="E342" s="417" t="s">
        <v>301</v>
      </c>
    </row>
    <row r="343" spans="1:5" ht="27" x14ac:dyDescent="0.25">
      <c r="A343" s="418">
        <v>88907</v>
      </c>
      <c r="B343" s="414" t="s">
        <v>640</v>
      </c>
      <c r="C343" s="415" t="s">
        <v>275</v>
      </c>
      <c r="D343" s="416">
        <v>160.66999999999999</v>
      </c>
      <c r="E343" s="417" t="s">
        <v>301</v>
      </c>
    </row>
    <row r="344" spans="1:5" ht="40.5" x14ac:dyDescent="0.25">
      <c r="A344" s="418">
        <v>89021</v>
      </c>
      <c r="B344" s="414" t="s">
        <v>641</v>
      </c>
      <c r="C344" s="415" t="s">
        <v>275</v>
      </c>
      <c r="D344" s="416">
        <v>1.89</v>
      </c>
      <c r="E344" s="417" t="s">
        <v>301</v>
      </c>
    </row>
    <row r="345" spans="1:5" ht="27" x14ac:dyDescent="0.25">
      <c r="A345" s="418">
        <v>89028</v>
      </c>
      <c r="B345" s="414" t="s">
        <v>642</v>
      </c>
      <c r="C345" s="415" t="s">
        <v>275</v>
      </c>
      <c r="D345" s="416">
        <v>154.77000000000001</v>
      </c>
      <c r="E345" s="417" t="s">
        <v>301</v>
      </c>
    </row>
    <row r="346" spans="1:5" ht="27" x14ac:dyDescent="0.25">
      <c r="A346" s="418">
        <v>89032</v>
      </c>
      <c r="B346" s="414" t="s">
        <v>643</v>
      </c>
      <c r="C346" s="415" t="s">
        <v>275</v>
      </c>
      <c r="D346" s="416">
        <v>120.15</v>
      </c>
      <c r="E346" s="417" t="s">
        <v>301</v>
      </c>
    </row>
    <row r="347" spans="1:5" ht="27" x14ac:dyDescent="0.25">
      <c r="A347" s="418">
        <v>89035</v>
      </c>
      <c r="B347" s="414" t="s">
        <v>644</v>
      </c>
      <c r="C347" s="415" t="s">
        <v>275</v>
      </c>
      <c r="D347" s="416">
        <v>74.8</v>
      </c>
      <c r="E347" s="417" t="s">
        <v>301</v>
      </c>
    </row>
    <row r="348" spans="1:5" ht="27" x14ac:dyDescent="0.25">
      <c r="A348" s="418">
        <v>89225</v>
      </c>
      <c r="B348" s="414" t="s">
        <v>645</v>
      </c>
      <c r="C348" s="415" t="s">
        <v>275</v>
      </c>
      <c r="D348" s="416">
        <v>3.57</v>
      </c>
      <c r="E348" s="417" t="s">
        <v>301</v>
      </c>
    </row>
    <row r="349" spans="1:5" ht="27" x14ac:dyDescent="0.25">
      <c r="A349" s="418">
        <v>89234</v>
      </c>
      <c r="B349" s="414" t="s">
        <v>646</v>
      </c>
      <c r="C349" s="415" t="s">
        <v>275</v>
      </c>
      <c r="D349" s="416">
        <v>376.13</v>
      </c>
      <c r="E349" s="417" t="s">
        <v>301</v>
      </c>
    </row>
    <row r="350" spans="1:5" ht="27" x14ac:dyDescent="0.25">
      <c r="A350" s="418">
        <v>89242</v>
      </c>
      <c r="B350" s="414" t="s">
        <v>647</v>
      </c>
      <c r="C350" s="415" t="s">
        <v>275</v>
      </c>
      <c r="D350" s="416">
        <v>883.84</v>
      </c>
      <c r="E350" s="417" t="s">
        <v>301</v>
      </c>
    </row>
    <row r="351" spans="1:5" ht="27" x14ac:dyDescent="0.25">
      <c r="A351" s="418">
        <v>89250</v>
      </c>
      <c r="B351" s="414" t="s">
        <v>648</v>
      </c>
      <c r="C351" s="415" t="s">
        <v>275</v>
      </c>
      <c r="D351" s="416">
        <v>742.97</v>
      </c>
      <c r="E351" s="417" t="s">
        <v>301</v>
      </c>
    </row>
    <row r="352" spans="1:5" ht="27" x14ac:dyDescent="0.25">
      <c r="A352" s="418">
        <v>89257</v>
      </c>
      <c r="B352" s="414" t="s">
        <v>649</v>
      </c>
      <c r="C352" s="415" t="s">
        <v>275</v>
      </c>
      <c r="D352" s="416">
        <v>211.75</v>
      </c>
      <c r="E352" s="417" t="s">
        <v>301</v>
      </c>
    </row>
    <row r="353" spans="1:5" ht="27" x14ac:dyDescent="0.25">
      <c r="A353" s="418">
        <v>89272</v>
      </c>
      <c r="B353" s="414" t="s">
        <v>396</v>
      </c>
      <c r="C353" s="415" t="s">
        <v>275</v>
      </c>
      <c r="D353" s="416">
        <v>157.21</v>
      </c>
      <c r="E353" s="417" t="s">
        <v>301</v>
      </c>
    </row>
    <row r="354" spans="1:5" ht="27" x14ac:dyDescent="0.25">
      <c r="A354" s="418">
        <v>89278</v>
      </c>
      <c r="B354" s="414" t="s">
        <v>650</v>
      </c>
      <c r="C354" s="415" t="s">
        <v>275</v>
      </c>
      <c r="D354" s="416">
        <v>7.27</v>
      </c>
      <c r="E354" s="417" t="s">
        <v>301</v>
      </c>
    </row>
    <row r="355" spans="1:5" ht="27" x14ac:dyDescent="0.25">
      <c r="A355" s="418">
        <v>89843</v>
      </c>
      <c r="B355" s="414" t="s">
        <v>651</v>
      </c>
      <c r="C355" s="415" t="s">
        <v>275</v>
      </c>
      <c r="D355" s="416">
        <v>147.93</v>
      </c>
      <c r="E355" s="417" t="s">
        <v>301</v>
      </c>
    </row>
    <row r="356" spans="1:5" ht="40.5" x14ac:dyDescent="0.25">
      <c r="A356" s="418">
        <v>89876</v>
      </c>
      <c r="B356" s="414" t="s">
        <v>652</v>
      </c>
      <c r="C356" s="415" t="s">
        <v>275</v>
      </c>
      <c r="D356" s="416">
        <v>211.57</v>
      </c>
      <c r="E356" s="417" t="s">
        <v>301</v>
      </c>
    </row>
    <row r="357" spans="1:5" ht="40.5" x14ac:dyDescent="0.25">
      <c r="A357" s="418">
        <v>89883</v>
      </c>
      <c r="B357" s="414" t="s">
        <v>653</v>
      </c>
      <c r="C357" s="415" t="s">
        <v>275</v>
      </c>
      <c r="D357" s="416">
        <v>236.26</v>
      </c>
      <c r="E357" s="417" t="s">
        <v>301</v>
      </c>
    </row>
    <row r="358" spans="1:5" ht="27" x14ac:dyDescent="0.25">
      <c r="A358" s="418">
        <v>90586</v>
      </c>
      <c r="B358" s="414" t="s">
        <v>654</v>
      </c>
      <c r="C358" s="415" t="s">
        <v>275</v>
      </c>
      <c r="D358" s="416">
        <v>1.3</v>
      </c>
      <c r="E358" s="417" t="s">
        <v>301</v>
      </c>
    </row>
    <row r="359" spans="1:5" ht="27" x14ac:dyDescent="0.25">
      <c r="A359" s="418">
        <v>90625</v>
      </c>
      <c r="B359" s="414" t="s">
        <v>655</v>
      </c>
      <c r="C359" s="415" t="s">
        <v>275</v>
      </c>
      <c r="D359" s="416">
        <v>4.8499999999999996</v>
      </c>
      <c r="E359" s="417" t="s">
        <v>301</v>
      </c>
    </row>
    <row r="360" spans="1:5" ht="27" x14ac:dyDescent="0.25">
      <c r="A360" s="418">
        <v>90631</v>
      </c>
      <c r="B360" s="414" t="s">
        <v>656</v>
      </c>
      <c r="C360" s="415" t="s">
        <v>275</v>
      </c>
      <c r="D360" s="416">
        <v>83.4</v>
      </c>
      <c r="E360" s="417" t="s">
        <v>301</v>
      </c>
    </row>
    <row r="361" spans="1:5" ht="40.5" x14ac:dyDescent="0.25">
      <c r="A361" s="418">
        <v>90637</v>
      </c>
      <c r="B361" s="414" t="s">
        <v>657</v>
      </c>
      <c r="C361" s="415" t="s">
        <v>275</v>
      </c>
      <c r="D361" s="416">
        <v>10.52</v>
      </c>
      <c r="E361" s="417" t="s">
        <v>301</v>
      </c>
    </row>
    <row r="362" spans="1:5" ht="27" x14ac:dyDescent="0.25">
      <c r="A362" s="418">
        <v>90643</v>
      </c>
      <c r="B362" s="414" t="s">
        <v>658</v>
      </c>
      <c r="C362" s="415" t="s">
        <v>275</v>
      </c>
      <c r="D362" s="416">
        <v>14.91</v>
      </c>
      <c r="E362" s="417" t="s">
        <v>301</v>
      </c>
    </row>
    <row r="363" spans="1:5" ht="40.5" x14ac:dyDescent="0.25">
      <c r="A363" s="418">
        <v>90650</v>
      </c>
      <c r="B363" s="414" t="s">
        <v>659</v>
      </c>
      <c r="C363" s="415" t="s">
        <v>275</v>
      </c>
      <c r="D363" s="416">
        <v>7.66</v>
      </c>
      <c r="E363" s="417" t="s">
        <v>301</v>
      </c>
    </row>
    <row r="364" spans="1:5" ht="27" x14ac:dyDescent="0.25">
      <c r="A364" s="418">
        <v>90656</v>
      </c>
      <c r="B364" s="414" t="s">
        <v>660</v>
      </c>
      <c r="C364" s="415" t="s">
        <v>275</v>
      </c>
      <c r="D364" s="416">
        <v>10.46</v>
      </c>
      <c r="E364" s="417" t="s">
        <v>301</v>
      </c>
    </row>
    <row r="365" spans="1:5" ht="27" x14ac:dyDescent="0.25">
      <c r="A365" s="418">
        <v>90662</v>
      </c>
      <c r="B365" s="414" t="s">
        <v>661</v>
      </c>
      <c r="C365" s="415" t="s">
        <v>275</v>
      </c>
      <c r="D365" s="416">
        <v>10.9</v>
      </c>
      <c r="E365" s="417" t="s">
        <v>301</v>
      </c>
    </row>
    <row r="366" spans="1:5" ht="40.5" x14ac:dyDescent="0.25">
      <c r="A366" s="418">
        <v>90668</v>
      </c>
      <c r="B366" s="414" t="s">
        <v>662</v>
      </c>
      <c r="C366" s="415" t="s">
        <v>275</v>
      </c>
      <c r="D366" s="416">
        <v>18.47</v>
      </c>
      <c r="E366" s="417" t="s">
        <v>301</v>
      </c>
    </row>
    <row r="367" spans="1:5" ht="40.5" x14ac:dyDescent="0.25">
      <c r="A367" s="418">
        <v>90674</v>
      </c>
      <c r="B367" s="414" t="s">
        <v>663</v>
      </c>
      <c r="C367" s="415" t="s">
        <v>275</v>
      </c>
      <c r="D367" s="416">
        <v>416.74</v>
      </c>
      <c r="E367" s="417" t="s">
        <v>301</v>
      </c>
    </row>
    <row r="368" spans="1:5" ht="40.5" x14ac:dyDescent="0.25">
      <c r="A368" s="418">
        <v>90680</v>
      </c>
      <c r="B368" s="414" t="s">
        <v>664</v>
      </c>
      <c r="C368" s="415" t="s">
        <v>275</v>
      </c>
      <c r="D368" s="416">
        <v>229.01</v>
      </c>
      <c r="E368" s="417" t="s">
        <v>301</v>
      </c>
    </row>
    <row r="369" spans="1:5" ht="27" x14ac:dyDescent="0.25">
      <c r="A369" s="418">
        <v>90686</v>
      </c>
      <c r="B369" s="414" t="s">
        <v>665</v>
      </c>
      <c r="C369" s="415" t="s">
        <v>275</v>
      </c>
      <c r="D369" s="416">
        <v>123.81</v>
      </c>
      <c r="E369" s="417" t="s">
        <v>301</v>
      </c>
    </row>
    <row r="370" spans="1:5" ht="27" x14ac:dyDescent="0.25">
      <c r="A370" s="418">
        <v>90692</v>
      </c>
      <c r="B370" s="414" t="s">
        <v>666</v>
      </c>
      <c r="C370" s="415" t="s">
        <v>275</v>
      </c>
      <c r="D370" s="416">
        <v>72.680000000000007</v>
      </c>
      <c r="E370" s="417" t="s">
        <v>301</v>
      </c>
    </row>
    <row r="371" spans="1:5" ht="27" x14ac:dyDescent="0.25">
      <c r="A371" s="418">
        <v>90964</v>
      </c>
      <c r="B371" s="414" t="s">
        <v>667</v>
      </c>
      <c r="C371" s="415" t="s">
        <v>275</v>
      </c>
      <c r="D371" s="416">
        <v>17.559999999999999</v>
      </c>
      <c r="E371" s="417" t="s">
        <v>301</v>
      </c>
    </row>
    <row r="372" spans="1:5" ht="27" x14ac:dyDescent="0.25">
      <c r="A372" s="418">
        <v>90972</v>
      </c>
      <c r="B372" s="414" t="s">
        <v>668</v>
      </c>
      <c r="C372" s="415" t="s">
        <v>275</v>
      </c>
      <c r="D372" s="416">
        <v>47.33</v>
      </c>
      <c r="E372" s="417" t="s">
        <v>301</v>
      </c>
    </row>
    <row r="373" spans="1:5" ht="27" x14ac:dyDescent="0.25">
      <c r="A373" s="418">
        <v>90979</v>
      </c>
      <c r="B373" s="414" t="s">
        <v>669</v>
      </c>
      <c r="C373" s="415" t="s">
        <v>275</v>
      </c>
      <c r="D373" s="416">
        <v>122.3</v>
      </c>
      <c r="E373" s="417" t="s">
        <v>301</v>
      </c>
    </row>
    <row r="374" spans="1:5" ht="27" x14ac:dyDescent="0.25">
      <c r="A374" s="418">
        <v>90991</v>
      </c>
      <c r="B374" s="414" t="s">
        <v>670</v>
      </c>
      <c r="C374" s="415" t="s">
        <v>275</v>
      </c>
      <c r="D374" s="416">
        <v>129.38999999999999</v>
      </c>
      <c r="E374" s="417" t="s">
        <v>301</v>
      </c>
    </row>
    <row r="375" spans="1:5" ht="27" x14ac:dyDescent="0.25">
      <c r="A375" s="418">
        <v>90999</v>
      </c>
      <c r="B375" s="414" t="s">
        <v>671</v>
      </c>
      <c r="C375" s="415" t="s">
        <v>275</v>
      </c>
      <c r="D375" s="416">
        <v>62.91</v>
      </c>
      <c r="E375" s="417" t="s">
        <v>301</v>
      </c>
    </row>
    <row r="376" spans="1:5" ht="40.5" x14ac:dyDescent="0.25">
      <c r="A376" s="418">
        <v>91031</v>
      </c>
      <c r="B376" s="414" t="s">
        <v>672</v>
      </c>
      <c r="C376" s="415" t="s">
        <v>275</v>
      </c>
      <c r="D376" s="416">
        <v>166.02</v>
      </c>
      <c r="E376" s="417" t="s">
        <v>301</v>
      </c>
    </row>
    <row r="377" spans="1:5" ht="27" x14ac:dyDescent="0.25">
      <c r="A377" s="418">
        <v>91277</v>
      </c>
      <c r="B377" s="414" t="s">
        <v>310</v>
      </c>
      <c r="C377" s="415" t="s">
        <v>275</v>
      </c>
      <c r="D377" s="416">
        <v>4.6100000000000003</v>
      </c>
      <c r="E377" s="417" t="s">
        <v>301</v>
      </c>
    </row>
    <row r="378" spans="1:5" ht="40.5" x14ac:dyDescent="0.25">
      <c r="A378" s="418">
        <v>91283</v>
      </c>
      <c r="B378" s="414" t="s">
        <v>673</v>
      </c>
      <c r="C378" s="415" t="s">
        <v>275</v>
      </c>
      <c r="D378" s="416">
        <v>9.49</v>
      </c>
      <c r="E378" s="417" t="s">
        <v>301</v>
      </c>
    </row>
    <row r="379" spans="1:5" ht="40.5" x14ac:dyDescent="0.25">
      <c r="A379" s="418">
        <v>91386</v>
      </c>
      <c r="B379" s="414" t="s">
        <v>674</v>
      </c>
      <c r="C379" s="415" t="s">
        <v>275</v>
      </c>
      <c r="D379" s="416">
        <v>174.04</v>
      </c>
      <c r="E379" s="417" t="s">
        <v>301</v>
      </c>
    </row>
    <row r="380" spans="1:5" ht="27" x14ac:dyDescent="0.25">
      <c r="A380" s="418">
        <v>91533</v>
      </c>
      <c r="B380" s="414" t="s">
        <v>675</v>
      </c>
      <c r="C380" s="415" t="s">
        <v>275</v>
      </c>
      <c r="D380" s="416">
        <v>21.04</v>
      </c>
      <c r="E380" s="417" t="s">
        <v>301</v>
      </c>
    </row>
    <row r="381" spans="1:5" ht="40.5" x14ac:dyDescent="0.25">
      <c r="A381" s="418">
        <v>91634</v>
      </c>
      <c r="B381" s="414" t="s">
        <v>676</v>
      </c>
      <c r="C381" s="415" t="s">
        <v>275</v>
      </c>
      <c r="D381" s="416">
        <v>123.92</v>
      </c>
      <c r="E381" s="417" t="s">
        <v>301</v>
      </c>
    </row>
    <row r="382" spans="1:5" ht="40.5" x14ac:dyDescent="0.25">
      <c r="A382" s="418">
        <v>91645</v>
      </c>
      <c r="B382" s="414" t="s">
        <v>677</v>
      </c>
      <c r="C382" s="415" t="s">
        <v>275</v>
      </c>
      <c r="D382" s="416">
        <v>256.07</v>
      </c>
      <c r="E382" s="417" t="s">
        <v>301</v>
      </c>
    </row>
    <row r="383" spans="1:5" ht="27" x14ac:dyDescent="0.25">
      <c r="A383" s="418">
        <v>91692</v>
      </c>
      <c r="B383" s="414" t="s">
        <v>678</v>
      </c>
      <c r="C383" s="415" t="s">
        <v>275</v>
      </c>
      <c r="D383" s="416">
        <v>18.96</v>
      </c>
      <c r="E383" s="417" t="s">
        <v>301</v>
      </c>
    </row>
    <row r="384" spans="1:5" ht="27" x14ac:dyDescent="0.25">
      <c r="A384" s="418">
        <v>92043</v>
      </c>
      <c r="B384" s="414" t="s">
        <v>679</v>
      </c>
      <c r="C384" s="415" t="s">
        <v>275</v>
      </c>
      <c r="D384" s="416">
        <v>8.39</v>
      </c>
      <c r="E384" s="417" t="s">
        <v>301</v>
      </c>
    </row>
    <row r="385" spans="1:5" ht="54" x14ac:dyDescent="0.25">
      <c r="A385" s="418">
        <v>92106</v>
      </c>
      <c r="B385" s="414" t="s">
        <v>680</v>
      </c>
      <c r="C385" s="415" t="s">
        <v>275</v>
      </c>
      <c r="D385" s="416">
        <v>175.68</v>
      </c>
      <c r="E385" s="417" t="s">
        <v>301</v>
      </c>
    </row>
    <row r="386" spans="1:5" ht="27" x14ac:dyDescent="0.25">
      <c r="A386" s="418">
        <v>92112</v>
      </c>
      <c r="B386" s="414" t="s">
        <v>681</v>
      </c>
      <c r="C386" s="415" t="s">
        <v>275</v>
      </c>
      <c r="D386" s="416">
        <v>2.1</v>
      </c>
      <c r="E386" s="417" t="s">
        <v>301</v>
      </c>
    </row>
    <row r="387" spans="1:5" ht="13.5" x14ac:dyDescent="0.25">
      <c r="A387" s="418">
        <v>92118</v>
      </c>
      <c r="B387" s="414" t="s">
        <v>682</v>
      </c>
      <c r="C387" s="415" t="s">
        <v>275</v>
      </c>
      <c r="D387" s="416">
        <v>0.17</v>
      </c>
      <c r="E387" s="417" t="s">
        <v>301</v>
      </c>
    </row>
    <row r="388" spans="1:5" ht="27" x14ac:dyDescent="0.25">
      <c r="A388" s="418">
        <v>92138</v>
      </c>
      <c r="B388" s="414" t="s">
        <v>683</v>
      </c>
      <c r="C388" s="415" t="s">
        <v>275</v>
      </c>
      <c r="D388" s="416">
        <v>123.42</v>
      </c>
      <c r="E388" s="417" t="s">
        <v>301</v>
      </c>
    </row>
    <row r="389" spans="1:5" ht="27" x14ac:dyDescent="0.25">
      <c r="A389" s="418">
        <v>92145</v>
      </c>
      <c r="B389" s="414" t="s">
        <v>684</v>
      </c>
      <c r="C389" s="415" t="s">
        <v>275</v>
      </c>
      <c r="D389" s="416">
        <v>84.74</v>
      </c>
      <c r="E389" s="417" t="s">
        <v>301</v>
      </c>
    </row>
    <row r="390" spans="1:5" ht="40.5" x14ac:dyDescent="0.25">
      <c r="A390" s="418">
        <v>92242</v>
      </c>
      <c r="B390" s="414" t="s">
        <v>685</v>
      </c>
      <c r="C390" s="415" t="s">
        <v>275</v>
      </c>
      <c r="D390" s="416">
        <v>225.86</v>
      </c>
      <c r="E390" s="417" t="s">
        <v>301</v>
      </c>
    </row>
    <row r="391" spans="1:5" ht="27" x14ac:dyDescent="0.25">
      <c r="A391" s="418">
        <v>92716</v>
      </c>
      <c r="B391" s="414" t="s">
        <v>686</v>
      </c>
      <c r="C391" s="415" t="s">
        <v>275</v>
      </c>
      <c r="D391" s="416">
        <v>16.38</v>
      </c>
      <c r="E391" s="417" t="s">
        <v>301</v>
      </c>
    </row>
    <row r="392" spans="1:5" ht="27" x14ac:dyDescent="0.25">
      <c r="A392" s="418">
        <v>92960</v>
      </c>
      <c r="B392" s="414" t="s">
        <v>687</v>
      </c>
      <c r="C392" s="415" t="s">
        <v>275</v>
      </c>
      <c r="D392" s="416">
        <v>18.41</v>
      </c>
      <c r="E392" s="417" t="s">
        <v>301</v>
      </c>
    </row>
    <row r="393" spans="1:5" ht="27" x14ac:dyDescent="0.25">
      <c r="A393" s="418">
        <v>92966</v>
      </c>
      <c r="B393" s="414" t="s">
        <v>688</v>
      </c>
      <c r="C393" s="415" t="s">
        <v>275</v>
      </c>
      <c r="D393" s="416">
        <v>19.2</v>
      </c>
      <c r="E393" s="417" t="s">
        <v>301</v>
      </c>
    </row>
    <row r="394" spans="1:5" ht="54" x14ac:dyDescent="0.25">
      <c r="A394" s="418">
        <v>93224</v>
      </c>
      <c r="B394" s="414" t="s">
        <v>689</v>
      </c>
      <c r="C394" s="415" t="s">
        <v>275</v>
      </c>
      <c r="D394" s="416">
        <v>605.73</v>
      </c>
      <c r="E394" s="417" t="s">
        <v>301</v>
      </c>
    </row>
    <row r="395" spans="1:5" ht="27" x14ac:dyDescent="0.25">
      <c r="A395" s="418">
        <v>93233</v>
      </c>
      <c r="B395" s="414" t="s">
        <v>690</v>
      </c>
      <c r="C395" s="415" t="s">
        <v>275</v>
      </c>
      <c r="D395" s="416">
        <v>4.01</v>
      </c>
      <c r="E395" s="417" t="s">
        <v>301</v>
      </c>
    </row>
    <row r="396" spans="1:5" ht="27" x14ac:dyDescent="0.25">
      <c r="A396" s="418">
        <v>93272</v>
      </c>
      <c r="B396" s="414" t="s">
        <v>691</v>
      </c>
      <c r="C396" s="415" t="s">
        <v>275</v>
      </c>
      <c r="D396" s="416">
        <v>76.47</v>
      </c>
      <c r="E396" s="417" t="s">
        <v>301</v>
      </c>
    </row>
    <row r="397" spans="1:5" ht="27" x14ac:dyDescent="0.25">
      <c r="A397" s="418">
        <v>93281</v>
      </c>
      <c r="B397" s="414" t="s">
        <v>279</v>
      </c>
      <c r="C397" s="415" t="s">
        <v>275</v>
      </c>
      <c r="D397" s="416">
        <v>17.87</v>
      </c>
      <c r="E397" s="417" t="s">
        <v>301</v>
      </c>
    </row>
    <row r="398" spans="1:5" ht="27" x14ac:dyDescent="0.25">
      <c r="A398" s="418">
        <v>93287</v>
      </c>
      <c r="B398" s="414" t="s">
        <v>276</v>
      </c>
      <c r="C398" s="415" t="s">
        <v>275</v>
      </c>
      <c r="D398" s="416">
        <v>309.14999999999998</v>
      </c>
      <c r="E398" s="417" t="s">
        <v>301</v>
      </c>
    </row>
    <row r="399" spans="1:5" ht="40.5" x14ac:dyDescent="0.25">
      <c r="A399" s="418">
        <v>93402</v>
      </c>
      <c r="B399" s="414" t="s">
        <v>692</v>
      </c>
      <c r="C399" s="415" t="s">
        <v>275</v>
      </c>
      <c r="D399" s="416">
        <v>138.05000000000001</v>
      </c>
      <c r="E399" s="417" t="s">
        <v>301</v>
      </c>
    </row>
    <row r="400" spans="1:5" ht="54" x14ac:dyDescent="0.25">
      <c r="A400" s="418">
        <v>93408</v>
      </c>
      <c r="B400" s="414" t="s">
        <v>693</v>
      </c>
      <c r="C400" s="415" t="s">
        <v>275</v>
      </c>
      <c r="D400" s="416">
        <v>63.32</v>
      </c>
      <c r="E400" s="417" t="s">
        <v>301</v>
      </c>
    </row>
    <row r="401" spans="1:5" ht="27" x14ac:dyDescent="0.25">
      <c r="A401" s="418">
        <v>93415</v>
      </c>
      <c r="B401" s="414" t="s">
        <v>694</v>
      </c>
      <c r="C401" s="415" t="s">
        <v>275</v>
      </c>
      <c r="D401" s="416">
        <v>8.42</v>
      </c>
      <c r="E401" s="417" t="s">
        <v>301</v>
      </c>
    </row>
    <row r="402" spans="1:5" ht="27" x14ac:dyDescent="0.25">
      <c r="A402" s="418">
        <v>93421</v>
      </c>
      <c r="B402" s="414" t="s">
        <v>695</v>
      </c>
      <c r="C402" s="415" t="s">
        <v>275</v>
      </c>
      <c r="D402" s="416">
        <v>44.82</v>
      </c>
      <c r="E402" s="417" t="s">
        <v>301</v>
      </c>
    </row>
    <row r="403" spans="1:5" ht="27" x14ac:dyDescent="0.25">
      <c r="A403" s="418">
        <v>93427</v>
      </c>
      <c r="B403" s="414" t="s">
        <v>696</v>
      </c>
      <c r="C403" s="415" t="s">
        <v>275</v>
      </c>
      <c r="D403" s="416">
        <v>101.52</v>
      </c>
      <c r="E403" s="417" t="s">
        <v>301</v>
      </c>
    </row>
    <row r="404" spans="1:5" ht="27" x14ac:dyDescent="0.25">
      <c r="A404" s="418">
        <v>93433</v>
      </c>
      <c r="B404" s="414" t="s">
        <v>697</v>
      </c>
      <c r="C404" s="415" t="s">
        <v>275</v>
      </c>
      <c r="D404" s="416">
        <v>2028.99</v>
      </c>
      <c r="E404" s="417" t="s">
        <v>301</v>
      </c>
    </row>
    <row r="405" spans="1:5" ht="27" x14ac:dyDescent="0.25">
      <c r="A405" s="418">
        <v>93439</v>
      </c>
      <c r="B405" s="414" t="s">
        <v>698</v>
      </c>
      <c r="C405" s="415" t="s">
        <v>275</v>
      </c>
      <c r="D405" s="416">
        <v>109.12</v>
      </c>
      <c r="E405" s="417" t="s">
        <v>301</v>
      </c>
    </row>
    <row r="406" spans="1:5" ht="27" x14ac:dyDescent="0.25">
      <c r="A406" s="418">
        <v>95121</v>
      </c>
      <c r="B406" s="414" t="s">
        <v>699</v>
      </c>
      <c r="C406" s="415" t="s">
        <v>275</v>
      </c>
      <c r="D406" s="416">
        <v>205.32</v>
      </c>
      <c r="E406" s="417" t="s">
        <v>301</v>
      </c>
    </row>
    <row r="407" spans="1:5" ht="27" x14ac:dyDescent="0.25">
      <c r="A407" s="418">
        <v>95127</v>
      </c>
      <c r="B407" s="414" t="s">
        <v>700</v>
      </c>
      <c r="C407" s="415" t="s">
        <v>275</v>
      </c>
      <c r="D407" s="416">
        <v>129.85</v>
      </c>
      <c r="E407" s="417" t="s">
        <v>301</v>
      </c>
    </row>
    <row r="408" spans="1:5" ht="27" x14ac:dyDescent="0.25">
      <c r="A408" s="418">
        <v>95133</v>
      </c>
      <c r="B408" s="414" t="s">
        <v>701</v>
      </c>
      <c r="C408" s="415" t="s">
        <v>275</v>
      </c>
      <c r="D408" s="416">
        <v>103.15</v>
      </c>
      <c r="E408" s="417" t="s">
        <v>301</v>
      </c>
    </row>
    <row r="409" spans="1:5" ht="27" x14ac:dyDescent="0.25">
      <c r="A409" s="418">
        <v>95139</v>
      </c>
      <c r="B409" s="414" t="s">
        <v>702</v>
      </c>
      <c r="C409" s="415" t="s">
        <v>275</v>
      </c>
      <c r="D409" s="416">
        <v>0.06</v>
      </c>
      <c r="E409" s="417" t="s">
        <v>301</v>
      </c>
    </row>
    <row r="410" spans="1:5" ht="27" x14ac:dyDescent="0.25">
      <c r="A410" s="418">
        <v>95212</v>
      </c>
      <c r="B410" s="414" t="s">
        <v>703</v>
      </c>
      <c r="C410" s="415" t="s">
        <v>275</v>
      </c>
      <c r="D410" s="416">
        <v>83.58</v>
      </c>
      <c r="E410" s="417" t="s">
        <v>301</v>
      </c>
    </row>
    <row r="411" spans="1:5" ht="27" x14ac:dyDescent="0.25">
      <c r="A411" s="418">
        <v>95218</v>
      </c>
      <c r="B411" s="414" t="s">
        <v>704</v>
      </c>
      <c r="C411" s="415" t="s">
        <v>275</v>
      </c>
      <c r="D411" s="416">
        <v>23.4</v>
      </c>
      <c r="E411" s="417" t="s">
        <v>301</v>
      </c>
    </row>
    <row r="412" spans="1:5" ht="13.5" x14ac:dyDescent="0.25">
      <c r="A412" s="418">
        <v>95258</v>
      </c>
      <c r="B412" s="414" t="s">
        <v>705</v>
      </c>
      <c r="C412" s="415" t="s">
        <v>275</v>
      </c>
      <c r="D412" s="416">
        <v>18.91</v>
      </c>
      <c r="E412" s="417" t="s">
        <v>301</v>
      </c>
    </row>
    <row r="413" spans="1:5" ht="27" x14ac:dyDescent="0.25">
      <c r="A413" s="418">
        <v>95264</v>
      </c>
      <c r="B413" s="414" t="s">
        <v>706</v>
      </c>
      <c r="C413" s="415" t="s">
        <v>275</v>
      </c>
      <c r="D413" s="416">
        <v>3.36</v>
      </c>
      <c r="E413" s="417" t="s">
        <v>301</v>
      </c>
    </row>
    <row r="414" spans="1:5" ht="27" x14ac:dyDescent="0.25">
      <c r="A414" s="418">
        <v>95270</v>
      </c>
      <c r="B414" s="414" t="s">
        <v>707</v>
      </c>
      <c r="C414" s="415" t="s">
        <v>275</v>
      </c>
      <c r="D414" s="416">
        <v>4.32</v>
      </c>
      <c r="E414" s="417" t="s">
        <v>301</v>
      </c>
    </row>
    <row r="415" spans="1:5" ht="27" x14ac:dyDescent="0.25">
      <c r="A415" s="418">
        <v>95276</v>
      </c>
      <c r="B415" s="414" t="s">
        <v>383</v>
      </c>
      <c r="C415" s="415" t="s">
        <v>275</v>
      </c>
      <c r="D415" s="416">
        <v>2.4700000000000002</v>
      </c>
      <c r="E415" s="417" t="s">
        <v>301</v>
      </c>
    </row>
    <row r="416" spans="1:5" ht="27" x14ac:dyDescent="0.25">
      <c r="A416" s="418">
        <v>95282</v>
      </c>
      <c r="B416" s="414" t="s">
        <v>708</v>
      </c>
      <c r="C416" s="415" t="s">
        <v>275</v>
      </c>
      <c r="D416" s="416">
        <v>4.3</v>
      </c>
      <c r="E416" s="417" t="s">
        <v>301</v>
      </c>
    </row>
    <row r="417" spans="1:5" ht="27" x14ac:dyDescent="0.25">
      <c r="A417" s="418">
        <v>95620</v>
      </c>
      <c r="B417" s="414" t="s">
        <v>709</v>
      </c>
      <c r="C417" s="415" t="s">
        <v>275</v>
      </c>
      <c r="D417" s="416">
        <v>18.57</v>
      </c>
      <c r="E417" s="417" t="s">
        <v>301</v>
      </c>
    </row>
    <row r="418" spans="1:5" ht="27" x14ac:dyDescent="0.25">
      <c r="A418" s="418">
        <v>95631</v>
      </c>
      <c r="B418" s="414" t="s">
        <v>710</v>
      </c>
      <c r="C418" s="415" t="s">
        <v>275</v>
      </c>
      <c r="D418" s="416">
        <v>133.38999999999999</v>
      </c>
      <c r="E418" s="417" t="s">
        <v>301</v>
      </c>
    </row>
    <row r="419" spans="1:5" ht="27" x14ac:dyDescent="0.25">
      <c r="A419" s="418">
        <v>95702</v>
      </c>
      <c r="B419" s="414" t="s">
        <v>711</v>
      </c>
      <c r="C419" s="415" t="s">
        <v>275</v>
      </c>
      <c r="D419" s="416">
        <v>25.03</v>
      </c>
      <c r="E419" s="417" t="s">
        <v>301</v>
      </c>
    </row>
    <row r="420" spans="1:5" ht="27" x14ac:dyDescent="0.25">
      <c r="A420" s="418">
        <v>95708</v>
      </c>
      <c r="B420" s="414" t="s">
        <v>712</v>
      </c>
      <c r="C420" s="415" t="s">
        <v>275</v>
      </c>
      <c r="D420" s="416">
        <v>95.64</v>
      </c>
      <c r="E420" s="417" t="s">
        <v>301</v>
      </c>
    </row>
    <row r="421" spans="1:5" ht="40.5" x14ac:dyDescent="0.25">
      <c r="A421" s="418">
        <v>95714</v>
      </c>
      <c r="B421" s="414" t="s">
        <v>713</v>
      </c>
      <c r="C421" s="415" t="s">
        <v>275</v>
      </c>
      <c r="D421" s="416">
        <v>164.1</v>
      </c>
      <c r="E421" s="417" t="s">
        <v>301</v>
      </c>
    </row>
    <row r="422" spans="1:5" ht="40.5" x14ac:dyDescent="0.25">
      <c r="A422" s="418">
        <v>95720</v>
      </c>
      <c r="B422" s="414" t="s">
        <v>714</v>
      </c>
      <c r="C422" s="415" t="s">
        <v>275</v>
      </c>
      <c r="D422" s="416">
        <v>161.6</v>
      </c>
      <c r="E422" s="417" t="s">
        <v>301</v>
      </c>
    </row>
    <row r="423" spans="1:5" ht="27" x14ac:dyDescent="0.25">
      <c r="A423" s="418">
        <v>95872</v>
      </c>
      <c r="B423" s="414" t="s">
        <v>715</v>
      </c>
      <c r="C423" s="415" t="s">
        <v>275</v>
      </c>
      <c r="D423" s="416">
        <v>172.12</v>
      </c>
      <c r="E423" s="417" t="s">
        <v>301</v>
      </c>
    </row>
    <row r="424" spans="1:5" ht="27" x14ac:dyDescent="0.25">
      <c r="A424" s="418">
        <v>96013</v>
      </c>
      <c r="B424" s="414" t="s">
        <v>716</v>
      </c>
      <c r="C424" s="415" t="s">
        <v>275</v>
      </c>
      <c r="D424" s="416">
        <v>103.31</v>
      </c>
      <c r="E424" s="417" t="s">
        <v>301</v>
      </c>
    </row>
    <row r="425" spans="1:5" ht="27" x14ac:dyDescent="0.25">
      <c r="A425" s="418">
        <v>96020</v>
      </c>
      <c r="B425" s="414" t="s">
        <v>717</v>
      </c>
      <c r="C425" s="415" t="s">
        <v>275</v>
      </c>
      <c r="D425" s="416">
        <v>103.06</v>
      </c>
      <c r="E425" s="417" t="s">
        <v>301</v>
      </c>
    </row>
    <row r="426" spans="1:5" ht="27" x14ac:dyDescent="0.25">
      <c r="A426" s="418">
        <v>96028</v>
      </c>
      <c r="B426" s="414" t="s">
        <v>718</v>
      </c>
      <c r="C426" s="415" t="s">
        <v>275</v>
      </c>
      <c r="D426" s="416">
        <v>78.959999999999994</v>
      </c>
      <c r="E426" s="417" t="s">
        <v>301</v>
      </c>
    </row>
    <row r="427" spans="1:5" ht="27" x14ac:dyDescent="0.25">
      <c r="A427" s="418">
        <v>96035</v>
      </c>
      <c r="B427" s="414" t="s">
        <v>719</v>
      </c>
      <c r="C427" s="415" t="s">
        <v>275</v>
      </c>
      <c r="D427" s="416">
        <v>181.59</v>
      </c>
      <c r="E427" s="417" t="s">
        <v>301</v>
      </c>
    </row>
    <row r="428" spans="1:5" ht="27" x14ac:dyDescent="0.25">
      <c r="A428" s="418">
        <v>96157</v>
      </c>
      <c r="B428" s="414" t="s">
        <v>720</v>
      </c>
      <c r="C428" s="415" t="s">
        <v>275</v>
      </c>
      <c r="D428" s="416">
        <v>79.209999999999994</v>
      </c>
      <c r="E428" s="417" t="s">
        <v>301</v>
      </c>
    </row>
    <row r="429" spans="1:5" ht="27" x14ac:dyDescent="0.25">
      <c r="A429" s="418">
        <v>96158</v>
      </c>
      <c r="B429" s="414" t="s">
        <v>721</v>
      </c>
      <c r="C429" s="415" t="s">
        <v>275</v>
      </c>
      <c r="D429" s="416">
        <v>79.56</v>
      </c>
      <c r="E429" s="417" t="s">
        <v>301</v>
      </c>
    </row>
    <row r="430" spans="1:5" ht="27" x14ac:dyDescent="0.25">
      <c r="A430" s="418">
        <v>96245</v>
      </c>
      <c r="B430" s="414" t="s">
        <v>722</v>
      </c>
      <c r="C430" s="415" t="s">
        <v>275</v>
      </c>
      <c r="D430" s="416">
        <v>69.239999999999995</v>
      </c>
      <c r="E430" s="417" t="s">
        <v>301</v>
      </c>
    </row>
    <row r="431" spans="1:5" ht="27" x14ac:dyDescent="0.25">
      <c r="A431" s="418">
        <v>96303</v>
      </c>
      <c r="B431" s="414" t="s">
        <v>723</v>
      </c>
      <c r="C431" s="415" t="s">
        <v>275</v>
      </c>
      <c r="D431" s="416">
        <v>158.33000000000001</v>
      </c>
      <c r="E431" s="417" t="s">
        <v>301</v>
      </c>
    </row>
    <row r="432" spans="1:5" ht="27" x14ac:dyDescent="0.25">
      <c r="A432" s="418">
        <v>96309</v>
      </c>
      <c r="B432" s="414" t="s">
        <v>724</v>
      </c>
      <c r="C432" s="415" t="s">
        <v>275</v>
      </c>
      <c r="D432" s="416">
        <v>1.1100000000000001</v>
      </c>
      <c r="E432" s="417" t="s">
        <v>301</v>
      </c>
    </row>
    <row r="433" spans="1:5" ht="27" x14ac:dyDescent="0.25">
      <c r="A433" s="418">
        <v>96463</v>
      </c>
      <c r="B433" s="414" t="s">
        <v>725</v>
      </c>
      <c r="C433" s="415" t="s">
        <v>275</v>
      </c>
      <c r="D433" s="416">
        <v>131.94</v>
      </c>
      <c r="E433" s="417" t="s">
        <v>301</v>
      </c>
    </row>
    <row r="434" spans="1:5" ht="40.5" x14ac:dyDescent="0.25">
      <c r="A434" s="418">
        <v>98764</v>
      </c>
      <c r="B434" s="414" t="s">
        <v>7363</v>
      </c>
      <c r="C434" s="415" t="s">
        <v>275</v>
      </c>
      <c r="D434" s="416">
        <v>3.18</v>
      </c>
      <c r="E434" s="417" t="s">
        <v>301</v>
      </c>
    </row>
    <row r="435" spans="1:5" ht="40.5" x14ac:dyDescent="0.25">
      <c r="A435" s="418">
        <v>99833</v>
      </c>
      <c r="B435" s="414" t="s">
        <v>7364</v>
      </c>
      <c r="C435" s="415" t="s">
        <v>275</v>
      </c>
      <c r="D435" s="416">
        <v>1.08</v>
      </c>
      <c r="E435" s="417" t="s">
        <v>301</v>
      </c>
    </row>
    <row r="436" spans="1:5" ht="27" x14ac:dyDescent="0.25">
      <c r="A436" s="418">
        <v>5632</v>
      </c>
      <c r="B436" s="414" t="s">
        <v>726</v>
      </c>
      <c r="C436" s="415" t="s">
        <v>278</v>
      </c>
      <c r="D436" s="416">
        <v>49.19</v>
      </c>
      <c r="E436" s="417" t="s">
        <v>301</v>
      </c>
    </row>
    <row r="437" spans="1:5" ht="54" x14ac:dyDescent="0.25">
      <c r="A437" s="418">
        <v>5679</v>
      </c>
      <c r="B437" s="414" t="s">
        <v>727</v>
      </c>
      <c r="C437" s="415" t="s">
        <v>278</v>
      </c>
      <c r="D437" s="416">
        <v>37.700000000000003</v>
      </c>
      <c r="E437" s="417" t="s">
        <v>301</v>
      </c>
    </row>
    <row r="438" spans="1:5" ht="54" x14ac:dyDescent="0.25">
      <c r="A438" s="418">
        <v>5681</v>
      </c>
      <c r="B438" s="414" t="s">
        <v>728</v>
      </c>
      <c r="C438" s="415" t="s">
        <v>278</v>
      </c>
      <c r="D438" s="416">
        <v>35.799999999999997</v>
      </c>
      <c r="E438" s="417" t="s">
        <v>301</v>
      </c>
    </row>
    <row r="439" spans="1:5" ht="40.5" x14ac:dyDescent="0.25">
      <c r="A439" s="418">
        <v>5685</v>
      </c>
      <c r="B439" s="414" t="s">
        <v>729</v>
      </c>
      <c r="C439" s="415" t="s">
        <v>278</v>
      </c>
      <c r="D439" s="416">
        <v>35.19</v>
      </c>
      <c r="E439" s="417" t="s">
        <v>301</v>
      </c>
    </row>
    <row r="440" spans="1:5" ht="27" x14ac:dyDescent="0.25">
      <c r="A440" s="418">
        <v>5690</v>
      </c>
      <c r="B440" s="414" t="s">
        <v>730</v>
      </c>
      <c r="C440" s="415" t="s">
        <v>278</v>
      </c>
      <c r="D440" s="416">
        <v>2.16</v>
      </c>
      <c r="E440" s="417" t="s">
        <v>301</v>
      </c>
    </row>
    <row r="441" spans="1:5" ht="40.5" x14ac:dyDescent="0.25">
      <c r="A441" s="418">
        <v>5806</v>
      </c>
      <c r="B441" s="414" t="s">
        <v>731</v>
      </c>
      <c r="C441" s="415" t="s">
        <v>278</v>
      </c>
      <c r="D441" s="416">
        <v>0.18</v>
      </c>
      <c r="E441" s="417" t="s">
        <v>301</v>
      </c>
    </row>
    <row r="442" spans="1:5" ht="54" x14ac:dyDescent="0.25">
      <c r="A442" s="418">
        <v>5826</v>
      </c>
      <c r="B442" s="414" t="s">
        <v>732</v>
      </c>
      <c r="C442" s="415" t="s">
        <v>278</v>
      </c>
      <c r="D442" s="416">
        <v>28.81</v>
      </c>
      <c r="E442" s="417" t="s">
        <v>301</v>
      </c>
    </row>
    <row r="443" spans="1:5" ht="27" x14ac:dyDescent="0.25">
      <c r="A443" s="418">
        <v>5829</v>
      </c>
      <c r="B443" s="414" t="s">
        <v>733</v>
      </c>
      <c r="C443" s="415" t="s">
        <v>278</v>
      </c>
      <c r="D443" s="416">
        <v>122.46</v>
      </c>
      <c r="E443" s="417" t="s">
        <v>301</v>
      </c>
    </row>
    <row r="444" spans="1:5" ht="27" x14ac:dyDescent="0.25">
      <c r="A444" s="418">
        <v>5837</v>
      </c>
      <c r="B444" s="414" t="s">
        <v>734</v>
      </c>
      <c r="C444" s="415" t="s">
        <v>278</v>
      </c>
      <c r="D444" s="416">
        <v>98.97</v>
      </c>
      <c r="E444" s="417" t="s">
        <v>301</v>
      </c>
    </row>
    <row r="445" spans="1:5" ht="27" x14ac:dyDescent="0.25">
      <c r="A445" s="418">
        <v>5841</v>
      </c>
      <c r="B445" s="414" t="s">
        <v>735</v>
      </c>
      <c r="C445" s="415" t="s">
        <v>278</v>
      </c>
      <c r="D445" s="416">
        <v>2.4700000000000002</v>
      </c>
      <c r="E445" s="417" t="s">
        <v>301</v>
      </c>
    </row>
    <row r="446" spans="1:5" ht="27" x14ac:dyDescent="0.25">
      <c r="A446" s="418">
        <v>5845</v>
      </c>
      <c r="B446" s="414" t="s">
        <v>736</v>
      </c>
      <c r="C446" s="415" t="s">
        <v>278</v>
      </c>
      <c r="D446" s="416">
        <v>28.9</v>
      </c>
      <c r="E446" s="417" t="s">
        <v>301</v>
      </c>
    </row>
    <row r="447" spans="1:5" ht="27" x14ac:dyDescent="0.25">
      <c r="A447" s="418">
        <v>5849</v>
      </c>
      <c r="B447" s="414" t="s">
        <v>737</v>
      </c>
      <c r="C447" s="415" t="s">
        <v>278</v>
      </c>
      <c r="D447" s="416">
        <v>47.62</v>
      </c>
      <c r="E447" s="417" t="s">
        <v>301</v>
      </c>
    </row>
    <row r="448" spans="1:5" ht="27" x14ac:dyDescent="0.25">
      <c r="A448" s="418">
        <v>5853</v>
      </c>
      <c r="B448" s="414" t="s">
        <v>738</v>
      </c>
      <c r="C448" s="415" t="s">
        <v>278</v>
      </c>
      <c r="D448" s="416">
        <v>47.82</v>
      </c>
      <c r="E448" s="417" t="s">
        <v>301</v>
      </c>
    </row>
    <row r="449" spans="1:5" ht="27" x14ac:dyDescent="0.25">
      <c r="A449" s="418">
        <v>5857</v>
      </c>
      <c r="B449" s="414" t="s">
        <v>739</v>
      </c>
      <c r="C449" s="415" t="s">
        <v>278</v>
      </c>
      <c r="D449" s="416">
        <v>118.53</v>
      </c>
      <c r="E449" s="417" t="s">
        <v>301</v>
      </c>
    </row>
    <row r="450" spans="1:5" ht="40.5" x14ac:dyDescent="0.25">
      <c r="A450" s="418">
        <v>5865</v>
      </c>
      <c r="B450" s="414" t="s">
        <v>740</v>
      </c>
      <c r="C450" s="415" t="s">
        <v>278</v>
      </c>
      <c r="D450" s="416">
        <v>5.55</v>
      </c>
      <c r="E450" s="417" t="s">
        <v>301</v>
      </c>
    </row>
    <row r="451" spans="1:5" ht="27" x14ac:dyDescent="0.25">
      <c r="A451" s="418">
        <v>5869</v>
      </c>
      <c r="B451" s="414" t="s">
        <v>741</v>
      </c>
      <c r="C451" s="415" t="s">
        <v>278</v>
      </c>
      <c r="D451" s="416">
        <v>39.4</v>
      </c>
      <c r="E451" s="417" t="s">
        <v>301</v>
      </c>
    </row>
    <row r="452" spans="1:5" ht="54" x14ac:dyDescent="0.25">
      <c r="A452" s="418">
        <v>5877</v>
      </c>
      <c r="B452" s="414" t="s">
        <v>742</v>
      </c>
      <c r="C452" s="415" t="s">
        <v>278</v>
      </c>
      <c r="D452" s="416">
        <v>37.1</v>
      </c>
      <c r="E452" s="417" t="s">
        <v>301</v>
      </c>
    </row>
    <row r="453" spans="1:5" ht="40.5" x14ac:dyDescent="0.25">
      <c r="A453" s="418">
        <v>5881</v>
      </c>
      <c r="B453" s="414" t="s">
        <v>743</v>
      </c>
      <c r="C453" s="415" t="s">
        <v>278</v>
      </c>
      <c r="D453" s="416">
        <v>41.95</v>
      </c>
      <c r="E453" s="417" t="s">
        <v>301</v>
      </c>
    </row>
    <row r="454" spans="1:5" ht="40.5" x14ac:dyDescent="0.25">
      <c r="A454" s="418">
        <v>5884</v>
      </c>
      <c r="B454" s="414" t="s">
        <v>744</v>
      </c>
      <c r="C454" s="415" t="s">
        <v>278</v>
      </c>
      <c r="D454" s="416">
        <v>36.15</v>
      </c>
      <c r="E454" s="417" t="s">
        <v>301</v>
      </c>
    </row>
    <row r="455" spans="1:5" ht="40.5" x14ac:dyDescent="0.25">
      <c r="A455" s="418">
        <v>5892</v>
      </c>
      <c r="B455" s="414" t="s">
        <v>745</v>
      </c>
      <c r="C455" s="415" t="s">
        <v>278</v>
      </c>
      <c r="D455" s="416">
        <v>29.93</v>
      </c>
      <c r="E455" s="417" t="s">
        <v>301</v>
      </c>
    </row>
    <row r="456" spans="1:5" ht="40.5" x14ac:dyDescent="0.25">
      <c r="A456" s="418">
        <v>5896</v>
      </c>
      <c r="B456" s="414" t="s">
        <v>746</v>
      </c>
      <c r="C456" s="415" t="s">
        <v>278</v>
      </c>
      <c r="D456" s="416">
        <v>28</v>
      </c>
      <c r="E456" s="417" t="s">
        <v>301</v>
      </c>
    </row>
    <row r="457" spans="1:5" ht="40.5" x14ac:dyDescent="0.25">
      <c r="A457" s="418">
        <v>5903</v>
      </c>
      <c r="B457" s="414" t="s">
        <v>747</v>
      </c>
      <c r="C457" s="415" t="s">
        <v>278</v>
      </c>
      <c r="D457" s="416">
        <v>35.450000000000003</v>
      </c>
      <c r="E457" s="417" t="s">
        <v>301</v>
      </c>
    </row>
    <row r="458" spans="1:5" ht="27" x14ac:dyDescent="0.25">
      <c r="A458" s="418">
        <v>5911</v>
      </c>
      <c r="B458" s="414" t="s">
        <v>748</v>
      </c>
      <c r="C458" s="415" t="s">
        <v>278</v>
      </c>
      <c r="D458" s="416">
        <v>19.079999999999998</v>
      </c>
      <c r="E458" s="417" t="s">
        <v>301</v>
      </c>
    </row>
    <row r="459" spans="1:5" ht="27" x14ac:dyDescent="0.25">
      <c r="A459" s="418">
        <v>5923</v>
      </c>
      <c r="B459" s="414" t="s">
        <v>749</v>
      </c>
      <c r="C459" s="415" t="s">
        <v>278</v>
      </c>
      <c r="D459" s="416">
        <v>1.69</v>
      </c>
      <c r="E459" s="417" t="s">
        <v>301</v>
      </c>
    </row>
    <row r="460" spans="1:5" ht="40.5" x14ac:dyDescent="0.25">
      <c r="A460" s="418">
        <v>5930</v>
      </c>
      <c r="B460" s="414" t="s">
        <v>750</v>
      </c>
      <c r="C460" s="415" t="s">
        <v>278</v>
      </c>
      <c r="D460" s="416">
        <v>30.66</v>
      </c>
      <c r="E460" s="417" t="s">
        <v>301</v>
      </c>
    </row>
    <row r="461" spans="1:5" ht="27" x14ac:dyDescent="0.25">
      <c r="A461" s="418">
        <v>5934</v>
      </c>
      <c r="B461" s="414" t="s">
        <v>751</v>
      </c>
      <c r="C461" s="415" t="s">
        <v>278</v>
      </c>
      <c r="D461" s="416">
        <v>51.97</v>
      </c>
      <c r="E461" s="417" t="s">
        <v>301</v>
      </c>
    </row>
    <row r="462" spans="1:5" ht="27" x14ac:dyDescent="0.25">
      <c r="A462" s="418">
        <v>5942</v>
      </c>
      <c r="B462" s="414" t="s">
        <v>752</v>
      </c>
      <c r="C462" s="415" t="s">
        <v>278</v>
      </c>
      <c r="D462" s="416">
        <v>44.23</v>
      </c>
      <c r="E462" s="417" t="s">
        <v>301</v>
      </c>
    </row>
    <row r="463" spans="1:5" ht="27" x14ac:dyDescent="0.25">
      <c r="A463" s="418">
        <v>5946</v>
      </c>
      <c r="B463" s="414" t="s">
        <v>753</v>
      </c>
      <c r="C463" s="415" t="s">
        <v>278</v>
      </c>
      <c r="D463" s="416">
        <v>54.21</v>
      </c>
      <c r="E463" s="417" t="s">
        <v>301</v>
      </c>
    </row>
    <row r="464" spans="1:5" ht="27" x14ac:dyDescent="0.25">
      <c r="A464" s="418">
        <v>5952</v>
      </c>
      <c r="B464" s="414" t="s">
        <v>754</v>
      </c>
      <c r="C464" s="415" t="s">
        <v>278</v>
      </c>
      <c r="D464" s="416">
        <v>18.09</v>
      </c>
      <c r="E464" s="417" t="s">
        <v>301</v>
      </c>
    </row>
    <row r="465" spans="1:5" ht="27" x14ac:dyDescent="0.25">
      <c r="A465" s="418">
        <v>5954</v>
      </c>
      <c r="B465" s="414" t="s">
        <v>755</v>
      </c>
      <c r="C465" s="415" t="s">
        <v>278</v>
      </c>
      <c r="D465" s="416">
        <v>2.94</v>
      </c>
      <c r="E465" s="417" t="s">
        <v>301</v>
      </c>
    </row>
    <row r="466" spans="1:5" ht="40.5" x14ac:dyDescent="0.25">
      <c r="A466" s="418">
        <v>5961</v>
      </c>
      <c r="B466" s="414" t="s">
        <v>756</v>
      </c>
      <c r="C466" s="415" t="s">
        <v>278</v>
      </c>
      <c r="D466" s="416">
        <v>34.1</v>
      </c>
      <c r="E466" s="417" t="s">
        <v>301</v>
      </c>
    </row>
    <row r="467" spans="1:5" ht="40.5" x14ac:dyDescent="0.25">
      <c r="A467" s="418">
        <v>6260</v>
      </c>
      <c r="B467" s="414" t="s">
        <v>757</v>
      </c>
      <c r="C467" s="415" t="s">
        <v>278</v>
      </c>
      <c r="D467" s="416">
        <v>31.52</v>
      </c>
      <c r="E467" s="417" t="s">
        <v>301</v>
      </c>
    </row>
    <row r="468" spans="1:5" ht="40.5" x14ac:dyDescent="0.25">
      <c r="A468" s="418">
        <v>6880</v>
      </c>
      <c r="B468" s="414" t="s">
        <v>758</v>
      </c>
      <c r="C468" s="415" t="s">
        <v>278</v>
      </c>
      <c r="D468" s="416">
        <v>45.56</v>
      </c>
      <c r="E468" s="417" t="s">
        <v>301</v>
      </c>
    </row>
    <row r="469" spans="1:5" ht="27" x14ac:dyDescent="0.25">
      <c r="A469" s="418">
        <v>7031</v>
      </c>
      <c r="B469" s="414" t="s">
        <v>759</v>
      </c>
      <c r="C469" s="415" t="s">
        <v>278</v>
      </c>
      <c r="D469" s="416">
        <v>4.0999999999999996</v>
      </c>
      <c r="E469" s="417" t="s">
        <v>301</v>
      </c>
    </row>
    <row r="470" spans="1:5" ht="40.5" x14ac:dyDescent="0.25">
      <c r="A470" s="418">
        <v>7043</v>
      </c>
      <c r="B470" s="414" t="s">
        <v>760</v>
      </c>
      <c r="C470" s="415" t="s">
        <v>278</v>
      </c>
      <c r="D470" s="416">
        <v>0.22</v>
      </c>
      <c r="E470" s="417" t="s">
        <v>301</v>
      </c>
    </row>
    <row r="471" spans="1:5" ht="40.5" x14ac:dyDescent="0.25">
      <c r="A471" s="418">
        <v>7050</v>
      </c>
      <c r="B471" s="414" t="s">
        <v>761</v>
      </c>
      <c r="C471" s="415" t="s">
        <v>278</v>
      </c>
      <c r="D471" s="416">
        <v>42.31</v>
      </c>
      <c r="E471" s="417" t="s">
        <v>301</v>
      </c>
    </row>
    <row r="472" spans="1:5" ht="40.5" x14ac:dyDescent="0.25">
      <c r="A472" s="418">
        <v>67827</v>
      </c>
      <c r="B472" s="414" t="s">
        <v>762</v>
      </c>
      <c r="C472" s="415" t="s">
        <v>278</v>
      </c>
      <c r="D472" s="416">
        <v>33.32</v>
      </c>
      <c r="E472" s="417" t="s">
        <v>301</v>
      </c>
    </row>
    <row r="473" spans="1:5" ht="27" x14ac:dyDescent="0.25">
      <c r="A473" s="418">
        <v>73395</v>
      </c>
      <c r="B473" s="414" t="s">
        <v>763</v>
      </c>
      <c r="C473" s="415" t="s">
        <v>278</v>
      </c>
      <c r="D473" s="416">
        <v>5.49</v>
      </c>
      <c r="E473" s="417" t="s">
        <v>301</v>
      </c>
    </row>
    <row r="474" spans="1:5" ht="27" x14ac:dyDescent="0.25">
      <c r="A474" s="418">
        <v>83766</v>
      </c>
      <c r="B474" s="414" t="s">
        <v>764</v>
      </c>
      <c r="C474" s="415" t="s">
        <v>278</v>
      </c>
      <c r="D474" s="416">
        <v>32.799999999999997</v>
      </c>
      <c r="E474" s="417" t="s">
        <v>301</v>
      </c>
    </row>
    <row r="475" spans="1:5" ht="27" x14ac:dyDescent="0.25">
      <c r="A475" s="418">
        <v>84013</v>
      </c>
      <c r="B475" s="414" t="s">
        <v>765</v>
      </c>
      <c r="C475" s="415" t="s">
        <v>278</v>
      </c>
      <c r="D475" s="416">
        <v>47.87</v>
      </c>
      <c r="E475" s="417" t="s">
        <v>301</v>
      </c>
    </row>
    <row r="476" spans="1:5" ht="27" x14ac:dyDescent="0.25">
      <c r="A476" s="418">
        <v>87446</v>
      </c>
      <c r="B476" s="414" t="s">
        <v>766</v>
      </c>
      <c r="C476" s="415" t="s">
        <v>278</v>
      </c>
      <c r="D476" s="416">
        <v>0.36</v>
      </c>
      <c r="E476" s="417" t="s">
        <v>301</v>
      </c>
    </row>
    <row r="477" spans="1:5" ht="27" x14ac:dyDescent="0.25">
      <c r="A477" s="418">
        <v>88392</v>
      </c>
      <c r="B477" s="414" t="s">
        <v>767</v>
      </c>
      <c r="C477" s="415" t="s">
        <v>278</v>
      </c>
      <c r="D477" s="416">
        <v>0.71</v>
      </c>
      <c r="E477" s="417" t="s">
        <v>301</v>
      </c>
    </row>
    <row r="478" spans="1:5" ht="27" x14ac:dyDescent="0.25">
      <c r="A478" s="418">
        <v>88398</v>
      </c>
      <c r="B478" s="414" t="s">
        <v>768</v>
      </c>
      <c r="C478" s="415" t="s">
        <v>278</v>
      </c>
      <c r="D478" s="416">
        <v>0.84</v>
      </c>
      <c r="E478" s="417" t="s">
        <v>301</v>
      </c>
    </row>
    <row r="479" spans="1:5" ht="27" x14ac:dyDescent="0.25">
      <c r="A479" s="418">
        <v>88404</v>
      </c>
      <c r="B479" s="414" t="s">
        <v>769</v>
      </c>
      <c r="C479" s="415" t="s">
        <v>278</v>
      </c>
      <c r="D479" s="416">
        <v>0.67</v>
      </c>
      <c r="E479" s="417" t="s">
        <v>301</v>
      </c>
    </row>
    <row r="480" spans="1:5" ht="27" x14ac:dyDescent="0.25">
      <c r="A480" s="418">
        <v>88430</v>
      </c>
      <c r="B480" s="414" t="s">
        <v>770</v>
      </c>
      <c r="C480" s="415" t="s">
        <v>278</v>
      </c>
      <c r="D480" s="416">
        <v>4.38</v>
      </c>
      <c r="E480" s="417" t="s">
        <v>301</v>
      </c>
    </row>
    <row r="481" spans="1:5" ht="27" x14ac:dyDescent="0.25">
      <c r="A481" s="418">
        <v>88438</v>
      </c>
      <c r="B481" s="414" t="s">
        <v>771</v>
      </c>
      <c r="C481" s="415" t="s">
        <v>278</v>
      </c>
      <c r="D481" s="416">
        <v>5.82</v>
      </c>
      <c r="E481" s="417" t="s">
        <v>301</v>
      </c>
    </row>
    <row r="482" spans="1:5" ht="27" x14ac:dyDescent="0.25">
      <c r="A482" s="418">
        <v>88831</v>
      </c>
      <c r="B482" s="414" t="s">
        <v>772</v>
      </c>
      <c r="C482" s="415" t="s">
        <v>278</v>
      </c>
      <c r="D482" s="416">
        <v>0.26</v>
      </c>
      <c r="E482" s="417" t="s">
        <v>301</v>
      </c>
    </row>
    <row r="483" spans="1:5" ht="27" x14ac:dyDescent="0.25">
      <c r="A483" s="418">
        <v>88844</v>
      </c>
      <c r="B483" s="414" t="s">
        <v>773</v>
      </c>
      <c r="C483" s="415" t="s">
        <v>278</v>
      </c>
      <c r="D483" s="416">
        <v>41.82</v>
      </c>
      <c r="E483" s="417" t="s">
        <v>301</v>
      </c>
    </row>
    <row r="484" spans="1:5" ht="27" x14ac:dyDescent="0.25">
      <c r="A484" s="418">
        <v>88908</v>
      </c>
      <c r="B484" s="414" t="s">
        <v>774</v>
      </c>
      <c r="C484" s="415" t="s">
        <v>278</v>
      </c>
      <c r="D484" s="416">
        <v>52.41</v>
      </c>
      <c r="E484" s="417" t="s">
        <v>301</v>
      </c>
    </row>
    <row r="485" spans="1:5" ht="40.5" x14ac:dyDescent="0.25">
      <c r="A485" s="418">
        <v>89022</v>
      </c>
      <c r="B485" s="414" t="s">
        <v>775</v>
      </c>
      <c r="C485" s="415" t="s">
        <v>278</v>
      </c>
      <c r="D485" s="416">
        <v>0.33</v>
      </c>
      <c r="E485" s="417" t="s">
        <v>301</v>
      </c>
    </row>
    <row r="486" spans="1:5" ht="27" x14ac:dyDescent="0.25">
      <c r="A486" s="418">
        <v>89027</v>
      </c>
      <c r="B486" s="414" t="s">
        <v>776</v>
      </c>
      <c r="C486" s="415" t="s">
        <v>278</v>
      </c>
      <c r="D486" s="416">
        <v>3.33</v>
      </c>
      <c r="E486" s="417" t="s">
        <v>301</v>
      </c>
    </row>
    <row r="487" spans="1:5" ht="27" x14ac:dyDescent="0.25">
      <c r="A487" s="418">
        <v>89031</v>
      </c>
      <c r="B487" s="414" t="s">
        <v>777</v>
      </c>
      <c r="C487" s="415" t="s">
        <v>278</v>
      </c>
      <c r="D487" s="416">
        <v>40.71</v>
      </c>
      <c r="E487" s="417" t="s">
        <v>301</v>
      </c>
    </row>
    <row r="488" spans="1:5" ht="27" x14ac:dyDescent="0.25">
      <c r="A488" s="418">
        <v>89036</v>
      </c>
      <c r="B488" s="414" t="s">
        <v>778</v>
      </c>
      <c r="C488" s="415" t="s">
        <v>278</v>
      </c>
      <c r="D488" s="416">
        <v>25.65</v>
      </c>
      <c r="E488" s="417" t="s">
        <v>301</v>
      </c>
    </row>
    <row r="489" spans="1:5" ht="27" x14ac:dyDescent="0.25">
      <c r="A489" s="418">
        <v>89218</v>
      </c>
      <c r="B489" s="414" t="s">
        <v>779</v>
      </c>
      <c r="C489" s="415" t="s">
        <v>278</v>
      </c>
      <c r="D489" s="416">
        <v>55.25</v>
      </c>
      <c r="E489" s="417" t="s">
        <v>301</v>
      </c>
    </row>
    <row r="490" spans="1:5" ht="27" x14ac:dyDescent="0.25">
      <c r="A490" s="418">
        <v>89226</v>
      </c>
      <c r="B490" s="414" t="s">
        <v>780</v>
      </c>
      <c r="C490" s="415" t="s">
        <v>278</v>
      </c>
      <c r="D490" s="416">
        <v>1.0900000000000001</v>
      </c>
      <c r="E490" s="417" t="s">
        <v>301</v>
      </c>
    </row>
    <row r="491" spans="1:5" ht="27" x14ac:dyDescent="0.25">
      <c r="A491" s="418">
        <v>89235</v>
      </c>
      <c r="B491" s="414" t="s">
        <v>781</v>
      </c>
      <c r="C491" s="415" t="s">
        <v>278</v>
      </c>
      <c r="D491" s="416">
        <v>126.71</v>
      </c>
      <c r="E491" s="417" t="s">
        <v>301</v>
      </c>
    </row>
    <row r="492" spans="1:5" ht="27" x14ac:dyDescent="0.25">
      <c r="A492" s="418">
        <v>89243</v>
      </c>
      <c r="B492" s="414" t="s">
        <v>782</v>
      </c>
      <c r="C492" s="415" t="s">
        <v>278</v>
      </c>
      <c r="D492" s="416">
        <v>269.48</v>
      </c>
      <c r="E492" s="417" t="s">
        <v>301</v>
      </c>
    </row>
    <row r="493" spans="1:5" ht="27" x14ac:dyDescent="0.25">
      <c r="A493" s="418">
        <v>89251</v>
      </c>
      <c r="B493" s="414" t="s">
        <v>783</v>
      </c>
      <c r="C493" s="415" t="s">
        <v>278</v>
      </c>
      <c r="D493" s="416">
        <v>236.76</v>
      </c>
      <c r="E493" s="417" t="s">
        <v>301</v>
      </c>
    </row>
    <row r="494" spans="1:5" ht="27" x14ac:dyDescent="0.25">
      <c r="A494" s="418">
        <v>89258</v>
      </c>
      <c r="B494" s="414" t="s">
        <v>784</v>
      </c>
      <c r="C494" s="415" t="s">
        <v>278</v>
      </c>
      <c r="D494" s="416">
        <v>84.69</v>
      </c>
      <c r="E494" s="417" t="s">
        <v>301</v>
      </c>
    </row>
    <row r="495" spans="1:5" ht="27" x14ac:dyDescent="0.25">
      <c r="A495" s="418">
        <v>89273</v>
      </c>
      <c r="B495" s="414" t="s">
        <v>785</v>
      </c>
      <c r="C495" s="415" t="s">
        <v>278</v>
      </c>
      <c r="D495" s="416">
        <v>52.41</v>
      </c>
      <c r="E495" s="417" t="s">
        <v>301</v>
      </c>
    </row>
    <row r="496" spans="1:5" ht="27" x14ac:dyDescent="0.25">
      <c r="A496" s="418">
        <v>89279</v>
      </c>
      <c r="B496" s="414" t="s">
        <v>786</v>
      </c>
      <c r="C496" s="415" t="s">
        <v>278</v>
      </c>
      <c r="D496" s="416">
        <v>1.32</v>
      </c>
      <c r="E496" s="417" t="s">
        <v>301</v>
      </c>
    </row>
    <row r="497" spans="1:5" ht="40.5" x14ac:dyDescent="0.25">
      <c r="A497" s="418">
        <v>89877</v>
      </c>
      <c r="B497" s="414" t="s">
        <v>787</v>
      </c>
      <c r="C497" s="415" t="s">
        <v>278</v>
      </c>
      <c r="D497" s="416">
        <v>40.74</v>
      </c>
      <c r="E497" s="417" t="s">
        <v>301</v>
      </c>
    </row>
    <row r="498" spans="1:5" ht="40.5" x14ac:dyDescent="0.25">
      <c r="A498" s="418">
        <v>89884</v>
      </c>
      <c r="B498" s="414" t="s">
        <v>788</v>
      </c>
      <c r="C498" s="415" t="s">
        <v>278</v>
      </c>
      <c r="D498" s="416">
        <v>42.14</v>
      </c>
      <c r="E498" s="417" t="s">
        <v>301</v>
      </c>
    </row>
    <row r="499" spans="1:5" ht="27" x14ac:dyDescent="0.25">
      <c r="A499" s="418">
        <v>90587</v>
      </c>
      <c r="B499" s="414" t="s">
        <v>789</v>
      </c>
      <c r="C499" s="415" t="s">
        <v>278</v>
      </c>
      <c r="D499" s="416">
        <v>0.28999999999999998</v>
      </c>
      <c r="E499" s="417" t="s">
        <v>301</v>
      </c>
    </row>
    <row r="500" spans="1:5" ht="27" x14ac:dyDescent="0.25">
      <c r="A500" s="418">
        <v>90626</v>
      </c>
      <c r="B500" s="414" t="s">
        <v>790</v>
      </c>
      <c r="C500" s="415" t="s">
        <v>278</v>
      </c>
      <c r="D500" s="416">
        <v>1.38</v>
      </c>
      <c r="E500" s="417" t="s">
        <v>301</v>
      </c>
    </row>
    <row r="501" spans="1:5" ht="27" x14ac:dyDescent="0.25">
      <c r="A501" s="418">
        <v>90632</v>
      </c>
      <c r="B501" s="414" t="s">
        <v>791</v>
      </c>
      <c r="C501" s="415" t="s">
        <v>278</v>
      </c>
      <c r="D501" s="416">
        <v>46.03</v>
      </c>
      <c r="E501" s="417" t="s">
        <v>301</v>
      </c>
    </row>
    <row r="502" spans="1:5" ht="40.5" x14ac:dyDescent="0.25">
      <c r="A502" s="418">
        <v>90638</v>
      </c>
      <c r="B502" s="414" t="s">
        <v>792</v>
      </c>
      <c r="C502" s="415" t="s">
        <v>278</v>
      </c>
      <c r="D502" s="416">
        <v>3.38</v>
      </c>
      <c r="E502" s="417" t="s">
        <v>301</v>
      </c>
    </row>
    <row r="503" spans="1:5" ht="27" x14ac:dyDescent="0.25">
      <c r="A503" s="418">
        <v>90644</v>
      </c>
      <c r="B503" s="414" t="s">
        <v>793</v>
      </c>
      <c r="C503" s="415" t="s">
        <v>278</v>
      </c>
      <c r="D503" s="416">
        <v>5.04</v>
      </c>
      <c r="E503" s="417" t="s">
        <v>301</v>
      </c>
    </row>
    <row r="504" spans="1:5" ht="40.5" x14ac:dyDescent="0.25">
      <c r="A504" s="418">
        <v>90651</v>
      </c>
      <c r="B504" s="414" t="s">
        <v>794</v>
      </c>
      <c r="C504" s="415" t="s">
        <v>278</v>
      </c>
      <c r="D504" s="416">
        <v>0.63</v>
      </c>
      <c r="E504" s="417" t="s">
        <v>301</v>
      </c>
    </row>
    <row r="505" spans="1:5" ht="27" x14ac:dyDescent="0.25">
      <c r="A505" s="418">
        <v>90657</v>
      </c>
      <c r="B505" s="414" t="s">
        <v>795</v>
      </c>
      <c r="C505" s="415" t="s">
        <v>278</v>
      </c>
      <c r="D505" s="416">
        <v>3.28</v>
      </c>
      <c r="E505" s="417" t="s">
        <v>301</v>
      </c>
    </row>
    <row r="506" spans="1:5" ht="27" x14ac:dyDescent="0.25">
      <c r="A506" s="418">
        <v>90663</v>
      </c>
      <c r="B506" s="414" t="s">
        <v>796</v>
      </c>
      <c r="C506" s="415" t="s">
        <v>278</v>
      </c>
      <c r="D506" s="416">
        <v>3.51</v>
      </c>
      <c r="E506" s="417" t="s">
        <v>301</v>
      </c>
    </row>
    <row r="507" spans="1:5" ht="40.5" x14ac:dyDescent="0.25">
      <c r="A507" s="418">
        <v>90669</v>
      </c>
      <c r="B507" s="414" t="s">
        <v>797</v>
      </c>
      <c r="C507" s="415" t="s">
        <v>278</v>
      </c>
      <c r="D507" s="416">
        <v>4.5999999999999996</v>
      </c>
      <c r="E507" s="417" t="s">
        <v>301</v>
      </c>
    </row>
    <row r="508" spans="1:5" ht="40.5" x14ac:dyDescent="0.25">
      <c r="A508" s="418">
        <v>90675</v>
      </c>
      <c r="B508" s="414" t="s">
        <v>798</v>
      </c>
      <c r="C508" s="415" t="s">
        <v>278</v>
      </c>
      <c r="D508" s="416">
        <v>151.13</v>
      </c>
      <c r="E508" s="417" t="s">
        <v>301</v>
      </c>
    </row>
    <row r="509" spans="1:5" ht="40.5" x14ac:dyDescent="0.25">
      <c r="A509" s="418">
        <v>90681</v>
      </c>
      <c r="B509" s="414" t="s">
        <v>799</v>
      </c>
      <c r="C509" s="415" t="s">
        <v>278</v>
      </c>
      <c r="D509" s="416">
        <v>90.87</v>
      </c>
      <c r="E509" s="417" t="s">
        <v>301</v>
      </c>
    </row>
    <row r="510" spans="1:5" ht="27" x14ac:dyDescent="0.25">
      <c r="A510" s="418">
        <v>90687</v>
      </c>
      <c r="B510" s="414" t="s">
        <v>800</v>
      </c>
      <c r="C510" s="415" t="s">
        <v>278</v>
      </c>
      <c r="D510" s="416">
        <v>51.92</v>
      </c>
      <c r="E510" s="417" t="s">
        <v>301</v>
      </c>
    </row>
    <row r="511" spans="1:5" ht="27" x14ac:dyDescent="0.25">
      <c r="A511" s="418">
        <v>90693</v>
      </c>
      <c r="B511" s="414" t="s">
        <v>801</v>
      </c>
      <c r="C511" s="415" t="s">
        <v>278</v>
      </c>
      <c r="D511" s="416">
        <v>33.58</v>
      </c>
      <c r="E511" s="417" t="s">
        <v>301</v>
      </c>
    </row>
    <row r="512" spans="1:5" ht="27" x14ac:dyDescent="0.25">
      <c r="A512" s="418">
        <v>90965</v>
      </c>
      <c r="B512" s="414" t="s">
        <v>802</v>
      </c>
      <c r="C512" s="415" t="s">
        <v>278</v>
      </c>
      <c r="D512" s="416">
        <v>3.92</v>
      </c>
      <c r="E512" s="417" t="s">
        <v>301</v>
      </c>
    </row>
    <row r="513" spans="1:5" ht="27" x14ac:dyDescent="0.25">
      <c r="A513" s="418">
        <v>90973</v>
      </c>
      <c r="B513" s="414" t="s">
        <v>803</v>
      </c>
      <c r="C513" s="415" t="s">
        <v>278</v>
      </c>
      <c r="D513" s="416">
        <v>3.94</v>
      </c>
      <c r="E513" s="417" t="s">
        <v>301</v>
      </c>
    </row>
    <row r="514" spans="1:5" ht="27" x14ac:dyDescent="0.25">
      <c r="A514" s="418">
        <v>90982</v>
      </c>
      <c r="B514" s="414" t="s">
        <v>804</v>
      </c>
      <c r="C514" s="415" t="s">
        <v>278</v>
      </c>
      <c r="D514" s="416">
        <v>10.01</v>
      </c>
      <c r="E514" s="417" t="s">
        <v>301</v>
      </c>
    </row>
    <row r="515" spans="1:5" ht="27" x14ac:dyDescent="0.25">
      <c r="A515" s="418">
        <v>91001</v>
      </c>
      <c r="B515" s="414" t="s">
        <v>805</v>
      </c>
      <c r="C515" s="415" t="s">
        <v>278</v>
      </c>
      <c r="D515" s="416">
        <v>4.67</v>
      </c>
      <c r="E515" s="417" t="s">
        <v>301</v>
      </c>
    </row>
    <row r="516" spans="1:5" ht="40.5" x14ac:dyDescent="0.25">
      <c r="A516" s="418">
        <v>91032</v>
      </c>
      <c r="B516" s="414" t="s">
        <v>806</v>
      </c>
      <c r="C516" s="415" t="s">
        <v>278</v>
      </c>
      <c r="D516" s="416">
        <v>33.43</v>
      </c>
      <c r="E516" s="417" t="s">
        <v>301</v>
      </c>
    </row>
    <row r="517" spans="1:5" ht="27" x14ac:dyDescent="0.25">
      <c r="A517" s="418">
        <v>91278</v>
      </c>
      <c r="B517" s="414" t="s">
        <v>311</v>
      </c>
      <c r="C517" s="415" t="s">
        <v>278</v>
      </c>
      <c r="D517" s="416">
        <v>0.61</v>
      </c>
      <c r="E517" s="417" t="s">
        <v>301</v>
      </c>
    </row>
    <row r="518" spans="1:5" ht="40.5" x14ac:dyDescent="0.25">
      <c r="A518" s="418">
        <v>91285</v>
      </c>
      <c r="B518" s="414" t="s">
        <v>807</v>
      </c>
      <c r="C518" s="415" t="s">
        <v>278</v>
      </c>
      <c r="D518" s="416">
        <v>0.67</v>
      </c>
      <c r="E518" s="417" t="s">
        <v>301</v>
      </c>
    </row>
    <row r="519" spans="1:5" ht="40.5" x14ac:dyDescent="0.25">
      <c r="A519" s="418">
        <v>91387</v>
      </c>
      <c r="B519" s="414" t="s">
        <v>808</v>
      </c>
      <c r="C519" s="415" t="s">
        <v>278</v>
      </c>
      <c r="D519" s="416">
        <v>36.33</v>
      </c>
      <c r="E519" s="417" t="s">
        <v>301</v>
      </c>
    </row>
    <row r="520" spans="1:5" ht="54" x14ac:dyDescent="0.25">
      <c r="A520" s="418">
        <v>91395</v>
      </c>
      <c r="B520" s="414" t="s">
        <v>809</v>
      </c>
      <c r="C520" s="415" t="s">
        <v>278</v>
      </c>
      <c r="D520" s="416">
        <v>30.9</v>
      </c>
      <c r="E520" s="417" t="s">
        <v>301</v>
      </c>
    </row>
    <row r="521" spans="1:5" ht="40.5" x14ac:dyDescent="0.25">
      <c r="A521" s="418">
        <v>91486</v>
      </c>
      <c r="B521" s="414" t="s">
        <v>810</v>
      </c>
      <c r="C521" s="415" t="s">
        <v>278</v>
      </c>
      <c r="D521" s="416">
        <v>36.35</v>
      </c>
      <c r="E521" s="417" t="s">
        <v>301</v>
      </c>
    </row>
    <row r="522" spans="1:5" ht="27" x14ac:dyDescent="0.25">
      <c r="A522" s="418">
        <v>91534</v>
      </c>
      <c r="B522" s="414" t="s">
        <v>811</v>
      </c>
      <c r="C522" s="415" t="s">
        <v>278</v>
      </c>
      <c r="D522" s="416">
        <v>17.670000000000002</v>
      </c>
      <c r="E522" s="417" t="s">
        <v>301</v>
      </c>
    </row>
    <row r="523" spans="1:5" ht="40.5" x14ac:dyDescent="0.25">
      <c r="A523" s="418">
        <v>91635</v>
      </c>
      <c r="B523" s="414" t="s">
        <v>812</v>
      </c>
      <c r="C523" s="415" t="s">
        <v>278</v>
      </c>
      <c r="D523" s="416">
        <v>29.63</v>
      </c>
      <c r="E523" s="417" t="s">
        <v>301</v>
      </c>
    </row>
    <row r="524" spans="1:5" ht="40.5" x14ac:dyDescent="0.25">
      <c r="A524" s="418">
        <v>91646</v>
      </c>
      <c r="B524" s="414" t="s">
        <v>813</v>
      </c>
      <c r="C524" s="415" t="s">
        <v>278</v>
      </c>
      <c r="D524" s="416">
        <v>47.86</v>
      </c>
      <c r="E524" s="417" t="s">
        <v>301</v>
      </c>
    </row>
    <row r="525" spans="1:5" ht="27" x14ac:dyDescent="0.25">
      <c r="A525" s="418">
        <v>91693</v>
      </c>
      <c r="B525" s="414" t="s">
        <v>814</v>
      </c>
      <c r="C525" s="415" t="s">
        <v>278</v>
      </c>
      <c r="D525" s="416">
        <v>16.829999999999998</v>
      </c>
      <c r="E525" s="417" t="s">
        <v>301</v>
      </c>
    </row>
    <row r="526" spans="1:5" ht="27" x14ac:dyDescent="0.25">
      <c r="A526" s="418">
        <v>92044</v>
      </c>
      <c r="B526" s="414" t="s">
        <v>815</v>
      </c>
      <c r="C526" s="415" t="s">
        <v>278</v>
      </c>
      <c r="D526" s="416">
        <v>4.95</v>
      </c>
      <c r="E526" s="417" t="s">
        <v>301</v>
      </c>
    </row>
    <row r="527" spans="1:5" ht="54" x14ac:dyDescent="0.25">
      <c r="A527" s="418">
        <v>92107</v>
      </c>
      <c r="B527" s="414" t="s">
        <v>816</v>
      </c>
      <c r="C527" s="415" t="s">
        <v>278</v>
      </c>
      <c r="D527" s="416">
        <v>37.9</v>
      </c>
      <c r="E527" s="417" t="s">
        <v>301</v>
      </c>
    </row>
    <row r="528" spans="1:5" ht="27" x14ac:dyDescent="0.25">
      <c r="A528" s="418">
        <v>92113</v>
      </c>
      <c r="B528" s="414" t="s">
        <v>817</v>
      </c>
      <c r="C528" s="415" t="s">
        <v>278</v>
      </c>
      <c r="D528" s="416">
        <v>0.78</v>
      </c>
      <c r="E528" s="417" t="s">
        <v>301</v>
      </c>
    </row>
    <row r="529" spans="1:5" ht="13.5" x14ac:dyDescent="0.25">
      <c r="A529" s="418">
        <v>92119</v>
      </c>
      <c r="B529" s="414" t="s">
        <v>818</v>
      </c>
      <c r="C529" s="415" t="s">
        <v>278</v>
      </c>
      <c r="D529" s="416">
        <v>0.08</v>
      </c>
      <c r="E529" s="417" t="s">
        <v>301</v>
      </c>
    </row>
    <row r="530" spans="1:5" ht="27" x14ac:dyDescent="0.25">
      <c r="A530" s="418">
        <v>92139</v>
      </c>
      <c r="B530" s="414" t="s">
        <v>819</v>
      </c>
      <c r="C530" s="415" t="s">
        <v>278</v>
      </c>
      <c r="D530" s="416">
        <v>26.57</v>
      </c>
      <c r="E530" s="417" t="s">
        <v>301</v>
      </c>
    </row>
    <row r="531" spans="1:5" ht="27" x14ac:dyDescent="0.25">
      <c r="A531" s="418">
        <v>92146</v>
      </c>
      <c r="B531" s="414" t="s">
        <v>820</v>
      </c>
      <c r="C531" s="415" t="s">
        <v>278</v>
      </c>
      <c r="D531" s="416">
        <v>19.670000000000002</v>
      </c>
      <c r="E531" s="417" t="s">
        <v>301</v>
      </c>
    </row>
    <row r="532" spans="1:5" ht="40.5" x14ac:dyDescent="0.25">
      <c r="A532" s="418">
        <v>92243</v>
      </c>
      <c r="B532" s="414" t="s">
        <v>821</v>
      </c>
      <c r="C532" s="415" t="s">
        <v>278</v>
      </c>
      <c r="D532" s="416">
        <v>40.98</v>
      </c>
      <c r="E532" s="417" t="s">
        <v>301</v>
      </c>
    </row>
    <row r="533" spans="1:5" ht="27" x14ac:dyDescent="0.25">
      <c r="A533" s="418">
        <v>92717</v>
      </c>
      <c r="B533" s="414" t="s">
        <v>822</v>
      </c>
      <c r="C533" s="415" t="s">
        <v>278</v>
      </c>
      <c r="D533" s="416">
        <v>0.22</v>
      </c>
      <c r="E533" s="417" t="s">
        <v>301</v>
      </c>
    </row>
    <row r="534" spans="1:5" ht="27" x14ac:dyDescent="0.25">
      <c r="A534" s="418">
        <v>92961</v>
      </c>
      <c r="B534" s="414" t="s">
        <v>823</v>
      </c>
      <c r="C534" s="415" t="s">
        <v>278</v>
      </c>
      <c r="D534" s="416">
        <v>6.13</v>
      </c>
      <c r="E534" s="417" t="s">
        <v>301</v>
      </c>
    </row>
    <row r="535" spans="1:5" ht="27" x14ac:dyDescent="0.25">
      <c r="A535" s="418">
        <v>92967</v>
      </c>
      <c r="B535" s="414" t="s">
        <v>824</v>
      </c>
      <c r="C535" s="415" t="s">
        <v>278</v>
      </c>
      <c r="D535" s="416">
        <v>18.11</v>
      </c>
      <c r="E535" s="417" t="s">
        <v>301</v>
      </c>
    </row>
    <row r="536" spans="1:5" ht="54" x14ac:dyDescent="0.25">
      <c r="A536" s="418">
        <v>93225</v>
      </c>
      <c r="B536" s="414" t="s">
        <v>825</v>
      </c>
      <c r="C536" s="415" t="s">
        <v>278</v>
      </c>
      <c r="D536" s="416">
        <v>225.69</v>
      </c>
      <c r="E536" s="417" t="s">
        <v>301</v>
      </c>
    </row>
    <row r="537" spans="1:5" ht="27" x14ac:dyDescent="0.25">
      <c r="A537" s="418">
        <v>93234</v>
      </c>
      <c r="B537" s="414" t="s">
        <v>826</v>
      </c>
      <c r="C537" s="415" t="s">
        <v>278</v>
      </c>
      <c r="D537" s="416">
        <v>0.33</v>
      </c>
      <c r="E537" s="417" t="s">
        <v>301</v>
      </c>
    </row>
    <row r="538" spans="1:5" ht="40.5" x14ac:dyDescent="0.25">
      <c r="A538" s="418">
        <v>93244</v>
      </c>
      <c r="B538" s="414" t="s">
        <v>827</v>
      </c>
      <c r="C538" s="415" t="s">
        <v>278</v>
      </c>
      <c r="D538" s="416">
        <v>35.93</v>
      </c>
      <c r="E538" s="417" t="s">
        <v>301</v>
      </c>
    </row>
    <row r="539" spans="1:5" ht="27" x14ac:dyDescent="0.25">
      <c r="A539" s="418">
        <v>93274</v>
      </c>
      <c r="B539" s="414" t="s">
        <v>828</v>
      </c>
      <c r="C539" s="415" t="s">
        <v>278</v>
      </c>
      <c r="D539" s="416">
        <v>45.05</v>
      </c>
      <c r="E539" s="417" t="s">
        <v>301</v>
      </c>
    </row>
    <row r="540" spans="1:5" ht="27" x14ac:dyDescent="0.25">
      <c r="A540" s="418">
        <v>93282</v>
      </c>
      <c r="B540" s="414" t="s">
        <v>280</v>
      </c>
      <c r="C540" s="415" t="s">
        <v>278</v>
      </c>
      <c r="D540" s="416">
        <v>17.11</v>
      </c>
      <c r="E540" s="417" t="s">
        <v>301</v>
      </c>
    </row>
    <row r="541" spans="1:5" ht="27" x14ac:dyDescent="0.25">
      <c r="A541" s="418">
        <v>93288</v>
      </c>
      <c r="B541" s="414" t="s">
        <v>277</v>
      </c>
      <c r="C541" s="415" t="s">
        <v>278</v>
      </c>
      <c r="D541" s="416">
        <v>85.3</v>
      </c>
      <c r="E541" s="417" t="s">
        <v>301</v>
      </c>
    </row>
    <row r="542" spans="1:5" ht="40.5" x14ac:dyDescent="0.25">
      <c r="A542" s="418">
        <v>93403</v>
      </c>
      <c r="B542" s="414" t="s">
        <v>829</v>
      </c>
      <c r="C542" s="415" t="s">
        <v>278</v>
      </c>
      <c r="D542" s="416">
        <v>29.63</v>
      </c>
      <c r="E542" s="417" t="s">
        <v>301</v>
      </c>
    </row>
    <row r="543" spans="1:5" ht="54" x14ac:dyDescent="0.25">
      <c r="A543" s="418">
        <v>93409</v>
      </c>
      <c r="B543" s="414" t="s">
        <v>830</v>
      </c>
      <c r="C543" s="415" t="s">
        <v>278</v>
      </c>
      <c r="D543" s="416">
        <v>27.11</v>
      </c>
      <c r="E543" s="417" t="s">
        <v>301</v>
      </c>
    </row>
    <row r="544" spans="1:5" ht="27" x14ac:dyDescent="0.25">
      <c r="A544" s="418">
        <v>93416</v>
      </c>
      <c r="B544" s="414" t="s">
        <v>831</v>
      </c>
      <c r="C544" s="415" t="s">
        <v>278</v>
      </c>
      <c r="D544" s="416">
        <v>0.25</v>
      </c>
      <c r="E544" s="417" t="s">
        <v>301</v>
      </c>
    </row>
    <row r="545" spans="1:5" ht="27" x14ac:dyDescent="0.25">
      <c r="A545" s="418">
        <v>93422</v>
      </c>
      <c r="B545" s="414" t="s">
        <v>832</v>
      </c>
      <c r="C545" s="415" t="s">
        <v>278</v>
      </c>
      <c r="D545" s="416">
        <v>3.45</v>
      </c>
      <c r="E545" s="417" t="s">
        <v>301</v>
      </c>
    </row>
    <row r="546" spans="1:5" ht="27" x14ac:dyDescent="0.25">
      <c r="A546" s="418">
        <v>93428</v>
      </c>
      <c r="B546" s="414" t="s">
        <v>833</v>
      </c>
      <c r="C546" s="415" t="s">
        <v>278</v>
      </c>
      <c r="D546" s="416">
        <v>4.88</v>
      </c>
      <c r="E546" s="417" t="s">
        <v>301</v>
      </c>
    </row>
    <row r="547" spans="1:5" ht="27" x14ac:dyDescent="0.25">
      <c r="A547" s="418">
        <v>93434</v>
      </c>
      <c r="B547" s="414" t="s">
        <v>834</v>
      </c>
      <c r="C547" s="415" t="s">
        <v>278</v>
      </c>
      <c r="D547" s="416">
        <v>163.57</v>
      </c>
      <c r="E547" s="417" t="s">
        <v>301</v>
      </c>
    </row>
    <row r="548" spans="1:5" ht="27" x14ac:dyDescent="0.25">
      <c r="A548" s="418">
        <v>93440</v>
      </c>
      <c r="B548" s="414" t="s">
        <v>835</v>
      </c>
      <c r="C548" s="415" t="s">
        <v>278</v>
      </c>
      <c r="D548" s="416">
        <v>85.54</v>
      </c>
      <c r="E548" s="417" t="s">
        <v>301</v>
      </c>
    </row>
    <row r="549" spans="1:5" ht="27" x14ac:dyDescent="0.25">
      <c r="A549" s="418">
        <v>95122</v>
      </c>
      <c r="B549" s="414" t="s">
        <v>836</v>
      </c>
      <c r="C549" s="415" t="s">
        <v>278</v>
      </c>
      <c r="D549" s="416">
        <v>123.53</v>
      </c>
      <c r="E549" s="417" t="s">
        <v>301</v>
      </c>
    </row>
    <row r="550" spans="1:5" ht="27" x14ac:dyDescent="0.25">
      <c r="A550" s="418">
        <v>95128</v>
      </c>
      <c r="B550" s="414" t="s">
        <v>837</v>
      </c>
      <c r="C550" s="415" t="s">
        <v>278</v>
      </c>
      <c r="D550" s="416">
        <v>31.57</v>
      </c>
      <c r="E550" s="417" t="s">
        <v>301</v>
      </c>
    </row>
    <row r="551" spans="1:5" ht="27" x14ac:dyDescent="0.25">
      <c r="A551" s="418">
        <v>95140</v>
      </c>
      <c r="B551" s="414" t="s">
        <v>838</v>
      </c>
      <c r="C551" s="415" t="s">
        <v>278</v>
      </c>
      <c r="D551" s="416">
        <v>0.04</v>
      </c>
      <c r="E551" s="417" t="s">
        <v>301</v>
      </c>
    </row>
    <row r="552" spans="1:5" ht="27" x14ac:dyDescent="0.25">
      <c r="A552" s="418">
        <v>95213</v>
      </c>
      <c r="B552" s="414" t="s">
        <v>839</v>
      </c>
      <c r="C552" s="415" t="s">
        <v>278</v>
      </c>
      <c r="D552" s="416">
        <v>48.81</v>
      </c>
      <c r="E552" s="417" t="s">
        <v>301</v>
      </c>
    </row>
    <row r="553" spans="1:5" ht="27" x14ac:dyDescent="0.25">
      <c r="A553" s="418">
        <v>95219</v>
      </c>
      <c r="B553" s="414" t="s">
        <v>840</v>
      </c>
      <c r="C553" s="415" t="s">
        <v>278</v>
      </c>
      <c r="D553" s="416">
        <v>22.84</v>
      </c>
      <c r="E553" s="417" t="s">
        <v>301</v>
      </c>
    </row>
    <row r="554" spans="1:5" ht="13.5" x14ac:dyDescent="0.25">
      <c r="A554" s="418">
        <v>95259</v>
      </c>
      <c r="B554" s="414" t="s">
        <v>841</v>
      </c>
      <c r="C554" s="415" t="s">
        <v>278</v>
      </c>
      <c r="D554" s="416">
        <v>17.97</v>
      </c>
      <c r="E554" s="417" t="s">
        <v>301</v>
      </c>
    </row>
    <row r="555" spans="1:5" ht="27" x14ac:dyDescent="0.25">
      <c r="A555" s="418">
        <v>95265</v>
      </c>
      <c r="B555" s="414" t="s">
        <v>842</v>
      </c>
      <c r="C555" s="415" t="s">
        <v>278</v>
      </c>
      <c r="D555" s="416">
        <v>0.74</v>
      </c>
      <c r="E555" s="417" t="s">
        <v>301</v>
      </c>
    </row>
    <row r="556" spans="1:5" ht="27" x14ac:dyDescent="0.25">
      <c r="A556" s="418">
        <v>95271</v>
      </c>
      <c r="B556" s="414" t="s">
        <v>843</v>
      </c>
      <c r="C556" s="415" t="s">
        <v>278</v>
      </c>
      <c r="D556" s="416">
        <v>0.49</v>
      </c>
      <c r="E556" s="417" t="s">
        <v>301</v>
      </c>
    </row>
    <row r="557" spans="1:5" ht="27" x14ac:dyDescent="0.25">
      <c r="A557" s="418">
        <v>95277</v>
      </c>
      <c r="B557" s="414" t="s">
        <v>384</v>
      </c>
      <c r="C557" s="415" t="s">
        <v>278</v>
      </c>
      <c r="D557" s="416">
        <v>0.49</v>
      </c>
      <c r="E557" s="417" t="s">
        <v>301</v>
      </c>
    </row>
    <row r="558" spans="1:5" ht="27" x14ac:dyDescent="0.25">
      <c r="A558" s="418">
        <v>95283</v>
      </c>
      <c r="B558" s="414" t="s">
        <v>844</v>
      </c>
      <c r="C558" s="415" t="s">
        <v>278</v>
      </c>
      <c r="D558" s="416">
        <v>0.53</v>
      </c>
      <c r="E558" s="417" t="s">
        <v>301</v>
      </c>
    </row>
    <row r="559" spans="1:5" ht="27" x14ac:dyDescent="0.25">
      <c r="A559" s="418">
        <v>95621</v>
      </c>
      <c r="B559" s="414" t="s">
        <v>845</v>
      </c>
      <c r="C559" s="415" t="s">
        <v>278</v>
      </c>
      <c r="D559" s="416">
        <v>17.8</v>
      </c>
      <c r="E559" s="417" t="s">
        <v>301</v>
      </c>
    </row>
    <row r="560" spans="1:5" ht="27" x14ac:dyDescent="0.25">
      <c r="A560" s="418">
        <v>95632</v>
      </c>
      <c r="B560" s="414" t="s">
        <v>846</v>
      </c>
      <c r="C560" s="415" t="s">
        <v>278</v>
      </c>
      <c r="D560" s="416">
        <v>44.32</v>
      </c>
      <c r="E560" s="417" t="s">
        <v>301</v>
      </c>
    </row>
    <row r="561" spans="1:5" ht="27" x14ac:dyDescent="0.25">
      <c r="A561" s="418">
        <v>95703</v>
      </c>
      <c r="B561" s="414" t="s">
        <v>847</v>
      </c>
      <c r="C561" s="415" t="s">
        <v>278</v>
      </c>
      <c r="D561" s="416">
        <v>19.829999999999998</v>
      </c>
      <c r="E561" s="417" t="s">
        <v>301</v>
      </c>
    </row>
    <row r="562" spans="1:5" ht="27" x14ac:dyDescent="0.25">
      <c r="A562" s="418">
        <v>95709</v>
      </c>
      <c r="B562" s="414" t="s">
        <v>848</v>
      </c>
      <c r="C562" s="415" t="s">
        <v>278</v>
      </c>
      <c r="D562" s="416">
        <v>44.81</v>
      </c>
      <c r="E562" s="417" t="s">
        <v>301</v>
      </c>
    </row>
    <row r="563" spans="1:5" ht="40.5" x14ac:dyDescent="0.25">
      <c r="A563" s="418">
        <v>95715</v>
      </c>
      <c r="B563" s="414" t="s">
        <v>849</v>
      </c>
      <c r="C563" s="415" t="s">
        <v>278</v>
      </c>
      <c r="D563" s="416">
        <v>54.13</v>
      </c>
      <c r="E563" s="417" t="s">
        <v>301</v>
      </c>
    </row>
    <row r="564" spans="1:5" ht="40.5" x14ac:dyDescent="0.25">
      <c r="A564" s="418">
        <v>95721</v>
      </c>
      <c r="B564" s="414" t="s">
        <v>850</v>
      </c>
      <c r="C564" s="415" t="s">
        <v>278</v>
      </c>
      <c r="D564" s="416">
        <v>52.88</v>
      </c>
      <c r="E564" s="417" t="s">
        <v>301</v>
      </c>
    </row>
    <row r="565" spans="1:5" ht="27" x14ac:dyDescent="0.25">
      <c r="A565" s="418">
        <v>95873</v>
      </c>
      <c r="B565" s="414" t="s">
        <v>851</v>
      </c>
      <c r="C565" s="415" t="s">
        <v>278</v>
      </c>
      <c r="D565" s="416">
        <v>7.81</v>
      </c>
      <c r="E565" s="417" t="s">
        <v>301</v>
      </c>
    </row>
    <row r="566" spans="1:5" ht="27" x14ac:dyDescent="0.25">
      <c r="A566" s="418">
        <v>96014</v>
      </c>
      <c r="B566" s="414" t="s">
        <v>852</v>
      </c>
      <c r="C566" s="415" t="s">
        <v>278</v>
      </c>
      <c r="D566" s="416">
        <v>31.26</v>
      </c>
      <c r="E566" s="417" t="s">
        <v>301</v>
      </c>
    </row>
    <row r="567" spans="1:5" ht="27" x14ac:dyDescent="0.25">
      <c r="A567" s="418">
        <v>96021</v>
      </c>
      <c r="B567" s="414" t="s">
        <v>853</v>
      </c>
      <c r="C567" s="415" t="s">
        <v>278</v>
      </c>
      <c r="D567" s="416">
        <v>31.13</v>
      </c>
      <c r="E567" s="417" t="s">
        <v>301</v>
      </c>
    </row>
    <row r="568" spans="1:5" ht="27" x14ac:dyDescent="0.25">
      <c r="A568" s="418">
        <v>96029</v>
      </c>
      <c r="B568" s="414" t="s">
        <v>854</v>
      </c>
      <c r="C568" s="415" t="s">
        <v>278</v>
      </c>
      <c r="D568" s="416">
        <v>27.88</v>
      </c>
      <c r="E568" s="417" t="s">
        <v>301</v>
      </c>
    </row>
    <row r="569" spans="1:5" ht="27" x14ac:dyDescent="0.25">
      <c r="A569" s="418">
        <v>96036</v>
      </c>
      <c r="B569" s="414" t="s">
        <v>855</v>
      </c>
      <c r="C569" s="415" t="s">
        <v>278</v>
      </c>
      <c r="D569" s="416">
        <v>39.58</v>
      </c>
      <c r="E569" s="417" t="s">
        <v>301</v>
      </c>
    </row>
    <row r="570" spans="1:5" ht="27" x14ac:dyDescent="0.25">
      <c r="A570" s="418">
        <v>96155</v>
      </c>
      <c r="B570" s="414" t="s">
        <v>856</v>
      </c>
      <c r="C570" s="415" t="s">
        <v>278</v>
      </c>
      <c r="D570" s="416">
        <v>28.01</v>
      </c>
      <c r="E570" s="417" t="s">
        <v>301</v>
      </c>
    </row>
    <row r="571" spans="1:5" ht="27" x14ac:dyDescent="0.25">
      <c r="A571" s="418">
        <v>96156</v>
      </c>
      <c r="B571" s="414" t="s">
        <v>857</v>
      </c>
      <c r="C571" s="415" t="s">
        <v>278</v>
      </c>
      <c r="D571" s="416">
        <v>36.94</v>
      </c>
      <c r="E571" s="417" t="s">
        <v>301</v>
      </c>
    </row>
    <row r="572" spans="1:5" ht="27" x14ac:dyDescent="0.25">
      <c r="A572" s="418">
        <v>96159</v>
      </c>
      <c r="B572" s="414" t="s">
        <v>858</v>
      </c>
      <c r="C572" s="415" t="s">
        <v>278</v>
      </c>
      <c r="D572" s="416">
        <v>46.45</v>
      </c>
      <c r="E572" s="417" t="s">
        <v>301</v>
      </c>
    </row>
    <row r="573" spans="1:5" ht="27" x14ac:dyDescent="0.25">
      <c r="A573" s="418">
        <v>96246</v>
      </c>
      <c r="B573" s="414" t="s">
        <v>859</v>
      </c>
      <c r="C573" s="415" t="s">
        <v>278</v>
      </c>
      <c r="D573" s="416">
        <v>37.53</v>
      </c>
      <c r="E573" s="417" t="s">
        <v>301</v>
      </c>
    </row>
    <row r="574" spans="1:5" ht="27" x14ac:dyDescent="0.25">
      <c r="A574" s="418">
        <v>96302</v>
      </c>
      <c r="B574" s="414" t="s">
        <v>860</v>
      </c>
      <c r="C574" s="415" t="s">
        <v>278</v>
      </c>
      <c r="D574" s="416">
        <v>60.56</v>
      </c>
      <c r="E574" s="417" t="s">
        <v>301</v>
      </c>
    </row>
    <row r="575" spans="1:5" ht="27" x14ac:dyDescent="0.25">
      <c r="A575" s="418">
        <v>96308</v>
      </c>
      <c r="B575" s="414" t="s">
        <v>861</v>
      </c>
      <c r="C575" s="415" t="s">
        <v>278</v>
      </c>
      <c r="D575" s="416">
        <v>0.14000000000000001</v>
      </c>
      <c r="E575" s="417" t="s">
        <v>301</v>
      </c>
    </row>
    <row r="576" spans="1:5" ht="27" x14ac:dyDescent="0.25">
      <c r="A576" s="418">
        <v>96464</v>
      </c>
      <c r="B576" s="414" t="s">
        <v>862</v>
      </c>
      <c r="C576" s="415" t="s">
        <v>278</v>
      </c>
      <c r="D576" s="416">
        <v>47.33</v>
      </c>
      <c r="E576" s="417" t="s">
        <v>301</v>
      </c>
    </row>
    <row r="577" spans="1:5" ht="40.5" x14ac:dyDescent="0.25">
      <c r="A577" s="418">
        <v>98765</v>
      </c>
      <c r="B577" s="414" t="s">
        <v>7365</v>
      </c>
      <c r="C577" s="415" t="s">
        <v>278</v>
      </c>
      <c r="D577" s="416">
        <v>0.08</v>
      </c>
      <c r="E577" s="417" t="s">
        <v>301</v>
      </c>
    </row>
    <row r="578" spans="1:5" ht="40.5" x14ac:dyDescent="0.25">
      <c r="A578" s="418">
        <v>99834</v>
      </c>
      <c r="B578" s="414" t="s">
        <v>7366</v>
      </c>
      <c r="C578" s="415" t="s">
        <v>278</v>
      </c>
      <c r="D578" s="416">
        <v>0.14000000000000001</v>
      </c>
      <c r="E578" s="417" t="s">
        <v>301</v>
      </c>
    </row>
    <row r="579" spans="1:5" ht="40.5" x14ac:dyDescent="0.25">
      <c r="A579" s="418">
        <v>5089</v>
      </c>
      <c r="B579" s="414" t="s">
        <v>863</v>
      </c>
      <c r="C579" s="415" t="s">
        <v>251</v>
      </c>
      <c r="D579" s="416">
        <v>18.96</v>
      </c>
      <c r="E579" s="417" t="s">
        <v>301</v>
      </c>
    </row>
    <row r="580" spans="1:5" ht="27" x14ac:dyDescent="0.25">
      <c r="A580" s="418">
        <v>5627</v>
      </c>
      <c r="B580" s="414" t="s">
        <v>864</v>
      </c>
      <c r="C580" s="415" t="s">
        <v>251</v>
      </c>
      <c r="D580" s="416">
        <v>22.78</v>
      </c>
      <c r="E580" s="417" t="s">
        <v>301</v>
      </c>
    </row>
    <row r="581" spans="1:5" ht="27" x14ac:dyDescent="0.25">
      <c r="A581" s="418">
        <v>5628</v>
      </c>
      <c r="B581" s="414" t="s">
        <v>865</v>
      </c>
      <c r="C581" s="415" t="s">
        <v>251</v>
      </c>
      <c r="D581" s="416">
        <v>5.85</v>
      </c>
      <c r="E581" s="417" t="s">
        <v>301</v>
      </c>
    </row>
    <row r="582" spans="1:5" ht="27" x14ac:dyDescent="0.25">
      <c r="A582" s="418">
        <v>5629</v>
      </c>
      <c r="B582" s="414" t="s">
        <v>866</v>
      </c>
      <c r="C582" s="415" t="s">
        <v>251</v>
      </c>
      <c r="D582" s="416">
        <v>28.47</v>
      </c>
      <c r="E582" s="417" t="s">
        <v>301</v>
      </c>
    </row>
    <row r="583" spans="1:5" ht="27" x14ac:dyDescent="0.25">
      <c r="A583" s="418">
        <v>5630</v>
      </c>
      <c r="B583" s="414" t="s">
        <v>867</v>
      </c>
      <c r="C583" s="415" t="s">
        <v>251</v>
      </c>
      <c r="D583" s="416">
        <v>54.86</v>
      </c>
      <c r="E583" s="417" t="s">
        <v>301</v>
      </c>
    </row>
    <row r="584" spans="1:5" ht="27" x14ac:dyDescent="0.25">
      <c r="A584" s="418">
        <v>5658</v>
      </c>
      <c r="B584" s="414" t="s">
        <v>868</v>
      </c>
      <c r="C584" s="415" t="s">
        <v>251</v>
      </c>
      <c r="D584" s="416">
        <v>1.18</v>
      </c>
      <c r="E584" s="417" t="s">
        <v>301</v>
      </c>
    </row>
    <row r="585" spans="1:5" ht="54" x14ac:dyDescent="0.25">
      <c r="A585" s="418">
        <v>5664</v>
      </c>
      <c r="B585" s="414" t="s">
        <v>869</v>
      </c>
      <c r="C585" s="415" t="s">
        <v>251</v>
      </c>
      <c r="D585" s="416">
        <v>17.05</v>
      </c>
      <c r="E585" s="417" t="s">
        <v>301</v>
      </c>
    </row>
    <row r="586" spans="1:5" ht="54" x14ac:dyDescent="0.25">
      <c r="A586" s="418">
        <v>5667</v>
      </c>
      <c r="B586" s="414" t="s">
        <v>870</v>
      </c>
      <c r="C586" s="415" t="s">
        <v>251</v>
      </c>
      <c r="D586" s="416">
        <v>15.16</v>
      </c>
      <c r="E586" s="417" t="s">
        <v>301</v>
      </c>
    </row>
    <row r="587" spans="1:5" ht="54" x14ac:dyDescent="0.25">
      <c r="A587" s="418">
        <v>5668</v>
      </c>
      <c r="B587" s="414" t="s">
        <v>871</v>
      </c>
      <c r="C587" s="415" t="s">
        <v>251</v>
      </c>
      <c r="D587" s="416">
        <v>41.98</v>
      </c>
      <c r="E587" s="417" t="s">
        <v>301</v>
      </c>
    </row>
    <row r="588" spans="1:5" ht="40.5" x14ac:dyDescent="0.25">
      <c r="A588" s="418">
        <v>5674</v>
      </c>
      <c r="B588" s="414" t="s">
        <v>872</v>
      </c>
      <c r="C588" s="415" t="s">
        <v>251</v>
      </c>
      <c r="D588" s="416">
        <v>18.239999999999998</v>
      </c>
      <c r="E588" s="417" t="s">
        <v>301</v>
      </c>
    </row>
    <row r="589" spans="1:5" ht="40.5" x14ac:dyDescent="0.25">
      <c r="A589" s="418">
        <v>5692</v>
      </c>
      <c r="B589" s="414" t="s">
        <v>873</v>
      </c>
      <c r="C589" s="415" t="s">
        <v>251</v>
      </c>
      <c r="D589" s="416">
        <v>0.16</v>
      </c>
      <c r="E589" s="417" t="s">
        <v>301</v>
      </c>
    </row>
    <row r="590" spans="1:5" ht="40.5" x14ac:dyDescent="0.25">
      <c r="A590" s="418">
        <v>5693</v>
      </c>
      <c r="B590" s="414" t="s">
        <v>874</v>
      </c>
      <c r="C590" s="415" t="s">
        <v>251</v>
      </c>
      <c r="D590" s="416">
        <v>3.39</v>
      </c>
      <c r="E590" s="417" t="s">
        <v>301</v>
      </c>
    </row>
    <row r="591" spans="1:5" ht="40.5" x14ac:dyDescent="0.25">
      <c r="A591" s="418">
        <v>5695</v>
      </c>
      <c r="B591" s="414" t="s">
        <v>875</v>
      </c>
      <c r="C591" s="415" t="s">
        <v>251</v>
      </c>
      <c r="D591" s="416">
        <v>22.67</v>
      </c>
      <c r="E591" s="417" t="s">
        <v>301</v>
      </c>
    </row>
    <row r="592" spans="1:5" ht="27" x14ac:dyDescent="0.25">
      <c r="A592" s="418">
        <v>5703</v>
      </c>
      <c r="B592" s="414" t="s">
        <v>876</v>
      </c>
      <c r="C592" s="415" t="s">
        <v>251</v>
      </c>
      <c r="D592" s="416">
        <v>15.7</v>
      </c>
      <c r="E592" s="417" t="s">
        <v>301</v>
      </c>
    </row>
    <row r="593" spans="1:5" ht="54" x14ac:dyDescent="0.25">
      <c r="A593" s="418">
        <v>5705</v>
      </c>
      <c r="B593" s="414" t="s">
        <v>877</v>
      </c>
      <c r="C593" s="415" t="s">
        <v>251</v>
      </c>
      <c r="D593" s="416">
        <v>14.12</v>
      </c>
      <c r="E593" s="417" t="s">
        <v>301</v>
      </c>
    </row>
    <row r="594" spans="1:5" ht="27" x14ac:dyDescent="0.25">
      <c r="A594" s="418">
        <v>5707</v>
      </c>
      <c r="B594" s="414" t="s">
        <v>878</v>
      </c>
      <c r="C594" s="415" t="s">
        <v>251</v>
      </c>
      <c r="D594" s="416">
        <v>39.72</v>
      </c>
      <c r="E594" s="417" t="s">
        <v>301</v>
      </c>
    </row>
    <row r="595" spans="1:5" ht="27" x14ac:dyDescent="0.25">
      <c r="A595" s="418">
        <v>5710</v>
      </c>
      <c r="B595" s="414" t="s">
        <v>879</v>
      </c>
      <c r="C595" s="415" t="s">
        <v>251</v>
      </c>
      <c r="D595" s="416">
        <v>94.74</v>
      </c>
      <c r="E595" s="417" t="s">
        <v>301</v>
      </c>
    </row>
    <row r="596" spans="1:5" ht="40.5" x14ac:dyDescent="0.25">
      <c r="A596" s="418">
        <v>5711</v>
      </c>
      <c r="B596" s="414" t="s">
        <v>880</v>
      </c>
      <c r="C596" s="415" t="s">
        <v>251</v>
      </c>
      <c r="D596" s="416">
        <v>51.88</v>
      </c>
      <c r="E596" s="417" t="s">
        <v>301</v>
      </c>
    </row>
    <row r="597" spans="1:5" ht="27" x14ac:dyDescent="0.25">
      <c r="A597" s="418">
        <v>5714</v>
      </c>
      <c r="B597" s="414" t="s">
        <v>881</v>
      </c>
      <c r="C597" s="415" t="s">
        <v>251</v>
      </c>
      <c r="D597" s="416">
        <v>7.72</v>
      </c>
      <c r="E597" s="417" t="s">
        <v>301</v>
      </c>
    </row>
    <row r="598" spans="1:5" ht="27" x14ac:dyDescent="0.25">
      <c r="A598" s="418">
        <v>5715</v>
      </c>
      <c r="B598" s="414" t="s">
        <v>882</v>
      </c>
      <c r="C598" s="415" t="s">
        <v>251</v>
      </c>
      <c r="D598" s="416">
        <v>41.43</v>
      </c>
      <c r="E598" s="417" t="s">
        <v>301</v>
      </c>
    </row>
    <row r="599" spans="1:5" ht="27" x14ac:dyDescent="0.25">
      <c r="A599" s="418">
        <v>5718</v>
      </c>
      <c r="B599" s="414" t="s">
        <v>883</v>
      </c>
      <c r="C599" s="415" t="s">
        <v>251</v>
      </c>
      <c r="D599" s="416">
        <v>84.01</v>
      </c>
      <c r="E599" s="417" t="s">
        <v>301</v>
      </c>
    </row>
    <row r="600" spans="1:5" ht="27" x14ac:dyDescent="0.25">
      <c r="A600" s="418">
        <v>5721</v>
      </c>
      <c r="B600" s="414" t="s">
        <v>884</v>
      </c>
      <c r="C600" s="415" t="s">
        <v>251</v>
      </c>
      <c r="D600" s="416">
        <v>74.11</v>
      </c>
      <c r="E600" s="417" t="s">
        <v>301</v>
      </c>
    </row>
    <row r="601" spans="1:5" ht="27" x14ac:dyDescent="0.25">
      <c r="A601" s="418">
        <v>5722</v>
      </c>
      <c r="B601" s="414" t="s">
        <v>885</v>
      </c>
      <c r="C601" s="415" t="s">
        <v>251</v>
      </c>
      <c r="D601" s="416">
        <v>171.48</v>
      </c>
      <c r="E601" s="417" t="s">
        <v>301</v>
      </c>
    </row>
    <row r="602" spans="1:5" ht="27" x14ac:dyDescent="0.25">
      <c r="A602" s="418">
        <v>5724</v>
      </c>
      <c r="B602" s="414" t="s">
        <v>886</v>
      </c>
      <c r="C602" s="415" t="s">
        <v>251</v>
      </c>
      <c r="D602" s="416">
        <v>30.02</v>
      </c>
      <c r="E602" s="417" t="s">
        <v>301</v>
      </c>
    </row>
    <row r="603" spans="1:5" ht="40.5" x14ac:dyDescent="0.25">
      <c r="A603" s="418">
        <v>5727</v>
      </c>
      <c r="B603" s="414" t="s">
        <v>887</v>
      </c>
      <c r="C603" s="415" t="s">
        <v>251</v>
      </c>
      <c r="D603" s="416">
        <v>5.5</v>
      </c>
      <c r="E603" s="417" t="s">
        <v>301</v>
      </c>
    </row>
    <row r="604" spans="1:5" ht="27" x14ac:dyDescent="0.25">
      <c r="A604" s="418">
        <v>5729</v>
      </c>
      <c r="B604" s="414" t="s">
        <v>888</v>
      </c>
      <c r="C604" s="415" t="s">
        <v>251</v>
      </c>
      <c r="D604" s="416">
        <v>22.4</v>
      </c>
      <c r="E604" s="417" t="s">
        <v>301</v>
      </c>
    </row>
    <row r="605" spans="1:5" ht="40.5" x14ac:dyDescent="0.25">
      <c r="A605" s="418">
        <v>5730</v>
      </c>
      <c r="B605" s="414" t="s">
        <v>889</v>
      </c>
      <c r="C605" s="415" t="s">
        <v>251</v>
      </c>
      <c r="D605" s="416">
        <v>28.66</v>
      </c>
      <c r="E605" s="417" t="s">
        <v>301</v>
      </c>
    </row>
    <row r="606" spans="1:5" ht="54" x14ac:dyDescent="0.25">
      <c r="A606" s="418">
        <v>5735</v>
      </c>
      <c r="B606" s="414" t="s">
        <v>890</v>
      </c>
      <c r="C606" s="415" t="s">
        <v>251</v>
      </c>
      <c r="D606" s="416">
        <v>16.45</v>
      </c>
      <c r="E606" s="417" t="s">
        <v>301</v>
      </c>
    </row>
    <row r="607" spans="1:5" ht="54" x14ac:dyDescent="0.25">
      <c r="A607" s="418">
        <v>5736</v>
      </c>
      <c r="B607" s="414" t="s">
        <v>891</v>
      </c>
      <c r="C607" s="415" t="s">
        <v>251</v>
      </c>
      <c r="D607" s="416">
        <v>38.520000000000003</v>
      </c>
      <c r="E607" s="417" t="s">
        <v>301</v>
      </c>
    </row>
    <row r="608" spans="1:5" ht="40.5" x14ac:dyDescent="0.25">
      <c r="A608" s="418">
        <v>5738</v>
      </c>
      <c r="B608" s="414" t="s">
        <v>892</v>
      </c>
      <c r="C608" s="415" t="s">
        <v>251</v>
      </c>
      <c r="D608" s="416">
        <v>19.920000000000002</v>
      </c>
      <c r="E608" s="417" t="s">
        <v>301</v>
      </c>
    </row>
    <row r="609" spans="1:5" ht="40.5" x14ac:dyDescent="0.25">
      <c r="A609" s="418">
        <v>5739</v>
      </c>
      <c r="B609" s="414" t="s">
        <v>893</v>
      </c>
      <c r="C609" s="415" t="s">
        <v>251</v>
      </c>
      <c r="D609" s="416">
        <v>24.92</v>
      </c>
      <c r="E609" s="417" t="s">
        <v>301</v>
      </c>
    </row>
    <row r="610" spans="1:5" ht="40.5" x14ac:dyDescent="0.25">
      <c r="A610" s="418">
        <v>5741</v>
      </c>
      <c r="B610" s="414" t="s">
        <v>894</v>
      </c>
      <c r="C610" s="415" t="s">
        <v>251</v>
      </c>
      <c r="D610" s="416">
        <v>27.29</v>
      </c>
      <c r="E610" s="417" t="s">
        <v>301</v>
      </c>
    </row>
    <row r="611" spans="1:5" ht="40.5" x14ac:dyDescent="0.25">
      <c r="A611" s="418">
        <v>5742</v>
      </c>
      <c r="B611" s="414" t="s">
        <v>895</v>
      </c>
      <c r="C611" s="415" t="s">
        <v>251</v>
      </c>
      <c r="D611" s="416">
        <v>16.079999999999998</v>
      </c>
      <c r="E611" s="417" t="s">
        <v>301</v>
      </c>
    </row>
    <row r="612" spans="1:5" ht="40.5" x14ac:dyDescent="0.25">
      <c r="A612" s="418">
        <v>5747</v>
      </c>
      <c r="B612" s="414" t="s">
        <v>896</v>
      </c>
      <c r="C612" s="415" t="s">
        <v>251</v>
      </c>
      <c r="D612" s="416">
        <v>92.14</v>
      </c>
      <c r="E612" s="417" t="s">
        <v>301</v>
      </c>
    </row>
    <row r="613" spans="1:5" ht="40.5" x14ac:dyDescent="0.25">
      <c r="A613" s="418">
        <v>5751</v>
      </c>
      <c r="B613" s="414" t="s">
        <v>897</v>
      </c>
      <c r="C613" s="415" t="s">
        <v>251</v>
      </c>
      <c r="D613" s="416">
        <v>15.54</v>
      </c>
      <c r="E613" s="417" t="s">
        <v>301</v>
      </c>
    </row>
    <row r="614" spans="1:5" ht="40.5" x14ac:dyDescent="0.25">
      <c r="A614" s="418">
        <v>5754</v>
      </c>
      <c r="B614" s="414" t="s">
        <v>898</v>
      </c>
      <c r="C614" s="415" t="s">
        <v>251</v>
      </c>
      <c r="D614" s="416">
        <v>13.09</v>
      </c>
      <c r="E614" s="417" t="s">
        <v>301</v>
      </c>
    </row>
    <row r="615" spans="1:5" ht="40.5" x14ac:dyDescent="0.25">
      <c r="A615" s="418">
        <v>5763</v>
      </c>
      <c r="B615" s="414" t="s">
        <v>899</v>
      </c>
      <c r="C615" s="415" t="s">
        <v>251</v>
      </c>
      <c r="D615" s="416">
        <v>22.54</v>
      </c>
      <c r="E615" s="417" t="s">
        <v>301</v>
      </c>
    </row>
    <row r="616" spans="1:5" ht="27" x14ac:dyDescent="0.25">
      <c r="A616" s="418">
        <v>5765</v>
      </c>
      <c r="B616" s="414" t="s">
        <v>900</v>
      </c>
      <c r="C616" s="415" t="s">
        <v>251</v>
      </c>
      <c r="D616" s="416">
        <v>1.92</v>
      </c>
      <c r="E616" s="417" t="s">
        <v>301</v>
      </c>
    </row>
    <row r="617" spans="1:5" ht="27" x14ac:dyDescent="0.25">
      <c r="A617" s="418">
        <v>5766</v>
      </c>
      <c r="B617" s="414" t="s">
        <v>901</v>
      </c>
      <c r="C617" s="415" t="s">
        <v>251</v>
      </c>
      <c r="D617" s="416">
        <v>2.13</v>
      </c>
      <c r="E617" s="417" t="s">
        <v>301</v>
      </c>
    </row>
    <row r="618" spans="1:5" ht="27" x14ac:dyDescent="0.25">
      <c r="A618" s="418">
        <v>5779</v>
      </c>
      <c r="B618" s="414" t="s">
        <v>902</v>
      </c>
      <c r="C618" s="415" t="s">
        <v>251</v>
      </c>
      <c r="D618" s="416">
        <v>35.04</v>
      </c>
      <c r="E618" s="417" t="s">
        <v>301</v>
      </c>
    </row>
    <row r="619" spans="1:5" ht="27" x14ac:dyDescent="0.25">
      <c r="A619" s="418">
        <v>5787</v>
      </c>
      <c r="B619" s="414" t="s">
        <v>903</v>
      </c>
      <c r="C619" s="415" t="s">
        <v>251</v>
      </c>
      <c r="D619" s="416">
        <v>97.33</v>
      </c>
      <c r="E619" s="417" t="s">
        <v>301</v>
      </c>
    </row>
    <row r="620" spans="1:5" ht="27" x14ac:dyDescent="0.25">
      <c r="A620" s="418">
        <v>5797</v>
      </c>
      <c r="B620" s="414" t="s">
        <v>904</v>
      </c>
      <c r="C620" s="415" t="s">
        <v>251</v>
      </c>
      <c r="D620" s="416">
        <v>2.92</v>
      </c>
      <c r="E620" s="417" t="s">
        <v>301</v>
      </c>
    </row>
    <row r="621" spans="1:5" ht="40.5" x14ac:dyDescent="0.25">
      <c r="A621" s="418">
        <v>5800</v>
      </c>
      <c r="B621" s="414" t="s">
        <v>905</v>
      </c>
      <c r="C621" s="415" t="s">
        <v>251</v>
      </c>
      <c r="D621" s="416">
        <v>0.28999999999999998</v>
      </c>
      <c r="E621" s="417" t="s">
        <v>301</v>
      </c>
    </row>
    <row r="622" spans="1:5" ht="27" x14ac:dyDescent="0.25">
      <c r="A622" s="418">
        <v>7032</v>
      </c>
      <c r="B622" s="414" t="s">
        <v>906</v>
      </c>
      <c r="C622" s="415" t="s">
        <v>251</v>
      </c>
      <c r="D622" s="416">
        <v>2.93</v>
      </c>
      <c r="E622" s="417" t="s">
        <v>301</v>
      </c>
    </row>
    <row r="623" spans="1:5" ht="27" x14ac:dyDescent="0.25">
      <c r="A623" s="418">
        <v>7033</v>
      </c>
      <c r="B623" s="414" t="s">
        <v>907</v>
      </c>
      <c r="C623" s="415" t="s">
        <v>251</v>
      </c>
      <c r="D623" s="416">
        <v>1.17</v>
      </c>
      <c r="E623" s="417" t="s">
        <v>301</v>
      </c>
    </row>
    <row r="624" spans="1:5" ht="27" x14ac:dyDescent="0.25">
      <c r="A624" s="418">
        <v>7034</v>
      </c>
      <c r="B624" s="414" t="s">
        <v>908</v>
      </c>
      <c r="C624" s="415" t="s">
        <v>251</v>
      </c>
      <c r="D624" s="416">
        <v>5.49</v>
      </c>
      <c r="E624" s="417" t="s">
        <v>301</v>
      </c>
    </row>
    <row r="625" spans="1:5" ht="27" x14ac:dyDescent="0.25">
      <c r="A625" s="418">
        <v>7035</v>
      </c>
      <c r="B625" s="414" t="s">
        <v>909</v>
      </c>
      <c r="C625" s="415" t="s">
        <v>251</v>
      </c>
      <c r="D625" s="416">
        <v>157.72</v>
      </c>
      <c r="E625" s="417" t="s">
        <v>301</v>
      </c>
    </row>
    <row r="626" spans="1:5" ht="40.5" x14ac:dyDescent="0.25">
      <c r="A626" s="418">
        <v>7038</v>
      </c>
      <c r="B626" s="414" t="s">
        <v>910</v>
      </c>
      <c r="C626" s="415" t="s">
        <v>251</v>
      </c>
      <c r="D626" s="416">
        <v>22.78</v>
      </c>
      <c r="E626" s="417" t="s">
        <v>301</v>
      </c>
    </row>
    <row r="627" spans="1:5" ht="27" x14ac:dyDescent="0.25">
      <c r="A627" s="418">
        <v>7039</v>
      </c>
      <c r="B627" s="414" t="s">
        <v>911</v>
      </c>
      <c r="C627" s="415" t="s">
        <v>251</v>
      </c>
      <c r="D627" s="416">
        <v>5.98</v>
      </c>
      <c r="E627" s="417" t="s">
        <v>301</v>
      </c>
    </row>
    <row r="628" spans="1:5" ht="40.5" x14ac:dyDescent="0.25">
      <c r="A628" s="418">
        <v>7040</v>
      </c>
      <c r="B628" s="414" t="s">
        <v>912</v>
      </c>
      <c r="C628" s="415" t="s">
        <v>251</v>
      </c>
      <c r="D628" s="416">
        <v>28.51</v>
      </c>
      <c r="E628" s="417" t="s">
        <v>301</v>
      </c>
    </row>
    <row r="629" spans="1:5" ht="40.5" x14ac:dyDescent="0.25">
      <c r="A629" s="418">
        <v>7044</v>
      </c>
      <c r="B629" s="414" t="s">
        <v>913</v>
      </c>
      <c r="C629" s="415" t="s">
        <v>251</v>
      </c>
      <c r="D629" s="416">
        <v>0.18</v>
      </c>
      <c r="E629" s="417" t="s">
        <v>301</v>
      </c>
    </row>
    <row r="630" spans="1:5" ht="40.5" x14ac:dyDescent="0.25">
      <c r="A630" s="418">
        <v>7045</v>
      </c>
      <c r="B630" s="414" t="s">
        <v>914</v>
      </c>
      <c r="C630" s="415" t="s">
        <v>251</v>
      </c>
      <c r="D630" s="416">
        <v>0.04</v>
      </c>
      <c r="E630" s="417" t="s">
        <v>301</v>
      </c>
    </row>
    <row r="631" spans="1:5" ht="40.5" x14ac:dyDescent="0.25">
      <c r="A631" s="418">
        <v>7046</v>
      </c>
      <c r="B631" s="414" t="s">
        <v>915</v>
      </c>
      <c r="C631" s="415" t="s">
        <v>251</v>
      </c>
      <c r="D631" s="416">
        <v>0.2</v>
      </c>
      <c r="E631" s="417" t="s">
        <v>301</v>
      </c>
    </row>
    <row r="632" spans="1:5" ht="40.5" x14ac:dyDescent="0.25">
      <c r="A632" s="418">
        <v>7047</v>
      </c>
      <c r="B632" s="414" t="s">
        <v>916</v>
      </c>
      <c r="C632" s="415" t="s">
        <v>251</v>
      </c>
      <c r="D632" s="416">
        <v>4.0199999999999996</v>
      </c>
      <c r="E632" s="417" t="s">
        <v>301</v>
      </c>
    </row>
    <row r="633" spans="1:5" ht="40.5" x14ac:dyDescent="0.25">
      <c r="A633" s="418">
        <v>7051</v>
      </c>
      <c r="B633" s="414" t="s">
        <v>917</v>
      </c>
      <c r="C633" s="415" t="s">
        <v>251</v>
      </c>
      <c r="D633" s="416">
        <v>20.21</v>
      </c>
      <c r="E633" s="417" t="s">
        <v>301</v>
      </c>
    </row>
    <row r="634" spans="1:5" ht="40.5" x14ac:dyDescent="0.25">
      <c r="A634" s="418">
        <v>7052</v>
      </c>
      <c r="B634" s="414" t="s">
        <v>918</v>
      </c>
      <c r="C634" s="415" t="s">
        <v>251</v>
      </c>
      <c r="D634" s="416">
        <v>5.3</v>
      </c>
      <c r="E634" s="417" t="s">
        <v>301</v>
      </c>
    </row>
    <row r="635" spans="1:5" ht="40.5" x14ac:dyDescent="0.25">
      <c r="A635" s="418">
        <v>7053</v>
      </c>
      <c r="B635" s="414" t="s">
        <v>919</v>
      </c>
      <c r="C635" s="415" t="s">
        <v>251</v>
      </c>
      <c r="D635" s="416">
        <v>25.29</v>
      </c>
      <c r="E635" s="417" t="s">
        <v>301</v>
      </c>
    </row>
    <row r="636" spans="1:5" ht="40.5" x14ac:dyDescent="0.25">
      <c r="A636" s="418">
        <v>7054</v>
      </c>
      <c r="B636" s="414" t="s">
        <v>920</v>
      </c>
      <c r="C636" s="415" t="s">
        <v>251</v>
      </c>
      <c r="D636" s="416">
        <v>61.78</v>
      </c>
      <c r="E636" s="417" t="s">
        <v>301</v>
      </c>
    </row>
    <row r="637" spans="1:5" ht="40.5" x14ac:dyDescent="0.25">
      <c r="A637" s="418">
        <v>7058</v>
      </c>
      <c r="B637" s="414" t="s">
        <v>921</v>
      </c>
      <c r="C637" s="415" t="s">
        <v>251</v>
      </c>
      <c r="D637" s="416">
        <v>11.54</v>
      </c>
      <c r="E637" s="417" t="s">
        <v>301</v>
      </c>
    </row>
    <row r="638" spans="1:5" ht="40.5" x14ac:dyDescent="0.25">
      <c r="A638" s="418">
        <v>7059</v>
      </c>
      <c r="B638" s="414" t="s">
        <v>922</v>
      </c>
      <c r="C638" s="415" t="s">
        <v>251</v>
      </c>
      <c r="D638" s="416">
        <v>4.03</v>
      </c>
      <c r="E638" s="417" t="s">
        <v>301</v>
      </c>
    </row>
    <row r="639" spans="1:5" ht="40.5" x14ac:dyDescent="0.25">
      <c r="A639" s="418">
        <v>7060</v>
      </c>
      <c r="B639" s="414" t="s">
        <v>923</v>
      </c>
      <c r="C639" s="415" t="s">
        <v>251</v>
      </c>
      <c r="D639" s="416">
        <v>21.64</v>
      </c>
      <c r="E639" s="417" t="s">
        <v>301</v>
      </c>
    </row>
    <row r="640" spans="1:5" ht="40.5" x14ac:dyDescent="0.25">
      <c r="A640" s="418">
        <v>7061</v>
      </c>
      <c r="B640" s="414" t="s">
        <v>924</v>
      </c>
      <c r="C640" s="415" t="s">
        <v>251</v>
      </c>
      <c r="D640" s="416">
        <v>90.19</v>
      </c>
      <c r="E640" s="417" t="s">
        <v>301</v>
      </c>
    </row>
    <row r="641" spans="1:5" ht="27" x14ac:dyDescent="0.25">
      <c r="A641" s="418">
        <v>7063</v>
      </c>
      <c r="B641" s="414" t="s">
        <v>925</v>
      </c>
      <c r="C641" s="415" t="s">
        <v>251</v>
      </c>
      <c r="D641" s="416">
        <v>9.6300000000000008</v>
      </c>
      <c r="E641" s="417" t="s">
        <v>301</v>
      </c>
    </row>
    <row r="642" spans="1:5" ht="27" x14ac:dyDescent="0.25">
      <c r="A642" s="418">
        <v>7064</v>
      </c>
      <c r="B642" s="414" t="s">
        <v>926</v>
      </c>
      <c r="C642" s="415" t="s">
        <v>251</v>
      </c>
      <c r="D642" s="416">
        <v>2.5299999999999998</v>
      </c>
      <c r="E642" s="417" t="s">
        <v>301</v>
      </c>
    </row>
    <row r="643" spans="1:5" ht="27" x14ac:dyDescent="0.25">
      <c r="A643" s="418">
        <v>7065</v>
      </c>
      <c r="B643" s="414" t="s">
        <v>927</v>
      </c>
      <c r="C643" s="415" t="s">
        <v>251</v>
      </c>
      <c r="D643" s="416">
        <v>10.54</v>
      </c>
      <c r="E643" s="417" t="s">
        <v>301</v>
      </c>
    </row>
    <row r="644" spans="1:5" ht="27" x14ac:dyDescent="0.25">
      <c r="A644" s="418">
        <v>7066</v>
      </c>
      <c r="B644" s="414" t="s">
        <v>928</v>
      </c>
      <c r="C644" s="415" t="s">
        <v>251</v>
      </c>
      <c r="D644" s="416">
        <v>59.46</v>
      </c>
      <c r="E644" s="417" t="s">
        <v>301</v>
      </c>
    </row>
    <row r="645" spans="1:5" ht="54" x14ac:dyDescent="0.25">
      <c r="A645" s="418">
        <v>53786</v>
      </c>
      <c r="B645" s="414" t="s">
        <v>929</v>
      </c>
      <c r="C645" s="415" t="s">
        <v>251</v>
      </c>
      <c r="D645" s="416">
        <v>45.44</v>
      </c>
      <c r="E645" s="417" t="s">
        <v>301</v>
      </c>
    </row>
    <row r="646" spans="1:5" ht="40.5" x14ac:dyDescent="0.25">
      <c r="A646" s="418">
        <v>53788</v>
      </c>
      <c r="B646" s="414" t="s">
        <v>930</v>
      </c>
      <c r="C646" s="415" t="s">
        <v>251</v>
      </c>
      <c r="D646" s="416">
        <v>39.520000000000003</v>
      </c>
      <c r="E646" s="417" t="s">
        <v>301</v>
      </c>
    </row>
    <row r="647" spans="1:5" ht="40.5" x14ac:dyDescent="0.25">
      <c r="A647" s="418">
        <v>53792</v>
      </c>
      <c r="B647" s="414" t="s">
        <v>931</v>
      </c>
      <c r="C647" s="415" t="s">
        <v>251</v>
      </c>
      <c r="D647" s="416">
        <v>112.12</v>
      </c>
      <c r="E647" s="417" t="s">
        <v>301</v>
      </c>
    </row>
    <row r="648" spans="1:5" ht="27" x14ac:dyDescent="0.25">
      <c r="A648" s="418">
        <v>53794</v>
      </c>
      <c r="B648" s="414" t="s">
        <v>932</v>
      </c>
      <c r="C648" s="415" t="s">
        <v>251</v>
      </c>
      <c r="D648" s="416">
        <v>35</v>
      </c>
      <c r="E648" s="417" t="s">
        <v>301</v>
      </c>
    </row>
    <row r="649" spans="1:5" ht="54" x14ac:dyDescent="0.25">
      <c r="A649" s="418">
        <v>53797</v>
      </c>
      <c r="B649" s="414" t="s">
        <v>933</v>
      </c>
      <c r="C649" s="415" t="s">
        <v>251</v>
      </c>
      <c r="D649" s="416">
        <v>92.14</v>
      </c>
      <c r="E649" s="417" t="s">
        <v>301</v>
      </c>
    </row>
    <row r="650" spans="1:5" ht="27" x14ac:dyDescent="0.25">
      <c r="A650" s="418">
        <v>53804</v>
      </c>
      <c r="B650" s="414" t="s">
        <v>934</v>
      </c>
      <c r="C650" s="415" t="s">
        <v>251</v>
      </c>
      <c r="D650" s="416">
        <v>2.46</v>
      </c>
      <c r="E650" s="417" t="s">
        <v>301</v>
      </c>
    </row>
    <row r="651" spans="1:5" ht="27" x14ac:dyDescent="0.25">
      <c r="A651" s="418">
        <v>53806</v>
      </c>
      <c r="B651" s="414" t="s">
        <v>935</v>
      </c>
      <c r="C651" s="415" t="s">
        <v>251</v>
      </c>
      <c r="D651" s="416">
        <v>38.68</v>
      </c>
      <c r="E651" s="417" t="s">
        <v>301</v>
      </c>
    </row>
    <row r="652" spans="1:5" ht="27" x14ac:dyDescent="0.25">
      <c r="A652" s="418">
        <v>53810</v>
      </c>
      <c r="B652" s="414" t="s">
        <v>936</v>
      </c>
      <c r="C652" s="415" t="s">
        <v>251</v>
      </c>
      <c r="D652" s="416">
        <v>38.92</v>
      </c>
      <c r="E652" s="417" t="s">
        <v>301</v>
      </c>
    </row>
    <row r="653" spans="1:5" ht="27" x14ac:dyDescent="0.25">
      <c r="A653" s="418">
        <v>53814</v>
      </c>
      <c r="B653" s="414" t="s">
        <v>937</v>
      </c>
      <c r="C653" s="415" t="s">
        <v>251</v>
      </c>
      <c r="D653" s="416">
        <v>127.48</v>
      </c>
      <c r="E653" s="417" t="s">
        <v>301</v>
      </c>
    </row>
    <row r="654" spans="1:5" ht="27" x14ac:dyDescent="0.25">
      <c r="A654" s="418">
        <v>53817</v>
      </c>
      <c r="B654" s="414" t="s">
        <v>938</v>
      </c>
      <c r="C654" s="415" t="s">
        <v>251</v>
      </c>
      <c r="D654" s="416">
        <v>49.42</v>
      </c>
      <c r="E654" s="417" t="s">
        <v>301</v>
      </c>
    </row>
    <row r="655" spans="1:5" ht="40.5" x14ac:dyDescent="0.25">
      <c r="A655" s="418">
        <v>53818</v>
      </c>
      <c r="B655" s="414" t="s">
        <v>939</v>
      </c>
      <c r="C655" s="415" t="s">
        <v>251</v>
      </c>
      <c r="D655" s="416">
        <v>4.4000000000000004</v>
      </c>
      <c r="E655" s="417" t="s">
        <v>301</v>
      </c>
    </row>
    <row r="656" spans="1:5" ht="40.5" x14ac:dyDescent="0.25">
      <c r="A656" s="418">
        <v>53827</v>
      </c>
      <c r="B656" s="414" t="s">
        <v>940</v>
      </c>
      <c r="C656" s="415" t="s">
        <v>251</v>
      </c>
      <c r="D656" s="416">
        <v>90.19</v>
      </c>
      <c r="E656" s="417" t="s">
        <v>301</v>
      </c>
    </row>
    <row r="657" spans="1:5" ht="40.5" x14ac:dyDescent="0.25">
      <c r="A657" s="418">
        <v>53829</v>
      </c>
      <c r="B657" s="414" t="s">
        <v>941</v>
      </c>
      <c r="C657" s="415" t="s">
        <v>251</v>
      </c>
      <c r="D657" s="416">
        <v>92.14</v>
      </c>
      <c r="E657" s="417" t="s">
        <v>301</v>
      </c>
    </row>
    <row r="658" spans="1:5" ht="40.5" x14ac:dyDescent="0.25">
      <c r="A658" s="418">
        <v>53831</v>
      </c>
      <c r="B658" s="414" t="s">
        <v>942</v>
      </c>
      <c r="C658" s="415" t="s">
        <v>251</v>
      </c>
      <c r="D658" s="416">
        <v>112.12</v>
      </c>
      <c r="E658" s="417" t="s">
        <v>301</v>
      </c>
    </row>
    <row r="659" spans="1:5" ht="27" x14ac:dyDescent="0.25">
      <c r="A659" s="418">
        <v>53840</v>
      </c>
      <c r="B659" s="414" t="s">
        <v>943</v>
      </c>
      <c r="C659" s="415" t="s">
        <v>251</v>
      </c>
      <c r="D659" s="416">
        <v>1.34</v>
      </c>
      <c r="E659" s="417" t="s">
        <v>301</v>
      </c>
    </row>
    <row r="660" spans="1:5" ht="27" x14ac:dyDescent="0.25">
      <c r="A660" s="418">
        <v>53841</v>
      </c>
      <c r="B660" s="414" t="s">
        <v>944</v>
      </c>
      <c r="C660" s="415" t="s">
        <v>251</v>
      </c>
      <c r="D660" s="416">
        <v>0.93</v>
      </c>
      <c r="E660" s="417" t="s">
        <v>301</v>
      </c>
    </row>
    <row r="661" spans="1:5" ht="27" x14ac:dyDescent="0.25">
      <c r="A661" s="418">
        <v>53849</v>
      </c>
      <c r="B661" s="414" t="s">
        <v>945</v>
      </c>
      <c r="C661" s="415" t="s">
        <v>251</v>
      </c>
      <c r="D661" s="416">
        <v>61.78</v>
      </c>
      <c r="E661" s="417" t="s">
        <v>301</v>
      </c>
    </row>
    <row r="662" spans="1:5" ht="27" x14ac:dyDescent="0.25">
      <c r="A662" s="418">
        <v>53857</v>
      </c>
      <c r="B662" s="414" t="s">
        <v>946</v>
      </c>
      <c r="C662" s="415" t="s">
        <v>251</v>
      </c>
      <c r="D662" s="416">
        <v>25.66</v>
      </c>
      <c r="E662" s="417" t="s">
        <v>301</v>
      </c>
    </row>
    <row r="663" spans="1:5" ht="27" x14ac:dyDescent="0.25">
      <c r="A663" s="418">
        <v>53858</v>
      </c>
      <c r="B663" s="414" t="s">
        <v>947</v>
      </c>
      <c r="C663" s="415" t="s">
        <v>251</v>
      </c>
      <c r="D663" s="416">
        <v>63.25</v>
      </c>
      <c r="E663" s="417" t="s">
        <v>301</v>
      </c>
    </row>
    <row r="664" spans="1:5" ht="27" x14ac:dyDescent="0.25">
      <c r="A664" s="418">
        <v>53861</v>
      </c>
      <c r="B664" s="414" t="s">
        <v>948</v>
      </c>
      <c r="C664" s="415" t="s">
        <v>251</v>
      </c>
      <c r="D664" s="416">
        <v>35.58</v>
      </c>
      <c r="E664" s="417" t="s">
        <v>301</v>
      </c>
    </row>
    <row r="665" spans="1:5" ht="27" x14ac:dyDescent="0.25">
      <c r="A665" s="418">
        <v>53863</v>
      </c>
      <c r="B665" s="414" t="s">
        <v>949</v>
      </c>
      <c r="C665" s="415" t="s">
        <v>251</v>
      </c>
      <c r="D665" s="416">
        <v>1.06</v>
      </c>
      <c r="E665" s="417" t="s">
        <v>301</v>
      </c>
    </row>
    <row r="666" spans="1:5" ht="27" x14ac:dyDescent="0.25">
      <c r="A666" s="418">
        <v>53865</v>
      </c>
      <c r="B666" s="414" t="s">
        <v>950</v>
      </c>
      <c r="C666" s="415" t="s">
        <v>251</v>
      </c>
      <c r="D666" s="416">
        <v>30.72</v>
      </c>
      <c r="E666" s="417" t="s">
        <v>301</v>
      </c>
    </row>
    <row r="667" spans="1:5" ht="40.5" x14ac:dyDescent="0.25">
      <c r="A667" s="418">
        <v>53866</v>
      </c>
      <c r="B667" s="414" t="s">
        <v>951</v>
      </c>
      <c r="C667" s="415" t="s">
        <v>251</v>
      </c>
      <c r="D667" s="416">
        <v>1.27</v>
      </c>
      <c r="E667" s="417" t="s">
        <v>301</v>
      </c>
    </row>
    <row r="668" spans="1:5" ht="40.5" x14ac:dyDescent="0.25">
      <c r="A668" s="418">
        <v>53882</v>
      </c>
      <c r="B668" s="414" t="s">
        <v>952</v>
      </c>
      <c r="C668" s="415" t="s">
        <v>251</v>
      </c>
      <c r="D668" s="416">
        <v>17.559999999999999</v>
      </c>
      <c r="E668" s="417" t="s">
        <v>301</v>
      </c>
    </row>
    <row r="669" spans="1:5" ht="40.5" x14ac:dyDescent="0.25">
      <c r="A669" s="418">
        <v>55263</v>
      </c>
      <c r="B669" s="414" t="s">
        <v>953</v>
      </c>
      <c r="C669" s="415" t="s">
        <v>251</v>
      </c>
      <c r="D669" s="416">
        <v>54.86</v>
      </c>
      <c r="E669" s="417" t="s">
        <v>301</v>
      </c>
    </row>
    <row r="670" spans="1:5" ht="27" x14ac:dyDescent="0.25">
      <c r="A670" s="418">
        <v>73303</v>
      </c>
      <c r="B670" s="414" t="s">
        <v>954</v>
      </c>
      <c r="C670" s="415" t="s">
        <v>251</v>
      </c>
      <c r="D670" s="416">
        <v>4.09</v>
      </c>
      <c r="E670" s="417" t="s">
        <v>301</v>
      </c>
    </row>
    <row r="671" spans="1:5" ht="27" x14ac:dyDescent="0.25">
      <c r="A671" s="418">
        <v>73307</v>
      </c>
      <c r="B671" s="414" t="s">
        <v>955</v>
      </c>
      <c r="C671" s="415" t="s">
        <v>251</v>
      </c>
      <c r="D671" s="416">
        <v>3.65</v>
      </c>
      <c r="E671" s="417" t="s">
        <v>301</v>
      </c>
    </row>
    <row r="672" spans="1:5" ht="40.5" x14ac:dyDescent="0.25">
      <c r="A672" s="418">
        <v>73309</v>
      </c>
      <c r="B672" s="414" t="s">
        <v>956</v>
      </c>
      <c r="C672" s="415" t="s">
        <v>251</v>
      </c>
      <c r="D672" s="416">
        <v>15.15</v>
      </c>
      <c r="E672" s="417" t="s">
        <v>301</v>
      </c>
    </row>
    <row r="673" spans="1:5" ht="27" x14ac:dyDescent="0.25">
      <c r="A673" s="418">
        <v>73311</v>
      </c>
      <c r="B673" s="414" t="s">
        <v>957</v>
      </c>
      <c r="C673" s="415" t="s">
        <v>251</v>
      </c>
      <c r="D673" s="416">
        <v>103.77</v>
      </c>
      <c r="E673" s="417" t="s">
        <v>301</v>
      </c>
    </row>
    <row r="674" spans="1:5" ht="40.5" x14ac:dyDescent="0.25">
      <c r="A674" s="418">
        <v>73313</v>
      </c>
      <c r="B674" s="414" t="s">
        <v>958</v>
      </c>
      <c r="C674" s="415" t="s">
        <v>251</v>
      </c>
      <c r="D674" s="416">
        <v>3.98</v>
      </c>
      <c r="E674" s="417" t="s">
        <v>301</v>
      </c>
    </row>
    <row r="675" spans="1:5" ht="40.5" x14ac:dyDescent="0.25">
      <c r="A675" s="418">
        <v>73315</v>
      </c>
      <c r="B675" s="414" t="s">
        <v>959</v>
      </c>
      <c r="C675" s="415" t="s">
        <v>251</v>
      </c>
      <c r="D675" s="416">
        <v>39.520000000000003</v>
      </c>
      <c r="E675" s="417" t="s">
        <v>301</v>
      </c>
    </row>
    <row r="676" spans="1:5" ht="54" x14ac:dyDescent="0.25">
      <c r="A676" s="418">
        <v>73335</v>
      </c>
      <c r="B676" s="414" t="s">
        <v>960</v>
      </c>
      <c r="C676" s="415" t="s">
        <v>251</v>
      </c>
      <c r="D676" s="416">
        <v>16.78</v>
      </c>
      <c r="E676" s="417" t="s">
        <v>301</v>
      </c>
    </row>
    <row r="677" spans="1:5" ht="54" x14ac:dyDescent="0.25">
      <c r="A677" s="418">
        <v>73340</v>
      </c>
      <c r="B677" s="414" t="s">
        <v>961</v>
      </c>
      <c r="C677" s="415" t="s">
        <v>251</v>
      </c>
      <c r="D677" s="416">
        <v>90.19</v>
      </c>
      <c r="E677" s="417" t="s">
        <v>301</v>
      </c>
    </row>
    <row r="678" spans="1:5" ht="40.5" x14ac:dyDescent="0.25">
      <c r="A678" s="418">
        <v>83361</v>
      </c>
      <c r="B678" s="414" t="s">
        <v>962</v>
      </c>
      <c r="C678" s="415" t="s">
        <v>251</v>
      </c>
      <c r="D678" s="416">
        <v>10.36</v>
      </c>
      <c r="E678" s="417" t="s">
        <v>301</v>
      </c>
    </row>
    <row r="679" spans="1:5" ht="27" x14ac:dyDescent="0.25">
      <c r="A679" s="418">
        <v>83761</v>
      </c>
      <c r="B679" s="414" t="s">
        <v>963</v>
      </c>
      <c r="C679" s="415" t="s">
        <v>251</v>
      </c>
      <c r="D679" s="416">
        <v>8.7200000000000006</v>
      </c>
      <c r="E679" s="417" t="s">
        <v>301</v>
      </c>
    </row>
    <row r="680" spans="1:5" ht="27" x14ac:dyDescent="0.25">
      <c r="A680" s="418">
        <v>83762</v>
      </c>
      <c r="B680" s="414" t="s">
        <v>964</v>
      </c>
      <c r="C680" s="415" t="s">
        <v>251</v>
      </c>
      <c r="D680" s="416">
        <v>10.9</v>
      </c>
      <c r="E680" s="417" t="s">
        <v>301</v>
      </c>
    </row>
    <row r="681" spans="1:5" ht="27" x14ac:dyDescent="0.25">
      <c r="A681" s="418">
        <v>83763</v>
      </c>
      <c r="B681" s="414" t="s">
        <v>965</v>
      </c>
      <c r="C681" s="415" t="s">
        <v>251</v>
      </c>
      <c r="D681" s="416">
        <v>29.25</v>
      </c>
      <c r="E681" s="417" t="s">
        <v>301</v>
      </c>
    </row>
    <row r="682" spans="1:5" ht="27" x14ac:dyDescent="0.25">
      <c r="A682" s="418">
        <v>83764</v>
      </c>
      <c r="B682" s="414" t="s">
        <v>966</v>
      </c>
      <c r="C682" s="415" t="s">
        <v>251</v>
      </c>
      <c r="D682" s="416">
        <v>1.96</v>
      </c>
      <c r="E682" s="417" t="s">
        <v>301</v>
      </c>
    </row>
    <row r="683" spans="1:5" ht="27" x14ac:dyDescent="0.25">
      <c r="A683" s="418">
        <v>87026</v>
      </c>
      <c r="B683" s="414" t="s">
        <v>967</v>
      </c>
      <c r="C683" s="415" t="s">
        <v>251</v>
      </c>
      <c r="D683" s="416">
        <v>0.35</v>
      </c>
      <c r="E683" s="417" t="s">
        <v>301</v>
      </c>
    </row>
    <row r="684" spans="1:5" ht="27" x14ac:dyDescent="0.25">
      <c r="A684" s="418">
        <v>87441</v>
      </c>
      <c r="B684" s="414" t="s">
        <v>968</v>
      </c>
      <c r="C684" s="415" t="s">
        <v>251</v>
      </c>
      <c r="D684" s="416">
        <v>0.3</v>
      </c>
      <c r="E684" s="417" t="s">
        <v>301</v>
      </c>
    </row>
    <row r="685" spans="1:5" ht="27" x14ac:dyDescent="0.25">
      <c r="A685" s="418">
        <v>87442</v>
      </c>
      <c r="B685" s="414" t="s">
        <v>969</v>
      </c>
      <c r="C685" s="415" t="s">
        <v>251</v>
      </c>
      <c r="D685" s="416">
        <v>0.06</v>
      </c>
      <c r="E685" s="417" t="s">
        <v>301</v>
      </c>
    </row>
    <row r="686" spans="1:5" ht="27" x14ac:dyDescent="0.25">
      <c r="A686" s="418">
        <v>87443</v>
      </c>
      <c r="B686" s="414" t="s">
        <v>970</v>
      </c>
      <c r="C686" s="415" t="s">
        <v>251</v>
      </c>
      <c r="D686" s="416">
        <v>0.28000000000000003</v>
      </c>
      <c r="E686" s="417" t="s">
        <v>301</v>
      </c>
    </row>
    <row r="687" spans="1:5" ht="27" x14ac:dyDescent="0.25">
      <c r="A687" s="418">
        <v>87444</v>
      </c>
      <c r="B687" s="414" t="s">
        <v>971</v>
      </c>
      <c r="C687" s="415" t="s">
        <v>251</v>
      </c>
      <c r="D687" s="416">
        <v>2.46</v>
      </c>
      <c r="E687" s="417" t="s">
        <v>301</v>
      </c>
    </row>
    <row r="688" spans="1:5" ht="27" x14ac:dyDescent="0.25">
      <c r="A688" s="418">
        <v>88387</v>
      </c>
      <c r="B688" s="414" t="s">
        <v>972</v>
      </c>
      <c r="C688" s="415" t="s">
        <v>251</v>
      </c>
      <c r="D688" s="416">
        <v>0.57999999999999996</v>
      </c>
      <c r="E688" s="417" t="s">
        <v>301</v>
      </c>
    </row>
    <row r="689" spans="1:5" ht="27" x14ac:dyDescent="0.25">
      <c r="A689" s="418">
        <v>88389</v>
      </c>
      <c r="B689" s="414" t="s">
        <v>973</v>
      </c>
      <c r="C689" s="415" t="s">
        <v>251</v>
      </c>
      <c r="D689" s="416">
        <v>0.13</v>
      </c>
      <c r="E689" s="417" t="s">
        <v>301</v>
      </c>
    </row>
    <row r="690" spans="1:5" ht="27" x14ac:dyDescent="0.25">
      <c r="A690" s="418">
        <v>88390</v>
      </c>
      <c r="B690" s="414" t="s">
        <v>974</v>
      </c>
      <c r="C690" s="415" t="s">
        <v>251</v>
      </c>
      <c r="D690" s="416">
        <v>0.72</v>
      </c>
      <c r="E690" s="417" t="s">
        <v>301</v>
      </c>
    </row>
    <row r="691" spans="1:5" ht="27" x14ac:dyDescent="0.25">
      <c r="A691" s="418">
        <v>88391</v>
      </c>
      <c r="B691" s="414" t="s">
        <v>975</v>
      </c>
      <c r="C691" s="415" t="s">
        <v>251</v>
      </c>
      <c r="D691" s="416">
        <v>2.06</v>
      </c>
      <c r="E691" s="417" t="s">
        <v>301</v>
      </c>
    </row>
    <row r="692" spans="1:5" ht="27" x14ac:dyDescent="0.25">
      <c r="A692" s="418">
        <v>88394</v>
      </c>
      <c r="B692" s="414" t="s">
        <v>976</v>
      </c>
      <c r="C692" s="415" t="s">
        <v>251</v>
      </c>
      <c r="D692" s="416">
        <v>0.69</v>
      </c>
      <c r="E692" s="417" t="s">
        <v>301</v>
      </c>
    </row>
    <row r="693" spans="1:5" ht="27" x14ac:dyDescent="0.25">
      <c r="A693" s="418">
        <v>88395</v>
      </c>
      <c r="B693" s="414" t="s">
        <v>977</v>
      </c>
      <c r="C693" s="415" t="s">
        <v>251</v>
      </c>
      <c r="D693" s="416">
        <v>0.15</v>
      </c>
      <c r="E693" s="417" t="s">
        <v>301</v>
      </c>
    </row>
    <row r="694" spans="1:5" ht="27" x14ac:dyDescent="0.25">
      <c r="A694" s="418">
        <v>88396</v>
      </c>
      <c r="B694" s="414" t="s">
        <v>978</v>
      </c>
      <c r="C694" s="415" t="s">
        <v>251</v>
      </c>
      <c r="D694" s="416">
        <v>0.86</v>
      </c>
      <c r="E694" s="417" t="s">
        <v>301</v>
      </c>
    </row>
    <row r="695" spans="1:5" ht="27" x14ac:dyDescent="0.25">
      <c r="A695" s="418">
        <v>88397</v>
      </c>
      <c r="B695" s="414" t="s">
        <v>979</v>
      </c>
      <c r="C695" s="415" t="s">
        <v>251</v>
      </c>
      <c r="D695" s="416">
        <v>3.09</v>
      </c>
      <c r="E695" s="417" t="s">
        <v>301</v>
      </c>
    </row>
    <row r="696" spans="1:5" ht="27" x14ac:dyDescent="0.25">
      <c r="A696" s="418">
        <v>88400</v>
      </c>
      <c r="B696" s="414" t="s">
        <v>980</v>
      </c>
      <c r="C696" s="415" t="s">
        <v>251</v>
      </c>
      <c r="D696" s="416">
        <v>0.55000000000000004</v>
      </c>
      <c r="E696" s="417" t="s">
        <v>301</v>
      </c>
    </row>
    <row r="697" spans="1:5" ht="27" x14ac:dyDescent="0.25">
      <c r="A697" s="418">
        <v>88401</v>
      </c>
      <c r="B697" s="414" t="s">
        <v>981</v>
      </c>
      <c r="C697" s="415" t="s">
        <v>251</v>
      </c>
      <c r="D697" s="416">
        <v>0.12</v>
      </c>
      <c r="E697" s="417" t="s">
        <v>301</v>
      </c>
    </row>
    <row r="698" spans="1:5" ht="27" x14ac:dyDescent="0.25">
      <c r="A698" s="418">
        <v>88402</v>
      </c>
      <c r="B698" s="414" t="s">
        <v>982</v>
      </c>
      <c r="C698" s="415" t="s">
        <v>251</v>
      </c>
      <c r="D698" s="416">
        <v>0.68</v>
      </c>
      <c r="E698" s="417" t="s">
        <v>301</v>
      </c>
    </row>
    <row r="699" spans="1:5" ht="27" x14ac:dyDescent="0.25">
      <c r="A699" s="418">
        <v>88403</v>
      </c>
      <c r="B699" s="414" t="s">
        <v>983</v>
      </c>
      <c r="C699" s="415" t="s">
        <v>251</v>
      </c>
      <c r="D699" s="416">
        <v>1.24</v>
      </c>
      <c r="E699" s="417" t="s">
        <v>301</v>
      </c>
    </row>
    <row r="700" spans="1:5" ht="27" x14ac:dyDescent="0.25">
      <c r="A700" s="418">
        <v>88419</v>
      </c>
      <c r="B700" s="414" t="s">
        <v>984</v>
      </c>
      <c r="C700" s="415" t="s">
        <v>251</v>
      </c>
      <c r="D700" s="416">
        <v>3.58</v>
      </c>
      <c r="E700" s="417" t="s">
        <v>301</v>
      </c>
    </row>
    <row r="701" spans="1:5" ht="27" x14ac:dyDescent="0.25">
      <c r="A701" s="418">
        <v>88422</v>
      </c>
      <c r="B701" s="414" t="s">
        <v>985</v>
      </c>
      <c r="C701" s="415" t="s">
        <v>251</v>
      </c>
      <c r="D701" s="416">
        <v>0.8</v>
      </c>
      <c r="E701" s="417" t="s">
        <v>301</v>
      </c>
    </row>
    <row r="702" spans="1:5" ht="27" x14ac:dyDescent="0.25">
      <c r="A702" s="418">
        <v>88425</v>
      </c>
      <c r="B702" s="414" t="s">
        <v>986</v>
      </c>
      <c r="C702" s="415" t="s">
        <v>251</v>
      </c>
      <c r="D702" s="416">
        <v>3.92</v>
      </c>
      <c r="E702" s="417" t="s">
        <v>301</v>
      </c>
    </row>
    <row r="703" spans="1:5" ht="27" x14ac:dyDescent="0.25">
      <c r="A703" s="418">
        <v>88427</v>
      </c>
      <c r="B703" s="414" t="s">
        <v>987</v>
      </c>
      <c r="C703" s="415" t="s">
        <v>251</v>
      </c>
      <c r="D703" s="416">
        <v>3.14</v>
      </c>
      <c r="E703" s="417" t="s">
        <v>301</v>
      </c>
    </row>
    <row r="704" spans="1:5" ht="27" x14ac:dyDescent="0.25">
      <c r="A704" s="418">
        <v>88434</v>
      </c>
      <c r="B704" s="414" t="s">
        <v>988</v>
      </c>
      <c r="C704" s="415" t="s">
        <v>251</v>
      </c>
      <c r="D704" s="416">
        <v>4.75</v>
      </c>
      <c r="E704" s="417" t="s">
        <v>301</v>
      </c>
    </row>
    <row r="705" spans="1:5" ht="27" x14ac:dyDescent="0.25">
      <c r="A705" s="418">
        <v>88435</v>
      </c>
      <c r="B705" s="414" t="s">
        <v>989</v>
      </c>
      <c r="C705" s="415" t="s">
        <v>251</v>
      </c>
      <c r="D705" s="416">
        <v>1.07</v>
      </c>
      <c r="E705" s="417" t="s">
        <v>301</v>
      </c>
    </row>
    <row r="706" spans="1:5" ht="27" x14ac:dyDescent="0.25">
      <c r="A706" s="418">
        <v>88436</v>
      </c>
      <c r="B706" s="414" t="s">
        <v>990</v>
      </c>
      <c r="C706" s="415" t="s">
        <v>251</v>
      </c>
      <c r="D706" s="416">
        <v>5.2</v>
      </c>
      <c r="E706" s="417" t="s">
        <v>301</v>
      </c>
    </row>
    <row r="707" spans="1:5" ht="27" x14ac:dyDescent="0.25">
      <c r="A707" s="418">
        <v>88437</v>
      </c>
      <c r="B707" s="414" t="s">
        <v>991</v>
      </c>
      <c r="C707" s="415" t="s">
        <v>251</v>
      </c>
      <c r="D707" s="416">
        <v>3.14</v>
      </c>
      <c r="E707" s="417" t="s">
        <v>301</v>
      </c>
    </row>
    <row r="708" spans="1:5" ht="27" x14ac:dyDescent="0.25">
      <c r="A708" s="418">
        <v>88569</v>
      </c>
      <c r="B708" s="414" t="s">
        <v>992</v>
      </c>
      <c r="C708" s="415" t="s">
        <v>251</v>
      </c>
      <c r="D708" s="416">
        <v>2.46</v>
      </c>
      <c r="E708" s="417" t="s">
        <v>301</v>
      </c>
    </row>
    <row r="709" spans="1:5" ht="27" x14ac:dyDescent="0.25">
      <c r="A709" s="418">
        <v>88570</v>
      </c>
      <c r="B709" s="414" t="s">
        <v>993</v>
      </c>
      <c r="C709" s="415" t="s">
        <v>251</v>
      </c>
      <c r="D709" s="416">
        <v>0.83</v>
      </c>
      <c r="E709" s="417" t="s">
        <v>301</v>
      </c>
    </row>
    <row r="710" spans="1:5" ht="27" x14ac:dyDescent="0.25">
      <c r="A710" s="418">
        <v>88826</v>
      </c>
      <c r="B710" s="414" t="s">
        <v>994</v>
      </c>
      <c r="C710" s="415" t="s">
        <v>251</v>
      </c>
      <c r="D710" s="416">
        <v>0.22</v>
      </c>
      <c r="E710" s="417" t="s">
        <v>301</v>
      </c>
    </row>
    <row r="711" spans="1:5" ht="27" x14ac:dyDescent="0.25">
      <c r="A711" s="418">
        <v>88827</v>
      </c>
      <c r="B711" s="414" t="s">
        <v>995</v>
      </c>
      <c r="C711" s="415" t="s">
        <v>251</v>
      </c>
      <c r="D711" s="416">
        <v>0.04</v>
      </c>
      <c r="E711" s="417" t="s">
        <v>301</v>
      </c>
    </row>
    <row r="712" spans="1:5" ht="27" x14ac:dyDescent="0.25">
      <c r="A712" s="418">
        <v>88828</v>
      </c>
      <c r="B712" s="414" t="s">
        <v>996</v>
      </c>
      <c r="C712" s="415" t="s">
        <v>251</v>
      </c>
      <c r="D712" s="416">
        <v>0.2</v>
      </c>
      <c r="E712" s="417" t="s">
        <v>301</v>
      </c>
    </row>
    <row r="713" spans="1:5" ht="40.5" x14ac:dyDescent="0.25">
      <c r="A713" s="418">
        <v>88829</v>
      </c>
      <c r="B713" s="414" t="s">
        <v>997</v>
      </c>
      <c r="C713" s="415" t="s">
        <v>251</v>
      </c>
      <c r="D713" s="416">
        <v>0.82</v>
      </c>
      <c r="E713" s="417" t="s">
        <v>301</v>
      </c>
    </row>
    <row r="714" spans="1:5" ht="27" x14ac:dyDescent="0.25">
      <c r="A714" s="418">
        <v>88832</v>
      </c>
      <c r="B714" s="414" t="s">
        <v>998</v>
      </c>
      <c r="C714" s="415" t="s">
        <v>251</v>
      </c>
      <c r="D714" s="416">
        <v>21.73</v>
      </c>
      <c r="E714" s="417" t="s">
        <v>301</v>
      </c>
    </row>
    <row r="715" spans="1:5" ht="27" x14ac:dyDescent="0.25">
      <c r="A715" s="418">
        <v>88834</v>
      </c>
      <c r="B715" s="414" t="s">
        <v>999</v>
      </c>
      <c r="C715" s="415" t="s">
        <v>251</v>
      </c>
      <c r="D715" s="416">
        <v>5.58</v>
      </c>
      <c r="E715" s="417" t="s">
        <v>301</v>
      </c>
    </row>
    <row r="716" spans="1:5" ht="27" x14ac:dyDescent="0.25">
      <c r="A716" s="418">
        <v>88835</v>
      </c>
      <c r="B716" s="414" t="s">
        <v>1000</v>
      </c>
      <c r="C716" s="415" t="s">
        <v>251</v>
      </c>
      <c r="D716" s="416">
        <v>27.17</v>
      </c>
      <c r="E716" s="417" t="s">
        <v>301</v>
      </c>
    </row>
    <row r="717" spans="1:5" ht="27" x14ac:dyDescent="0.25">
      <c r="A717" s="418">
        <v>88836</v>
      </c>
      <c r="B717" s="414" t="s">
        <v>1001</v>
      </c>
      <c r="C717" s="415" t="s">
        <v>251</v>
      </c>
      <c r="D717" s="416">
        <v>54.35</v>
      </c>
      <c r="E717" s="417" t="s">
        <v>301</v>
      </c>
    </row>
    <row r="718" spans="1:5" ht="27" x14ac:dyDescent="0.25">
      <c r="A718" s="418">
        <v>88839</v>
      </c>
      <c r="B718" s="414" t="s">
        <v>1002</v>
      </c>
      <c r="C718" s="415" t="s">
        <v>251</v>
      </c>
      <c r="D718" s="416">
        <v>17.57</v>
      </c>
      <c r="E718" s="417" t="s">
        <v>301</v>
      </c>
    </row>
    <row r="719" spans="1:5" ht="27" x14ac:dyDescent="0.25">
      <c r="A719" s="418">
        <v>88840</v>
      </c>
      <c r="B719" s="414" t="s">
        <v>1003</v>
      </c>
      <c r="C719" s="415" t="s">
        <v>251</v>
      </c>
      <c r="D719" s="416">
        <v>7.51</v>
      </c>
      <c r="E719" s="417" t="s">
        <v>301</v>
      </c>
    </row>
    <row r="720" spans="1:5" ht="27" x14ac:dyDescent="0.25">
      <c r="A720" s="418">
        <v>88841</v>
      </c>
      <c r="B720" s="414" t="s">
        <v>1004</v>
      </c>
      <c r="C720" s="415" t="s">
        <v>251</v>
      </c>
      <c r="D720" s="416">
        <v>31.42</v>
      </c>
      <c r="E720" s="417" t="s">
        <v>301</v>
      </c>
    </row>
    <row r="721" spans="1:5" ht="27" x14ac:dyDescent="0.25">
      <c r="A721" s="418">
        <v>88842</v>
      </c>
      <c r="B721" s="414" t="s">
        <v>1005</v>
      </c>
      <c r="C721" s="415" t="s">
        <v>251</v>
      </c>
      <c r="D721" s="416">
        <v>61.78</v>
      </c>
      <c r="E721" s="417" t="s">
        <v>301</v>
      </c>
    </row>
    <row r="722" spans="1:5" ht="40.5" x14ac:dyDescent="0.25">
      <c r="A722" s="418">
        <v>88847</v>
      </c>
      <c r="B722" s="414" t="s">
        <v>1006</v>
      </c>
      <c r="C722" s="415" t="s">
        <v>251</v>
      </c>
      <c r="D722" s="416">
        <v>14.55</v>
      </c>
      <c r="E722" s="417" t="s">
        <v>301</v>
      </c>
    </row>
    <row r="723" spans="1:5" ht="40.5" x14ac:dyDescent="0.25">
      <c r="A723" s="418">
        <v>88848</v>
      </c>
      <c r="B723" s="414" t="s">
        <v>1007</v>
      </c>
      <c r="C723" s="415" t="s">
        <v>251</v>
      </c>
      <c r="D723" s="416">
        <v>5.81</v>
      </c>
      <c r="E723" s="417" t="s">
        <v>301</v>
      </c>
    </row>
    <row r="724" spans="1:5" ht="40.5" x14ac:dyDescent="0.25">
      <c r="A724" s="418">
        <v>88853</v>
      </c>
      <c r="B724" s="414" t="s">
        <v>1008</v>
      </c>
      <c r="C724" s="415" t="s">
        <v>251</v>
      </c>
      <c r="D724" s="416">
        <v>0.15</v>
      </c>
      <c r="E724" s="417" t="s">
        <v>301</v>
      </c>
    </row>
    <row r="725" spans="1:5" ht="40.5" x14ac:dyDescent="0.25">
      <c r="A725" s="418">
        <v>88854</v>
      </c>
      <c r="B725" s="414" t="s">
        <v>1009</v>
      </c>
      <c r="C725" s="415" t="s">
        <v>251</v>
      </c>
      <c r="D725" s="416">
        <v>0.03</v>
      </c>
      <c r="E725" s="417" t="s">
        <v>301</v>
      </c>
    </row>
    <row r="726" spans="1:5" ht="27" x14ac:dyDescent="0.25">
      <c r="A726" s="418">
        <v>88855</v>
      </c>
      <c r="B726" s="414" t="s">
        <v>1010</v>
      </c>
      <c r="C726" s="415" t="s">
        <v>251</v>
      </c>
      <c r="D726" s="416">
        <v>1.71</v>
      </c>
      <c r="E726" s="417" t="s">
        <v>301</v>
      </c>
    </row>
    <row r="727" spans="1:5" ht="27" x14ac:dyDescent="0.25">
      <c r="A727" s="418">
        <v>88856</v>
      </c>
      <c r="B727" s="414" t="s">
        <v>1011</v>
      </c>
      <c r="C727" s="415" t="s">
        <v>251</v>
      </c>
      <c r="D727" s="416">
        <v>0.45</v>
      </c>
      <c r="E727" s="417" t="s">
        <v>301</v>
      </c>
    </row>
    <row r="728" spans="1:5" ht="54" x14ac:dyDescent="0.25">
      <c r="A728" s="418">
        <v>88857</v>
      </c>
      <c r="B728" s="414" t="s">
        <v>1012</v>
      </c>
      <c r="C728" s="415" t="s">
        <v>251</v>
      </c>
      <c r="D728" s="416">
        <v>13.64</v>
      </c>
      <c r="E728" s="417" t="s">
        <v>301</v>
      </c>
    </row>
    <row r="729" spans="1:5" ht="54" x14ac:dyDescent="0.25">
      <c r="A729" s="418">
        <v>88858</v>
      </c>
      <c r="B729" s="414" t="s">
        <v>1013</v>
      </c>
      <c r="C729" s="415" t="s">
        <v>251</v>
      </c>
      <c r="D729" s="416">
        <v>3.5</v>
      </c>
      <c r="E729" s="417" t="s">
        <v>301</v>
      </c>
    </row>
    <row r="730" spans="1:5" ht="54" x14ac:dyDescent="0.25">
      <c r="A730" s="418">
        <v>88859</v>
      </c>
      <c r="B730" s="414" t="s">
        <v>1014</v>
      </c>
      <c r="C730" s="415" t="s">
        <v>251</v>
      </c>
      <c r="D730" s="416">
        <v>12.13</v>
      </c>
      <c r="E730" s="417" t="s">
        <v>301</v>
      </c>
    </row>
    <row r="731" spans="1:5" ht="54" x14ac:dyDescent="0.25">
      <c r="A731" s="418">
        <v>88860</v>
      </c>
      <c r="B731" s="414" t="s">
        <v>1015</v>
      </c>
      <c r="C731" s="415" t="s">
        <v>251</v>
      </c>
      <c r="D731" s="416">
        <v>3.11</v>
      </c>
      <c r="E731" s="417" t="s">
        <v>301</v>
      </c>
    </row>
    <row r="732" spans="1:5" ht="27" x14ac:dyDescent="0.25">
      <c r="A732" s="418">
        <v>88900</v>
      </c>
      <c r="B732" s="414" t="s">
        <v>1016</v>
      </c>
      <c r="C732" s="415" t="s">
        <v>251</v>
      </c>
      <c r="D732" s="416">
        <v>25.34</v>
      </c>
      <c r="E732" s="417" t="s">
        <v>301</v>
      </c>
    </row>
    <row r="733" spans="1:5" ht="27" x14ac:dyDescent="0.25">
      <c r="A733" s="418">
        <v>88902</v>
      </c>
      <c r="B733" s="414" t="s">
        <v>1017</v>
      </c>
      <c r="C733" s="415" t="s">
        <v>251</v>
      </c>
      <c r="D733" s="416">
        <v>6.51</v>
      </c>
      <c r="E733" s="417" t="s">
        <v>301</v>
      </c>
    </row>
    <row r="734" spans="1:5" ht="27" x14ac:dyDescent="0.25">
      <c r="A734" s="418">
        <v>88903</v>
      </c>
      <c r="B734" s="414" t="s">
        <v>1018</v>
      </c>
      <c r="C734" s="415" t="s">
        <v>251</v>
      </c>
      <c r="D734" s="416">
        <v>31.68</v>
      </c>
      <c r="E734" s="417" t="s">
        <v>301</v>
      </c>
    </row>
    <row r="735" spans="1:5" ht="27" x14ac:dyDescent="0.25">
      <c r="A735" s="418">
        <v>88904</v>
      </c>
      <c r="B735" s="414" t="s">
        <v>1019</v>
      </c>
      <c r="C735" s="415" t="s">
        <v>251</v>
      </c>
      <c r="D735" s="416">
        <v>76.58</v>
      </c>
      <c r="E735" s="417" t="s">
        <v>301</v>
      </c>
    </row>
    <row r="736" spans="1:5" ht="27" x14ac:dyDescent="0.25">
      <c r="A736" s="418">
        <v>89009</v>
      </c>
      <c r="B736" s="414" t="s">
        <v>1020</v>
      </c>
      <c r="C736" s="415" t="s">
        <v>251</v>
      </c>
      <c r="D736" s="416">
        <v>21.77</v>
      </c>
      <c r="E736" s="417" t="s">
        <v>301</v>
      </c>
    </row>
    <row r="737" spans="1:5" ht="27" x14ac:dyDescent="0.25">
      <c r="A737" s="418">
        <v>89010</v>
      </c>
      <c r="B737" s="414" t="s">
        <v>1021</v>
      </c>
      <c r="C737" s="415" t="s">
        <v>251</v>
      </c>
      <c r="D737" s="416">
        <v>9.31</v>
      </c>
      <c r="E737" s="417" t="s">
        <v>301</v>
      </c>
    </row>
    <row r="738" spans="1:5" ht="54" x14ac:dyDescent="0.25">
      <c r="A738" s="418">
        <v>89011</v>
      </c>
      <c r="B738" s="414" t="s">
        <v>1022</v>
      </c>
      <c r="C738" s="415" t="s">
        <v>251</v>
      </c>
      <c r="D738" s="416">
        <v>13.16</v>
      </c>
      <c r="E738" s="417" t="s">
        <v>301</v>
      </c>
    </row>
    <row r="739" spans="1:5" ht="54" x14ac:dyDescent="0.25">
      <c r="A739" s="418">
        <v>89012</v>
      </c>
      <c r="B739" s="414" t="s">
        <v>1023</v>
      </c>
      <c r="C739" s="415" t="s">
        <v>251</v>
      </c>
      <c r="D739" s="416">
        <v>3.38</v>
      </c>
      <c r="E739" s="417" t="s">
        <v>301</v>
      </c>
    </row>
    <row r="740" spans="1:5" ht="27" x14ac:dyDescent="0.25">
      <c r="A740" s="418">
        <v>89013</v>
      </c>
      <c r="B740" s="414" t="s">
        <v>1024</v>
      </c>
      <c r="C740" s="415" t="s">
        <v>251</v>
      </c>
      <c r="D740" s="416">
        <v>71.3</v>
      </c>
      <c r="E740" s="417" t="s">
        <v>301</v>
      </c>
    </row>
    <row r="741" spans="1:5" ht="27" x14ac:dyDescent="0.25">
      <c r="A741" s="418">
        <v>89014</v>
      </c>
      <c r="B741" s="414" t="s">
        <v>1025</v>
      </c>
      <c r="C741" s="415" t="s">
        <v>251</v>
      </c>
      <c r="D741" s="416">
        <v>30.49</v>
      </c>
      <c r="E741" s="417" t="s">
        <v>301</v>
      </c>
    </row>
    <row r="742" spans="1:5" ht="27" x14ac:dyDescent="0.25">
      <c r="A742" s="418">
        <v>89015</v>
      </c>
      <c r="B742" s="414" t="s">
        <v>1026</v>
      </c>
      <c r="C742" s="415" t="s">
        <v>251</v>
      </c>
      <c r="D742" s="416">
        <v>1.97</v>
      </c>
      <c r="E742" s="417" t="s">
        <v>301</v>
      </c>
    </row>
    <row r="743" spans="1:5" ht="27" x14ac:dyDescent="0.25">
      <c r="A743" s="418">
        <v>89016</v>
      </c>
      <c r="B743" s="414" t="s">
        <v>1027</v>
      </c>
      <c r="C743" s="415" t="s">
        <v>251</v>
      </c>
      <c r="D743" s="416">
        <v>0.5</v>
      </c>
      <c r="E743" s="417" t="s">
        <v>301</v>
      </c>
    </row>
    <row r="744" spans="1:5" ht="27" x14ac:dyDescent="0.25">
      <c r="A744" s="418">
        <v>89017</v>
      </c>
      <c r="B744" s="414" t="s">
        <v>1028</v>
      </c>
      <c r="C744" s="415" t="s">
        <v>251</v>
      </c>
      <c r="D744" s="416">
        <v>21.63</v>
      </c>
      <c r="E744" s="417" t="s">
        <v>301</v>
      </c>
    </row>
    <row r="745" spans="1:5" ht="27" x14ac:dyDescent="0.25">
      <c r="A745" s="418">
        <v>89018</v>
      </c>
      <c r="B745" s="414" t="s">
        <v>1029</v>
      </c>
      <c r="C745" s="415" t="s">
        <v>251</v>
      </c>
      <c r="D745" s="416">
        <v>9.25</v>
      </c>
      <c r="E745" s="417" t="s">
        <v>301</v>
      </c>
    </row>
    <row r="746" spans="1:5" ht="40.5" x14ac:dyDescent="0.25">
      <c r="A746" s="418">
        <v>89019</v>
      </c>
      <c r="B746" s="414" t="s">
        <v>1030</v>
      </c>
      <c r="C746" s="415" t="s">
        <v>251</v>
      </c>
      <c r="D746" s="416">
        <v>0.27</v>
      </c>
      <c r="E746" s="417" t="s">
        <v>301</v>
      </c>
    </row>
    <row r="747" spans="1:5" ht="40.5" x14ac:dyDescent="0.25">
      <c r="A747" s="418">
        <v>89020</v>
      </c>
      <c r="B747" s="414" t="s">
        <v>1031</v>
      </c>
      <c r="C747" s="415" t="s">
        <v>251</v>
      </c>
      <c r="D747" s="416">
        <v>0.06</v>
      </c>
      <c r="E747" s="417" t="s">
        <v>301</v>
      </c>
    </row>
    <row r="748" spans="1:5" ht="27" x14ac:dyDescent="0.25">
      <c r="A748" s="418">
        <v>89023</v>
      </c>
      <c r="B748" s="414" t="s">
        <v>1032</v>
      </c>
      <c r="C748" s="415" t="s">
        <v>251</v>
      </c>
      <c r="D748" s="416">
        <v>2.38</v>
      </c>
      <c r="E748" s="417" t="s">
        <v>301</v>
      </c>
    </row>
    <row r="749" spans="1:5" ht="27" x14ac:dyDescent="0.25">
      <c r="A749" s="418">
        <v>89024</v>
      </c>
      <c r="B749" s="414" t="s">
        <v>1033</v>
      </c>
      <c r="C749" s="415" t="s">
        <v>251</v>
      </c>
      <c r="D749" s="416">
        <v>0.95</v>
      </c>
      <c r="E749" s="417" t="s">
        <v>301</v>
      </c>
    </row>
    <row r="750" spans="1:5" ht="27" x14ac:dyDescent="0.25">
      <c r="A750" s="418">
        <v>89025</v>
      </c>
      <c r="B750" s="414" t="s">
        <v>1034</v>
      </c>
      <c r="C750" s="415" t="s">
        <v>251</v>
      </c>
      <c r="D750" s="416">
        <v>4.47</v>
      </c>
      <c r="E750" s="417" t="s">
        <v>301</v>
      </c>
    </row>
    <row r="751" spans="1:5" ht="27" x14ac:dyDescent="0.25">
      <c r="A751" s="418">
        <v>89026</v>
      </c>
      <c r="B751" s="414" t="s">
        <v>1035</v>
      </c>
      <c r="C751" s="415" t="s">
        <v>251</v>
      </c>
      <c r="D751" s="416">
        <v>146.97</v>
      </c>
      <c r="E751" s="417" t="s">
        <v>301</v>
      </c>
    </row>
    <row r="752" spans="1:5" ht="27" x14ac:dyDescent="0.25">
      <c r="A752" s="418">
        <v>89029</v>
      </c>
      <c r="B752" s="414" t="s">
        <v>1036</v>
      </c>
      <c r="C752" s="415" t="s">
        <v>251</v>
      </c>
      <c r="D752" s="416">
        <v>16.79</v>
      </c>
      <c r="E752" s="417" t="s">
        <v>301</v>
      </c>
    </row>
    <row r="753" spans="1:5" ht="27" x14ac:dyDescent="0.25">
      <c r="A753" s="418">
        <v>89030</v>
      </c>
      <c r="B753" s="414" t="s">
        <v>1037</v>
      </c>
      <c r="C753" s="415" t="s">
        <v>251</v>
      </c>
      <c r="D753" s="416">
        <v>7.18</v>
      </c>
      <c r="E753" s="417" t="s">
        <v>301</v>
      </c>
    </row>
    <row r="754" spans="1:5" ht="27" x14ac:dyDescent="0.25">
      <c r="A754" s="418">
        <v>89033</v>
      </c>
      <c r="B754" s="414" t="s">
        <v>1038</v>
      </c>
      <c r="C754" s="415" t="s">
        <v>251</v>
      </c>
      <c r="D754" s="416">
        <v>7.06</v>
      </c>
      <c r="E754" s="417" t="s">
        <v>301</v>
      </c>
    </row>
    <row r="755" spans="1:5" ht="27" x14ac:dyDescent="0.25">
      <c r="A755" s="418">
        <v>89034</v>
      </c>
      <c r="B755" s="414" t="s">
        <v>1039</v>
      </c>
      <c r="C755" s="415" t="s">
        <v>251</v>
      </c>
      <c r="D755" s="416">
        <v>1.85</v>
      </c>
      <c r="E755" s="417" t="s">
        <v>301</v>
      </c>
    </row>
    <row r="756" spans="1:5" ht="27" x14ac:dyDescent="0.25">
      <c r="A756" s="418">
        <v>89128</v>
      </c>
      <c r="B756" s="414" t="s">
        <v>1040</v>
      </c>
      <c r="C756" s="415" t="s">
        <v>251</v>
      </c>
      <c r="D756" s="416">
        <v>20.53</v>
      </c>
      <c r="E756" s="417" t="s">
        <v>301</v>
      </c>
    </row>
    <row r="757" spans="1:5" ht="27" x14ac:dyDescent="0.25">
      <c r="A757" s="418">
        <v>89129</v>
      </c>
      <c r="B757" s="414" t="s">
        <v>1041</v>
      </c>
      <c r="C757" s="415" t="s">
        <v>251</v>
      </c>
      <c r="D757" s="416">
        <v>5.27</v>
      </c>
      <c r="E757" s="417" t="s">
        <v>301</v>
      </c>
    </row>
    <row r="758" spans="1:5" ht="27" x14ac:dyDescent="0.25">
      <c r="A758" s="418">
        <v>89130</v>
      </c>
      <c r="B758" s="414" t="s">
        <v>1042</v>
      </c>
      <c r="C758" s="415" t="s">
        <v>251</v>
      </c>
      <c r="D758" s="416">
        <v>28.46</v>
      </c>
      <c r="E758" s="417" t="s">
        <v>301</v>
      </c>
    </row>
    <row r="759" spans="1:5" ht="27" x14ac:dyDescent="0.25">
      <c r="A759" s="418">
        <v>89131</v>
      </c>
      <c r="B759" s="414" t="s">
        <v>1043</v>
      </c>
      <c r="C759" s="415" t="s">
        <v>251</v>
      </c>
      <c r="D759" s="416">
        <v>7.32</v>
      </c>
      <c r="E759" s="417" t="s">
        <v>301</v>
      </c>
    </row>
    <row r="760" spans="1:5" ht="40.5" x14ac:dyDescent="0.25">
      <c r="A760" s="418">
        <v>89210</v>
      </c>
      <c r="B760" s="414" t="s">
        <v>1044</v>
      </c>
      <c r="C760" s="415" t="s">
        <v>251</v>
      </c>
      <c r="D760" s="416">
        <v>14.57</v>
      </c>
      <c r="E760" s="417" t="s">
        <v>301</v>
      </c>
    </row>
    <row r="761" spans="1:5" ht="40.5" x14ac:dyDescent="0.25">
      <c r="A761" s="418">
        <v>89211</v>
      </c>
      <c r="B761" s="414" t="s">
        <v>1045</v>
      </c>
      <c r="C761" s="415" t="s">
        <v>251</v>
      </c>
      <c r="D761" s="416">
        <v>3.82</v>
      </c>
      <c r="E761" s="417" t="s">
        <v>301</v>
      </c>
    </row>
    <row r="762" spans="1:5" ht="27" x14ac:dyDescent="0.25">
      <c r="A762" s="418">
        <v>89212</v>
      </c>
      <c r="B762" s="414" t="s">
        <v>1046</v>
      </c>
      <c r="C762" s="415" t="s">
        <v>251</v>
      </c>
      <c r="D762" s="416">
        <v>14.49</v>
      </c>
      <c r="E762" s="417" t="s">
        <v>301</v>
      </c>
    </row>
    <row r="763" spans="1:5" ht="27" x14ac:dyDescent="0.25">
      <c r="A763" s="418">
        <v>89213</v>
      </c>
      <c r="B763" s="414" t="s">
        <v>1047</v>
      </c>
      <c r="C763" s="415" t="s">
        <v>251</v>
      </c>
      <c r="D763" s="416">
        <v>4.34</v>
      </c>
      <c r="E763" s="417" t="s">
        <v>301</v>
      </c>
    </row>
    <row r="764" spans="1:5" ht="27" x14ac:dyDescent="0.25">
      <c r="A764" s="418">
        <v>89214</v>
      </c>
      <c r="B764" s="414" t="s">
        <v>1048</v>
      </c>
      <c r="C764" s="415" t="s">
        <v>251</v>
      </c>
      <c r="D764" s="416">
        <v>13.6</v>
      </c>
      <c r="E764" s="417" t="s">
        <v>301</v>
      </c>
    </row>
    <row r="765" spans="1:5" ht="27" x14ac:dyDescent="0.25">
      <c r="A765" s="418">
        <v>89215</v>
      </c>
      <c r="B765" s="414" t="s">
        <v>1049</v>
      </c>
      <c r="C765" s="415" t="s">
        <v>251</v>
      </c>
      <c r="D765" s="416">
        <v>79.08</v>
      </c>
      <c r="E765" s="417" t="s">
        <v>301</v>
      </c>
    </row>
    <row r="766" spans="1:5" ht="27" x14ac:dyDescent="0.25">
      <c r="A766" s="418">
        <v>89221</v>
      </c>
      <c r="B766" s="414" t="s">
        <v>1050</v>
      </c>
      <c r="C766" s="415" t="s">
        <v>251</v>
      </c>
      <c r="D766" s="416">
        <v>0.89</v>
      </c>
      <c r="E766" s="417" t="s">
        <v>301</v>
      </c>
    </row>
    <row r="767" spans="1:5" ht="27" x14ac:dyDescent="0.25">
      <c r="A767" s="418">
        <v>89222</v>
      </c>
      <c r="B767" s="414" t="s">
        <v>1051</v>
      </c>
      <c r="C767" s="415" t="s">
        <v>251</v>
      </c>
      <c r="D767" s="416">
        <v>0.2</v>
      </c>
      <c r="E767" s="417" t="s">
        <v>301</v>
      </c>
    </row>
    <row r="768" spans="1:5" ht="27" x14ac:dyDescent="0.25">
      <c r="A768" s="418">
        <v>89223</v>
      </c>
      <c r="B768" s="414" t="s">
        <v>1052</v>
      </c>
      <c r="C768" s="415" t="s">
        <v>251</v>
      </c>
      <c r="D768" s="416">
        <v>0.83</v>
      </c>
      <c r="E768" s="417" t="s">
        <v>301</v>
      </c>
    </row>
    <row r="769" spans="1:5" ht="40.5" x14ac:dyDescent="0.25">
      <c r="A769" s="418">
        <v>89224</v>
      </c>
      <c r="B769" s="414" t="s">
        <v>1053</v>
      </c>
      <c r="C769" s="415" t="s">
        <v>251</v>
      </c>
      <c r="D769" s="416">
        <v>1.65</v>
      </c>
      <c r="E769" s="417" t="s">
        <v>301</v>
      </c>
    </row>
    <row r="770" spans="1:5" ht="27" x14ac:dyDescent="0.25">
      <c r="A770" s="418">
        <v>89228</v>
      </c>
      <c r="B770" s="414" t="s">
        <v>1054</v>
      </c>
      <c r="C770" s="415" t="s">
        <v>251</v>
      </c>
      <c r="D770" s="416">
        <v>21.8</v>
      </c>
      <c r="E770" s="417" t="s">
        <v>301</v>
      </c>
    </row>
    <row r="771" spans="1:5" ht="27" x14ac:dyDescent="0.25">
      <c r="A771" s="418">
        <v>89229</v>
      </c>
      <c r="B771" s="414" t="s">
        <v>1055</v>
      </c>
      <c r="C771" s="415" t="s">
        <v>251</v>
      </c>
      <c r="D771" s="416">
        <v>7.46</v>
      </c>
      <c r="E771" s="417" t="s">
        <v>301</v>
      </c>
    </row>
    <row r="772" spans="1:5" ht="27" x14ac:dyDescent="0.25">
      <c r="A772" s="418">
        <v>89230</v>
      </c>
      <c r="B772" s="414" t="s">
        <v>1056</v>
      </c>
      <c r="C772" s="415" t="s">
        <v>251</v>
      </c>
      <c r="D772" s="416">
        <v>82.21</v>
      </c>
      <c r="E772" s="417" t="s">
        <v>301</v>
      </c>
    </row>
    <row r="773" spans="1:5" ht="27" x14ac:dyDescent="0.25">
      <c r="A773" s="418">
        <v>89231</v>
      </c>
      <c r="B773" s="414" t="s">
        <v>1057</v>
      </c>
      <c r="C773" s="415" t="s">
        <v>251</v>
      </c>
      <c r="D773" s="416">
        <v>24.64</v>
      </c>
      <c r="E773" s="417" t="s">
        <v>301</v>
      </c>
    </row>
    <row r="774" spans="1:5" ht="27" x14ac:dyDescent="0.25">
      <c r="A774" s="418">
        <v>89232</v>
      </c>
      <c r="B774" s="414" t="s">
        <v>1058</v>
      </c>
      <c r="C774" s="415" t="s">
        <v>251</v>
      </c>
      <c r="D774" s="416">
        <v>146.63999999999999</v>
      </c>
      <c r="E774" s="417" t="s">
        <v>301</v>
      </c>
    </row>
    <row r="775" spans="1:5" ht="27" x14ac:dyDescent="0.25">
      <c r="A775" s="418">
        <v>89233</v>
      </c>
      <c r="B775" s="414" t="s">
        <v>1059</v>
      </c>
      <c r="C775" s="415" t="s">
        <v>251</v>
      </c>
      <c r="D775" s="416">
        <v>102.78</v>
      </c>
      <c r="E775" s="417" t="s">
        <v>301</v>
      </c>
    </row>
    <row r="776" spans="1:5" ht="27" x14ac:dyDescent="0.25">
      <c r="A776" s="418">
        <v>89236</v>
      </c>
      <c r="B776" s="414" t="s">
        <v>1060</v>
      </c>
      <c r="C776" s="415" t="s">
        <v>251</v>
      </c>
      <c r="D776" s="416">
        <v>192.05</v>
      </c>
      <c r="E776" s="417" t="s">
        <v>301</v>
      </c>
    </row>
    <row r="777" spans="1:5" ht="27" x14ac:dyDescent="0.25">
      <c r="A777" s="418">
        <v>89237</v>
      </c>
      <c r="B777" s="414" t="s">
        <v>1061</v>
      </c>
      <c r="C777" s="415" t="s">
        <v>251</v>
      </c>
      <c r="D777" s="416">
        <v>57.57</v>
      </c>
      <c r="E777" s="417" t="s">
        <v>301</v>
      </c>
    </row>
    <row r="778" spans="1:5" ht="27" x14ac:dyDescent="0.25">
      <c r="A778" s="418">
        <v>89238</v>
      </c>
      <c r="B778" s="414" t="s">
        <v>1062</v>
      </c>
      <c r="C778" s="415" t="s">
        <v>251</v>
      </c>
      <c r="D778" s="416">
        <v>342.56</v>
      </c>
      <c r="E778" s="417" t="s">
        <v>301</v>
      </c>
    </row>
    <row r="779" spans="1:5" ht="27" x14ac:dyDescent="0.25">
      <c r="A779" s="418">
        <v>89239</v>
      </c>
      <c r="B779" s="414" t="s">
        <v>1063</v>
      </c>
      <c r="C779" s="415" t="s">
        <v>251</v>
      </c>
      <c r="D779" s="416">
        <v>271.8</v>
      </c>
      <c r="E779" s="417" t="s">
        <v>301</v>
      </c>
    </row>
    <row r="780" spans="1:5" ht="27" x14ac:dyDescent="0.25">
      <c r="A780" s="418">
        <v>89240</v>
      </c>
      <c r="B780" s="414" t="s">
        <v>1064</v>
      </c>
      <c r="C780" s="415" t="s">
        <v>251</v>
      </c>
      <c r="D780" s="416">
        <v>58.93</v>
      </c>
      <c r="E780" s="417" t="s">
        <v>301</v>
      </c>
    </row>
    <row r="781" spans="1:5" ht="27" x14ac:dyDescent="0.25">
      <c r="A781" s="418">
        <v>89241</v>
      </c>
      <c r="B781" s="414" t="s">
        <v>1065</v>
      </c>
      <c r="C781" s="415" t="s">
        <v>251</v>
      </c>
      <c r="D781" s="416">
        <v>20.18</v>
      </c>
      <c r="E781" s="417" t="s">
        <v>301</v>
      </c>
    </row>
    <row r="782" spans="1:5" ht="27" x14ac:dyDescent="0.25">
      <c r="A782" s="418">
        <v>89246</v>
      </c>
      <c r="B782" s="414" t="s">
        <v>1066</v>
      </c>
      <c r="C782" s="415" t="s">
        <v>251</v>
      </c>
      <c r="D782" s="416">
        <v>166.88</v>
      </c>
      <c r="E782" s="417" t="s">
        <v>301</v>
      </c>
    </row>
    <row r="783" spans="1:5" ht="27" x14ac:dyDescent="0.25">
      <c r="A783" s="418">
        <v>89247</v>
      </c>
      <c r="B783" s="414" t="s">
        <v>1067</v>
      </c>
      <c r="C783" s="415" t="s">
        <v>251</v>
      </c>
      <c r="D783" s="416">
        <v>50.02</v>
      </c>
      <c r="E783" s="417" t="s">
        <v>301</v>
      </c>
    </row>
    <row r="784" spans="1:5" ht="27" x14ac:dyDescent="0.25">
      <c r="A784" s="418">
        <v>89248</v>
      </c>
      <c r="B784" s="414" t="s">
        <v>1068</v>
      </c>
      <c r="C784" s="415" t="s">
        <v>251</v>
      </c>
      <c r="D784" s="416">
        <v>297.67</v>
      </c>
      <c r="E784" s="417" t="s">
        <v>301</v>
      </c>
    </row>
    <row r="785" spans="1:5" ht="27" x14ac:dyDescent="0.25">
      <c r="A785" s="418">
        <v>89249</v>
      </c>
      <c r="B785" s="414" t="s">
        <v>1069</v>
      </c>
      <c r="C785" s="415" t="s">
        <v>251</v>
      </c>
      <c r="D785" s="416">
        <v>208.54</v>
      </c>
      <c r="E785" s="417" t="s">
        <v>301</v>
      </c>
    </row>
    <row r="786" spans="1:5" ht="27" x14ac:dyDescent="0.25">
      <c r="A786" s="418">
        <v>89253</v>
      </c>
      <c r="B786" s="414" t="s">
        <v>1070</v>
      </c>
      <c r="C786" s="415" t="s">
        <v>251</v>
      </c>
      <c r="D786" s="416">
        <v>48.29</v>
      </c>
      <c r="E786" s="417" t="s">
        <v>301</v>
      </c>
    </row>
    <row r="787" spans="1:5" ht="27" x14ac:dyDescent="0.25">
      <c r="A787" s="418">
        <v>89254</v>
      </c>
      <c r="B787" s="414" t="s">
        <v>1071</v>
      </c>
      <c r="C787" s="415" t="s">
        <v>251</v>
      </c>
      <c r="D787" s="416">
        <v>16.54</v>
      </c>
      <c r="E787" s="417" t="s">
        <v>301</v>
      </c>
    </row>
    <row r="788" spans="1:5" ht="27" x14ac:dyDescent="0.25">
      <c r="A788" s="418">
        <v>89255</v>
      </c>
      <c r="B788" s="414" t="s">
        <v>1072</v>
      </c>
      <c r="C788" s="415" t="s">
        <v>251</v>
      </c>
      <c r="D788" s="416">
        <v>77.64</v>
      </c>
      <c r="E788" s="417" t="s">
        <v>301</v>
      </c>
    </row>
    <row r="789" spans="1:5" ht="40.5" x14ac:dyDescent="0.25">
      <c r="A789" s="418">
        <v>89256</v>
      </c>
      <c r="B789" s="414" t="s">
        <v>1073</v>
      </c>
      <c r="C789" s="415" t="s">
        <v>251</v>
      </c>
      <c r="D789" s="416">
        <v>49.42</v>
      </c>
      <c r="E789" s="417" t="s">
        <v>301</v>
      </c>
    </row>
    <row r="790" spans="1:5" ht="40.5" x14ac:dyDescent="0.25">
      <c r="A790" s="418">
        <v>89259</v>
      </c>
      <c r="B790" s="414" t="s">
        <v>1074</v>
      </c>
      <c r="C790" s="415" t="s">
        <v>251</v>
      </c>
      <c r="D790" s="416">
        <v>9.3800000000000008</v>
      </c>
      <c r="E790" s="417" t="s">
        <v>301</v>
      </c>
    </row>
    <row r="791" spans="1:5" ht="40.5" x14ac:dyDescent="0.25">
      <c r="A791" s="418">
        <v>89260</v>
      </c>
      <c r="B791" s="414" t="s">
        <v>1075</v>
      </c>
      <c r="C791" s="415" t="s">
        <v>251</v>
      </c>
      <c r="D791" s="416">
        <v>3.74</v>
      </c>
      <c r="E791" s="417" t="s">
        <v>301</v>
      </c>
    </row>
    <row r="792" spans="1:5" ht="40.5" x14ac:dyDescent="0.25">
      <c r="A792" s="418">
        <v>89262</v>
      </c>
      <c r="B792" s="414" t="s">
        <v>1076</v>
      </c>
      <c r="C792" s="415" t="s">
        <v>251</v>
      </c>
      <c r="D792" s="416">
        <v>17.59</v>
      </c>
      <c r="E792" s="417" t="s">
        <v>301</v>
      </c>
    </row>
    <row r="793" spans="1:5" ht="54" x14ac:dyDescent="0.25">
      <c r="A793" s="418">
        <v>89264</v>
      </c>
      <c r="B793" s="414" t="s">
        <v>1077</v>
      </c>
      <c r="C793" s="415" t="s">
        <v>251</v>
      </c>
      <c r="D793" s="416">
        <v>7.53</v>
      </c>
      <c r="E793" s="417" t="s">
        <v>301</v>
      </c>
    </row>
    <row r="794" spans="1:5" ht="54" x14ac:dyDescent="0.25">
      <c r="A794" s="418">
        <v>89265</v>
      </c>
      <c r="B794" s="414" t="s">
        <v>1078</v>
      </c>
      <c r="C794" s="415" t="s">
        <v>251</v>
      </c>
      <c r="D794" s="416">
        <v>3.01</v>
      </c>
      <c r="E794" s="417" t="s">
        <v>301</v>
      </c>
    </row>
    <row r="795" spans="1:5" ht="54" x14ac:dyDescent="0.25">
      <c r="A795" s="418">
        <v>89266</v>
      </c>
      <c r="B795" s="414" t="s">
        <v>1079</v>
      </c>
      <c r="C795" s="415" t="s">
        <v>251</v>
      </c>
      <c r="D795" s="416">
        <v>0.61</v>
      </c>
      <c r="E795" s="417" t="s">
        <v>301</v>
      </c>
    </row>
    <row r="796" spans="1:5" ht="27" x14ac:dyDescent="0.25">
      <c r="A796" s="418">
        <v>89267</v>
      </c>
      <c r="B796" s="414" t="s">
        <v>1080</v>
      </c>
      <c r="C796" s="415" t="s">
        <v>251</v>
      </c>
      <c r="D796" s="416">
        <v>25.23</v>
      </c>
      <c r="E796" s="417" t="s">
        <v>301</v>
      </c>
    </row>
    <row r="797" spans="1:5" ht="27" x14ac:dyDescent="0.25">
      <c r="A797" s="418">
        <v>89268</v>
      </c>
      <c r="B797" s="414" t="s">
        <v>1081</v>
      </c>
      <c r="C797" s="415" t="s">
        <v>251</v>
      </c>
      <c r="D797" s="416">
        <v>8.64</v>
      </c>
      <c r="E797" s="417" t="s">
        <v>301</v>
      </c>
    </row>
    <row r="798" spans="1:5" ht="27" x14ac:dyDescent="0.25">
      <c r="A798" s="418">
        <v>89269</v>
      </c>
      <c r="B798" s="414" t="s">
        <v>1082</v>
      </c>
      <c r="C798" s="415" t="s">
        <v>251</v>
      </c>
      <c r="D798" s="416">
        <v>1.76</v>
      </c>
      <c r="E798" s="417" t="s">
        <v>301</v>
      </c>
    </row>
    <row r="799" spans="1:5" ht="27" x14ac:dyDescent="0.25">
      <c r="A799" s="418">
        <v>89270</v>
      </c>
      <c r="B799" s="414" t="s">
        <v>1083</v>
      </c>
      <c r="C799" s="415" t="s">
        <v>251</v>
      </c>
      <c r="D799" s="416">
        <v>40.549999999999997</v>
      </c>
      <c r="E799" s="417" t="s">
        <v>301</v>
      </c>
    </row>
    <row r="800" spans="1:5" ht="27" x14ac:dyDescent="0.25">
      <c r="A800" s="418">
        <v>89271</v>
      </c>
      <c r="B800" s="414" t="s">
        <v>1084</v>
      </c>
      <c r="C800" s="415" t="s">
        <v>251</v>
      </c>
      <c r="D800" s="416">
        <v>64.25</v>
      </c>
      <c r="E800" s="417" t="s">
        <v>301</v>
      </c>
    </row>
    <row r="801" spans="1:5" ht="27" x14ac:dyDescent="0.25">
      <c r="A801" s="418">
        <v>89274</v>
      </c>
      <c r="B801" s="414" t="s">
        <v>1085</v>
      </c>
      <c r="C801" s="415" t="s">
        <v>251</v>
      </c>
      <c r="D801" s="416">
        <v>1.08</v>
      </c>
      <c r="E801" s="417" t="s">
        <v>301</v>
      </c>
    </row>
    <row r="802" spans="1:5" ht="27" x14ac:dyDescent="0.25">
      <c r="A802" s="418">
        <v>89275</v>
      </c>
      <c r="B802" s="414" t="s">
        <v>1086</v>
      </c>
      <c r="C802" s="415" t="s">
        <v>251</v>
      </c>
      <c r="D802" s="416">
        <v>0.24</v>
      </c>
      <c r="E802" s="417" t="s">
        <v>301</v>
      </c>
    </row>
    <row r="803" spans="1:5" ht="27" x14ac:dyDescent="0.25">
      <c r="A803" s="418">
        <v>89276</v>
      </c>
      <c r="B803" s="414" t="s">
        <v>1087</v>
      </c>
      <c r="C803" s="415" t="s">
        <v>251</v>
      </c>
      <c r="D803" s="416">
        <v>1.02</v>
      </c>
      <c r="E803" s="417" t="s">
        <v>301</v>
      </c>
    </row>
    <row r="804" spans="1:5" ht="27" x14ac:dyDescent="0.25">
      <c r="A804" s="418">
        <v>89277</v>
      </c>
      <c r="B804" s="414" t="s">
        <v>1088</v>
      </c>
      <c r="C804" s="415" t="s">
        <v>251</v>
      </c>
      <c r="D804" s="416">
        <v>4.93</v>
      </c>
      <c r="E804" s="417" t="s">
        <v>301</v>
      </c>
    </row>
    <row r="805" spans="1:5" ht="27" x14ac:dyDescent="0.25">
      <c r="A805" s="418">
        <v>89280</v>
      </c>
      <c r="B805" s="414" t="s">
        <v>1089</v>
      </c>
      <c r="C805" s="415" t="s">
        <v>251</v>
      </c>
      <c r="D805" s="416">
        <v>17.899999999999999</v>
      </c>
      <c r="E805" s="417" t="s">
        <v>301</v>
      </c>
    </row>
    <row r="806" spans="1:5" ht="27" x14ac:dyDescent="0.25">
      <c r="A806" s="418">
        <v>89281</v>
      </c>
      <c r="B806" s="414" t="s">
        <v>1090</v>
      </c>
      <c r="C806" s="415" t="s">
        <v>251</v>
      </c>
      <c r="D806" s="416">
        <v>4.7</v>
      </c>
      <c r="E806" s="417" t="s">
        <v>301</v>
      </c>
    </row>
    <row r="807" spans="1:5" ht="40.5" x14ac:dyDescent="0.25">
      <c r="A807" s="418">
        <v>89870</v>
      </c>
      <c r="B807" s="414" t="s">
        <v>1091</v>
      </c>
      <c r="C807" s="415" t="s">
        <v>251</v>
      </c>
      <c r="D807" s="416">
        <v>16.739999999999998</v>
      </c>
      <c r="E807" s="417" t="s">
        <v>301</v>
      </c>
    </row>
    <row r="808" spans="1:5" ht="40.5" x14ac:dyDescent="0.25">
      <c r="A808" s="418">
        <v>89871</v>
      </c>
      <c r="B808" s="414" t="s">
        <v>1092</v>
      </c>
      <c r="C808" s="415" t="s">
        <v>251</v>
      </c>
      <c r="D808" s="416">
        <v>5.86</v>
      </c>
      <c r="E808" s="417" t="s">
        <v>301</v>
      </c>
    </row>
    <row r="809" spans="1:5" ht="40.5" x14ac:dyDescent="0.25">
      <c r="A809" s="418">
        <v>89872</v>
      </c>
      <c r="B809" s="414" t="s">
        <v>1093</v>
      </c>
      <c r="C809" s="415" t="s">
        <v>251</v>
      </c>
      <c r="D809" s="416">
        <v>1.21</v>
      </c>
      <c r="E809" s="417" t="s">
        <v>301</v>
      </c>
    </row>
    <row r="810" spans="1:5" ht="40.5" x14ac:dyDescent="0.25">
      <c r="A810" s="418">
        <v>89873</v>
      </c>
      <c r="B810" s="414" t="s">
        <v>1094</v>
      </c>
      <c r="C810" s="415" t="s">
        <v>251</v>
      </c>
      <c r="D810" s="416">
        <v>31.4</v>
      </c>
      <c r="E810" s="417" t="s">
        <v>301</v>
      </c>
    </row>
    <row r="811" spans="1:5" ht="40.5" x14ac:dyDescent="0.25">
      <c r="A811" s="418">
        <v>89874</v>
      </c>
      <c r="B811" s="414" t="s">
        <v>1095</v>
      </c>
      <c r="C811" s="415" t="s">
        <v>251</v>
      </c>
      <c r="D811" s="416">
        <v>139.43</v>
      </c>
      <c r="E811" s="417" t="s">
        <v>301</v>
      </c>
    </row>
    <row r="812" spans="1:5" ht="40.5" x14ac:dyDescent="0.25">
      <c r="A812" s="418">
        <v>89878</v>
      </c>
      <c r="B812" s="414" t="s">
        <v>1096</v>
      </c>
      <c r="C812" s="415" t="s">
        <v>251</v>
      </c>
      <c r="D812" s="416">
        <v>17.73</v>
      </c>
      <c r="E812" s="417" t="s">
        <v>301</v>
      </c>
    </row>
    <row r="813" spans="1:5" ht="40.5" x14ac:dyDescent="0.25">
      <c r="A813" s="418">
        <v>89879</v>
      </c>
      <c r="B813" s="414" t="s">
        <v>1097</v>
      </c>
      <c r="C813" s="415" t="s">
        <v>251</v>
      </c>
      <c r="D813" s="416">
        <v>6.2</v>
      </c>
      <c r="E813" s="417" t="s">
        <v>301</v>
      </c>
    </row>
    <row r="814" spans="1:5" ht="40.5" x14ac:dyDescent="0.25">
      <c r="A814" s="418">
        <v>89880</v>
      </c>
      <c r="B814" s="414" t="s">
        <v>1098</v>
      </c>
      <c r="C814" s="415" t="s">
        <v>251</v>
      </c>
      <c r="D814" s="416">
        <v>1.28</v>
      </c>
      <c r="E814" s="417" t="s">
        <v>301</v>
      </c>
    </row>
    <row r="815" spans="1:5" ht="40.5" x14ac:dyDescent="0.25">
      <c r="A815" s="418">
        <v>89881</v>
      </c>
      <c r="B815" s="414" t="s">
        <v>1099</v>
      </c>
      <c r="C815" s="415" t="s">
        <v>251</v>
      </c>
      <c r="D815" s="416">
        <v>33.24</v>
      </c>
      <c r="E815" s="417" t="s">
        <v>301</v>
      </c>
    </row>
    <row r="816" spans="1:5" ht="40.5" x14ac:dyDescent="0.25">
      <c r="A816" s="418">
        <v>89882</v>
      </c>
      <c r="B816" s="414" t="s">
        <v>1100</v>
      </c>
      <c r="C816" s="415" t="s">
        <v>251</v>
      </c>
      <c r="D816" s="416">
        <v>160.88</v>
      </c>
      <c r="E816" s="417" t="s">
        <v>301</v>
      </c>
    </row>
    <row r="817" spans="1:5" ht="27" x14ac:dyDescent="0.25">
      <c r="A817" s="418">
        <v>90582</v>
      </c>
      <c r="B817" s="414" t="s">
        <v>1101</v>
      </c>
      <c r="C817" s="415" t="s">
        <v>251</v>
      </c>
      <c r="D817" s="416">
        <v>0.24</v>
      </c>
      <c r="E817" s="417" t="s">
        <v>301</v>
      </c>
    </row>
    <row r="818" spans="1:5" ht="27" x14ac:dyDescent="0.25">
      <c r="A818" s="418">
        <v>90583</v>
      </c>
      <c r="B818" s="414" t="s">
        <v>1102</v>
      </c>
      <c r="C818" s="415" t="s">
        <v>251</v>
      </c>
      <c r="D818" s="416">
        <v>0.05</v>
      </c>
      <c r="E818" s="417" t="s">
        <v>301</v>
      </c>
    </row>
    <row r="819" spans="1:5" ht="27" x14ac:dyDescent="0.25">
      <c r="A819" s="418">
        <v>90584</v>
      </c>
      <c r="B819" s="414" t="s">
        <v>1103</v>
      </c>
      <c r="C819" s="415" t="s">
        <v>251</v>
      </c>
      <c r="D819" s="416">
        <v>0.19</v>
      </c>
      <c r="E819" s="417" t="s">
        <v>301</v>
      </c>
    </row>
    <row r="820" spans="1:5" ht="27" x14ac:dyDescent="0.25">
      <c r="A820" s="418">
        <v>90585</v>
      </c>
      <c r="B820" s="414" t="s">
        <v>1104</v>
      </c>
      <c r="C820" s="415" t="s">
        <v>251</v>
      </c>
      <c r="D820" s="416">
        <v>0.82</v>
      </c>
      <c r="E820" s="417" t="s">
        <v>301</v>
      </c>
    </row>
    <row r="821" spans="1:5" ht="27" x14ac:dyDescent="0.25">
      <c r="A821" s="418">
        <v>90621</v>
      </c>
      <c r="B821" s="414" t="s">
        <v>1105</v>
      </c>
      <c r="C821" s="415" t="s">
        <v>251</v>
      </c>
      <c r="D821" s="416">
        <v>1.1299999999999999</v>
      </c>
      <c r="E821" s="417" t="s">
        <v>301</v>
      </c>
    </row>
    <row r="822" spans="1:5" ht="27" x14ac:dyDescent="0.25">
      <c r="A822" s="418">
        <v>90622</v>
      </c>
      <c r="B822" s="414" t="s">
        <v>1106</v>
      </c>
      <c r="C822" s="415" t="s">
        <v>251</v>
      </c>
      <c r="D822" s="416">
        <v>0.25</v>
      </c>
      <c r="E822" s="417" t="s">
        <v>301</v>
      </c>
    </row>
    <row r="823" spans="1:5" ht="27" x14ac:dyDescent="0.25">
      <c r="A823" s="418">
        <v>90623</v>
      </c>
      <c r="B823" s="414" t="s">
        <v>1107</v>
      </c>
      <c r="C823" s="415" t="s">
        <v>251</v>
      </c>
      <c r="D823" s="416">
        <v>1.41</v>
      </c>
      <c r="E823" s="417" t="s">
        <v>301</v>
      </c>
    </row>
    <row r="824" spans="1:5" ht="27" x14ac:dyDescent="0.25">
      <c r="A824" s="418">
        <v>90624</v>
      </c>
      <c r="B824" s="414" t="s">
        <v>1108</v>
      </c>
      <c r="C824" s="415" t="s">
        <v>251</v>
      </c>
      <c r="D824" s="416">
        <v>2.06</v>
      </c>
      <c r="E824" s="417" t="s">
        <v>301</v>
      </c>
    </row>
    <row r="825" spans="1:5" ht="27" x14ac:dyDescent="0.25">
      <c r="A825" s="418">
        <v>90627</v>
      </c>
      <c r="B825" s="414" t="s">
        <v>1109</v>
      </c>
      <c r="C825" s="415" t="s">
        <v>251</v>
      </c>
      <c r="D825" s="416">
        <v>23.18</v>
      </c>
      <c r="E825" s="417" t="s">
        <v>301</v>
      </c>
    </row>
    <row r="826" spans="1:5" ht="27" x14ac:dyDescent="0.25">
      <c r="A826" s="418">
        <v>90628</v>
      </c>
      <c r="B826" s="414" t="s">
        <v>1110</v>
      </c>
      <c r="C826" s="415" t="s">
        <v>251</v>
      </c>
      <c r="D826" s="416">
        <v>6.09</v>
      </c>
      <c r="E826" s="417" t="s">
        <v>301</v>
      </c>
    </row>
    <row r="827" spans="1:5" ht="27" x14ac:dyDescent="0.25">
      <c r="A827" s="418">
        <v>90629</v>
      </c>
      <c r="B827" s="414" t="s">
        <v>1111</v>
      </c>
      <c r="C827" s="415" t="s">
        <v>251</v>
      </c>
      <c r="D827" s="416">
        <v>29.01</v>
      </c>
      <c r="E827" s="417" t="s">
        <v>301</v>
      </c>
    </row>
    <row r="828" spans="1:5" ht="27" x14ac:dyDescent="0.25">
      <c r="A828" s="418">
        <v>90630</v>
      </c>
      <c r="B828" s="414" t="s">
        <v>1112</v>
      </c>
      <c r="C828" s="415" t="s">
        <v>251</v>
      </c>
      <c r="D828" s="416">
        <v>8.36</v>
      </c>
      <c r="E828" s="417" t="s">
        <v>301</v>
      </c>
    </row>
    <row r="829" spans="1:5" ht="40.5" x14ac:dyDescent="0.25">
      <c r="A829" s="418">
        <v>90633</v>
      </c>
      <c r="B829" s="414" t="s">
        <v>1113</v>
      </c>
      <c r="C829" s="415" t="s">
        <v>251</v>
      </c>
      <c r="D829" s="416">
        <v>2.76</v>
      </c>
      <c r="E829" s="417" t="s">
        <v>301</v>
      </c>
    </row>
    <row r="830" spans="1:5" ht="40.5" x14ac:dyDescent="0.25">
      <c r="A830" s="418">
        <v>90634</v>
      </c>
      <c r="B830" s="414" t="s">
        <v>1114</v>
      </c>
      <c r="C830" s="415" t="s">
        <v>251</v>
      </c>
      <c r="D830" s="416">
        <v>0.62</v>
      </c>
      <c r="E830" s="417" t="s">
        <v>301</v>
      </c>
    </row>
    <row r="831" spans="1:5" ht="40.5" x14ac:dyDescent="0.25">
      <c r="A831" s="418">
        <v>90635</v>
      </c>
      <c r="B831" s="414" t="s">
        <v>1115</v>
      </c>
      <c r="C831" s="415" t="s">
        <v>251</v>
      </c>
      <c r="D831" s="416">
        <v>3.01</v>
      </c>
      <c r="E831" s="417" t="s">
        <v>301</v>
      </c>
    </row>
    <row r="832" spans="1:5" ht="40.5" x14ac:dyDescent="0.25">
      <c r="A832" s="418">
        <v>90636</v>
      </c>
      <c r="B832" s="414" t="s">
        <v>1116</v>
      </c>
      <c r="C832" s="415" t="s">
        <v>251</v>
      </c>
      <c r="D832" s="416">
        <v>4.13</v>
      </c>
      <c r="E832" s="417" t="s">
        <v>301</v>
      </c>
    </row>
    <row r="833" spans="1:5" ht="27" x14ac:dyDescent="0.25">
      <c r="A833" s="418">
        <v>90639</v>
      </c>
      <c r="B833" s="414" t="s">
        <v>1117</v>
      </c>
      <c r="C833" s="415" t="s">
        <v>251</v>
      </c>
      <c r="D833" s="416">
        <v>4.12</v>
      </c>
      <c r="E833" s="417" t="s">
        <v>301</v>
      </c>
    </row>
    <row r="834" spans="1:5" ht="27" x14ac:dyDescent="0.25">
      <c r="A834" s="418">
        <v>90640</v>
      </c>
      <c r="B834" s="414" t="s">
        <v>1118</v>
      </c>
      <c r="C834" s="415" t="s">
        <v>251</v>
      </c>
      <c r="D834" s="416">
        <v>0.92</v>
      </c>
      <c r="E834" s="417" t="s">
        <v>301</v>
      </c>
    </row>
    <row r="835" spans="1:5" ht="27" x14ac:dyDescent="0.25">
      <c r="A835" s="418">
        <v>90641</v>
      </c>
      <c r="B835" s="414" t="s">
        <v>1119</v>
      </c>
      <c r="C835" s="415" t="s">
        <v>251</v>
      </c>
      <c r="D835" s="416">
        <v>4.5</v>
      </c>
      <c r="E835" s="417" t="s">
        <v>301</v>
      </c>
    </row>
    <row r="836" spans="1:5" ht="27" x14ac:dyDescent="0.25">
      <c r="A836" s="418">
        <v>90642</v>
      </c>
      <c r="B836" s="414" t="s">
        <v>1120</v>
      </c>
      <c r="C836" s="415" t="s">
        <v>251</v>
      </c>
      <c r="D836" s="416">
        <v>5.37</v>
      </c>
      <c r="E836" s="417" t="s">
        <v>301</v>
      </c>
    </row>
    <row r="837" spans="1:5" ht="40.5" x14ac:dyDescent="0.25">
      <c r="A837" s="418">
        <v>90646</v>
      </c>
      <c r="B837" s="414" t="s">
        <v>1121</v>
      </c>
      <c r="C837" s="415" t="s">
        <v>251</v>
      </c>
      <c r="D837" s="416">
        <v>0.52</v>
      </c>
      <c r="E837" s="417" t="s">
        <v>301</v>
      </c>
    </row>
    <row r="838" spans="1:5" ht="40.5" x14ac:dyDescent="0.25">
      <c r="A838" s="418">
        <v>90647</v>
      </c>
      <c r="B838" s="414" t="s">
        <v>1122</v>
      </c>
      <c r="C838" s="415" t="s">
        <v>251</v>
      </c>
      <c r="D838" s="416">
        <v>0.11</v>
      </c>
      <c r="E838" s="417" t="s">
        <v>301</v>
      </c>
    </row>
    <row r="839" spans="1:5" ht="40.5" x14ac:dyDescent="0.25">
      <c r="A839" s="418">
        <v>90648</v>
      </c>
      <c r="B839" s="414" t="s">
        <v>1123</v>
      </c>
      <c r="C839" s="415" t="s">
        <v>251</v>
      </c>
      <c r="D839" s="416">
        <v>0.56999999999999995</v>
      </c>
      <c r="E839" s="417" t="s">
        <v>301</v>
      </c>
    </row>
    <row r="840" spans="1:5" ht="40.5" x14ac:dyDescent="0.25">
      <c r="A840" s="418">
        <v>90649</v>
      </c>
      <c r="B840" s="414" t="s">
        <v>1124</v>
      </c>
      <c r="C840" s="415" t="s">
        <v>251</v>
      </c>
      <c r="D840" s="416">
        <v>6.46</v>
      </c>
      <c r="E840" s="417" t="s">
        <v>301</v>
      </c>
    </row>
    <row r="841" spans="1:5" ht="27" x14ac:dyDescent="0.25">
      <c r="A841" s="418">
        <v>90652</v>
      </c>
      <c r="B841" s="414" t="s">
        <v>1125</v>
      </c>
      <c r="C841" s="415" t="s">
        <v>251</v>
      </c>
      <c r="D841" s="416">
        <v>2.68</v>
      </c>
      <c r="E841" s="417" t="s">
        <v>301</v>
      </c>
    </row>
    <row r="842" spans="1:5" ht="27" x14ac:dyDescent="0.25">
      <c r="A842" s="418">
        <v>90653</v>
      </c>
      <c r="B842" s="414" t="s">
        <v>1126</v>
      </c>
      <c r="C842" s="415" t="s">
        <v>251</v>
      </c>
      <c r="D842" s="416">
        <v>0.6</v>
      </c>
      <c r="E842" s="417" t="s">
        <v>301</v>
      </c>
    </row>
    <row r="843" spans="1:5" ht="27" x14ac:dyDescent="0.25">
      <c r="A843" s="418">
        <v>90654</v>
      </c>
      <c r="B843" s="414" t="s">
        <v>1127</v>
      </c>
      <c r="C843" s="415" t="s">
        <v>251</v>
      </c>
      <c r="D843" s="416">
        <v>2.93</v>
      </c>
      <c r="E843" s="417" t="s">
        <v>301</v>
      </c>
    </row>
    <row r="844" spans="1:5" ht="27" x14ac:dyDescent="0.25">
      <c r="A844" s="418">
        <v>90655</v>
      </c>
      <c r="B844" s="414" t="s">
        <v>1128</v>
      </c>
      <c r="C844" s="415" t="s">
        <v>251</v>
      </c>
      <c r="D844" s="416">
        <v>4.25</v>
      </c>
      <c r="E844" s="417" t="s">
        <v>301</v>
      </c>
    </row>
    <row r="845" spans="1:5" ht="27" x14ac:dyDescent="0.25">
      <c r="A845" s="418">
        <v>90658</v>
      </c>
      <c r="B845" s="414" t="s">
        <v>1129</v>
      </c>
      <c r="C845" s="415" t="s">
        <v>251</v>
      </c>
      <c r="D845" s="416">
        <v>2.87</v>
      </c>
      <c r="E845" s="417" t="s">
        <v>301</v>
      </c>
    </row>
    <row r="846" spans="1:5" ht="27" x14ac:dyDescent="0.25">
      <c r="A846" s="418">
        <v>90659</v>
      </c>
      <c r="B846" s="414" t="s">
        <v>1130</v>
      </c>
      <c r="C846" s="415" t="s">
        <v>251</v>
      </c>
      <c r="D846" s="416">
        <v>0.64</v>
      </c>
      <c r="E846" s="417" t="s">
        <v>301</v>
      </c>
    </row>
    <row r="847" spans="1:5" ht="27" x14ac:dyDescent="0.25">
      <c r="A847" s="418">
        <v>90660</v>
      </c>
      <c r="B847" s="414" t="s">
        <v>1131</v>
      </c>
      <c r="C847" s="415" t="s">
        <v>251</v>
      </c>
      <c r="D847" s="416">
        <v>3.14</v>
      </c>
      <c r="E847" s="417" t="s">
        <v>301</v>
      </c>
    </row>
    <row r="848" spans="1:5" ht="27" x14ac:dyDescent="0.25">
      <c r="A848" s="418">
        <v>90661</v>
      </c>
      <c r="B848" s="414" t="s">
        <v>1132</v>
      </c>
      <c r="C848" s="415" t="s">
        <v>251</v>
      </c>
      <c r="D848" s="416">
        <v>4.25</v>
      </c>
      <c r="E848" s="417" t="s">
        <v>301</v>
      </c>
    </row>
    <row r="849" spans="1:5" ht="40.5" x14ac:dyDescent="0.25">
      <c r="A849" s="418">
        <v>90664</v>
      </c>
      <c r="B849" s="414" t="s">
        <v>1133</v>
      </c>
      <c r="C849" s="415" t="s">
        <v>251</v>
      </c>
      <c r="D849" s="416">
        <v>3.76</v>
      </c>
      <c r="E849" s="417" t="s">
        <v>301</v>
      </c>
    </row>
    <row r="850" spans="1:5" ht="40.5" x14ac:dyDescent="0.25">
      <c r="A850" s="418">
        <v>90665</v>
      </c>
      <c r="B850" s="414" t="s">
        <v>1134</v>
      </c>
      <c r="C850" s="415" t="s">
        <v>251</v>
      </c>
      <c r="D850" s="416">
        <v>0.84</v>
      </c>
      <c r="E850" s="417" t="s">
        <v>301</v>
      </c>
    </row>
    <row r="851" spans="1:5" ht="40.5" x14ac:dyDescent="0.25">
      <c r="A851" s="418">
        <v>90666</v>
      </c>
      <c r="B851" s="414" t="s">
        <v>1135</v>
      </c>
      <c r="C851" s="415" t="s">
        <v>251</v>
      </c>
      <c r="D851" s="416">
        <v>4.12</v>
      </c>
      <c r="E851" s="417" t="s">
        <v>301</v>
      </c>
    </row>
    <row r="852" spans="1:5" ht="40.5" x14ac:dyDescent="0.25">
      <c r="A852" s="418">
        <v>90667</v>
      </c>
      <c r="B852" s="414" t="s">
        <v>1136</v>
      </c>
      <c r="C852" s="415" t="s">
        <v>251</v>
      </c>
      <c r="D852" s="416">
        <v>9.75</v>
      </c>
      <c r="E852" s="417" t="s">
        <v>301</v>
      </c>
    </row>
    <row r="853" spans="1:5" ht="40.5" x14ac:dyDescent="0.25">
      <c r="A853" s="418">
        <v>90670</v>
      </c>
      <c r="B853" s="414" t="s">
        <v>1137</v>
      </c>
      <c r="C853" s="415" t="s">
        <v>251</v>
      </c>
      <c r="D853" s="416">
        <v>106.42</v>
      </c>
      <c r="E853" s="417" t="s">
        <v>301</v>
      </c>
    </row>
    <row r="854" spans="1:5" ht="40.5" x14ac:dyDescent="0.25">
      <c r="A854" s="418">
        <v>90671</v>
      </c>
      <c r="B854" s="414" t="s">
        <v>1138</v>
      </c>
      <c r="C854" s="415" t="s">
        <v>251</v>
      </c>
      <c r="D854" s="416">
        <v>27.95</v>
      </c>
      <c r="E854" s="417" t="s">
        <v>301</v>
      </c>
    </row>
    <row r="855" spans="1:5" ht="40.5" x14ac:dyDescent="0.25">
      <c r="A855" s="418">
        <v>90672</v>
      </c>
      <c r="B855" s="414" t="s">
        <v>1139</v>
      </c>
      <c r="C855" s="415" t="s">
        <v>251</v>
      </c>
      <c r="D855" s="416">
        <v>133.16999999999999</v>
      </c>
      <c r="E855" s="417" t="s">
        <v>301</v>
      </c>
    </row>
    <row r="856" spans="1:5" ht="54" x14ac:dyDescent="0.25">
      <c r="A856" s="418">
        <v>90673</v>
      </c>
      <c r="B856" s="414" t="s">
        <v>1140</v>
      </c>
      <c r="C856" s="415" t="s">
        <v>251</v>
      </c>
      <c r="D856" s="416">
        <v>132.44</v>
      </c>
      <c r="E856" s="417" t="s">
        <v>301</v>
      </c>
    </row>
    <row r="857" spans="1:5" ht="40.5" x14ac:dyDescent="0.25">
      <c r="A857" s="418">
        <v>90676</v>
      </c>
      <c r="B857" s="414" t="s">
        <v>1141</v>
      </c>
      <c r="C857" s="415" t="s">
        <v>251</v>
      </c>
      <c r="D857" s="416">
        <v>56.28</v>
      </c>
      <c r="E857" s="417" t="s">
        <v>301</v>
      </c>
    </row>
    <row r="858" spans="1:5" ht="40.5" x14ac:dyDescent="0.25">
      <c r="A858" s="418">
        <v>90677</v>
      </c>
      <c r="B858" s="414" t="s">
        <v>1142</v>
      </c>
      <c r="C858" s="415" t="s">
        <v>251</v>
      </c>
      <c r="D858" s="416">
        <v>14.78</v>
      </c>
      <c r="E858" s="417" t="s">
        <v>301</v>
      </c>
    </row>
    <row r="859" spans="1:5" ht="40.5" x14ac:dyDescent="0.25">
      <c r="A859" s="418">
        <v>90678</v>
      </c>
      <c r="B859" s="414" t="s">
        <v>1143</v>
      </c>
      <c r="C859" s="415" t="s">
        <v>251</v>
      </c>
      <c r="D859" s="416">
        <v>70.430000000000007</v>
      </c>
      <c r="E859" s="417" t="s">
        <v>301</v>
      </c>
    </row>
    <row r="860" spans="1:5" ht="40.5" x14ac:dyDescent="0.25">
      <c r="A860" s="418">
        <v>90679</v>
      </c>
      <c r="B860" s="414" t="s">
        <v>1144</v>
      </c>
      <c r="C860" s="415" t="s">
        <v>251</v>
      </c>
      <c r="D860" s="416">
        <v>67.709999999999994</v>
      </c>
      <c r="E860" s="417" t="s">
        <v>301</v>
      </c>
    </row>
    <row r="861" spans="1:5" ht="27" x14ac:dyDescent="0.25">
      <c r="A861" s="418">
        <v>90682</v>
      </c>
      <c r="B861" s="414" t="s">
        <v>1145</v>
      </c>
      <c r="C861" s="415" t="s">
        <v>251</v>
      </c>
      <c r="D861" s="416">
        <v>27.34</v>
      </c>
      <c r="E861" s="417" t="s">
        <v>301</v>
      </c>
    </row>
    <row r="862" spans="1:5" ht="27" x14ac:dyDescent="0.25">
      <c r="A862" s="418">
        <v>90683</v>
      </c>
      <c r="B862" s="414" t="s">
        <v>1146</v>
      </c>
      <c r="C862" s="415" t="s">
        <v>251</v>
      </c>
      <c r="D862" s="416">
        <v>6.15</v>
      </c>
      <c r="E862" s="417" t="s">
        <v>301</v>
      </c>
    </row>
    <row r="863" spans="1:5" ht="27" x14ac:dyDescent="0.25">
      <c r="A863" s="418">
        <v>90684</v>
      </c>
      <c r="B863" s="414" t="s">
        <v>1147</v>
      </c>
      <c r="C863" s="415" t="s">
        <v>251</v>
      </c>
      <c r="D863" s="416">
        <v>29.91</v>
      </c>
      <c r="E863" s="417" t="s">
        <v>301</v>
      </c>
    </row>
    <row r="864" spans="1:5" ht="27" x14ac:dyDescent="0.25">
      <c r="A864" s="418">
        <v>90685</v>
      </c>
      <c r="B864" s="414" t="s">
        <v>1148</v>
      </c>
      <c r="C864" s="415" t="s">
        <v>251</v>
      </c>
      <c r="D864" s="416">
        <v>41.98</v>
      </c>
      <c r="E864" s="417" t="s">
        <v>301</v>
      </c>
    </row>
    <row r="865" spans="1:5" ht="27" x14ac:dyDescent="0.25">
      <c r="A865" s="418">
        <v>90688</v>
      </c>
      <c r="B865" s="414" t="s">
        <v>1149</v>
      </c>
      <c r="C865" s="415" t="s">
        <v>251</v>
      </c>
      <c r="D865" s="416">
        <v>12.71</v>
      </c>
      <c r="E865" s="417" t="s">
        <v>301</v>
      </c>
    </row>
    <row r="866" spans="1:5" ht="27" x14ac:dyDescent="0.25">
      <c r="A866" s="418">
        <v>90689</v>
      </c>
      <c r="B866" s="414" t="s">
        <v>1150</v>
      </c>
      <c r="C866" s="415" t="s">
        <v>251</v>
      </c>
      <c r="D866" s="416">
        <v>2.44</v>
      </c>
      <c r="E866" s="417" t="s">
        <v>301</v>
      </c>
    </row>
    <row r="867" spans="1:5" ht="27" x14ac:dyDescent="0.25">
      <c r="A867" s="418">
        <v>90690</v>
      </c>
      <c r="B867" s="414" t="s">
        <v>1151</v>
      </c>
      <c r="C867" s="415" t="s">
        <v>251</v>
      </c>
      <c r="D867" s="416">
        <v>15.88</v>
      </c>
      <c r="E867" s="417" t="s">
        <v>301</v>
      </c>
    </row>
    <row r="868" spans="1:5" ht="27" x14ac:dyDescent="0.25">
      <c r="A868" s="418">
        <v>90691</v>
      </c>
      <c r="B868" s="414" t="s">
        <v>1152</v>
      </c>
      <c r="C868" s="415" t="s">
        <v>251</v>
      </c>
      <c r="D868" s="416">
        <v>23.22</v>
      </c>
      <c r="E868" s="417" t="s">
        <v>301</v>
      </c>
    </row>
    <row r="869" spans="1:5" ht="27" x14ac:dyDescent="0.25">
      <c r="A869" s="418">
        <v>90957</v>
      </c>
      <c r="B869" s="414" t="s">
        <v>1153</v>
      </c>
      <c r="C869" s="415" t="s">
        <v>251</v>
      </c>
      <c r="D869" s="416">
        <v>2.33</v>
      </c>
      <c r="E869" s="417" t="s">
        <v>301</v>
      </c>
    </row>
    <row r="870" spans="1:5" ht="27" x14ac:dyDescent="0.25">
      <c r="A870" s="418">
        <v>90958</v>
      </c>
      <c r="B870" s="414" t="s">
        <v>1154</v>
      </c>
      <c r="C870" s="415" t="s">
        <v>251</v>
      </c>
      <c r="D870" s="416">
        <v>0.61</v>
      </c>
      <c r="E870" s="417" t="s">
        <v>301</v>
      </c>
    </row>
    <row r="871" spans="1:5" ht="27" x14ac:dyDescent="0.25">
      <c r="A871" s="418">
        <v>90960</v>
      </c>
      <c r="B871" s="414" t="s">
        <v>1155</v>
      </c>
      <c r="C871" s="415" t="s">
        <v>251</v>
      </c>
      <c r="D871" s="416">
        <v>3.11</v>
      </c>
      <c r="E871" s="417" t="s">
        <v>301</v>
      </c>
    </row>
    <row r="872" spans="1:5" ht="27" x14ac:dyDescent="0.25">
      <c r="A872" s="418">
        <v>90961</v>
      </c>
      <c r="B872" s="414" t="s">
        <v>1156</v>
      </c>
      <c r="C872" s="415" t="s">
        <v>251</v>
      </c>
      <c r="D872" s="416">
        <v>0.81</v>
      </c>
      <c r="E872" s="417" t="s">
        <v>301</v>
      </c>
    </row>
    <row r="873" spans="1:5" ht="27" x14ac:dyDescent="0.25">
      <c r="A873" s="418">
        <v>90962</v>
      </c>
      <c r="B873" s="414" t="s">
        <v>1157</v>
      </c>
      <c r="C873" s="415" t="s">
        <v>251</v>
      </c>
      <c r="D873" s="416">
        <v>3.89</v>
      </c>
      <c r="E873" s="417" t="s">
        <v>301</v>
      </c>
    </row>
    <row r="874" spans="1:5" ht="27" x14ac:dyDescent="0.25">
      <c r="A874" s="418">
        <v>90963</v>
      </c>
      <c r="B874" s="414" t="s">
        <v>1158</v>
      </c>
      <c r="C874" s="415" t="s">
        <v>251</v>
      </c>
      <c r="D874" s="416">
        <v>9.75</v>
      </c>
      <c r="E874" s="417" t="s">
        <v>301</v>
      </c>
    </row>
    <row r="875" spans="1:5" ht="27" x14ac:dyDescent="0.25">
      <c r="A875" s="418">
        <v>90968</v>
      </c>
      <c r="B875" s="414" t="s">
        <v>1159</v>
      </c>
      <c r="C875" s="415" t="s">
        <v>251</v>
      </c>
      <c r="D875" s="416">
        <v>3.12</v>
      </c>
      <c r="E875" s="417" t="s">
        <v>301</v>
      </c>
    </row>
    <row r="876" spans="1:5" ht="27" x14ac:dyDescent="0.25">
      <c r="A876" s="418">
        <v>90969</v>
      </c>
      <c r="B876" s="414" t="s">
        <v>1160</v>
      </c>
      <c r="C876" s="415" t="s">
        <v>251</v>
      </c>
      <c r="D876" s="416">
        <v>0.82</v>
      </c>
      <c r="E876" s="417" t="s">
        <v>301</v>
      </c>
    </row>
    <row r="877" spans="1:5" ht="27" x14ac:dyDescent="0.25">
      <c r="A877" s="418">
        <v>90970</v>
      </c>
      <c r="B877" s="414" t="s">
        <v>1161</v>
      </c>
      <c r="C877" s="415" t="s">
        <v>251</v>
      </c>
      <c r="D877" s="416">
        <v>3.91</v>
      </c>
      <c r="E877" s="417" t="s">
        <v>301</v>
      </c>
    </row>
    <row r="878" spans="1:5" ht="27" x14ac:dyDescent="0.25">
      <c r="A878" s="418">
        <v>90971</v>
      </c>
      <c r="B878" s="414" t="s">
        <v>1162</v>
      </c>
      <c r="C878" s="415" t="s">
        <v>251</v>
      </c>
      <c r="D878" s="416">
        <v>39.479999999999997</v>
      </c>
      <c r="E878" s="417" t="s">
        <v>301</v>
      </c>
    </row>
    <row r="879" spans="1:5" ht="27" x14ac:dyDescent="0.25">
      <c r="A879" s="418">
        <v>90975</v>
      </c>
      <c r="B879" s="414" t="s">
        <v>1163</v>
      </c>
      <c r="C879" s="415" t="s">
        <v>251</v>
      </c>
      <c r="D879" s="416">
        <v>7.93</v>
      </c>
      <c r="E879" s="417" t="s">
        <v>301</v>
      </c>
    </row>
    <row r="880" spans="1:5" ht="27" x14ac:dyDescent="0.25">
      <c r="A880" s="418">
        <v>90976</v>
      </c>
      <c r="B880" s="414" t="s">
        <v>1164</v>
      </c>
      <c r="C880" s="415" t="s">
        <v>251</v>
      </c>
      <c r="D880" s="416">
        <v>2.08</v>
      </c>
      <c r="E880" s="417" t="s">
        <v>301</v>
      </c>
    </row>
    <row r="881" spans="1:5" ht="27" x14ac:dyDescent="0.25">
      <c r="A881" s="418">
        <v>90977</v>
      </c>
      <c r="B881" s="414" t="s">
        <v>1165</v>
      </c>
      <c r="C881" s="415" t="s">
        <v>251</v>
      </c>
      <c r="D881" s="416">
        <v>9.92</v>
      </c>
      <c r="E881" s="417" t="s">
        <v>301</v>
      </c>
    </row>
    <row r="882" spans="1:5" ht="27" x14ac:dyDescent="0.25">
      <c r="A882" s="418">
        <v>90978</v>
      </c>
      <c r="B882" s="414" t="s">
        <v>1166</v>
      </c>
      <c r="C882" s="415" t="s">
        <v>251</v>
      </c>
      <c r="D882" s="416">
        <v>102.37</v>
      </c>
      <c r="E882" s="417" t="s">
        <v>301</v>
      </c>
    </row>
    <row r="883" spans="1:5" ht="27" x14ac:dyDescent="0.25">
      <c r="A883" s="418">
        <v>90992</v>
      </c>
      <c r="B883" s="414" t="s">
        <v>1167</v>
      </c>
      <c r="C883" s="415" t="s">
        <v>251</v>
      </c>
      <c r="D883" s="416">
        <v>3.7</v>
      </c>
      <c r="E883" s="417" t="s">
        <v>301</v>
      </c>
    </row>
    <row r="884" spans="1:5" ht="27" x14ac:dyDescent="0.25">
      <c r="A884" s="418">
        <v>90993</v>
      </c>
      <c r="B884" s="414" t="s">
        <v>1168</v>
      </c>
      <c r="C884" s="415" t="s">
        <v>251</v>
      </c>
      <c r="D884" s="416">
        <v>0.97</v>
      </c>
      <c r="E884" s="417" t="s">
        <v>301</v>
      </c>
    </row>
    <row r="885" spans="1:5" ht="27" x14ac:dyDescent="0.25">
      <c r="A885" s="418">
        <v>90994</v>
      </c>
      <c r="B885" s="414" t="s">
        <v>1169</v>
      </c>
      <c r="C885" s="415" t="s">
        <v>251</v>
      </c>
      <c r="D885" s="416">
        <v>4.63</v>
      </c>
      <c r="E885" s="417" t="s">
        <v>301</v>
      </c>
    </row>
    <row r="886" spans="1:5" ht="27" x14ac:dyDescent="0.25">
      <c r="A886" s="418">
        <v>90995</v>
      </c>
      <c r="B886" s="414" t="s">
        <v>1170</v>
      </c>
      <c r="C886" s="415" t="s">
        <v>251</v>
      </c>
      <c r="D886" s="416">
        <v>53.61</v>
      </c>
      <c r="E886" s="417" t="s">
        <v>301</v>
      </c>
    </row>
    <row r="887" spans="1:5" ht="40.5" x14ac:dyDescent="0.25">
      <c r="A887" s="418">
        <v>91021</v>
      </c>
      <c r="B887" s="414" t="s">
        <v>1171</v>
      </c>
      <c r="C887" s="415" t="s">
        <v>251</v>
      </c>
      <c r="D887" s="416">
        <v>3.05</v>
      </c>
      <c r="E887" s="417" t="s">
        <v>301</v>
      </c>
    </row>
    <row r="888" spans="1:5" ht="40.5" x14ac:dyDescent="0.25">
      <c r="A888" s="418">
        <v>91026</v>
      </c>
      <c r="B888" s="414" t="s">
        <v>1172</v>
      </c>
      <c r="C888" s="415" t="s">
        <v>251</v>
      </c>
      <c r="D888" s="416">
        <v>10.66</v>
      </c>
      <c r="E888" s="417" t="s">
        <v>301</v>
      </c>
    </row>
    <row r="889" spans="1:5" ht="40.5" x14ac:dyDescent="0.25">
      <c r="A889" s="418">
        <v>91027</v>
      </c>
      <c r="B889" s="414" t="s">
        <v>1173</v>
      </c>
      <c r="C889" s="415" t="s">
        <v>251</v>
      </c>
      <c r="D889" s="416">
        <v>4.25</v>
      </c>
      <c r="E889" s="417" t="s">
        <v>301</v>
      </c>
    </row>
    <row r="890" spans="1:5" ht="40.5" x14ac:dyDescent="0.25">
      <c r="A890" s="418">
        <v>91028</v>
      </c>
      <c r="B890" s="414" t="s">
        <v>1174</v>
      </c>
      <c r="C890" s="415" t="s">
        <v>251</v>
      </c>
      <c r="D890" s="416">
        <v>0.86</v>
      </c>
      <c r="E890" s="417" t="s">
        <v>301</v>
      </c>
    </row>
    <row r="891" spans="1:5" ht="40.5" x14ac:dyDescent="0.25">
      <c r="A891" s="418">
        <v>91029</v>
      </c>
      <c r="B891" s="414" t="s">
        <v>1175</v>
      </c>
      <c r="C891" s="415" t="s">
        <v>251</v>
      </c>
      <c r="D891" s="416">
        <v>19.989999999999998</v>
      </c>
      <c r="E891" s="417" t="s">
        <v>301</v>
      </c>
    </row>
    <row r="892" spans="1:5" ht="40.5" x14ac:dyDescent="0.25">
      <c r="A892" s="418">
        <v>91030</v>
      </c>
      <c r="B892" s="414" t="s">
        <v>1176</v>
      </c>
      <c r="C892" s="415" t="s">
        <v>251</v>
      </c>
      <c r="D892" s="416">
        <v>112.6</v>
      </c>
      <c r="E892" s="417" t="s">
        <v>301</v>
      </c>
    </row>
    <row r="893" spans="1:5" ht="27" x14ac:dyDescent="0.25">
      <c r="A893" s="418">
        <v>91273</v>
      </c>
      <c r="B893" s="414" t="s">
        <v>1177</v>
      </c>
      <c r="C893" s="415" t="s">
        <v>251</v>
      </c>
      <c r="D893" s="416">
        <v>0.49</v>
      </c>
      <c r="E893" s="417" t="s">
        <v>301</v>
      </c>
    </row>
    <row r="894" spans="1:5" ht="27" x14ac:dyDescent="0.25">
      <c r="A894" s="418">
        <v>91274</v>
      </c>
      <c r="B894" s="414" t="s">
        <v>1178</v>
      </c>
      <c r="C894" s="415" t="s">
        <v>251</v>
      </c>
      <c r="D894" s="416">
        <v>0.12</v>
      </c>
      <c r="E894" s="417" t="s">
        <v>301</v>
      </c>
    </row>
    <row r="895" spans="1:5" ht="27" x14ac:dyDescent="0.25">
      <c r="A895" s="418">
        <v>91275</v>
      </c>
      <c r="B895" s="414" t="s">
        <v>1179</v>
      </c>
      <c r="C895" s="415" t="s">
        <v>251</v>
      </c>
      <c r="D895" s="416">
        <v>0.61</v>
      </c>
      <c r="E895" s="417" t="s">
        <v>301</v>
      </c>
    </row>
    <row r="896" spans="1:5" ht="27" x14ac:dyDescent="0.25">
      <c r="A896" s="418">
        <v>91276</v>
      </c>
      <c r="B896" s="414" t="s">
        <v>1180</v>
      </c>
      <c r="C896" s="415" t="s">
        <v>251</v>
      </c>
      <c r="D896" s="416">
        <v>3.39</v>
      </c>
      <c r="E896" s="417" t="s">
        <v>301</v>
      </c>
    </row>
    <row r="897" spans="1:5" ht="40.5" x14ac:dyDescent="0.25">
      <c r="A897" s="418">
        <v>91279</v>
      </c>
      <c r="B897" s="414" t="s">
        <v>1181</v>
      </c>
      <c r="C897" s="415" t="s">
        <v>251</v>
      </c>
      <c r="D897" s="416">
        <v>0.56000000000000005</v>
      </c>
      <c r="E897" s="417" t="s">
        <v>301</v>
      </c>
    </row>
    <row r="898" spans="1:5" ht="40.5" x14ac:dyDescent="0.25">
      <c r="A898" s="418">
        <v>91280</v>
      </c>
      <c r="B898" s="414" t="s">
        <v>1182</v>
      </c>
      <c r="C898" s="415" t="s">
        <v>251</v>
      </c>
      <c r="D898" s="416">
        <v>0.11</v>
      </c>
      <c r="E898" s="417" t="s">
        <v>301</v>
      </c>
    </row>
    <row r="899" spans="1:5" ht="40.5" x14ac:dyDescent="0.25">
      <c r="A899" s="418">
        <v>91281</v>
      </c>
      <c r="B899" s="414" t="s">
        <v>1183</v>
      </c>
      <c r="C899" s="415" t="s">
        <v>251</v>
      </c>
      <c r="D899" s="416">
        <v>0.7</v>
      </c>
      <c r="E899" s="417" t="s">
        <v>301</v>
      </c>
    </row>
    <row r="900" spans="1:5" ht="40.5" x14ac:dyDescent="0.25">
      <c r="A900" s="418">
        <v>91282</v>
      </c>
      <c r="B900" s="414" t="s">
        <v>1184</v>
      </c>
      <c r="C900" s="415" t="s">
        <v>251</v>
      </c>
      <c r="D900" s="416">
        <v>8.1199999999999992</v>
      </c>
      <c r="E900" s="417" t="s">
        <v>301</v>
      </c>
    </row>
    <row r="901" spans="1:5" ht="40.5" x14ac:dyDescent="0.25">
      <c r="A901" s="418">
        <v>91354</v>
      </c>
      <c r="B901" s="414" t="s">
        <v>1185</v>
      </c>
      <c r="C901" s="415" t="s">
        <v>251</v>
      </c>
      <c r="D901" s="416">
        <v>8.2899999999999991</v>
      </c>
      <c r="E901" s="417" t="s">
        <v>301</v>
      </c>
    </row>
    <row r="902" spans="1:5" ht="40.5" x14ac:dyDescent="0.25">
      <c r="A902" s="418">
        <v>91355</v>
      </c>
      <c r="B902" s="414" t="s">
        <v>1186</v>
      </c>
      <c r="C902" s="415" t="s">
        <v>251</v>
      </c>
      <c r="D902" s="416">
        <v>3.31</v>
      </c>
      <c r="E902" s="417" t="s">
        <v>301</v>
      </c>
    </row>
    <row r="903" spans="1:5" ht="40.5" x14ac:dyDescent="0.25">
      <c r="A903" s="418">
        <v>91356</v>
      </c>
      <c r="B903" s="414" t="s">
        <v>1187</v>
      </c>
      <c r="C903" s="415" t="s">
        <v>251</v>
      </c>
      <c r="D903" s="416">
        <v>0.67</v>
      </c>
      <c r="E903" s="417" t="s">
        <v>301</v>
      </c>
    </row>
    <row r="904" spans="1:5" ht="40.5" x14ac:dyDescent="0.25">
      <c r="A904" s="418">
        <v>91359</v>
      </c>
      <c r="B904" s="414" t="s">
        <v>1188</v>
      </c>
      <c r="C904" s="415" t="s">
        <v>251</v>
      </c>
      <c r="D904" s="416">
        <v>9.3699999999999992</v>
      </c>
      <c r="E904" s="417" t="s">
        <v>301</v>
      </c>
    </row>
    <row r="905" spans="1:5" ht="40.5" x14ac:dyDescent="0.25">
      <c r="A905" s="418">
        <v>91360</v>
      </c>
      <c r="B905" s="414" t="s">
        <v>1189</v>
      </c>
      <c r="C905" s="415" t="s">
        <v>251</v>
      </c>
      <c r="D905" s="416">
        <v>3.74</v>
      </c>
      <c r="E905" s="417" t="s">
        <v>301</v>
      </c>
    </row>
    <row r="906" spans="1:5" ht="40.5" x14ac:dyDescent="0.25">
      <c r="A906" s="418">
        <v>91361</v>
      </c>
      <c r="B906" s="414" t="s">
        <v>1190</v>
      </c>
      <c r="C906" s="415" t="s">
        <v>251</v>
      </c>
      <c r="D906" s="416">
        <v>0.75</v>
      </c>
      <c r="E906" s="417" t="s">
        <v>301</v>
      </c>
    </row>
    <row r="907" spans="1:5" ht="40.5" x14ac:dyDescent="0.25">
      <c r="A907" s="418">
        <v>91367</v>
      </c>
      <c r="B907" s="414" t="s">
        <v>1191</v>
      </c>
      <c r="C907" s="415" t="s">
        <v>251</v>
      </c>
      <c r="D907" s="416">
        <v>12.09</v>
      </c>
      <c r="E907" s="417" t="s">
        <v>301</v>
      </c>
    </row>
    <row r="908" spans="1:5" ht="40.5" x14ac:dyDescent="0.25">
      <c r="A908" s="418">
        <v>91368</v>
      </c>
      <c r="B908" s="414" t="s">
        <v>1192</v>
      </c>
      <c r="C908" s="415" t="s">
        <v>251</v>
      </c>
      <c r="D908" s="416">
        <v>4.22</v>
      </c>
      <c r="E908" s="417" t="s">
        <v>301</v>
      </c>
    </row>
    <row r="909" spans="1:5" ht="40.5" x14ac:dyDescent="0.25">
      <c r="A909" s="418">
        <v>91369</v>
      </c>
      <c r="B909" s="414" t="s">
        <v>1193</v>
      </c>
      <c r="C909" s="415" t="s">
        <v>251</v>
      </c>
      <c r="D909" s="416">
        <v>0.86</v>
      </c>
      <c r="E909" s="417" t="s">
        <v>301</v>
      </c>
    </row>
    <row r="910" spans="1:5" ht="40.5" x14ac:dyDescent="0.25">
      <c r="A910" s="418">
        <v>91375</v>
      </c>
      <c r="B910" s="414" t="s">
        <v>1194</v>
      </c>
      <c r="C910" s="415" t="s">
        <v>251</v>
      </c>
      <c r="D910" s="416">
        <v>6.98</v>
      </c>
      <c r="E910" s="417" t="s">
        <v>301</v>
      </c>
    </row>
    <row r="911" spans="1:5" ht="40.5" x14ac:dyDescent="0.25">
      <c r="A911" s="418">
        <v>91376</v>
      </c>
      <c r="B911" s="414" t="s">
        <v>1195</v>
      </c>
      <c r="C911" s="415" t="s">
        <v>251</v>
      </c>
      <c r="D911" s="416">
        <v>2.79</v>
      </c>
      <c r="E911" s="417" t="s">
        <v>301</v>
      </c>
    </row>
    <row r="912" spans="1:5" ht="40.5" x14ac:dyDescent="0.25">
      <c r="A912" s="418">
        <v>91377</v>
      </c>
      <c r="B912" s="414" t="s">
        <v>1196</v>
      </c>
      <c r="C912" s="415" t="s">
        <v>251</v>
      </c>
      <c r="D912" s="416">
        <v>0.56999999999999995</v>
      </c>
      <c r="E912" s="417" t="s">
        <v>301</v>
      </c>
    </row>
    <row r="913" spans="1:5" ht="40.5" x14ac:dyDescent="0.25">
      <c r="A913" s="418">
        <v>91380</v>
      </c>
      <c r="B913" s="414" t="s">
        <v>1197</v>
      </c>
      <c r="C913" s="415" t="s">
        <v>251</v>
      </c>
      <c r="D913" s="416">
        <v>13.65</v>
      </c>
      <c r="E913" s="417" t="s">
        <v>301</v>
      </c>
    </row>
    <row r="914" spans="1:5" ht="40.5" x14ac:dyDescent="0.25">
      <c r="A914" s="418">
        <v>91381</v>
      </c>
      <c r="B914" s="414" t="s">
        <v>1198</v>
      </c>
      <c r="C914" s="415" t="s">
        <v>251</v>
      </c>
      <c r="D914" s="416">
        <v>4.7699999999999996</v>
      </c>
      <c r="E914" s="417" t="s">
        <v>301</v>
      </c>
    </row>
    <row r="915" spans="1:5" ht="40.5" x14ac:dyDescent="0.25">
      <c r="A915" s="418">
        <v>91382</v>
      </c>
      <c r="B915" s="414" t="s">
        <v>1199</v>
      </c>
      <c r="C915" s="415" t="s">
        <v>251</v>
      </c>
      <c r="D915" s="416">
        <v>0.98</v>
      </c>
      <c r="E915" s="417" t="s">
        <v>301</v>
      </c>
    </row>
    <row r="916" spans="1:5" ht="40.5" x14ac:dyDescent="0.25">
      <c r="A916" s="418">
        <v>91383</v>
      </c>
      <c r="B916" s="414" t="s">
        <v>1200</v>
      </c>
      <c r="C916" s="415" t="s">
        <v>251</v>
      </c>
      <c r="D916" s="416">
        <v>25.59</v>
      </c>
      <c r="E916" s="417" t="s">
        <v>301</v>
      </c>
    </row>
    <row r="917" spans="1:5" ht="40.5" x14ac:dyDescent="0.25">
      <c r="A917" s="418">
        <v>91384</v>
      </c>
      <c r="B917" s="414" t="s">
        <v>1201</v>
      </c>
      <c r="C917" s="415" t="s">
        <v>251</v>
      </c>
      <c r="D917" s="416">
        <v>112.12</v>
      </c>
      <c r="E917" s="417" t="s">
        <v>301</v>
      </c>
    </row>
    <row r="918" spans="1:5" ht="54" x14ac:dyDescent="0.25">
      <c r="A918" s="418">
        <v>91390</v>
      </c>
      <c r="B918" s="414" t="s">
        <v>1202</v>
      </c>
      <c r="C918" s="415" t="s">
        <v>251</v>
      </c>
      <c r="D918" s="416">
        <v>8.9499999999999993</v>
      </c>
      <c r="E918" s="417" t="s">
        <v>301</v>
      </c>
    </row>
    <row r="919" spans="1:5" ht="54" x14ac:dyDescent="0.25">
      <c r="A919" s="418">
        <v>91391</v>
      </c>
      <c r="B919" s="414" t="s">
        <v>1203</v>
      </c>
      <c r="C919" s="415" t="s">
        <v>251</v>
      </c>
      <c r="D919" s="416">
        <v>3.57</v>
      </c>
      <c r="E919" s="417" t="s">
        <v>301</v>
      </c>
    </row>
    <row r="920" spans="1:5" ht="54" x14ac:dyDescent="0.25">
      <c r="A920" s="418">
        <v>91392</v>
      </c>
      <c r="B920" s="414" t="s">
        <v>1204</v>
      </c>
      <c r="C920" s="415" t="s">
        <v>251</v>
      </c>
      <c r="D920" s="416">
        <v>0.72</v>
      </c>
      <c r="E920" s="417" t="s">
        <v>301</v>
      </c>
    </row>
    <row r="921" spans="1:5" ht="40.5" x14ac:dyDescent="0.25">
      <c r="A921" s="418">
        <v>91396</v>
      </c>
      <c r="B921" s="414" t="s">
        <v>1205</v>
      </c>
      <c r="C921" s="415" t="s">
        <v>251</v>
      </c>
      <c r="D921" s="416">
        <v>12.02</v>
      </c>
      <c r="E921" s="417" t="s">
        <v>301</v>
      </c>
    </row>
    <row r="922" spans="1:5" ht="40.5" x14ac:dyDescent="0.25">
      <c r="A922" s="418">
        <v>91397</v>
      </c>
      <c r="B922" s="414" t="s">
        <v>1206</v>
      </c>
      <c r="C922" s="415" t="s">
        <v>251</v>
      </c>
      <c r="D922" s="416">
        <v>4.79</v>
      </c>
      <c r="E922" s="417" t="s">
        <v>301</v>
      </c>
    </row>
    <row r="923" spans="1:5" ht="40.5" x14ac:dyDescent="0.25">
      <c r="A923" s="418">
        <v>91398</v>
      </c>
      <c r="B923" s="414" t="s">
        <v>1207</v>
      </c>
      <c r="C923" s="415" t="s">
        <v>251</v>
      </c>
      <c r="D923" s="416">
        <v>0.98</v>
      </c>
      <c r="E923" s="417" t="s">
        <v>301</v>
      </c>
    </row>
    <row r="924" spans="1:5" ht="40.5" x14ac:dyDescent="0.25">
      <c r="A924" s="418">
        <v>91402</v>
      </c>
      <c r="B924" s="414" t="s">
        <v>1208</v>
      </c>
      <c r="C924" s="415" t="s">
        <v>251</v>
      </c>
      <c r="D924" s="416">
        <v>0.82</v>
      </c>
      <c r="E924" s="417" t="s">
        <v>301</v>
      </c>
    </row>
    <row r="925" spans="1:5" ht="40.5" x14ac:dyDescent="0.25">
      <c r="A925" s="418">
        <v>91466</v>
      </c>
      <c r="B925" s="414" t="s">
        <v>1209</v>
      </c>
      <c r="C925" s="415" t="s">
        <v>251</v>
      </c>
      <c r="D925" s="416">
        <v>0.76</v>
      </c>
      <c r="E925" s="417" t="s">
        <v>301</v>
      </c>
    </row>
    <row r="926" spans="1:5" ht="40.5" x14ac:dyDescent="0.25">
      <c r="A926" s="418">
        <v>91467</v>
      </c>
      <c r="B926" s="414" t="s">
        <v>1210</v>
      </c>
      <c r="C926" s="415" t="s">
        <v>251</v>
      </c>
      <c r="D926" s="416">
        <v>92.14</v>
      </c>
      <c r="E926" s="417" t="s">
        <v>301</v>
      </c>
    </row>
    <row r="927" spans="1:5" ht="40.5" x14ac:dyDescent="0.25">
      <c r="A927" s="418">
        <v>91468</v>
      </c>
      <c r="B927" s="414" t="s">
        <v>1211</v>
      </c>
      <c r="C927" s="415" t="s">
        <v>251</v>
      </c>
      <c r="D927" s="416">
        <v>13.28</v>
      </c>
      <c r="E927" s="417" t="s">
        <v>301</v>
      </c>
    </row>
    <row r="928" spans="1:5" ht="40.5" x14ac:dyDescent="0.25">
      <c r="A928" s="418">
        <v>91469</v>
      </c>
      <c r="B928" s="414" t="s">
        <v>1212</v>
      </c>
      <c r="C928" s="415" t="s">
        <v>251</v>
      </c>
      <c r="D928" s="416">
        <v>4.5</v>
      </c>
      <c r="E928" s="417" t="s">
        <v>301</v>
      </c>
    </row>
    <row r="929" spans="1:5" ht="54" x14ac:dyDescent="0.25">
      <c r="A929" s="418">
        <v>91484</v>
      </c>
      <c r="B929" s="414" t="s">
        <v>1213</v>
      </c>
      <c r="C929" s="415" t="s">
        <v>251</v>
      </c>
      <c r="D929" s="416">
        <v>0.91</v>
      </c>
      <c r="E929" s="417" t="s">
        <v>301</v>
      </c>
    </row>
    <row r="930" spans="1:5" ht="54" x14ac:dyDescent="0.25">
      <c r="A930" s="418">
        <v>91485</v>
      </c>
      <c r="B930" s="414" t="s">
        <v>1214</v>
      </c>
      <c r="C930" s="415" t="s">
        <v>251</v>
      </c>
      <c r="D930" s="416">
        <v>126.99</v>
      </c>
      <c r="E930" s="417" t="s">
        <v>301</v>
      </c>
    </row>
    <row r="931" spans="1:5" ht="27" x14ac:dyDescent="0.25">
      <c r="A931" s="418">
        <v>91529</v>
      </c>
      <c r="B931" s="414" t="s">
        <v>1215</v>
      </c>
      <c r="C931" s="415" t="s">
        <v>251</v>
      </c>
      <c r="D931" s="416">
        <v>0.72</v>
      </c>
      <c r="E931" s="417" t="s">
        <v>301</v>
      </c>
    </row>
    <row r="932" spans="1:5" ht="27" x14ac:dyDescent="0.25">
      <c r="A932" s="418">
        <v>91530</v>
      </c>
      <c r="B932" s="414" t="s">
        <v>1216</v>
      </c>
      <c r="C932" s="415" t="s">
        <v>251</v>
      </c>
      <c r="D932" s="416">
        <v>0.19</v>
      </c>
      <c r="E932" s="417" t="s">
        <v>301</v>
      </c>
    </row>
    <row r="933" spans="1:5" ht="27" x14ac:dyDescent="0.25">
      <c r="A933" s="418">
        <v>91531</v>
      </c>
      <c r="B933" s="414" t="s">
        <v>1217</v>
      </c>
      <c r="C933" s="415" t="s">
        <v>251</v>
      </c>
      <c r="D933" s="416">
        <v>0.9</v>
      </c>
      <c r="E933" s="417" t="s">
        <v>301</v>
      </c>
    </row>
    <row r="934" spans="1:5" ht="27" x14ac:dyDescent="0.25">
      <c r="A934" s="418">
        <v>91532</v>
      </c>
      <c r="B934" s="414" t="s">
        <v>1218</v>
      </c>
      <c r="C934" s="415" t="s">
        <v>251</v>
      </c>
      <c r="D934" s="416">
        <v>2.4700000000000002</v>
      </c>
      <c r="E934" s="417" t="s">
        <v>301</v>
      </c>
    </row>
    <row r="935" spans="1:5" ht="40.5" x14ac:dyDescent="0.25">
      <c r="A935" s="418">
        <v>91629</v>
      </c>
      <c r="B935" s="414" t="s">
        <v>1219</v>
      </c>
      <c r="C935" s="415" t="s">
        <v>251</v>
      </c>
      <c r="D935" s="416">
        <v>8.68</v>
      </c>
      <c r="E935" s="417" t="s">
        <v>301</v>
      </c>
    </row>
    <row r="936" spans="1:5" ht="40.5" x14ac:dyDescent="0.25">
      <c r="A936" s="418">
        <v>91630</v>
      </c>
      <c r="B936" s="414" t="s">
        <v>1220</v>
      </c>
      <c r="C936" s="415" t="s">
        <v>251</v>
      </c>
      <c r="D936" s="416">
        <v>3.47</v>
      </c>
      <c r="E936" s="417" t="s">
        <v>301</v>
      </c>
    </row>
    <row r="937" spans="1:5" ht="40.5" x14ac:dyDescent="0.25">
      <c r="A937" s="418">
        <v>91631</v>
      </c>
      <c r="B937" s="414" t="s">
        <v>1221</v>
      </c>
      <c r="C937" s="415" t="s">
        <v>251</v>
      </c>
      <c r="D937" s="416">
        <v>0.7</v>
      </c>
      <c r="E937" s="417" t="s">
        <v>301</v>
      </c>
    </row>
    <row r="938" spans="1:5" ht="40.5" x14ac:dyDescent="0.25">
      <c r="A938" s="418">
        <v>91632</v>
      </c>
      <c r="B938" s="414" t="s">
        <v>1222</v>
      </c>
      <c r="C938" s="415" t="s">
        <v>251</v>
      </c>
      <c r="D938" s="416">
        <v>16.28</v>
      </c>
      <c r="E938" s="417" t="s">
        <v>301</v>
      </c>
    </row>
    <row r="939" spans="1:5" ht="40.5" x14ac:dyDescent="0.25">
      <c r="A939" s="418">
        <v>91633</v>
      </c>
      <c r="B939" s="414" t="s">
        <v>1223</v>
      </c>
      <c r="C939" s="415" t="s">
        <v>251</v>
      </c>
      <c r="D939" s="416">
        <v>78.010000000000005</v>
      </c>
      <c r="E939" s="417" t="s">
        <v>301</v>
      </c>
    </row>
    <row r="940" spans="1:5" ht="40.5" x14ac:dyDescent="0.25">
      <c r="A940" s="418">
        <v>91640</v>
      </c>
      <c r="B940" s="414" t="s">
        <v>1224</v>
      </c>
      <c r="C940" s="415" t="s">
        <v>251</v>
      </c>
      <c r="D940" s="416">
        <v>17.45</v>
      </c>
      <c r="E940" s="417" t="s">
        <v>301</v>
      </c>
    </row>
    <row r="941" spans="1:5" ht="40.5" x14ac:dyDescent="0.25">
      <c r="A941" s="418">
        <v>91641</v>
      </c>
      <c r="B941" s="414" t="s">
        <v>1225</v>
      </c>
      <c r="C941" s="415" t="s">
        <v>251</v>
      </c>
      <c r="D941" s="416">
        <v>6.97</v>
      </c>
      <c r="E941" s="417" t="s">
        <v>301</v>
      </c>
    </row>
    <row r="942" spans="1:5" ht="40.5" x14ac:dyDescent="0.25">
      <c r="A942" s="418">
        <v>91642</v>
      </c>
      <c r="B942" s="414" t="s">
        <v>1226</v>
      </c>
      <c r="C942" s="415" t="s">
        <v>251</v>
      </c>
      <c r="D942" s="416">
        <v>1.41</v>
      </c>
      <c r="E942" s="417" t="s">
        <v>301</v>
      </c>
    </row>
    <row r="943" spans="1:5" ht="40.5" x14ac:dyDescent="0.25">
      <c r="A943" s="418">
        <v>91643</v>
      </c>
      <c r="B943" s="414" t="s">
        <v>1227</v>
      </c>
      <c r="C943" s="415" t="s">
        <v>251</v>
      </c>
      <c r="D943" s="416">
        <v>32.72</v>
      </c>
      <c r="E943" s="417" t="s">
        <v>301</v>
      </c>
    </row>
    <row r="944" spans="1:5" ht="54" x14ac:dyDescent="0.25">
      <c r="A944" s="418">
        <v>91644</v>
      </c>
      <c r="B944" s="414" t="s">
        <v>1228</v>
      </c>
      <c r="C944" s="415" t="s">
        <v>251</v>
      </c>
      <c r="D944" s="416">
        <v>175.49</v>
      </c>
      <c r="E944" s="417" t="s">
        <v>301</v>
      </c>
    </row>
    <row r="945" spans="1:5" ht="27" x14ac:dyDescent="0.25">
      <c r="A945" s="418">
        <v>91688</v>
      </c>
      <c r="B945" s="414" t="s">
        <v>1229</v>
      </c>
      <c r="C945" s="415" t="s">
        <v>251</v>
      </c>
      <c r="D945" s="416">
        <v>0.06</v>
      </c>
      <c r="E945" s="417" t="s">
        <v>301</v>
      </c>
    </row>
    <row r="946" spans="1:5" ht="27" x14ac:dyDescent="0.25">
      <c r="A946" s="418">
        <v>91689</v>
      </c>
      <c r="B946" s="414" t="s">
        <v>1230</v>
      </c>
      <c r="C946" s="415" t="s">
        <v>251</v>
      </c>
      <c r="D946" s="416">
        <v>0.01</v>
      </c>
      <c r="E946" s="417" t="s">
        <v>301</v>
      </c>
    </row>
    <row r="947" spans="1:5" ht="27" x14ac:dyDescent="0.25">
      <c r="A947" s="418">
        <v>91690</v>
      </c>
      <c r="B947" s="414" t="s">
        <v>1231</v>
      </c>
      <c r="C947" s="415" t="s">
        <v>251</v>
      </c>
      <c r="D947" s="416">
        <v>0.04</v>
      </c>
      <c r="E947" s="417" t="s">
        <v>301</v>
      </c>
    </row>
    <row r="948" spans="1:5" ht="27" x14ac:dyDescent="0.25">
      <c r="A948" s="418">
        <v>91691</v>
      </c>
      <c r="B948" s="414" t="s">
        <v>1232</v>
      </c>
      <c r="C948" s="415" t="s">
        <v>251</v>
      </c>
      <c r="D948" s="416">
        <v>2.09</v>
      </c>
      <c r="E948" s="417" t="s">
        <v>301</v>
      </c>
    </row>
    <row r="949" spans="1:5" ht="27" x14ac:dyDescent="0.25">
      <c r="A949" s="418">
        <v>92040</v>
      </c>
      <c r="B949" s="414" t="s">
        <v>1233</v>
      </c>
      <c r="C949" s="415" t="s">
        <v>251</v>
      </c>
      <c r="D949" s="416">
        <v>4.13</v>
      </c>
      <c r="E949" s="417" t="s">
        <v>301</v>
      </c>
    </row>
    <row r="950" spans="1:5" ht="27" x14ac:dyDescent="0.25">
      <c r="A950" s="418">
        <v>92041</v>
      </c>
      <c r="B950" s="414" t="s">
        <v>1234</v>
      </c>
      <c r="C950" s="415" t="s">
        <v>251</v>
      </c>
      <c r="D950" s="416">
        <v>0.82</v>
      </c>
      <c r="E950" s="417" t="s">
        <v>301</v>
      </c>
    </row>
    <row r="951" spans="1:5" ht="27" x14ac:dyDescent="0.25">
      <c r="A951" s="418">
        <v>92042</v>
      </c>
      <c r="B951" s="414" t="s">
        <v>1235</v>
      </c>
      <c r="C951" s="415" t="s">
        <v>251</v>
      </c>
      <c r="D951" s="416">
        <v>3.44</v>
      </c>
      <c r="E951" s="417" t="s">
        <v>301</v>
      </c>
    </row>
    <row r="952" spans="1:5" ht="54" x14ac:dyDescent="0.25">
      <c r="A952" s="418">
        <v>92101</v>
      </c>
      <c r="B952" s="414" t="s">
        <v>1236</v>
      </c>
      <c r="C952" s="415" t="s">
        <v>251</v>
      </c>
      <c r="D952" s="416">
        <v>13.68</v>
      </c>
      <c r="E952" s="417" t="s">
        <v>301</v>
      </c>
    </row>
    <row r="953" spans="1:5" ht="54" x14ac:dyDescent="0.25">
      <c r="A953" s="418">
        <v>92102</v>
      </c>
      <c r="B953" s="414" t="s">
        <v>1237</v>
      </c>
      <c r="C953" s="415" t="s">
        <v>251</v>
      </c>
      <c r="D953" s="416">
        <v>5.45</v>
      </c>
      <c r="E953" s="417" t="s">
        <v>301</v>
      </c>
    </row>
    <row r="954" spans="1:5" ht="54" x14ac:dyDescent="0.25">
      <c r="A954" s="418">
        <v>92103</v>
      </c>
      <c r="B954" s="414" t="s">
        <v>1238</v>
      </c>
      <c r="C954" s="415" t="s">
        <v>251</v>
      </c>
      <c r="D954" s="416">
        <v>1.1100000000000001</v>
      </c>
      <c r="E954" s="417" t="s">
        <v>301</v>
      </c>
    </row>
    <row r="955" spans="1:5" ht="54" x14ac:dyDescent="0.25">
      <c r="A955" s="418">
        <v>92104</v>
      </c>
      <c r="B955" s="414" t="s">
        <v>1239</v>
      </c>
      <c r="C955" s="415" t="s">
        <v>251</v>
      </c>
      <c r="D955" s="416">
        <v>25.66</v>
      </c>
      <c r="E955" s="417" t="s">
        <v>301</v>
      </c>
    </row>
    <row r="956" spans="1:5" ht="54" x14ac:dyDescent="0.25">
      <c r="A956" s="418">
        <v>92105</v>
      </c>
      <c r="B956" s="414" t="s">
        <v>7367</v>
      </c>
      <c r="C956" s="415" t="s">
        <v>251</v>
      </c>
      <c r="D956" s="416">
        <v>112.12</v>
      </c>
      <c r="E956" s="417" t="s">
        <v>301</v>
      </c>
    </row>
    <row r="957" spans="1:5" ht="27" x14ac:dyDescent="0.25">
      <c r="A957" s="418">
        <v>92108</v>
      </c>
      <c r="B957" s="414" t="s">
        <v>1240</v>
      </c>
      <c r="C957" s="415" t="s">
        <v>251</v>
      </c>
      <c r="D957" s="416">
        <v>0.64</v>
      </c>
      <c r="E957" s="417" t="s">
        <v>301</v>
      </c>
    </row>
    <row r="958" spans="1:5" ht="27" x14ac:dyDescent="0.25">
      <c r="A958" s="418">
        <v>92109</v>
      </c>
      <c r="B958" s="414" t="s">
        <v>1241</v>
      </c>
      <c r="C958" s="415" t="s">
        <v>251</v>
      </c>
      <c r="D958" s="416">
        <v>0.14000000000000001</v>
      </c>
      <c r="E958" s="417" t="s">
        <v>301</v>
      </c>
    </row>
    <row r="959" spans="1:5" ht="27" x14ac:dyDescent="0.25">
      <c r="A959" s="418">
        <v>92110</v>
      </c>
      <c r="B959" s="414" t="s">
        <v>1242</v>
      </c>
      <c r="C959" s="415" t="s">
        <v>251</v>
      </c>
      <c r="D959" s="416">
        <v>0.5</v>
      </c>
      <c r="E959" s="417" t="s">
        <v>301</v>
      </c>
    </row>
    <row r="960" spans="1:5" ht="27" x14ac:dyDescent="0.25">
      <c r="A960" s="418">
        <v>92111</v>
      </c>
      <c r="B960" s="414" t="s">
        <v>1243</v>
      </c>
      <c r="C960" s="415" t="s">
        <v>251</v>
      </c>
      <c r="D960" s="416">
        <v>0.82</v>
      </c>
      <c r="E960" s="417" t="s">
        <v>301</v>
      </c>
    </row>
    <row r="961" spans="1:5" ht="13.5" x14ac:dyDescent="0.25">
      <c r="A961" s="418">
        <v>92114</v>
      </c>
      <c r="B961" s="414" t="s">
        <v>1244</v>
      </c>
      <c r="C961" s="415" t="s">
        <v>251</v>
      </c>
      <c r="D961" s="416">
        <v>7.0000000000000007E-2</v>
      </c>
      <c r="E961" s="417" t="s">
        <v>301</v>
      </c>
    </row>
    <row r="962" spans="1:5" ht="13.5" x14ac:dyDescent="0.25">
      <c r="A962" s="418">
        <v>92115</v>
      </c>
      <c r="B962" s="414" t="s">
        <v>1245</v>
      </c>
      <c r="C962" s="415" t="s">
        <v>251</v>
      </c>
      <c r="D962" s="416">
        <v>0.01</v>
      </c>
      <c r="E962" s="417" t="s">
        <v>301</v>
      </c>
    </row>
    <row r="963" spans="1:5" ht="13.5" x14ac:dyDescent="0.25">
      <c r="A963" s="418">
        <v>92116</v>
      </c>
      <c r="B963" s="414" t="s">
        <v>1246</v>
      </c>
      <c r="C963" s="415" t="s">
        <v>251</v>
      </c>
      <c r="D963" s="416">
        <v>0.09</v>
      </c>
      <c r="E963" s="417" t="s">
        <v>301</v>
      </c>
    </row>
    <row r="964" spans="1:5" ht="27" x14ac:dyDescent="0.25">
      <c r="A964" s="418">
        <v>92133</v>
      </c>
      <c r="B964" s="414" t="s">
        <v>1247</v>
      </c>
      <c r="C964" s="415" t="s">
        <v>251</v>
      </c>
      <c r="D964" s="416">
        <v>7.27</v>
      </c>
      <c r="E964" s="417" t="s">
        <v>301</v>
      </c>
    </row>
    <row r="965" spans="1:5" ht="27" x14ac:dyDescent="0.25">
      <c r="A965" s="418">
        <v>92134</v>
      </c>
      <c r="B965" s="414" t="s">
        <v>1248</v>
      </c>
      <c r="C965" s="415" t="s">
        <v>251</v>
      </c>
      <c r="D965" s="416">
        <v>2.1800000000000002</v>
      </c>
      <c r="E965" s="417" t="s">
        <v>301</v>
      </c>
    </row>
    <row r="966" spans="1:5" ht="27" x14ac:dyDescent="0.25">
      <c r="A966" s="418">
        <v>92135</v>
      </c>
      <c r="B966" s="414" t="s">
        <v>1249</v>
      </c>
      <c r="C966" s="415" t="s">
        <v>251</v>
      </c>
      <c r="D966" s="416">
        <v>0.45</v>
      </c>
      <c r="E966" s="417" t="s">
        <v>301</v>
      </c>
    </row>
    <row r="967" spans="1:5" ht="27" x14ac:dyDescent="0.25">
      <c r="A967" s="418">
        <v>92136</v>
      </c>
      <c r="B967" s="414" t="s">
        <v>1250</v>
      </c>
      <c r="C967" s="415" t="s">
        <v>251</v>
      </c>
      <c r="D967" s="416">
        <v>9.09</v>
      </c>
      <c r="E967" s="417" t="s">
        <v>301</v>
      </c>
    </row>
    <row r="968" spans="1:5" ht="27" x14ac:dyDescent="0.25">
      <c r="A968" s="418">
        <v>92137</v>
      </c>
      <c r="B968" s="414" t="s">
        <v>1251</v>
      </c>
      <c r="C968" s="415" t="s">
        <v>251</v>
      </c>
      <c r="D968" s="416">
        <v>87.76</v>
      </c>
      <c r="E968" s="417" t="s">
        <v>301</v>
      </c>
    </row>
    <row r="969" spans="1:5" ht="27" x14ac:dyDescent="0.25">
      <c r="A969" s="418">
        <v>92140</v>
      </c>
      <c r="B969" s="414" t="s">
        <v>1252</v>
      </c>
      <c r="C969" s="415" t="s">
        <v>251</v>
      </c>
      <c r="D969" s="416">
        <v>2.21</v>
      </c>
      <c r="E969" s="417" t="s">
        <v>301</v>
      </c>
    </row>
    <row r="970" spans="1:5" ht="27" x14ac:dyDescent="0.25">
      <c r="A970" s="418">
        <v>92141</v>
      </c>
      <c r="B970" s="414" t="s">
        <v>1253</v>
      </c>
      <c r="C970" s="415" t="s">
        <v>251</v>
      </c>
      <c r="D970" s="416">
        <v>0.66</v>
      </c>
      <c r="E970" s="417" t="s">
        <v>301</v>
      </c>
    </row>
    <row r="971" spans="1:5" ht="27" x14ac:dyDescent="0.25">
      <c r="A971" s="418">
        <v>92142</v>
      </c>
      <c r="B971" s="414" t="s">
        <v>1254</v>
      </c>
      <c r="C971" s="415" t="s">
        <v>251</v>
      </c>
      <c r="D971" s="416">
        <v>0.13</v>
      </c>
      <c r="E971" s="417" t="s">
        <v>301</v>
      </c>
    </row>
    <row r="972" spans="1:5" ht="27" x14ac:dyDescent="0.25">
      <c r="A972" s="418">
        <v>92143</v>
      </c>
      <c r="B972" s="414" t="s">
        <v>1255</v>
      </c>
      <c r="C972" s="415" t="s">
        <v>251</v>
      </c>
      <c r="D972" s="416">
        <v>2.77</v>
      </c>
      <c r="E972" s="417" t="s">
        <v>301</v>
      </c>
    </row>
    <row r="973" spans="1:5" ht="27" x14ac:dyDescent="0.25">
      <c r="A973" s="418">
        <v>92144</v>
      </c>
      <c r="B973" s="414" t="s">
        <v>1256</v>
      </c>
      <c r="C973" s="415" t="s">
        <v>251</v>
      </c>
      <c r="D973" s="416">
        <v>62.3</v>
      </c>
      <c r="E973" s="417" t="s">
        <v>301</v>
      </c>
    </row>
    <row r="974" spans="1:5" ht="40.5" x14ac:dyDescent="0.25">
      <c r="A974" s="418">
        <v>92237</v>
      </c>
      <c r="B974" s="414" t="s">
        <v>1257</v>
      </c>
      <c r="C974" s="415" t="s">
        <v>251</v>
      </c>
      <c r="D974" s="416">
        <v>12.8</v>
      </c>
      <c r="E974" s="417" t="s">
        <v>301</v>
      </c>
    </row>
    <row r="975" spans="1:5" ht="40.5" x14ac:dyDescent="0.25">
      <c r="A975" s="418">
        <v>92238</v>
      </c>
      <c r="B975" s="414" t="s">
        <v>1258</v>
      </c>
      <c r="C975" s="415" t="s">
        <v>251</v>
      </c>
      <c r="D975" s="416">
        <v>5.1100000000000003</v>
      </c>
      <c r="E975" s="417" t="s">
        <v>301</v>
      </c>
    </row>
    <row r="976" spans="1:5" ht="40.5" x14ac:dyDescent="0.25">
      <c r="A976" s="418">
        <v>92239</v>
      </c>
      <c r="B976" s="414" t="s">
        <v>1259</v>
      </c>
      <c r="C976" s="415" t="s">
        <v>251</v>
      </c>
      <c r="D976" s="416">
        <v>1.04</v>
      </c>
      <c r="E976" s="417" t="s">
        <v>301</v>
      </c>
    </row>
    <row r="977" spans="1:5" ht="40.5" x14ac:dyDescent="0.25">
      <c r="A977" s="418">
        <v>92240</v>
      </c>
      <c r="B977" s="414" t="s">
        <v>1260</v>
      </c>
      <c r="C977" s="415" t="s">
        <v>251</v>
      </c>
      <c r="D977" s="416">
        <v>24</v>
      </c>
      <c r="E977" s="417" t="s">
        <v>301</v>
      </c>
    </row>
    <row r="978" spans="1:5" ht="40.5" x14ac:dyDescent="0.25">
      <c r="A978" s="418">
        <v>92241</v>
      </c>
      <c r="B978" s="414" t="s">
        <v>1261</v>
      </c>
      <c r="C978" s="415" t="s">
        <v>251</v>
      </c>
      <c r="D978" s="416">
        <v>160.88</v>
      </c>
      <c r="E978" s="417" t="s">
        <v>301</v>
      </c>
    </row>
    <row r="979" spans="1:5" ht="27" x14ac:dyDescent="0.25">
      <c r="A979" s="418">
        <v>92712</v>
      </c>
      <c r="B979" s="414" t="s">
        <v>1262</v>
      </c>
      <c r="C979" s="415" t="s">
        <v>251</v>
      </c>
      <c r="D979" s="416">
        <v>0.18</v>
      </c>
      <c r="E979" s="417" t="s">
        <v>301</v>
      </c>
    </row>
    <row r="980" spans="1:5" ht="27" x14ac:dyDescent="0.25">
      <c r="A980" s="418">
        <v>92713</v>
      </c>
      <c r="B980" s="414" t="s">
        <v>1263</v>
      </c>
      <c r="C980" s="415" t="s">
        <v>251</v>
      </c>
      <c r="D980" s="416">
        <v>0.04</v>
      </c>
      <c r="E980" s="417" t="s">
        <v>301</v>
      </c>
    </row>
    <row r="981" spans="1:5" ht="27" x14ac:dyDescent="0.25">
      <c r="A981" s="418">
        <v>92714</v>
      </c>
      <c r="B981" s="414" t="s">
        <v>1264</v>
      </c>
      <c r="C981" s="415" t="s">
        <v>251</v>
      </c>
      <c r="D981" s="416">
        <v>0.23</v>
      </c>
      <c r="E981" s="417" t="s">
        <v>301</v>
      </c>
    </row>
    <row r="982" spans="1:5" ht="27" x14ac:dyDescent="0.25">
      <c r="A982" s="418">
        <v>92715</v>
      </c>
      <c r="B982" s="414" t="s">
        <v>1265</v>
      </c>
      <c r="C982" s="415" t="s">
        <v>251</v>
      </c>
      <c r="D982" s="416">
        <v>15.93</v>
      </c>
      <c r="E982" s="417" t="s">
        <v>301</v>
      </c>
    </row>
    <row r="983" spans="1:5" ht="27" x14ac:dyDescent="0.25">
      <c r="A983" s="418">
        <v>92956</v>
      </c>
      <c r="B983" s="414" t="s">
        <v>1266</v>
      </c>
      <c r="C983" s="415" t="s">
        <v>251</v>
      </c>
      <c r="D983" s="416">
        <v>5.01</v>
      </c>
      <c r="E983" s="417" t="s">
        <v>301</v>
      </c>
    </row>
    <row r="984" spans="1:5" ht="27" x14ac:dyDescent="0.25">
      <c r="A984" s="418">
        <v>92957</v>
      </c>
      <c r="B984" s="414" t="s">
        <v>1267</v>
      </c>
      <c r="C984" s="415" t="s">
        <v>251</v>
      </c>
      <c r="D984" s="416">
        <v>1.1200000000000001</v>
      </c>
      <c r="E984" s="417" t="s">
        <v>301</v>
      </c>
    </row>
    <row r="985" spans="1:5" ht="27" x14ac:dyDescent="0.25">
      <c r="A985" s="418">
        <v>92958</v>
      </c>
      <c r="B985" s="414" t="s">
        <v>1268</v>
      </c>
      <c r="C985" s="415" t="s">
        <v>251</v>
      </c>
      <c r="D985" s="416">
        <v>5.48</v>
      </c>
      <c r="E985" s="417" t="s">
        <v>301</v>
      </c>
    </row>
    <row r="986" spans="1:5" ht="27" x14ac:dyDescent="0.25">
      <c r="A986" s="418">
        <v>92959</v>
      </c>
      <c r="B986" s="414" t="s">
        <v>1269</v>
      </c>
      <c r="C986" s="415" t="s">
        <v>251</v>
      </c>
      <c r="D986" s="416">
        <v>6.8</v>
      </c>
      <c r="E986" s="417" t="s">
        <v>301</v>
      </c>
    </row>
    <row r="987" spans="1:5" ht="27" x14ac:dyDescent="0.25">
      <c r="A987" s="418">
        <v>92963</v>
      </c>
      <c r="B987" s="414" t="s">
        <v>1270</v>
      </c>
      <c r="C987" s="415" t="s">
        <v>251</v>
      </c>
      <c r="D987" s="416">
        <v>0.87</v>
      </c>
      <c r="E987" s="417" t="s">
        <v>301</v>
      </c>
    </row>
    <row r="988" spans="1:5" ht="27" x14ac:dyDescent="0.25">
      <c r="A988" s="418">
        <v>92964</v>
      </c>
      <c r="B988" s="414" t="s">
        <v>1271</v>
      </c>
      <c r="C988" s="415" t="s">
        <v>251</v>
      </c>
      <c r="D988" s="416">
        <v>0.19</v>
      </c>
      <c r="E988" s="417" t="s">
        <v>301</v>
      </c>
    </row>
    <row r="989" spans="1:5" ht="27" x14ac:dyDescent="0.25">
      <c r="A989" s="418">
        <v>92965</v>
      </c>
      <c r="B989" s="414" t="s">
        <v>1272</v>
      </c>
      <c r="C989" s="415" t="s">
        <v>251</v>
      </c>
      <c r="D989" s="416">
        <v>1.0900000000000001</v>
      </c>
      <c r="E989" s="417" t="s">
        <v>301</v>
      </c>
    </row>
    <row r="990" spans="1:5" ht="54" x14ac:dyDescent="0.25">
      <c r="A990" s="418">
        <v>93220</v>
      </c>
      <c r="B990" s="414" t="s">
        <v>1273</v>
      </c>
      <c r="C990" s="415" t="s">
        <v>251</v>
      </c>
      <c r="D990" s="416">
        <v>165.47</v>
      </c>
      <c r="E990" s="417" t="s">
        <v>301</v>
      </c>
    </row>
    <row r="991" spans="1:5" ht="40.5" x14ac:dyDescent="0.25">
      <c r="A991" s="418">
        <v>93221</v>
      </c>
      <c r="B991" s="414" t="s">
        <v>1274</v>
      </c>
      <c r="C991" s="415" t="s">
        <v>251</v>
      </c>
      <c r="D991" s="416">
        <v>43.46</v>
      </c>
      <c r="E991" s="417" t="s">
        <v>301</v>
      </c>
    </row>
    <row r="992" spans="1:5" ht="54" x14ac:dyDescent="0.25">
      <c r="A992" s="418">
        <v>93222</v>
      </c>
      <c r="B992" s="414" t="s">
        <v>1275</v>
      </c>
      <c r="C992" s="415" t="s">
        <v>251</v>
      </c>
      <c r="D992" s="416">
        <v>207.08</v>
      </c>
      <c r="E992" s="417" t="s">
        <v>301</v>
      </c>
    </row>
    <row r="993" spans="1:5" ht="54" x14ac:dyDescent="0.25">
      <c r="A993" s="418">
        <v>93223</v>
      </c>
      <c r="B993" s="414" t="s">
        <v>1276</v>
      </c>
      <c r="C993" s="415" t="s">
        <v>251</v>
      </c>
      <c r="D993" s="416">
        <v>172.96</v>
      </c>
      <c r="E993" s="417" t="s">
        <v>301</v>
      </c>
    </row>
    <row r="994" spans="1:5" ht="27" x14ac:dyDescent="0.25">
      <c r="A994" s="418">
        <v>93229</v>
      </c>
      <c r="B994" s="414" t="s">
        <v>1277</v>
      </c>
      <c r="C994" s="415" t="s">
        <v>251</v>
      </c>
      <c r="D994" s="416">
        <v>0.27</v>
      </c>
      <c r="E994" s="417" t="s">
        <v>301</v>
      </c>
    </row>
    <row r="995" spans="1:5" ht="27" x14ac:dyDescent="0.25">
      <c r="A995" s="418">
        <v>93230</v>
      </c>
      <c r="B995" s="414" t="s">
        <v>1278</v>
      </c>
      <c r="C995" s="415" t="s">
        <v>251</v>
      </c>
      <c r="D995" s="416">
        <v>0.06</v>
      </c>
      <c r="E995" s="417" t="s">
        <v>301</v>
      </c>
    </row>
    <row r="996" spans="1:5" ht="27" x14ac:dyDescent="0.25">
      <c r="A996" s="418">
        <v>93231</v>
      </c>
      <c r="B996" s="414" t="s">
        <v>1279</v>
      </c>
      <c r="C996" s="415" t="s">
        <v>251</v>
      </c>
      <c r="D996" s="416">
        <v>0.25</v>
      </c>
      <c r="E996" s="417" t="s">
        <v>301</v>
      </c>
    </row>
    <row r="997" spans="1:5" ht="27" x14ac:dyDescent="0.25">
      <c r="A997" s="418">
        <v>93232</v>
      </c>
      <c r="B997" s="414" t="s">
        <v>1280</v>
      </c>
      <c r="C997" s="415" t="s">
        <v>251</v>
      </c>
      <c r="D997" s="416">
        <v>3.43</v>
      </c>
      <c r="E997" s="417" t="s">
        <v>301</v>
      </c>
    </row>
    <row r="998" spans="1:5" ht="13.5" x14ac:dyDescent="0.25">
      <c r="A998" s="418">
        <v>93235</v>
      </c>
      <c r="B998" s="414" t="s">
        <v>1281</v>
      </c>
      <c r="C998" s="415" t="s">
        <v>251</v>
      </c>
      <c r="D998" s="416">
        <v>1.4</v>
      </c>
      <c r="E998" s="417" t="s">
        <v>301</v>
      </c>
    </row>
    <row r="999" spans="1:5" ht="40.5" x14ac:dyDescent="0.25">
      <c r="A999" s="418">
        <v>93238</v>
      </c>
      <c r="B999" s="414" t="s">
        <v>1282</v>
      </c>
      <c r="C999" s="415" t="s">
        <v>251</v>
      </c>
      <c r="D999" s="416">
        <v>1.1499999999999999</v>
      </c>
      <c r="E999" s="417" t="s">
        <v>301</v>
      </c>
    </row>
    <row r="1000" spans="1:5" ht="40.5" x14ac:dyDescent="0.25">
      <c r="A1000" s="418">
        <v>93239</v>
      </c>
      <c r="B1000" s="414" t="s">
        <v>1283</v>
      </c>
      <c r="C1000" s="415" t="s">
        <v>251</v>
      </c>
      <c r="D1000" s="416">
        <v>5.23</v>
      </c>
      <c r="E1000" s="417" t="s">
        <v>301</v>
      </c>
    </row>
    <row r="1001" spans="1:5" ht="40.5" x14ac:dyDescent="0.25">
      <c r="A1001" s="418">
        <v>93240</v>
      </c>
      <c r="B1001" s="414" t="s">
        <v>1284</v>
      </c>
      <c r="C1001" s="415" t="s">
        <v>251</v>
      </c>
      <c r="D1001" s="416">
        <v>8.2799999999999994</v>
      </c>
      <c r="E1001" s="417" t="s">
        <v>301</v>
      </c>
    </row>
    <row r="1002" spans="1:5" ht="27" x14ac:dyDescent="0.25">
      <c r="A1002" s="418">
        <v>93267</v>
      </c>
      <c r="B1002" s="414" t="s">
        <v>1285</v>
      </c>
      <c r="C1002" s="415" t="s">
        <v>251</v>
      </c>
      <c r="D1002" s="416">
        <v>23.08</v>
      </c>
      <c r="E1002" s="417" t="s">
        <v>301</v>
      </c>
    </row>
    <row r="1003" spans="1:5" ht="27" x14ac:dyDescent="0.25">
      <c r="A1003" s="418">
        <v>93269</v>
      </c>
      <c r="B1003" s="414" t="s">
        <v>1286</v>
      </c>
      <c r="C1003" s="415" t="s">
        <v>251</v>
      </c>
      <c r="D1003" s="416">
        <v>5.19</v>
      </c>
      <c r="E1003" s="417" t="s">
        <v>301</v>
      </c>
    </row>
    <row r="1004" spans="1:5" ht="27" x14ac:dyDescent="0.25">
      <c r="A1004" s="418">
        <v>93270</v>
      </c>
      <c r="B1004" s="414" t="s">
        <v>1287</v>
      </c>
      <c r="C1004" s="415" t="s">
        <v>251</v>
      </c>
      <c r="D1004" s="416">
        <v>25.25</v>
      </c>
      <c r="E1004" s="417" t="s">
        <v>301</v>
      </c>
    </row>
    <row r="1005" spans="1:5" ht="27" x14ac:dyDescent="0.25">
      <c r="A1005" s="418">
        <v>93271</v>
      </c>
      <c r="B1005" s="414" t="s">
        <v>1288</v>
      </c>
      <c r="C1005" s="415" t="s">
        <v>251</v>
      </c>
      <c r="D1005" s="416">
        <v>6.17</v>
      </c>
      <c r="E1005" s="417" t="s">
        <v>301</v>
      </c>
    </row>
    <row r="1006" spans="1:5" ht="27" x14ac:dyDescent="0.25">
      <c r="A1006" s="418">
        <v>93277</v>
      </c>
      <c r="B1006" s="414" t="s">
        <v>1289</v>
      </c>
      <c r="C1006" s="415" t="s">
        <v>251</v>
      </c>
      <c r="D1006" s="416">
        <v>0.27</v>
      </c>
      <c r="E1006" s="417" t="s">
        <v>301</v>
      </c>
    </row>
    <row r="1007" spans="1:5" ht="27" x14ac:dyDescent="0.25">
      <c r="A1007" s="418">
        <v>93278</v>
      </c>
      <c r="B1007" s="414" t="s">
        <v>1290</v>
      </c>
      <c r="C1007" s="415" t="s">
        <v>251</v>
      </c>
      <c r="D1007" s="416">
        <v>0.06</v>
      </c>
      <c r="E1007" s="417" t="s">
        <v>301</v>
      </c>
    </row>
    <row r="1008" spans="1:5" ht="27" x14ac:dyDescent="0.25">
      <c r="A1008" s="418">
        <v>93279</v>
      </c>
      <c r="B1008" s="414" t="s">
        <v>1291</v>
      </c>
      <c r="C1008" s="415" t="s">
        <v>251</v>
      </c>
      <c r="D1008" s="416">
        <v>0.25</v>
      </c>
      <c r="E1008" s="417" t="s">
        <v>301</v>
      </c>
    </row>
    <row r="1009" spans="1:5" ht="27" x14ac:dyDescent="0.25">
      <c r="A1009" s="418">
        <v>93280</v>
      </c>
      <c r="B1009" s="414" t="s">
        <v>1292</v>
      </c>
      <c r="C1009" s="415" t="s">
        <v>251</v>
      </c>
      <c r="D1009" s="416">
        <v>0.51</v>
      </c>
      <c r="E1009" s="417" t="s">
        <v>301</v>
      </c>
    </row>
    <row r="1010" spans="1:5" ht="27" x14ac:dyDescent="0.25">
      <c r="A1010" s="418">
        <v>93283</v>
      </c>
      <c r="B1010" s="414" t="s">
        <v>1293</v>
      </c>
      <c r="C1010" s="415" t="s">
        <v>251</v>
      </c>
      <c r="D1010" s="416">
        <v>48.52</v>
      </c>
      <c r="E1010" s="417" t="s">
        <v>301</v>
      </c>
    </row>
    <row r="1011" spans="1:5" ht="27" x14ac:dyDescent="0.25">
      <c r="A1011" s="418">
        <v>93284</v>
      </c>
      <c r="B1011" s="414" t="s">
        <v>1294</v>
      </c>
      <c r="C1011" s="415" t="s">
        <v>251</v>
      </c>
      <c r="D1011" s="416">
        <v>16.61</v>
      </c>
      <c r="E1011" s="417" t="s">
        <v>301</v>
      </c>
    </row>
    <row r="1012" spans="1:5" ht="27" x14ac:dyDescent="0.25">
      <c r="A1012" s="418">
        <v>93285</v>
      </c>
      <c r="B1012" s="414" t="s">
        <v>1295</v>
      </c>
      <c r="C1012" s="415" t="s">
        <v>251</v>
      </c>
      <c r="D1012" s="416">
        <v>77.989999999999995</v>
      </c>
      <c r="E1012" s="417" t="s">
        <v>301</v>
      </c>
    </row>
    <row r="1013" spans="1:5" ht="27" x14ac:dyDescent="0.25">
      <c r="A1013" s="418">
        <v>93286</v>
      </c>
      <c r="B1013" s="414" t="s">
        <v>1296</v>
      </c>
      <c r="C1013" s="415" t="s">
        <v>251</v>
      </c>
      <c r="D1013" s="416">
        <v>145.86000000000001</v>
      </c>
      <c r="E1013" s="417" t="s">
        <v>301</v>
      </c>
    </row>
    <row r="1014" spans="1:5" ht="27" x14ac:dyDescent="0.25">
      <c r="A1014" s="418">
        <v>93296</v>
      </c>
      <c r="B1014" s="414" t="s">
        <v>1297</v>
      </c>
      <c r="C1014" s="415" t="s">
        <v>251</v>
      </c>
      <c r="D1014" s="416">
        <v>3.39</v>
      </c>
      <c r="E1014" s="417" t="s">
        <v>301</v>
      </c>
    </row>
    <row r="1015" spans="1:5" ht="40.5" x14ac:dyDescent="0.25">
      <c r="A1015" s="418">
        <v>93397</v>
      </c>
      <c r="B1015" s="414" t="s">
        <v>1298</v>
      </c>
      <c r="C1015" s="415" t="s">
        <v>251</v>
      </c>
      <c r="D1015" s="416">
        <v>8.68</v>
      </c>
      <c r="E1015" s="417" t="s">
        <v>301</v>
      </c>
    </row>
    <row r="1016" spans="1:5" ht="40.5" x14ac:dyDescent="0.25">
      <c r="A1016" s="418">
        <v>93398</v>
      </c>
      <c r="B1016" s="414" t="s">
        <v>1299</v>
      </c>
      <c r="C1016" s="415" t="s">
        <v>251</v>
      </c>
      <c r="D1016" s="416">
        <v>3.47</v>
      </c>
      <c r="E1016" s="417" t="s">
        <v>301</v>
      </c>
    </row>
    <row r="1017" spans="1:5" ht="40.5" x14ac:dyDescent="0.25">
      <c r="A1017" s="418">
        <v>93399</v>
      </c>
      <c r="B1017" s="414" t="s">
        <v>1300</v>
      </c>
      <c r="C1017" s="415" t="s">
        <v>251</v>
      </c>
      <c r="D1017" s="416">
        <v>0.7</v>
      </c>
      <c r="E1017" s="417" t="s">
        <v>301</v>
      </c>
    </row>
    <row r="1018" spans="1:5" ht="40.5" x14ac:dyDescent="0.25">
      <c r="A1018" s="418">
        <v>93400</v>
      </c>
      <c r="B1018" s="414" t="s">
        <v>1301</v>
      </c>
      <c r="C1018" s="415" t="s">
        <v>251</v>
      </c>
      <c r="D1018" s="416">
        <v>16.28</v>
      </c>
      <c r="E1018" s="417" t="s">
        <v>301</v>
      </c>
    </row>
    <row r="1019" spans="1:5" ht="40.5" x14ac:dyDescent="0.25">
      <c r="A1019" s="418">
        <v>93401</v>
      </c>
      <c r="B1019" s="414" t="s">
        <v>1302</v>
      </c>
      <c r="C1019" s="415" t="s">
        <v>251</v>
      </c>
      <c r="D1019" s="416">
        <v>92.14</v>
      </c>
      <c r="E1019" s="417" t="s">
        <v>301</v>
      </c>
    </row>
    <row r="1020" spans="1:5" ht="54" x14ac:dyDescent="0.25">
      <c r="A1020" s="418">
        <v>93404</v>
      </c>
      <c r="B1020" s="414" t="s">
        <v>1303</v>
      </c>
      <c r="C1020" s="415" t="s">
        <v>251</v>
      </c>
      <c r="D1020" s="416">
        <v>4.3899999999999997</v>
      </c>
      <c r="E1020" s="417" t="s">
        <v>301</v>
      </c>
    </row>
    <row r="1021" spans="1:5" ht="54" x14ac:dyDescent="0.25">
      <c r="A1021" s="418">
        <v>93405</v>
      </c>
      <c r="B1021" s="414" t="s">
        <v>1304</v>
      </c>
      <c r="C1021" s="415" t="s">
        <v>251</v>
      </c>
      <c r="D1021" s="416">
        <v>0.87</v>
      </c>
      <c r="E1021" s="417" t="s">
        <v>301</v>
      </c>
    </row>
    <row r="1022" spans="1:5" ht="54" x14ac:dyDescent="0.25">
      <c r="A1022" s="418">
        <v>93406</v>
      </c>
      <c r="B1022" s="414" t="s">
        <v>1305</v>
      </c>
      <c r="C1022" s="415" t="s">
        <v>251</v>
      </c>
      <c r="D1022" s="416">
        <v>5.49</v>
      </c>
      <c r="E1022" s="417" t="s">
        <v>301</v>
      </c>
    </row>
    <row r="1023" spans="1:5" ht="54" x14ac:dyDescent="0.25">
      <c r="A1023" s="418">
        <v>93407</v>
      </c>
      <c r="B1023" s="414" t="s">
        <v>1306</v>
      </c>
      <c r="C1023" s="415" t="s">
        <v>251</v>
      </c>
      <c r="D1023" s="416">
        <v>30.72</v>
      </c>
      <c r="E1023" s="417" t="s">
        <v>301</v>
      </c>
    </row>
    <row r="1024" spans="1:5" ht="27" x14ac:dyDescent="0.25">
      <c r="A1024" s="418">
        <v>93411</v>
      </c>
      <c r="B1024" s="414" t="s">
        <v>1307</v>
      </c>
      <c r="C1024" s="415" t="s">
        <v>251</v>
      </c>
      <c r="D1024" s="416">
        <v>0.19</v>
      </c>
      <c r="E1024" s="417" t="s">
        <v>301</v>
      </c>
    </row>
    <row r="1025" spans="1:5" ht="27" x14ac:dyDescent="0.25">
      <c r="A1025" s="418">
        <v>93412</v>
      </c>
      <c r="B1025" s="414" t="s">
        <v>1308</v>
      </c>
      <c r="C1025" s="415" t="s">
        <v>251</v>
      </c>
      <c r="D1025" s="416">
        <v>0.06</v>
      </c>
      <c r="E1025" s="417" t="s">
        <v>301</v>
      </c>
    </row>
    <row r="1026" spans="1:5" ht="27" x14ac:dyDescent="0.25">
      <c r="A1026" s="418">
        <v>93413</v>
      </c>
      <c r="B1026" s="414" t="s">
        <v>1309</v>
      </c>
      <c r="C1026" s="415" t="s">
        <v>251</v>
      </c>
      <c r="D1026" s="416">
        <v>0.17</v>
      </c>
      <c r="E1026" s="417" t="s">
        <v>301</v>
      </c>
    </row>
    <row r="1027" spans="1:5" ht="27" x14ac:dyDescent="0.25">
      <c r="A1027" s="418">
        <v>93414</v>
      </c>
      <c r="B1027" s="414" t="s">
        <v>1310</v>
      </c>
      <c r="C1027" s="415" t="s">
        <v>251</v>
      </c>
      <c r="D1027" s="416">
        <v>8</v>
      </c>
      <c r="E1027" s="417" t="s">
        <v>301</v>
      </c>
    </row>
    <row r="1028" spans="1:5" ht="27" x14ac:dyDescent="0.25">
      <c r="A1028" s="418">
        <v>93417</v>
      </c>
      <c r="B1028" s="414" t="s">
        <v>1311</v>
      </c>
      <c r="C1028" s="415" t="s">
        <v>251</v>
      </c>
      <c r="D1028" s="416">
        <v>2.57</v>
      </c>
      <c r="E1028" s="417" t="s">
        <v>301</v>
      </c>
    </row>
    <row r="1029" spans="1:5" ht="13.5" x14ac:dyDescent="0.25">
      <c r="A1029" s="418">
        <v>93418</v>
      </c>
      <c r="B1029" s="414" t="s">
        <v>1312</v>
      </c>
      <c r="C1029" s="415" t="s">
        <v>251</v>
      </c>
      <c r="D1029" s="416">
        <v>0.88</v>
      </c>
      <c r="E1029" s="417" t="s">
        <v>301</v>
      </c>
    </row>
    <row r="1030" spans="1:5" ht="27" x14ac:dyDescent="0.25">
      <c r="A1030" s="418">
        <v>93419</v>
      </c>
      <c r="B1030" s="414" t="s">
        <v>1313</v>
      </c>
      <c r="C1030" s="415" t="s">
        <v>251</v>
      </c>
      <c r="D1030" s="416">
        <v>2.29</v>
      </c>
      <c r="E1030" s="417" t="s">
        <v>301</v>
      </c>
    </row>
    <row r="1031" spans="1:5" ht="27" x14ac:dyDescent="0.25">
      <c r="A1031" s="418">
        <v>93420</v>
      </c>
      <c r="B1031" s="414" t="s">
        <v>1314</v>
      </c>
      <c r="C1031" s="415" t="s">
        <v>251</v>
      </c>
      <c r="D1031" s="416">
        <v>39.08</v>
      </c>
      <c r="E1031" s="417" t="s">
        <v>301</v>
      </c>
    </row>
    <row r="1032" spans="1:5" ht="27" x14ac:dyDescent="0.25">
      <c r="A1032" s="418">
        <v>93423</v>
      </c>
      <c r="B1032" s="414" t="s">
        <v>1315</v>
      </c>
      <c r="C1032" s="415" t="s">
        <v>251</v>
      </c>
      <c r="D1032" s="416">
        <v>3.64</v>
      </c>
      <c r="E1032" s="417" t="s">
        <v>301</v>
      </c>
    </row>
    <row r="1033" spans="1:5" ht="27" x14ac:dyDescent="0.25">
      <c r="A1033" s="418">
        <v>93424</v>
      </c>
      <c r="B1033" s="414" t="s">
        <v>1316</v>
      </c>
      <c r="C1033" s="415" t="s">
        <v>251</v>
      </c>
      <c r="D1033" s="416">
        <v>1.24</v>
      </c>
      <c r="E1033" s="417" t="s">
        <v>301</v>
      </c>
    </row>
    <row r="1034" spans="1:5" ht="27" x14ac:dyDescent="0.25">
      <c r="A1034" s="418">
        <v>93425</v>
      </c>
      <c r="B1034" s="414" t="s">
        <v>1317</v>
      </c>
      <c r="C1034" s="415" t="s">
        <v>251</v>
      </c>
      <c r="D1034" s="416">
        <v>3.25</v>
      </c>
      <c r="E1034" s="417" t="s">
        <v>301</v>
      </c>
    </row>
    <row r="1035" spans="1:5" ht="27" x14ac:dyDescent="0.25">
      <c r="A1035" s="418">
        <v>93426</v>
      </c>
      <c r="B1035" s="414" t="s">
        <v>1318</v>
      </c>
      <c r="C1035" s="415" t="s">
        <v>251</v>
      </c>
      <c r="D1035" s="416">
        <v>93.39</v>
      </c>
      <c r="E1035" s="417" t="s">
        <v>301</v>
      </c>
    </row>
    <row r="1036" spans="1:5" ht="27" x14ac:dyDescent="0.25">
      <c r="A1036" s="418">
        <v>93429</v>
      </c>
      <c r="B1036" s="414" t="s">
        <v>1319</v>
      </c>
      <c r="C1036" s="415" t="s">
        <v>251</v>
      </c>
      <c r="D1036" s="416">
        <v>61.6</v>
      </c>
      <c r="E1036" s="417" t="s">
        <v>301</v>
      </c>
    </row>
    <row r="1037" spans="1:5" ht="27" x14ac:dyDescent="0.25">
      <c r="A1037" s="418">
        <v>93430</v>
      </c>
      <c r="B1037" s="414" t="s">
        <v>1320</v>
      </c>
      <c r="C1037" s="415" t="s">
        <v>251</v>
      </c>
      <c r="D1037" s="416">
        <v>21.09</v>
      </c>
      <c r="E1037" s="417" t="s">
        <v>301</v>
      </c>
    </row>
    <row r="1038" spans="1:5" ht="27" x14ac:dyDescent="0.25">
      <c r="A1038" s="418">
        <v>93431</v>
      </c>
      <c r="B1038" s="414" t="s">
        <v>1321</v>
      </c>
      <c r="C1038" s="415" t="s">
        <v>251</v>
      </c>
      <c r="D1038" s="416">
        <v>99.02</v>
      </c>
      <c r="E1038" s="417" t="s">
        <v>301</v>
      </c>
    </row>
    <row r="1039" spans="1:5" ht="27" x14ac:dyDescent="0.25">
      <c r="A1039" s="418">
        <v>93432</v>
      </c>
      <c r="B1039" s="414" t="s">
        <v>1322</v>
      </c>
      <c r="C1039" s="415" t="s">
        <v>251</v>
      </c>
      <c r="D1039" s="416">
        <v>1766.4</v>
      </c>
      <c r="E1039" s="417" t="s">
        <v>301</v>
      </c>
    </row>
    <row r="1040" spans="1:5" ht="27" x14ac:dyDescent="0.25">
      <c r="A1040" s="418">
        <v>93435</v>
      </c>
      <c r="B1040" s="414" t="s">
        <v>1323</v>
      </c>
      <c r="C1040" s="415" t="s">
        <v>251</v>
      </c>
      <c r="D1040" s="416">
        <v>3.33</v>
      </c>
      <c r="E1040" s="417" t="s">
        <v>301</v>
      </c>
    </row>
    <row r="1041" spans="1:5" ht="27" x14ac:dyDescent="0.25">
      <c r="A1041" s="418">
        <v>93436</v>
      </c>
      <c r="B1041" s="414" t="s">
        <v>1324</v>
      </c>
      <c r="C1041" s="415" t="s">
        <v>251</v>
      </c>
      <c r="D1041" s="416">
        <v>1.33</v>
      </c>
      <c r="E1041" s="417" t="s">
        <v>301</v>
      </c>
    </row>
    <row r="1042" spans="1:5" ht="27" x14ac:dyDescent="0.25">
      <c r="A1042" s="418">
        <v>93437</v>
      </c>
      <c r="B1042" s="414" t="s">
        <v>1325</v>
      </c>
      <c r="C1042" s="415" t="s">
        <v>251</v>
      </c>
      <c r="D1042" s="416">
        <v>6.25</v>
      </c>
      <c r="E1042" s="417" t="s">
        <v>301</v>
      </c>
    </row>
    <row r="1043" spans="1:5" ht="27" x14ac:dyDescent="0.25">
      <c r="A1043" s="418">
        <v>93438</v>
      </c>
      <c r="B1043" s="414" t="s">
        <v>1326</v>
      </c>
      <c r="C1043" s="415" t="s">
        <v>251</v>
      </c>
      <c r="D1043" s="416">
        <v>17.329999999999998</v>
      </c>
      <c r="E1043" s="417" t="s">
        <v>301</v>
      </c>
    </row>
    <row r="1044" spans="1:5" ht="27" x14ac:dyDescent="0.25">
      <c r="A1044" s="418">
        <v>95114</v>
      </c>
      <c r="B1044" s="414" t="s">
        <v>1327</v>
      </c>
      <c r="C1044" s="415" t="s">
        <v>251</v>
      </c>
      <c r="D1044" s="416">
        <v>0.85</v>
      </c>
      <c r="E1044" s="417" t="s">
        <v>301</v>
      </c>
    </row>
    <row r="1045" spans="1:5" ht="27" x14ac:dyDescent="0.25">
      <c r="A1045" s="418">
        <v>95115</v>
      </c>
      <c r="B1045" s="414" t="s">
        <v>1328</v>
      </c>
      <c r="C1045" s="415" t="s">
        <v>251</v>
      </c>
      <c r="D1045" s="416">
        <v>0.19</v>
      </c>
      <c r="E1045" s="417" t="s">
        <v>301</v>
      </c>
    </row>
    <row r="1046" spans="1:5" ht="27" x14ac:dyDescent="0.25">
      <c r="A1046" s="418">
        <v>95116</v>
      </c>
      <c r="B1046" s="414" t="s">
        <v>1329</v>
      </c>
      <c r="C1046" s="415" t="s">
        <v>251</v>
      </c>
      <c r="D1046" s="416">
        <v>31.99</v>
      </c>
      <c r="E1046" s="417" t="s">
        <v>301</v>
      </c>
    </row>
    <row r="1047" spans="1:5" ht="27" x14ac:dyDescent="0.25">
      <c r="A1047" s="418">
        <v>95117</v>
      </c>
      <c r="B1047" s="414" t="s">
        <v>1330</v>
      </c>
      <c r="C1047" s="415" t="s">
        <v>251</v>
      </c>
      <c r="D1047" s="416">
        <v>9.59</v>
      </c>
      <c r="E1047" s="417" t="s">
        <v>301</v>
      </c>
    </row>
    <row r="1048" spans="1:5" ht="27" x14ac:dyDescent="0.25">
      <c r="A1048" s="418">
        <v>95118</v>
      </c>
      <c r="B1048" s="414" t="s">
        <v>1331</v>
      </c>
      <c r="C1048" s="415" t="s">
        <v>251</v>
      </c>
      <c r="D1048" s="416">
        <v>31.77</v>
      </c>
      <c r="E1048" s="417" t="s">
        <v>301</v>
      </c>
    </row>
    <row r="1049" spans="1:5" ht="27" x14ac:dyDescent="0.25">
      <c r="A1049" s="418">
        <v>95119</v>
      </c>
      <c r="B1049" s="414" t="s">
        <v>1332</v>
      </c>
      <c r="C1049" s="415" t="s">
        <v>251</v>
      </c>
      <c r="D1049" s="416">
        <v>10.88</v>
      </c>
      <c r="E1049" s="417" t="s">
        <v>301</v>
      </c>
    </row>
    <row r="1050" spans="1:5" ht="27" x14ac:dyDescent="0.25">
      <c r="A1050" s="418">
        <v>95120</v>
      </c>
      <c r="B1050" s="414" t="s">
        <v>1333</v>
      </c>
      <c r="C1050" s="415" t="s">
        <v>251</v>
      </c>
      <c r="D1050" s="416">
        <v>42.07</v>
      </c>
      <c r="E1050" s="417" t="s">
        <v>301</v>
      </c>
    </row>
    <row r="1051" spans="1:5" ht="27" x14ac:dyDescent="0.25">
      <c r="A1051" s="418">
        <v>95123</v>
      </c>
      <c r="B1051" s="414" t="s">
        <v>1334</v>
      </c>
      <c r="C1051" s="415" t="s">
        <v>251</v>
      </c>
      <c r="D1051" s="416">
        <v>11.4</v>
      </c>
      <c r="E1051" s="417" t="s">
        <v>301</v>
      </c>
    </row>
    <row r="1052" spans="1:5" ht="27" x14ac:dyDescent="0.25">
      <c r="A1052" s="418">
        <v>95124</v>
      </c>
      <c r="B1052" s="414" t="s">
        <v>1335</v>
      </c>
      <c r="C1052" s="415" t="s">
        <v>251</v>
      </c>
      <c r="D1052" s="416">
        <v>3.41</v>
      </c>
      <c r="E1052" s="417" t="s">
        <v>301</v>
      </c>
    </row>
    <row r="1053" spans="1:5" ht="27" x14ac:dyDescent="0.25">
      <c r="A1053" s="418">
        <v>95125</v>
      </c>
      <c r="B1053" s="414" t="s">
        <v>1336</v>
      </c>
      <c r="C1053" s="415" t="s">
        <v>251</v>
      </c>
      <c r="D1053" s="416">
        <v>12.47</v>
      </c>
      <c r="E1053" s="417" t="s">
        <v>301</v>
      </c>
    </row>
    <row r="1054" spans="1:5" ht="27" x14ac:dyDescent="0.25">
      <c r="A1054" s="418">
        <v>95126</v>
      </c>
      <c r="B1054" s="414" t="s">
        <v>1337</v>
      </c>
      <c r="C1054" s="415" t="s">
        <v>251</v>
      </c>
      <c r="D1054" s="416">
        <v>85.81</v>
      </c>
      <c r="E1054" s="417" t="s">
        <v>301</v>
      </c>
    </row>
    <row r="1055" spans="1:5" ht="27" x14ac:dyDescent="0.25">
      <c r="A1055" s="418">
        <v>95129</v>
      </c>
      <c r="B1055" s="414" t="s">
        <v>1338</v>
      </c>
      <c r="C1055" s="415" t="s">
        <v>251</v>
      </c>
      <c r="D1055" s="416">
        <v>20.23</v>
      </c>
      <c r="E1055" s="417" t="s">
        <v>301</v>
      </c>
    </row>
    <row r="1056" spans="1:5" ht="27" x14ac:dyDescent="0.25">
      <c r="A1056" s="418">
        <v>95130</v>
      </c>
      <c r="B1056" s="414" t="s">
        <v>1339</v>
      </c>
      <c r="C1056" s="415" t="s">
        <v>251</v>
      </c>
      <c r="D1056" s="416">
        <v>7.08</v>
      </c>
      <c r="E1056" s="417" t="s">
        <v>301</v>
      </c>
    </row>
    <row r="1057" spans="1:5" ht="27" x14ac:dyDescent="0.25">
      <c r="A1057" s="418">
        <v>95131</v>
      </c>
      <c r="B1057" s="414" t="s">
        <v>1340</v>
      </c>
      <c r="C1057" s="415" t="s">
        <v>251</v>
      </c>
      <c r="D1057" s="416">
        <v>37.94</v>
      </c>
      <c r="E1057" s="417" t="s">
        <v>301</v>
      </c>
    </row>
    <row r="1058" spans="1:5" ht="27" x14ac:dyDescent="0.25">
      <c r="A1058" s="418">
        <v>95132</v>
      </c>
      <c r="B1058" s="414" t="s">
        <v>1341</v>
      </c>
      <c r="C1058" s="415" t="s">
        <v>251</v>
      </c>
      <c r="D1058" s="416">
        <v>18.760000000000002</v>
      </c>
      <c r="E1058" s="417" t="s">
        <v>301</v>
      </c>
    </row>
    <row r="1059" spans="1:5" ht="27" x14ac:dyDescent="0.25">
      <c r="A1059" s="418">
        <v>95136</v>
      </c>
      <c r="B1059" s="414" t="s">
        <v>1342</v>
      </c>
      <c r="C1059" s="415" t="s">
        <v>251</v>
      </c>
      <c r="D1059" s="416">
        <v>0.03</v>
      </c>
      <c r="E1059" s="417" t="s">
        <v>301</v>
      </c>
    </row>
    <row r="1060" spans="1:5" ht="27" x14ac:dyDescent="0.25">
      <c r="A1060" s="418">
        <v>95137</v>
      </c>
      <c r="B1060" s="414" t="s">
        <v>1343</v>
      </c>
      <c r="C1060" s="415" t="s">
        <v>251</v>
      </c>
      <c r="D1060" s="416">
        <v>0.01</v>
      </c>
      <c r="E1060" s="417" t="s">
        <v>301</v>
      </c>
    </row>
    <row r="1061" spans="1:5" ht="27" x14ac:dyDescent="0.25">
      <c r="A1061" s="418">
        <v>95138</v>
      </c>
      <c r="B1061" s="414" t="s">
        <v>1344</v>
      </c>
      <c r="C1061" s="415" t="s">
        <v>251</v>
      </c>
      <c r="D1061" s="416">
        <v>0.02</v>
      </c>
      <c r="E1061" s="417" t="s">
        <v>301</v>
      </c>
    </row>
    <row r="1062" spans="1:5" ht="27" x14ac:dyDescent="0.25">
      <c r="A1062" s="418">
        <v>95208</v>
      </c>
      <c r="B1062" s="414" t="s">
        <v>1345</v>
      </c>
      <c r="C1062" s="415" t="s">
        <v>251</v>
      </c>
      <c r="D1062" s="416">
        <v>26.15</v>
      </c>
      <c r="E1062" s="417" t="s">
        <v>301</v>
      </c>
    </row>
    <row r="1063" spans="1:5" ht="27" x14ac:dyDescent="0.25">
      <c r="A1063" s="418">
        <v>95209</v>
      </c>
      <c r="B1063" s="414" t="s">
        <v>1346</v>
      </c>
      <c r="C1063" s="415" t="s">
        <v>251</v>
      </c>
      <c r="D1063" s="416">
        <v>5.88</v>
      </c>
      <c r="E1063" s="417" t="s">
        <v>301</v>
      </c>
    </row>
    <row r="1064" spans="1:5" ht="27" x14ac:dyDescent="0.25">
      <c r="A1064" s="418">
        <v>95210</v>
      </c>
      <c r="B1064" s="414" t="s">
        <v>1347</v>
      </c>
      <c r="C1064" s="415" t="s">
        <v>251</v>
      </c>
      <c r="D1064" s="416">
        <v>28.6</v>
      </c>
      <c r="E1064" s="417" t="s">
        <v>301</v>
      </c>
    </row>
    <row r="1065" spans="1:5" ht="27" x14ac:dyDescent="0.25">
      <c r="A1065" s="418">
        <v>95211</v>
      </c>
      <c r="B1065" s="414" t="s">
        <v>1348</v>
      </c>
      <c r="C1065" s="415" t="s">
        <v>251</v>
      </c>
      <c r="D1065" s="416">
        <v>6.17</v>
      </c>
      <c r="E1065" s="417" t="s">
        <v>301</v>
      </c>
    </row>
    <row r="1066" spans="1:5" ht="27" x14ac:dyDescent="0.25">
      <c r="A1066" s="418">
        <v>95214</v>
      </c>
      <c r="B1066" s="414" t="s">
        <v>1349</v>
      </c>
      <c r="C1066" s="415" t="s">
        <v>251</v>
      </c>
      <c r="D1066" s="416">
        <v>0.22</v>
      </c>
      <c r="E1066" s="417" t="s">
        <v>301</v>
      </c>
    </row>
    <row r="1067" spans="1:5" ht="27" x14ac:dyDescent="0.25">
      <c r="A1067" s="418">
        <v>95215</v>
      </c>
      <c r="B1067" s="414" t="s">
        <v>1350</v>
      </c>
      <c r="C1067" s="415" t="s">
        <v>251</v>
      </c>
      <c r="D1067" s="416">
        <v>0.04</v>
      </c>
      <c r="E1067" s="417" t="s">
        <v>301</v>
      </c>
    </row>
    <row r="1068" spans="1:5" ht="27" x14ac:dyDescent="0.25">
      <c r="A1068" s="418">
        <v>95216</v>
      </c>
      <c r="B1068" s="414" t="s">
        <v>1351</v>
      </c>
      <c r="C1068" s="415" t="s">
        <v>251</v>
      </c>
      <c r="D1068" s="416">
        <v>0.15</v>
      </c>
      <c r="E1068" s="417" t="s">
        <v>301</v>
      </c>
    </row>
    <row r="1069" spans="1:5" ht="27" x14ac:dyDescent="0.25">
      <c r="A1069" s="418">
        <v>95217</v>
      </c>
      <c r="B1069" s="414" t="s">
        <v>1352</v>
      </c>
      <c r="C1069" s="415" t="s">
        <v>251</v>
      </c>
      <c r="D1069" s="416">
        <v>0.41</v>
      </c>
      <c r="E1069" s="417" t="s">
        <v>301</v>
      </c>
    </row>
    <row r="1070" spans="1:5" ht="13.5" x14ac:dyDescent="0.25">
      <c r="A1070" s="418">
        <v>95255</v>
      </c>
      <c r="B1070" s="414" t="s">
        <v>1353</v>
      </c>
      <c r="C1070" s="415" t="s">
        <v>251</v>
      </c>
      <c r="D1070" s="416">
        <v>0.75</v>
      </c>
      <c r="E1070" s="417" t="s">
        <v>301</v>
      </c>
    </row>
    <row r="1071" spans="1:5" ht="13.5" x14ac:dyDescent="0.25">
      <c r="A1071" s="418">
        <v>95256</v>
      </c>
      <c r="B1071" s="414" t="s">
        <v>1354</v>
      </c>
      <c r="C1071" s="415" t="s">
        <v>251</v>
      </c>
      <c r="D1071" s="416">
        <v>0.17</v>
      </c>
      <c r="E1071" s="417" t="s">
        <v>301</v>
      </c>
    </row>
    <row r="1072" spans="1:5" ht="13.5" x14ac:dyDescent="0.25">
      <c r="A1072" s="418">
        <v>95257</v>
      </c>
      <c r="B1072" s="414" t="s">
        <v>1355</v>
      </c>
      <c r="C1072" s="415" t="s">
        <v>251</v>
      </c>
      <c r="D1072" s="416">
        <v>0.94</v>
      </c>
      <c r="E1072" s="417" t="s">
        <v>301</v>
      </c>
    </row>
    <row r="1073" spans="1:5" ht="27" x14ac:dyDescent="0.25">
      <c r="A1073" s="418">
        <v>95260</v>
      </c>
      <c r="B1073" s="414" t="s">
        <v>1356</v>
      </c>
      <c r="C1073" s="415" t="s">
        <v>251</v>
      </c>
      <c r="D1073" s="416">
        <v>0.57999999999999996</v>
      </c>
      <c r="E1073" s="417" t="s">
        <v>301</v>
      </c>
    </row>
    <row r="1074" spans="1:5" ht="27" x14ac:dyDescent="0.25">
      <c r="A1074" s="418">
        <v>95261</v>
      </c>
      <c r="B1074" s="414" t="s">
        <v>1357</v>
      </c>
      <c r="C1074" s="415" t="s">
        <v>251</v>
      </c>
      <c r="D1074" s="416">
        <v>0.16</v>
      </c>
      <c r="E1074" s="417" t="s">
        <v>301</v>
      </c>
    </row>
    <row r="1075" spans="1:5" ht="27" x14ac:dyDescent="0.25">
      <c r="A1075" s="418">
        <v>95262</v>
      </c>
      <c r="B1075" s="414" t="s">
        <v>1358</v>
      </c>
      <c r="C1075" s="415" t="s">
        <v>251</v>
      </c>
      <c r="D1075" s="416">
        <v>0.78</v>
      </c>
      <c r="E1075" s="417" t="s">
        <v>301</v>
      </c>
    </row>
    <row r="1076" spans="1:5" ht="27" x14ac:dyDescent="0.25">
      <c r="A1076" s="418">
        <v>95263</v>
      </c>
      <c r="B1076" s="414" t="s">
        <v>1359</v>
      </c>
      <c r="C1076" s="415" t="s">
        <v>251</v>
      </c>
      <c r="D1076" s="416">
        <v>1.84</v>
      </c>
      <c r="E1076" s="417" t="s">
        <v>301</v>
      </c>
    </row>
    <row r="1077" spans="1:5" ht="27" x14ac:dyDescent="0.25">
      <c r="A1077" s="418">
        <v>95266</v>
      </c>
      <c r="B1077" s="414" t="s">
        <v>1360</v>
      </c>
      <c r="C1077" s="415" t="s">
        <v>251</v>
      </c>
      <c r="D1077" s="416">
        <v>0.41</v>
      </c>
      <c r="E1077" s="417" t="s">
        <v>301</v>
      </c>
    </row>
    <row r="1078" spans="1:5" ht="27" x14ac:dyDescent="0.25">
      <c r="A1078" s="418">
        <v>95267</v>
      </c>
      <c r="B1078" s="414" t="s">
        <v>1361</v>
      </c>
      <c r="C1078" s="415" t="s">
        <v>251</v>
      </c>
      <c r="D1078" s="416">
        <v>0.08</v>
      </c>
      <c r="E1078" s="417" t="s">
        <v>301</v>
      </c>
    </row>
    <row r="1079" spans="1:5" ht="27" x14ac:dyDescent="0.25">
      <c r="A1079" s="418">
        <v>95268</v>
      </c>
      <c r="B1079" s="414" t="s">
        <v>1362</v>
      </c>
      <c r="C1079" s="415" t="s">
        <v>251</v>
      </c>
      <c r="D1079" s="416">
        <v>0.4</v>
      </c>
      <c r="E1079" s="417" t="s">
        <v>301</v>
      </c>
    </row>
    <row r="1080" spans="1:5" ht="27" x14ac:dyDescent="0.25">
      <c r="A1080" s="418">
        <v>95269</v>
      </c>
      <c r="B1080" s="414" t="s">
        <v>1363</v>
      </c>
      <c r="C1080" s="415" t="s">
        <v>251</v>
      </c>
      <c r="D1080" s="416">
        <v>3.43</v>
      </c>
      <c r="E1080" s="417" t="s">
        <v>301</v>
      </c>
    </row>
    <row r="1081" spans="1:5" ht="27" x14ac:dyDescent="0.25">
      <c r="A1081" s="418">
        <v>95272</v>
      </c>
      <c r="B1081" s="414" t="s">
        <v>1364</v>
      </c>
      <c r="C1081" s="415" t="s">
        <v>251</v>
      </c>
      <c r="D1081" s="416">
        <v>0.4</v>
      </c>
      <c r="E1081" s="417" t="s">
        <v>301</v>
      </c>
    </row>
    <row r="1082" spans="1:5" ht="27" x14ac:dyDescent="0.25">
      <c r="A1082" s="418">
        <v>95273</v>
      </c>
      <c r="B1082" s="414" t="s">
        <v>1365</v>
      </c>
      <c r="C1082" s="415" t="s">
        <v>251</v>
      </c>
      <c r="D1082" s="416">
        <v>0.09</v>
      </c>
      <c r="E1082" s="417" t="s">
        <v>301</v>
      </c>
    </row>
    <row r="1083" spans="1:5" ht="27" x14ac:dyDescent="0.25">
      <c r="A1083" s="418">
        <v>95274</v>
      </c>
      <c r="B1083" s="414" t="s">
        <v>1366</v>
      </c>
      <c r="C1083" s="415" t="s">
        <v>251</v>
      </c>
      <c r="D1083" s="416">
        <v>0.31</v>
      </c>
      <c r="E1083" s="417" t="s">
        <v>301</v>
      </c>
    </row>
    <row r="1084" spans="1:5" ht="27" x14ac:dyDescent="0.25">
      <c r="A1084" s="418">
        <v>95275</v>
      </c>
      <c r="B1084" s="414" t="s">
        <v>1367</v>
      </c>
      <c r="C1084" s="415" t="s">
        <v>251</v>
      </c>
      <c r="D1084" s="416">
        <v>1.67</v>
      </c>
      <c r="E1084" s="417" t="s">
        <v>301</v>
      </c>
    </row>
    <row r="1085" spans="1:5" ht="27" x14ac:dyDescent="0.25">
      <c r="A1085" s="418">
        <v>95278</v>
      </c>
      <c r="B1085" s="414" t="s">
        <v>1368</v>
      </c>
      <c r="C1085" s="415" t="s">
        <v>251</v>
      </c>
      <c r="D1085" s="416">
        <v>0.44</v>
      </c>
      <c r="E1085" s="417" t="s">
        <v>301</v>
      </c>
    </row>
    <row r="1086" spans="1:5" ht="27" x14ac:dyDescent="0.25">
      <c r="A1086" s="418">
        <v>95279</v>
      </c>
      <c r="B1086" s="414" t="s">
        <v>1369</v>
      </c>
      <c r="C1086" s="415" t="s">
        <v>251</v>
      </c>
      <c r="D1086" s="416">
        <v>0.09</v>
      </c>
      <c r="E1086" s="417" t="s">
        <v>301</v>
      </c>
    </row>
    <row r="1087" spans="1:5" ht="27" x14ac:dyDescent="0.25">
      <c r="A1087" s="418">
        <v>95280</v>
      </c>
      <c r="B1087" s="414" t="s">
        <v>1370</v>
      </c>
      <c r="C1087" s="415" t="s">
        <v>251</v>
      </c>
      <c r="D1087" s="416">
        <v>0.34</v>
      </c>
      <c r="E1087" s="417" t="s">
        <v>301</v>
      </c>
    </row>
    <row r="1088" spans="1:5" ht="27" x14ac:dyDescent="0.25">
      <c r="A1088" s="418">
        <v>95281</v>
      </c>
      <c r="B1088" s="414" t="s">
        <v>1371</v>
      </c>
      <c r="C1088" s="415" t="s">
        <v>251</v>
      </c>
      <c r="D1088" s="416">
        <v>3.43</v>
      </c>
      <c r="E1088" s="417" t="s">
        <v>301</v>
      </c>
    </row>
    <row r="1089" spans="1:5" ht="40.5" x14ac:dyDescent="0.25">
      <c r="A1089" s="418">
        <v>95617</v>
      </c>
      <c r="B1089" s="414" t="s">
        <v>1372</v>
      </c>
      <c r="C1089" s="415" t="s">
        <v>251</v>
      </c>
      <c r="D1089" s="416">
        <v>0.62</v>
      </c>
      <c r="E1089" s="417" t="s">
        <v>301</v>
      </c>
    </row>
    <row r="1090" spans="1:5" ht="27" x14ac:dyDescent="0.25">
      <c r="A1090" s="418">
        <v>95618</v>
      </c>
      <c r="B1090" s="414" t="s">
        <v>1373</v>
      </c>
      <c r="C1090" s="415" t="s">
        <v>251</v>
      </c>
      <c r="D1090" s="416">
        <v>0.13</v>
      </c>
      <c r="E1090" s="417" t="s">
        <v>301</v>
      </c>
    </row>
    <row r="1091" spans="1:5" ht="27" x14ac:dyDescent="0.25">
      <c r="A1091" s="418">
        <v>95619</v>
      </c>
      <c r="B1091" s="414" t="s">
        <v>1374</v>
      </c>
      <c r="C1091" s="415" t="s">
        <v>251</v>
      </c>
      <c r="D1091" s="416">
        <v>0.77</v>
      </c>
      <c r="E1091" s="417" t="s">
        <v>301</v>
      </c>
    </row>
    <row r="1092" spans="1:5" ht="27" x14ac:dyDescent="0.25">
      <c r="A1092" s="418">
        <v>95627</v>
      </c>
      <c r="B1092" s="414" t="s">
        <v>1375</v>
      </c>
      <c r="C1092" s="415" t="s">
        <v>251</v>
      </c>
      <c r="D1092" s="416">
        <v>21.8</v>
      </c>
      <c r="E1092" s="417" t="s">
        <v>301</v>
      </c>
    </row>
    <row r="1093" spans="1:5" ht="27" x14ac:dyDescent="0.25">
      <c r="A1093" s="418">
        <v>95628</v>
      </c>
      <c r="B1093" s="414" t="s">
        <v>1376</v>
      </c>
      <c r="C1093" s="415" t="s">
        <v>251</v>
      </c>
      <c r="D1093" s="416">
        <v>5.72</v>
      </c>
      <c r="E1093" s="417" t="s">
        <v>301</v>
      </c>
    </row>
    <row r="1094" spans="1:5" ht="27" x14ac:dyDescent="0.25">
      <c r="A1094" s="418">
        <v>95629</v>
      </c>
      <c r="B1094" s="414" t="s">
        <v>1377</v>
      </c>
      <c r="C1094" s="415" t="s">
        <v>251</v>
      </c>
      <c r="D1094" s="416">
        <v>27.29</v>
      </c>
      <c r="E1094" s="417" t="s">
        <v>301</v>
      </c>
    </row>
    <row r="1095" spans="1:5" ht="40.5" x14ac:dyDescent="0.25">
      <c r="A1095" s="418">
        <v>95630</v>
      </c>
      <c r="B1095" s="414" t="s">
        <v>1378</v>
      </c>
      <c r="C1095" s="415" t="s">
        <v>251</v>
      </c>
      <c r="D1095" s="416">
        <v>61.78</v>
      </c>
      <c r="E1095" s="417" t="s">
        <v>301</v>
      </c>
    </row>
    <row r="1096" spans="1:5" ht="27" x14ac:dyDescent="0.25">
      <c r="A1096" s="418">
        <v>95698</v>
      </c>
      <c r="B1096" s="414" t="s">
        <v>1379</v>
      </c>
      <c r="C1096" s="415" t="s">
        <v>251</v>
      </c>
      <c r="D1096" s="416">
        <v>2.5099999999999998</v>
      </c>
      <c r="E1096" s="417" t="s">
        <v>301</v>
      </c>
    </row>
    <row r="1097" spans="1:5" ht="27" x14ac:dyDescent="0.25">
      <c r="A1097" s="418">
        <v>95699</v>
      </c>
      <c r="B1097" s="414" t="s">
        <v>1380</v>
      </c>
      <c r="C1097" s="415" t="s">
        <v>251</v>
      </c>
      <c r="D1097" s="416">
        <v>0.56000000000000005</v>
      </c>
      <c r="E1097" s="417" t="s">
        <v>301</v>
      </c>
    </row>
    <row r="1098" spans="1:5" ht="27" x14ac:dyDescent="0.25">
      <c r="A1098" s="418">
        <v>95700</v>
      </c>
      <c r="B1098" s="414" t="s">
        <v>1381</v>
      </c>
      <c r="C1098" s="415" t="s">
        <v>251</v>
      </c>
      <c r="D1098" s="416">
        <v>3.14</v>
      </c>
      <c r="E1098" s="417" t="s">
        <v>301</v>
      </c>
    </row>
    <row r="1099" spans="1:5" ht="27" x14ac:dyDescent="0.25">
      <c r="A1099" s="418">
        <v>95701</v>
      </c>
      <c r="B1099" s="414" t="s">
        <v>1382</v>
      </c>
      <c r="C1099" s="415" t="s">
        <v>251</v>
      </c>
      <c r="D1099" s="416">
        <v>2.06</v>
      </c>
      <c r="E1099" s="417" t="s">
        <v>301</v>
      </c>
    </row>
    <row r="1100" spans="1:5" ht="27" x14ac:dyDescent="0.25">
      <c r="A1100" s="418">
        <v>95704</v>
      </c>
      <c r="B1100" s="414" t="s">
        <v>1383</v>
      </c>
      <c r="C1100" s="415" t="s">
        <v>251</v>
      </c>
      <c r="D1100" s="416">
        <v>22.22</v>
      </c>
      <c r="E1100" s="417" t="s">
        <v>301</v>
      </c>
    </row>
    <row r="1101" spans="1:5" ht="27" x14ac:dyDescent="0.25">
      <c r="A1101" s="418">
        <v>95705</v>
      </c>
      <c r="B1101" s="414" t="s">
        <v>1384</v>
      </c>
      <c r="C1101" s="415" t="s">
        <v>251</v>
      </c>
      <c r="D1101" s="416">
        <v>5.83</v>
      </c>
      <c r="E1101" s="417" t="s">
        <v>301</v>
      </c>
    </row>
    <row r="1102" spans="1:5" ht="27" x14ac:dyDescent="0.25">
      <c r="A1102" s="418">
        <v>95706</v>
      </c>
      <c r="B1102" s="414" t="s">
        <v>1385</v>
      </c>
      <c r="C1102" s="415" t="s">
        <v>251</v>
      </c>
      <c r="D1102" s="416">
        <v>27.81</v>
      </c>
      <c r="E1102" s="417" t="s">
        <v>301</v>
      </c>
    </row>
    <row r="1103" spans="1:5" ht="27" x14ac:dyDescent="0.25">
      <c r="A1103" s="418">
        <v>95707</v>
      </c>
      <c r="B1103" s="414" t="s">
        <v>1386</v>
      </c>
      <c r="C1103" s="415" t="s">
        <v>251</v>
      </c>
      <c r="D1103" s="416">
        <v>23.02</v>
      </c>
      <c r="E1103" s="417" t="s">
        <v>301</v>
      </c>
    </row>
    <row r="1104" spans="1:5" ht="40.5" x14ac:dyDescent="0.25">
      <c r="A1104" s="418">
        <v>95710</v>
      </c>
      <c r="B1104" s="414" t="s">
        <v>1387</v>
      </c>
      <c r="C1104" s="415" t="s">
        <v>251</v>
      </c>
      <c r="D1104" s="416">
        <v>26.71</v>
      </c>
      <c r="E1104" s="417" t="s">
        <v>301</v>
      </c>
    </row>
    <row r="1105" spans="1:5" ht="40.5" x14ac:dyDescent="0.25">
      <c r="A1105" s="418">
        <v>95711</v>
      </c>
      <c r="B1105" s="414" t="s">
        <v>1388</v>
      </c>
      <c r="C1105" s="415" t="s">
        <v>251</v>
      </c>
      <c r="D1105" s="416">
        <v>6.86</v>
      </c>
      <c r="E1105" s="417" t="s">
        <v>301</v>
      </c>
    </row>
    <row r="1106" spans="1:5" ht="40.5" x14ac:dyDescent="0.25">
      <c r="A1106" s="418">
        <v>95712</v>
      </c>
      <c r="B1106" s="414" t="s">
        <v>1389</v>
      </c>
      <c r="C1106" s="415" t="s">
        <v>251</v>
      </c>
      <c r="D1106" s="416">
        <v>33.39</v>
      </c>
      <c r="E1106" s="417" t="s">
        <v>301</v>
      </c>
    </row>
    <row r="1107" spans="1:5" ht="40.5" x14ac:dyDescent="0.25">
      <c r="A1107" s="418">
        <v>95713</v>
      </c>
      <c r="B1107" s="414" t="s">
        <v>1390</v>
      </c>
      <c r="C1107" s="415" t="s">
        <v>251</v>
      </c>
      <c r="D1107" s="416">
        <v>76.58</v>
      </c>
      <c r="E1107" s="417" t="s">
        <v>301</v>
      </c>
    </row>
    <row r="1108" spans="1:5" ht="40.5" x14ac:dyDescent="0.25">
      <c r="A1108" s="418">
        <v>95716</v>
      </c>
      <c r="B1108" s="414" t="s">
        <v>1391</v>
      </c>
      <c r="C1108" s="415" t="s">
        <v>251</v>
      </c>
      <c r="D1108" s="416">
        <v>25.71</v>
      </c>
      <c r="E1108" s="417" t="s">
        <v>301</v>
      </c>
    </row>
    <row r="1109" spans="1:5" ht="40.5" x14ac:dyDescent="0.25">
      <c r="A1109" s="418">
        <v>95717</v>
      </c>
      <c r="B1109" s="414" t="s">
        <v>1392</v>
      </c>
      <c r="C1109" s="415" t="s">
        <v>251</v>
      </c>
      <c r="D1109" s="416">
        <v>6.61</v>
      </c>
      <c r="E1109" s="417" t="s">
        <v>301</v>
      </c>
    </row>
    <row r="1110" spans="1:5" ht="40.5" x14ac:dyDescent="0.25">
      <c r="A1110" s="418">
        <v>95718</v>
      </c>
      <c r="B1110" s="414" t="s">
        <v>1393</v>
      </c>
      <c r="C1110" s="415" t="s">
        <v>251</v>
      </c>
      <c r="D1110" s="416">
        <v>32.14</v>
      </c>
      <c r="E1110" s="417" t="s">
        <v>301</v>
      </c>
    </row>
    <row r="1111" spans="1:5" ht="40.5" x14ac:dyDescent="0.25">
      <c r="A1111" s="418">
        <v>95719</v>
      </c>
      <c r="B1111" s="414" t="s">
        <v>1394</v>
      </c>
      <c r="C1111" s="415" t="s">
        <v>251</v>
      </c>
      <c r="D1111" s="416">
        <v>76.58</v>
      </c>
      <c r="E1111" s="417" t="s">
        <v>301</v>
      </c>
    </row>
    <row r="1112" spans="1:5" ht="27" x14ac:dyDescent="0.25">
      <c r="A1112" s="418">
        <v>95869</v>
      </c>
      <c r="B1112" s="414" t="s">
        <v>1395</v>
      </c>
      <c r="C1112" s="415" t="s">
        <v>251</v>
      </c>
      <c r="D1112" s="416">
        <v>1.99</v>
      </c>
      <c r="E1112" s="417" t="s">
        <v>301</v>
      </c>
    </row>
    <row r="1113" spans="1:5" ht="27" x14ac:dyDescent="0.25">
      <c r="A1113" s="418">
        <v>95870</v>
      </c>
      <c r="B1113" s="414" t="s">
        <v>1396</v>
      </c>
      <c r="C1113" s="415" t="s">
        <v>251</v>
      </c>
      <c r="D1113" s="416">
        <v>5.19</v>
      </c>
      <c r="E1113" s="417" t="s">
        <v>301</v>
      </c>
    </row>
    <row r="1114" spans="1:5" ht="27" x14ac:dyDescent="0.25">
      <c r="A1114" s="418">
        <v>95871</v>
      </c>
      <c r="B1114" s="414" t="s">
        <v>1397</v>
      </c>
      <c r="C1114" s="415" t="s">
        <v>251</v>
      </c>
      <c r="D1114" s="416">
        <v>159.12</v>
      </c>
      <c r="E1114" s="417" t="s">
        <v>301</v>
      </c>
    </row>
    <row r="1115" spans="1:5" ht="27" x14ac:dyDescent="0.25">
      <c r="A1115" s="418">
        <v>95874</v>
      </c>
      <c r="B1115" s="414" t="s">
        <v>1398</v>
      </c>
      <c r="C1115" s="415" t="s">
        <v>251</v>
      </c>
      <c r="D1115" s="416">
        <v>5.82</v>
      </c>
      <c r="E1115" s="417" t="s">
        <v>301</v>
      </c>
    </row>
    <row r="1116" spans="1:5" ht="27" x14ac:dyDescent="0.25">
      <c r="A1116" s="418">
        <v>96008</v>
      </c>
      <c r="B1116" s="414" t="s">
        <v>1399</v>
      </c>
      <c r="C1116" s="415" t="s">
        <v>251</v>
      </c>
      <c r="D1116" s="416">
        <v>11.5</v>
      </c>
      <c r="E1116" s="417" t="s">
        <v>301</v>
      </c>
    </row>
    <row r="1117" spans="1:5" ht="27" x14ac:dyDescent="0.25">
      <c r="A1117" s="418">
        <v>96009</v>
      </c>
      <c r="B1117" s="414" t="s">
        <v>1400</v>
      </c>
      <c r="C1117" s="415" t="s">
        <v>251</v>
      </c>
      <c r="D1117" s="416">
        <v>3.02</v>
      </c>
      <c r="E1117" s="417" t="s">
        <v>301</v>
      </c>
    </row>
    <row r="1118" spans="1:5" ht="27" x14ac:dyDescent="0.25">
      <c r="A1118" s="418">
        <v>96011</v>
      </c>
      <c r="B1118" s="414" t="s">
        <v>1401</v>
      </c>
      <c r="C1118" s="415" t="s">
        <v>251</v>
      </c>
      <c r="D1118" s="416">
        <v>12.59</v>
      </c>
      <c r="E1118" s="417" t="s">
        <v>301</v>
      </c>
    </row>
    <row r="1119" spans="1:5" ht="27" x14ac:dyDescent="0.25">
      <c r="A1119" s="418">
        <v>96012</v>
      </c>
      <c r="B1119" s="414" t="s">
        <v>1402</v>
      </c>
      <c r="C1119" s="415" t="s">
        <v>251</v>
      </c>
      <c r="D1119" s="416">
        <v>59.46</v>
      </c>
      <c r="E1119" s="417" t="s">
        <v>301</v>
      </c>
    </row>
    <row r="1120" spans="1:5" ht="27" x14ac:dyDescent="0.25">
      <c r="A1120" s="418">
        <v>96015</v>
      </c>
      <c r="B1120" s="414" t="s">
        <v>1403</v>
      </c>
      <c r="C1120" s="415" t="s">
        <v>251</v>
      </c>
      <c r="D1120" s="416">
        <v>11.4</v>
      </c>
      <c r="E1120" s="417" t="s">
        <v>301</v>
      </c>
    </row>
    <row r="1121" spans="1:5" ht="27" x14ac:dyDescent="0.25">
      <c r="A1121" s="418">
        <v>96016</v>
      </c>
      <c r="B1121" s="414" t="s">
        <v>1404</v>
      </c>
      <c r="C1121" s="415" t="s">
        <v>251</v>
      </c>
      <c r="D1121" s="416">
        <v>2.99</v>
      </c>
      <c r="E1121" s="417" t="s">
        <v>301</v>
      </c>
    </row>
    <row r="1122" spans="1:5" ht="27" x14ac:dyDescent="0.25">
      <c r="A1122" s="418">
        <v>96018</v>
      </c>
      <c r="B1122" s="414" t="s">
        <v>1405</v>
      </c>
      <c r="C1122" s="415" t="s">
        <v>251</v>
      </c>
      <c r="D1122" s="416">
        <v>12.47</v>
      </c>
      <c r="E1122" s="417" t="s">
        <v>301</v>
      </c>
    </row>
    <row r="1123" spans="1:5" ht="27" x14ac:dyDescent="0.25">
      <c r="A1123" s="418">
        <v>96019</v>
      </c>
      <c r="B1123" s="414" t="s">
        <v>1406</v>
      </c>
      <c r="C1123" s="415" t="s">
        <v>251</v>
      </c>
      <c r="D1123" s="416">
        <v>59.46</v>
      </c>
      <c r="E1123" s="417" t="s">
        <v>301</v>
      </c>
    </row>
    <row r="1124" spans="1:5" ht="27" x14ac:dyDescent="0.25">
      <c r="A1124" s="418">
        <v>96023</v>
      </c>
      <c r="B1124" s="414" t="s">
        <v>1407</v>
      </c>
      <c r="C1124" s="415" t="s">
        <v>251</v>
      </c>
      <c r="D1124" s="416">
        <v>8.83</v>
      </c>
      <c r="E1124" s="417" t="s">
        <v>301</v>
      </c>
    </row>
    <row r="1125" spans="1:5" ht="27" x14ac:dyDescent="0.25">
      <c r="A1125" s="418">
        <v>96024</v>
      </c>
      <c r="B1125" s="414" t="s">
        <v>1408</v>
      </c>
      <c r="C1125" s="415" t="s">
        <v>251</v>
      </c>
      <c r="D1125" s="416">
        <v>2.31</v>
      </c>
      <c r="E1125" s="417" t="s">
        <v>301</v>
      </c>
    </row>
    <row r="1126" spans="1:5" ht="27" x14ac:dyDescent="0.25">
      <c r="A1126" s="418">
        <v>96026</v>
      </c>
      <c r="B1126" s="414" t="s">
        <v>1409</v>
      </c>
      <c r="C1126" s="415" t="s">
        <v>251</v>
      </c>
      <c r="D1126" s="416">
        <v>9.65</v>
      </c>
      <c r="E1126" s="417" t="s">
        <v>301</v>
      </c>
    </row>
    <row r="1127" spans="1:5" ht="27" x14ac:dyDescent="0.25">
      <c r="A1127" s="418">
        <v>96027</v>
      </c>
      <c r="B1127" s="414" t="s">
        <v>1410</v>
      </c>
      <c r="C1127" s="415" t="s">
        <v>251</v>
      </c>
      <c r="D1127" s="416">
        <v>41.43</v>
      </c>
      <c r="E1127" s="417" t="s">
        <v>301</v>
      </c>
    </row>
    <row r="1128" spans="1:5" ht="27" x14ac:dyDescent="0.25">
      <c r="A1128" s="418">
        <v>96030</v>
      </c>
      <c r="B1128" s="414" t="s">
        <v>1411</v>
      </c>
      <c r="C1128" s="415" t="s">
        <v>251</v>
      </c>
      <c r="D1128" s="416">
        <v>15.94</v>
      </c>
      <c r="E1128" s="417" t="s">
        <v>301</v>
      </c>
    </row>
    <row r="1129" spans="1:5" ht="27" x14ac:dyDescent="0.25">
      <c r="A1129" s="418">
        <v>96031</v>
      </c>
      <c r="B1129" s="414" t="s">
        <v>1412</v>
      </c>
      <c r="C1129" s="415" t="s">
        <v>251</v>
      </c>
      <c r="D1129" s="416">
        <v>5.57</v>
      </c>
      <c r="E1129" s="417" t="s">
        <v>301</v>
      </c>
    </row>
    <row r="1130" spans="1:5" ht="40.5" x14ac:dyDescent="0.25">
      <c r="A1130" s="418">
        <v>96032</v>
      </c>
      <c r="B1130" s="414" t="s">
        <v>1413</v>
      </c>
      <c r="C1130" s="415" t="s">
        <v>251</v>
      </c>
      <c r="D1130" s="416">
        <v>1.1399999999999999</v>
      </c>
      <c r="E1130" s="417" t="s">
        <v>301</v>
      </c>
    </row>
    <row r="1131" spans="1:5" ht="27" x14ac:dyDescent="0.25">
      <c r="A1131" s="418">
        <v>96033</v>
      </c>
      <c r="B1131" s="414" t="s">
        <v>1414</v>
      </c>
      <c r="C1131" s="415" t="s">
        <v>251</v>
      </c>
      <c r="D1131" s="416">
        <v>29.89</v>
      </c>
      <c r="E1131" s="417" t="s">
        <v>301</v>
      </c>
    </row>
    <row r="1132" spans="1:5" ht="40.5" x14ac:dyDescent="0.25">
      <c r="A1132" s="418">
        <v>96034</v>
      </c>
      <c r="B1132" s="414" t="s">
        <v>1415</v>
      </c>
      <c r="C1132" s="415" t="s">
        <v>251</v>
      </c>
      <c r="D1132" s="416">
        <v>112.12</v>
      </c>
      <c r="E1132" s="417" t="s">
        <v>301</v>
      </c>
    </row>
    <row r="1133" spans="1:5" ht="27" x14ac:dyDescent="0.25">
      <c r="A1133" s="418">
        <v>96053</v>
      </c>
      <c r="B1133" s="414" t="s">
        <v>1416</v>
      </c>
      <c r="C1133" s="415" t="s">
        <v>251</v>
      </c>
      <c r="D1133" s="416">
        <v>8.93</v>
      </c>
      <c r="E1133" s="417" t="s">
        <v>301</v>
      </c>
    </row>
    <row r="1134" spans="1:5" ht="27" x14ac:dyDescent="0.25">
      <c r="A1134" s="418">
        <v>96054</v>
      </c>
      <c r="B1134" s="414" t="s">
        <v>1417</v>
      </c>
      <c r="C1134" s="415" t="s">
        <v>251</v>
      </c>
      <c r="D1134" s="416">
        <v>15.53</v>
      </c>
      <c r="E1134" s="417" t="s">
        <v>301</v>
      </c>
    </row>
    <row r="1135" spans="1:5" ht="27" x14ac:dyDescent="0.25">
      <c r="A1135" s="418">
        <v>96055</v>
      </c>
      <c r="B1135" s="414" t="s">
        <v>1418</v>
      </c>
      <c r="C1135" s="415" t="s">
        <v>251</v>
      </c>
      <c r="D1135" s="416">
        <v>2.34</v>
      </c>
      <c r="E1135" s="417" t="s">
        <v>301</v>
      </c>
    </row>
    <row r="1136" spans="1:5" ht="27" x14ac:dyDescent="0.25">
      <c r="A1136" s="418">
        <v>96056</v>
      </c>
      <c r="B1136" s="414" t="s">
        <v>1419</v>
      </c>
      <c r="C1136" s="415" t="s">
        <v>251</v>
      </c>
      <c r="D1136" s="416">
        <v>9.77</v>
      </c>
      <c r="E1136" s="417" t="s">
        <v>301</v>
      </c>
    </row>
    <row r="1137" spans="1:5" ht="27" x14ac:dyDescent="0.25">
      <c r="A1137" s="418">
        <v>96057</v>
      </c>
      <c r="B1137" s="414" t="s">
        <v>1420</v>
      </c>
      <c r="C1137" s="415" t="s">
        <v>251</v>
      </c>
      <c r="D1137" s="416">
        <v>41.43</v>
      </c>
      <c r="E1137" s="417" t="s">
        <v>301</v>
      </c>
    </row>
    <row r="1138" spans="1:5" ht="27" x14ac:dyDescent="0.25">
      <c r="A1138" s="418">
        <v>96060</v>
      </c>
      <c r="B1138" s="414" t="s">
        <v>1421</v>
      </c>
      <c r="C1138" s="415" t="s">
        <v>251</v>
      </c>
      <c r="D1138" s="416">
        <v>2.98</v>
      </c>
      <c r="E1138" s="417" t="s">
        <v>301</v>
      </c>
    </row>
    <row r="1139" spans="1:5" ht="27" x14ac:dyDescent="0.25">
      <c r="A1139" s="418">
        <v>96061</v>
      </c>
      <c r="B1139" s="414" t="s">
        <v>1422</v>
      </c>
      <c r="C1139" s="415" t="s">
        <v>251</v>
      </c>
      <c r="D1139" s="416">
        <v>19.399999999999999</v>
      </c>
      <c r="E1139" s="417" t="s">
        <v>301</v>
      </c>
    </row>
    <row r="1140" spans="1:5" ht="27" x14ac:dyDescent="0.25">
      <c r="A1140" s="418">
        <v>96062</v>
      </c>
      <c r="B1140" s="414" t="s">
        <v>1423</v>
      </c>
      <c r="C1140" s="415" t="s">
        <v>251</v>
      </c>
      <c r="D1140" s="416">
        <v>23.22</v>
      </c>
      <c r="E1140" s="417" t="s">
        <v>301</v>
      </c>
    </row>
    <row r="1141" spans="1:5" ht="27" x14ac:dyDescent="0.25">
      <c r="A1141" s="418">
        <v>96241</v>
      </c>
      <c r="B1141" s="414" t="s">
        <v>1424</v>
      </c>
      <c r="C1141" s="415" t="s">
        <v>251</v>
      </c>
      <c r="D1141" s="416">
        <v>13.5</v>
      </c>
      <c r="E1141" s="417" t="s">
        <v>301</v>
      </c>
    </row>
    <row r="1142" spans="1:5" ht="27" x14ac:dyDescent="0.25">
      <c r="A1142" s="418">
        <v>96242</v>
      </c>
      <c r="B1142" s="414" t="s">
        <v>1425</v>
      </c>
      <c r="C1142" s="415" t="s">
        <v>251</v>
      </c>
      <c r="D1142" s="416">
        <v>3.47</v>
      </c>
      <c r="E1142" s="417" t="s">
        <v>301</v>
      </c>
    </row>
    <row r="1143" spans="1:5" ht="27" x14ac:dyDescent="0.25">
      <c r="A1143" s="418">
        <v>96243</v>
      </c>
      <c r="B1143" s="414" t="s">
        <v>1426</v>
      </c>
      <c r="C1143" s="415" t="s">
        <v>251</v>
      </c>
      <c r="D1143" s="416">
        <v>16.88</v>
      </c>
      <c r="E1143" s="417" t="s">
        <v>301</v>
      </c>
    </row>
    <row r="1144" spans="1:5" ht="27" x14ac:dyDescent="0.25">
      <c r="A1144" s="418">
        <v>96244</v>
      </c>
      <c r="B1144" s="414" t="s">
        <v>1427</v>
      </c>
      <c r="C1144" s="415" t="s">
        <v>251</v>
      </c>
      <c r="D1144" s="416">
        <v>14.83</v>
      </c>
      <c r="E1144" s="417" t="s">
        <v>301</v>
      </c>
    </row>
    <row r="1145" spans="1:5" ht="27" x14ac:dyDescent="0.25">
      <c r="A1145" s="418">
        <v>96298</v>
      </c>
      <c r="B1145" s="414" t="s">
        <v>1428</v>
      </c>
      <c r="C1145" s="415" t="s">
        <v>251</v>
      </c>
      <c r="D1145" s="416">
        <v>34.69</v>
      </c>
      <c r="E1145" s="417" t="s">
        <v>301</v>
      </c>
    </row>
    <row r="1146" spans="1:5" ht="27" x14ac:dyDescent="0.25">
      <c r="A1146" s="418">
        <v>96299</v>
      </c>
      <c r="B1146" s="414" t="s">
        <v>1429</v>
      </c>
      <c r="C1146" s="415" t="s">
        <v>251</v>
      </c>
      <c r="D1146" s="416">
        <v>9.11</v>
      </c>
      <c r="E1146" s="417" t="s">
        <v>301</v>
      </c>
    </row>
    <row r="1147" spans="1:5" ht="27" x14ac:dyDescent="0.25">
      <c r="A1147" s="418">
        <v>96300</v>
      </c>
      <c r="B1147" s="414" t="s">
        <v>1430</v>
      </c>
      <c r="C1147" s="415" t="s">
        <v>251</v>
      </c>
      <c r="D1147" s="416">
        <v>43.42</v>
      </c>
      <c r="E1147" s="417" t="s">
        <v>301</v>
      </c>
    </row>
    <row r="1148" spans="1:5" ht="27" x14ac:dyDescent="0.25">
      <c r="A1148" s="418">
        <v>96301</v>
      </c>
      <c r="B1148" s="414" t="s">
        <v>1431</v>
      </c>
      <c r="C1148" s="415" t="s">
        <v>251</v>
      </c>
      <c r="D1148" s="416">
        <v>54.35</v>
      </c>
      <c r="E1148" s="417" t="s">
        <v>301</v>
      </c>
    </row>
    <row r="1149" spans="1:5" ht="40.5" x14ac:dyDescent="0.25">
      <c r="A1149" s="418">
        <v>96304</v>
      </c>
      <c r="B1149" s="414" t="s">
        <v>1432</v>
      </c>
      <c r="C1149" s="415" t="s">
        <v>251</v>
      </c>
      <c r="D1149" s="416">
        <v>0.11</v>
      </c>
      <c r="E1149" s="417" t="s">
        <v>301</v>
      </c>
    </row>
    <row r="1150" spans="1:5" ht="27" x14ac:dyDescent="0.25">
      <c r="A1150" s="418">
        <v>96305</v>
      </c>
      <c r="B1150" s="414" t="s">
        <v>1433</v>
      </c>
      <c r="C1150" s="415" t="s">
        <v>251</v>
      </c>
      <c r="D1150" s="416">
        <v>0.03</v>
      </c>
      <c r="E1150" s="417" t="s">
        <v>301</v>
      </c>
    </row>
    <row r="1151" spans="1:5" ht="40.5" x14ac:dyDescent="0.25">
      <c r="A1151" s="418">
        <v>96306</v>
      </c>
      <c r="B1151" s="414" t="s">
        <v>1434</v>
      </c>
      <c r="C1151" s="415" t="s">
        <v>251</v>
      </c>
      <c r="D1151" s="416">
        <v>0.14000000000000001</v>
      </c>
      <c r="E1151" s="417" t="s">
        <v>301</v>
      </c>
    </row>
    <row r="1152" spans="1:5" ht="40.5" x14ac:dyDescent="0.25">
      <c r="A1152" s="418">
        <v>96307</v>
      </c>
      <c r="B1152" s="414" t="s">
        <v>1435</v>
      </c>
      <c r="C1152" s="415" t="s">
        <v>251</v>
      </c>
      <c r="D1152" s="416">
        <v>0.83</v>
      </c>
      <c r="E1152" s="417" t="s">
        <v>301</v>
      </c>
    </row>
    <row r="1153" spans="1:5" ht="40.5" x14ac:dyDescent="0.25">
      <c r="A1153" s="418">
        <v>96457</v>
      </c>
      <c r="B1153" s="414" t="s">
        <v>1436</v>
      </c>
      <c r="C1153" s="415" t="s">
        <v>251</v>
      </c>
      <c r="D1153" s="416">
        <v>54.35</v>
      </c>
      <c r="E1153" s="417" t="s">
        <v>301</v>
      </c>
    </row>
    <row r="1154" spans="1:5" ht="27" x14ac:dyDescent="0.25">
      <c r="A1154" s="418">
        <v>96458</v>
      </c>
      <c r="B1154" s="414" t="s">
        <v>1437</v>
      </c>
      <c r="C1154" s="415" t="s">
        <v>251</v>
      </c>
      <c r="D1154" s="416">
        <v>30.26</v>
      </c>
      <c r="E1154" s="417" t="s">
        <v>301</v>
      </c>
    </row>
    <row r="1155" spans="1:5" ht="27" x14ac:dyDescent="0.25">
      <c r="A1155" s="418">
        <v>96459</v>
      </c>
      <c r="B1155" s="414" t="s">
        <v>1438</v>
      </c>
      <c r="C1155" s="415" t="s">
        <v>251</v>
      </c>
      <c r="D1155" s="416">
        <v>6.35</v>
      </c>
      <c r="E1155" s="417" t="s">
        <v>301</v>
      </c>
    </row>
    <row r="1156" spans="1:5" ht="27" x14ac:dyDescent="0.25">
      <c r="A1156" s="418">
        <v>96460</v>
      </c>
      <c r="B1156" s="414" t="s">
        <v>1439</v>
      </c>
      <c r="C1156" s="415" t="s">
        <v>251</v>
      </c>
      <c r="D1156" s="416">
        <v>24.18</v>
      </c>
      <c r="E1156" s="417" t="s">
        <v>301</v>
      </c>
    </row>
    <row r="1157" spans="1:5" ht="40.5" x14ac:dyDescent="0.25">
      <c r="A1157" s="418">
        <v>98760</v>
      </c>
      <c r="B1157" s="414" t="s">
        <v>5979</v>
      </c>
      <c r="C1157" s="415" t="s">
        <v>251</v>
      </c>
      <c r="D1157" s="416">
        <v>7.0000000000000007E-2</v>
      </c>
      <c r="E1157" s="417" t="s">
        <v>301</v>
      </c>
    </row>
    <row r="1158" spans="1:5" ht="27" x14ac:dyDescent="0.25">
      <c r="A1158" s="418">
        <v>98761</v>
      </c>
      <c r="B1158" s="414" t="s">
        <v>5980</v>
      </c>
      <c r="C1158" s="415" t="s">
        <v>251</v>
      </c>
      <c r="D1158" s="416">
        <v>0.01</v>
      </c>
      <c r="E1158" s="417" t="s">
        <v>301</v>
      </c>
    </row>
    <row r="1159" spans="1:5" ht="40.5" x14ac:dyDescent="0.25">
      <c r="A1159" s="418">
        <v>98762</v>
      </c>
      <c r="B1159" s="414" t="s">
        <v>5981</v>
      </c>
      <c r="C1159" s="415" t="s">
        <v>251</v>
      </c>
      <c r="D1159" s="416">
        <v>0.08</v>
      </c>
      <c r="E1159" s="417" t="s">
        <v>301</v>
      </c>
    </row>
    <row r="1160" spans="1:5" ht="40.5" x14ac:dyDescent="0.25">
      <c r="A1160" s="418">
        <v>98763</v>
      </c>
      <c r="B1160" s="414" t="s">
        <v>5982</v>
      </c>
      <c r="C1160" s="415" t="s">
        <v>251</v>
      </c>
      <c r="D1160" s="416">
        <v>3.02</v>
      </c>
      <c r="E1160" s="417" t="s">
        <v>301</v>
      </c>
    </row>
    <row r="1161" spans="1:5" ht="40.5" x14ac:dyDescent="0.25">
      <c r="A1161" s="418">
        <v>99829</v>
      </c>
      <c r="B1161" s="414" t="s">
        <v>7368</v>
      </c>
      <c r="C1161" s="415" t="s">
        <v>251</v>
      </c>
      <c r="D1161" s="416">
        <v>0.12</v>
      </c>
      <c r="E1161" s="417" t="s">
        <v>301</v>
      </c>
    </row>
    <row r="1162" spans="1:5" ht="40.5" x14ac:dyDescent="0.25">
      <c r="A1162" s="418">
        <v>99830</v>
      </c>
      <c r="B1162" s="414" t="s">
        <v>7369</v>
      </c>
      <c r="C1162" s="415" t="s">
        <v>251</v>
      </c>
      <c r="D1162" s="416">
        <v>0.02</v>
      </c>
      <c r="E1162" s="417" t="s">
        <v>301</v>
      </c>
    </row>
    <row r="1163" spans="1:5" ht="40.5" x14ac:dyDescent="0.25">
      <c r="A1163" s="418">
        <v>99831</v>
      </c>
      <c r="B1163" s="414" t="s">
        <v>7370</v>
      </c>
      <c r="C1163" s="415" t="s">
        <v>251</v>
      </c>
      <c r="D1163" s="416">
        <v>0.16</v>
      </c>
      <c r="E1163" s="417" t="s">
        <v>301</v>
      </c>
    </row>
    <row r="1164" spans="1:5" ht="40.5" x14ac:dyDescent="0.25">
      <c r="A1164" s="418">
        <v>99832</v>
      </c>
      <c r="B1164" s="414" t="s">
        <v>7371</v>
      </c>
      <c r="C1164" s="415" t="s">
        <v>251</v>
      </c>
      <c r="D1164" s="416">
        <v>0.78</v>
      </c>
      <c r="E1164" s="417" t="s">
        <v>301</v>
      </c>
    </row>
    <row r="1165" spans="1:5" ht="13.5" x14ac:dyDescent="0.25">
      <c r="A1165" s="418">
        <v>55960</v>
      </c>
      <c r="B1165" s="414" t="s">
        <v>1440</v>
      </c>
      <c r="C1165" s="415" t="s">
        <v>220</v>
      </c>
      <c r="D1165" s="416">
        <v>5.27</v>
      </c>
      <c r="E1165" s="417" t="s">
        <v>301</v>
      </c>
    </row>
    <row r="1166" spans="1:5" ht="40.5" x14ac:dyDescent="0.25">
      <c r="A1166" s="418">
        <v>92259</v>
      </c>
      <c r="B1166" s="414" t="s">
        <v>7372</v>
      </c>
      <c r="C1166" s="415" t="s">
        <v>113</v>
      </c>
      <c r="D1166" s="416">
        <v>332.29</v>
      </c>
      <c r="E1166" s="417" t="s">
        <v>301</v>
      </c>
    </row>
    <row r="1167" spans="1:5" ht="40.5" x14ac:dyDescent="0.25">
      <c r="A1167" s="418">
        <v>92260</v>
      </c>
      <c r="B1167" s="414" t="s">
        <v>7373</v>
      </c>
      <c r="C1167" s="415" t="s">
        <v>113</v>
      </c>
      <c r="D1167" s="416">
        <v>383.17</v>
      </c>
      <c r="E1167" s="417" t="s">
        <v>301</v>
      </c>
    </row>
    <row r="1168" spans="1:5" ht="40.5" x14ac:dyDescent="0.25">
      <c r="A1168" s="418">
        <v>92261</v>
      </c>
      <c r="B1168" s="414" t="s">
        <v>7374</v>
      </c>
      <c r="C1168" s="415" t="s">
        <v>113</v>
      </c>
      <c r="D1168" s="416">
        <v>432.5</v>
      </c>
      <c r="E1168" s="417" t="s">
        <v>301</v>
      </c>
    </row>
    <row r="1169" spans="1:5" ht="40.5" x14ac:dyDescent="0.25">
      <c r="A1169" s="418">
        <v>92262</v>
      </c>
      <c r="B1169" s="414" t="s">
        <v>7375</v>
      </c>
      <c r="C1169" s="415" t="s">
        <v>113</v>
      </c>
      <c r="D1169" s="416">
        <v>511.93</v>
      </c>
      <c r="E1169" s="417" t="s">
        <v>301</v>
      </c>
    </row>
    <row r="1170" spans="1:5" ht="40.5" x14ac:dyDescent="0.25">
      <c r="A1170" s="418">
        <v>92539</v>
      </c>
      <c r="B1170" s="414" t="s">
        <v>7376</v>
      </c>
      <c r="C1170" s="415" t="s">
        <v>220</v>
      </c>
      <c r="D1170" s="416">
        <v>57.41</v>
      </c>
      <c r="E1170" s="417" t="s">
        <v>301</v>
      </c>
    </row>
    <row r="1171" spans="1:5" ht="40.5" x14ac:dyDescent="0.25">
      <c r="A1171" s="418">
        <v>92540</v>
      </c>
      <c r="B1171" s="414" t="s">
        <v>7377</v>
      </c>
      <c r="C1171" s="415" t="s">
        <v>220</v>
      </c>
      <c r="D1171" s="416">
        <v>64.97</v>
      </c>
      <c r="E1171" s="417" t="s">
        <v>301</v>
      </c>
    </row>
    <row r="1172" spans="1:5" ht="27" x14ac:dyDescent="0.25">
      <c r="A1172" s="418">
        <v>92541</v>
      </c>
      <c r="B1172" s="414" t="s">
        <v>7378</v>
      </c>
      <c r="C1172" s="415" t="s">
        <v>220</v>
      </c>
      <c r="D1172" s="416">
        <v>61.58</v>
      </c>
      <c r="E1172" s="417" t="s">
        <v>301</v>
      </c>
    </row>
    <row r="1173" spans="1:5" ht="40.5" x14ac:dyDescent="0.25">
      <c r="A1173" s="418">
        <v>92542</v>
      </c>
      <c r="B1173" s="414" t="s">
        <v>7379</v>
      </c>
      <c r="C1173" s="415" t="s">
        <v>220</v>
      </c>
      <c r="D1173" s="416">
        <v>74.849999999999994</v>
      </c>
      <c r="E1173" s="417" t="s">
        <v>301</v>
      </c>
    </row>
    <row r="1174" spans="1:5" ht="40.5" x14ac:dyDescent="0.25">
      <c r="A1174" s="418">
        <v>92543</v>
      </c>
      <c r="B1174" s="414" t="s">
        <v>7380</v>
      </c>
      <c r="C1174" s="415" t="s">
        <v>220</v>
      </c>
      <c r="D1174" s="416">
        <v>16.22</v>
      </c>
      <c r="E1174" s="417" t="s">
        <v>301</v>
      </c>
    </row>
    <row r="1175" spans="1:5" ht="27" x14ac:dyDescent="0.25">
      <c r="A1175" s="418">
        <v>92544</v>
      </c>
      <c r="B1175" s="414" t="s">
        <v>7381</v>
      </c>
      <c r="C1175" s="415" t="s">
        <v>220</v>
      </c>
      <c r="D1175" s="416">
        <v>13.81</v>
      </c>
      <c r="E1175" s="417" t="s">
        <v>301</v>
      </c>
    </row>
    <row r="1176" spans="1:5" ht="27" x14ac:dyDescent="0.25">
      <c r="A1176" s="418">
        <v>92545</v>
      </c>
      <c r="B1176" s="414" t="s">
        <v>7382</v>
      </c>
      <c r="C1176" s="415" t="s">
        <v>113</v>
      </c>
      <c r="D1176" s="416">
        <v>723.39</v>
      </c>
      <c r="E1176" s="417" t="s">
        <v>301</v>
      </c>
    </row>
    <row r="1177" spans="1:5" ht="27" x14ac:dyDescent="0.25">
      <c r="A1177" s="418">
        <v>92546</v>
      </c>
      <c r="B1177" s="414" t="s">
        <v>7383</v>
      </c>
      <c r="C1177" s="415" t="s">
        <v>113</v>
      </c>
      <c r="D1177" s="416">
        <v>890.71</v>
      </c>
      <c r="E1177" s="417" t="s">
        <v>301</v>
      </c>
    </row>
    <row r="1178" spans="1:5" ht="27" x14ac:dyDescent="0.25">
      <c r="A1178" s="418">
        <v>92547</v>
      </c>
      <c r="B1178" s="414" t="s">
        <v>7384</v>
      </c>
      <c r="C1178" s="415" t="s">
        <v>113</v>
      </c>
      <c r="D1178" s="416">
        <v>937.8</v>
      </c>
      <c r="E1178" s="417" t="s">
        <v>301</v>
      </c>
    </row>
    <row r="1179" spans="1:5" ht="27" x14ac:dyDescent="0.25">
      <c r="A1179" s="418">
        <v>92548</v>
      </c>
      <c r="B1179" s="414" t="s">
        <v>7385</v>
      </c>
      <c r="C1179" s="415" t="s">
        <v>113</v>
      </c>
      <c r="D1179" s="416">
        <v>1045.3</v>
      </c>
      <c r="E1179" s="417" t="s">
        <v>301</v>
      </c>
    </row>
    <row r="1180" spans="1:5" ht="27" x14ac:dyDescent="0.25">
      <c r="A1180" s="418">
        <v>92549</v>
      </c>
      <c r="B1180" s="414" t="s">
        <v>7386</v>
      </c>
      <c r="C1180" s="415" t="s">
        <v>113</v>
      </c>
      <c r="D1180" s="416">
        <v>1323.22</v>
      </c>
      <c r="E1180" s="417" t="s">
        <v>301</v>
      </c>
    </row>
    <row r="1181" spans="1:5" ht="27" x14ac:dyDescent="0.25">
      <c r="A1181" s="418">
        <v>92550</v>
      </c>
      <c r="B1181" s="414" t="s">
        <v>7387</v>
      </c>
      <c r="C1181" s="415" t="s">
        <v>113</v>
      </c>
      <c r="D1181" s="416">
        <v>1587.17</v>
      </c>
      <c r="E1181" s="417" t="s">
        <v>301</v>
      </c>
    </row>
    <row r="1182" spans="1:5" ht="27" x14ac:dyDescent="0.25">
      <c r="A1182" s="418">
        <v>92551</v>
      </c>
      <c r="B1182" s="414" t="s">
        <v>7388</v>
      </c>
      <c r="C1182" s="415" t="s">
        <v>113</v>
      </c>
      <c r="D1182" s="416">
        <v>1649.78</v>
      </c>
      <c r="E1182" s="417" t="s">
        <v>301</v>
      </c>
    </row>
    <row r="1183" spans="1:5" ht="27" x14ac:dyDescent="0.25">
      <c r="A1183" s="418">
        <v>92552</v>
      </c>
      <c r="B1183" s="414" t="s">
        <v>7389</v>
      </c>
      <c r="C1183" s="415" t="s">
        <v>113</v>
      </c>
      <c r="D1183" s="416">
        <v>1801.36</v>
      </c>
      <c r="E1183" s="417" t="s">
        <v>301</v>
      </c>
    </row>
    <row r="1184" spans="1:5" ht="27" x14ac:dyDescent="0.25">
      <c r="A1184" s="418">
        <v>92553</v>
      </c>
      <c r="B1184" s="414" t="s">
        <v>7390</v>
      </c>
      <c r="C1184" s="415" t="s">
        <v>113</v>
      </c>
      <c r="D1184" s="416">
        <v>2089.5300000000002</v>
      </c>
      <c r="E1184" s="417" t="s">
        <v>301</v>
      </c>
    </row>
    <row r="1185" spans="1:5" ht="27" x14ac:dyDescent="0.25">
      <c r="A1185" s="418">
        <v>92554</v>
      </c>
      <c r="B1185" s="414" t="s">
        <v>7391</v>
      </c>
      <c r="C1185" s="415" t="s">
        <v>113</v>
      </c>
      <c r="D1185" s="416">
        <v>2160.7800000000002</v>
      </c>
      <c r="E1185" s="417" t="s">
        <v>301</v>
      </c>
    </row>
    <row r="1186" spans="1:5" ht="40.5" x14ac:dyDescent="0.25">
      <c r="A1186" s="418">
        <v>92555</v>
      </c>
      <c r="B1186" s="414" t="s">
        <v>7392</v>
      </c>
      <c r="C1186" s="415" t="s">
        <v>113</v>
      </c>
      <c r="D1186" s="416">
        <v>713.87</v>
      </c>
      <c r="E1186" s="417" t="s">
        <v>301</v>
      </c>
    </row>
    <row r="1187" spans="1:5" ht="40.5" x14ac:dyDescent="0.25">
      <c r="A1187" s="418">
        <v>92556</v>
      </c>
      <c r="B1187" s="414" t="s">
        <v>7393</v>
      </c>
      <c r="C1187" s="415" t="s">
        <v>113</v>
      </c>
      <c r="D1187" s="416">
        <v>874.98</v>
      </c>
      <c r="E1187" s="417" t="s">
        <v>301</v>
      </c>
    </row>
    <row r="1188" spans="1:5" ht="40.5" x14ac:dyDescent="0.25">
      <c r="A1188" s="418">
        <v>92557</v>
      </c>
      <c r="B1188" s="414" t="s">
        <v>7394</v>
      </c>
      <c r="C1188" s="415" t="s">
        <v>113</v>
      </c>
      <c r="D1188" s="416">
        <v>922.07</v>
      </c>
      <c r="E1188" s="417" t="s">
        <v>301</v>
      </c>
    </row>
    <row r="1189" spans="1:5" ht="40.5" x14ac:dyDescent="0.25">
      <c r="A1189" s="418">
        <v>92558</v>
      </c>
      <c r="B1189" s="414" t="s">
        <v>7395</v>
      </c>
      <c r="C1189" s="415" t="s">
        <v>113</v>
      </c>
      <c r="D1189" s="416">
        <v>1035.77</v>
      </c>
      <c r="E1189" s="417" t="s">
        <v>301</v>
      </c>
    </row>
    <row r="1190" spans="1:5" ht="40.5" x14ac:dyDescent="0.25">
      <c r="A1190" s="418">
        <v>92559</v>
      </c>
      <c r="B1190" s="414" t="s">
        <v>7396</v>
      </c>
      <c r="C1190" s="415" t="s">
        <v>113</v>
      </c>
      <c r="D1190" s="416">
        <v>1306.45</v>
      </c>
      <c r="E1190" s="417" t="s">
        <v>301</v>
      </c>
    </row>
    <row r="1191" spans="1:5" ht="40.5" x14ac:dyDescent="0.25">
      <c r="A1191" s="418">
        <v>92560</v>
      </c>
      <c r="B1191" s="414" t="s">
        <v>7397</v>
      </c>
      <c r="C1191" s="415" t="s">
        <v>113</v>
      </c>
      <c r="D1191" s="416">
        <v>1561.59</v>
      </c>
      <c r="E1191" s="417" t="s">
        <v>301</v>
      </c>
    </row>
    <row r="1192" spans="1:5" ht="40.5" x14ac:dyDescent="0.25">
      <c r="A1192" s="418">
        <v>92561</v>
      </c>
      <c r="B1192" s="414" t="s">
        <v>7398</v>
      </c>
      <c r="C1192" s="415" t="s">
        <v>113</v>
      </c>
      <c r="D1192" s="416">
        <v>1625.34</v>
      </c>
      <c r="E1192" s="417" t="s">
        <v>301</v>
      </c>
    </row>
    <row r="1193" spans="1:5" ht="40.5" x14ac:dyDescent="0.25">
      <c r="A1193" s="418">
        <v>92562</v>
      </c>
      <c r="B1193" s="414" t="s">
        <v>7399</v>
      </c>
      <c r="C1193" s="415" t="s">
        <v>113</v>
      </c>
      <c r="D1193" s="416">
        <v>1761.19</v>
      </c>
      <c r="E1193" s="417" t="s">
        <v>301</v>
      </c>
    </row>
    <row r="1194" spans="1:5" ht="40.5" x14ac:dyDescent="0.25">
      <c r="A1194" s="418">
        <v>92563</v>
      </c>
      <c r="B1194" s="414" t="s">
        <v>7400</v>
      </c>
      <c r="C1194" s="415" t="s">
        <v>113</v>
      </c>
      <c r="D1194" s="416">
        <v>2040.66</v>
      </c>
      <c r="E1194" s="417" t="s">
        <v>301</v>
      </c>
    </row>
    <row r="1195" spans="1:5" ht="40.5" x14ac:dyDescent="0.25">
      <c r="A1195" s="418">
        <v>92564</v>
      </c>
      <c r="B1195" s="414" t="s">
        <v>7401</v>
      </c>
      <c r="C1195" s="415" t="s">
        <v>113</v>
      </c>
      <c r="D1195" s="416">
        <v>2101.35</v>
      </c>
      <c r="E1195" s="417" t="s">
        <v>301</v>
      </c>
    </row>
    <row r="1196" spans="1:5" ht="40.5" x14ac:dyDescent="0.25">
      <c r="A1196" s="418">
        <v>92565</v>
      </c>
      <c r="B1196" s="414" t="s">
        <v>1441</v>
      </c>
      <c r="C1196" s="415" t="s">
        <v>220</v>
      </c>
      <c r="D1196" s="416">
        <v>27.6</v>
      </c>
      <c r="E1196" s="417" t="s">
        <v>301</v>
      </c>
    </row>
    <row r="1197" spans="1:5" ht="40.5" x14ac:dyDescent="0.25">
      <c r="A1197" s="418">
        <v>92566</v>
      </c>
      <c r="B1197" s="414" t="s">
        <v>1442</v>
      </c>
      <c r="C1197" s="415" t="s">
        <v>220</v>
      </c>
      <c r="D1197" s="416">
        <v>16.850000000000001</v>
      </c>
      <c r="E1197" s="417" t="s">
        <v>301</v>
      </c>
    </row>
    <row r="1198" spans="1:5" ht="40.5" x14ac:dyDescent="0.25">
      <c r="A1198" s="418">
        <v>92567</v>
      </c>
      <c r="B1198" s="414" t="s">
        <v>1443</v>
      </c>
      <c r="C1198" s="415" t="s">
        <v>220</v>
      </c>
      <c r="D1198" s="416">
        <v>24.59</v>
      </c>
      <c r="E1198" s="417" t="s">
        <v>301</v>
      </c>
    </row>
    <row r="1199" spans="1:5" ht="40.5" x14ac:dyDescent="0.25">
      <c r="A1199" s="418">
        <v>100379</v>
      </c>
      <c r="B1199" s="414" t="s">
        <v>7402</v>
      </c>
      <c r="C1199" s="415" t="s">
        <v>220</v>
      </c>
      <c r="D1199" s="416">
        <v>27.6</v>
      </c>
      <c r="E1199" s="417" t="s">
        <v>301</v>
      </c>
    </row>
    <row r="1200" spans="1:5" ht="40.5" x14ac:dyDescent="0.25">
      <c r="A1200" s="418">
        <v>100380</v>
      </c>
      <c r="B1200" s="414" t="s">
        <v>7403</v>
      </c>
      <c r="C1200" s="415" t="s">
        <v>220</v>
      </c>
      <c r="D1200" s="416">
        <v>37.11</v>
      </c>
      <c r="E1200" s="417" t="s">
        <v>301</v>
      </c>
    </row>
    <row r="1201" spans="1:5" ht="40.5" x14ac:dyDescent="0.25">
      <c r="A1201" s="418">
        <v>100381</v>
      </c>
      <c r="B1201" s="414" t="s">
        <v>7404</v>
      </c>
      <c r="C1201" s="415" t="s">
        <v>220</v>
      </c>
      <c r="D1201" s="416">
        <v>41.99</v>
      </c>
      <c r="E1201" s="417" t="s">
        <v>301</v>
      </c>
    </row>
    <row r="1202" spans="1:5" ht="54" x14ac:dyDescent="0.25">
      <c r="A1202" s="418">
        <v>100383</v>
      </c>
      <c r="B1202" s="414" t="s">
        <v>7405</v>
      </c>
      <c r="C1202" s="415" t="s">
        <v>220</v>
      </c>
      <c r="D1202" s="416">
        <v>18.329999999999998</v>
      </c>
      <c r="E1202" s="417" t="s">
        <v>301</v>
      </c>
    </row>
    <row r="1203" spans="1:5" ht="40.5" x14ac:dyDescent="0.25">
      <c r="A1203" s="418">
        <v>100384</v>
      </c>
      <c r="B1203" s="414" t="s">
        <v>7406</v>
      </c>
      <c r="C1203" s="415" t="s">
        <v>220</v>
      </c>
      <c r="D1203" s="416">
        <v>19.43</v>
      </c>
      <c r="E1203" s="417" t="s">
        <v>301</v>
      </c>
    </row>
    <row r="1204" spans="1:5" ht="40.5" x14ac:dyDescent="0.25">
      <c r="A1204" s="418">
        <v>100385</v>
      </c>
      <c r="B1204" s="414" t="s">
        <v>7407</v>
      </c>
      <c r="C1204" s="415" t="s">
        <v>220</v>
      </c>
      <c r="D1204" s="416">
        <v>24.59</v>
      </c>
      <c r="E1204" s="417" t="s">
        <v>301</v>
      </c>
    </row>
    <row r="1205" spans="1:5" ht="40.5" x14ac:dyDescent="0.25">
      <c r="A1205" s="418">
        <v>100386</v>
      </c>
      <c r="B1205" s="414" t="s">
        <v>7408</v>
      </c>
      <c r="C1205" s="415" t="s">
        <v>220</v>
      </c>
      <c r="D1205" s="416">
        <v>31.98</v>
      </c>
      <c r="E1205" s="417" t="s">
        <v>301</v>
      </c>
    </row>
    <row r="1206" spans="1:5" ht="40.5" x14ac:dyDescent="0.25">
      <c r="A1206" s="418">
        <v>100387</v>
      </c>
      <c r="B1206" s="414" t="s">
        <v>7409</v>
      </c>
      <c r="C1206" s="415" t="s">
        <v>220</v>
      </c>
      <c r="D1206" s="416">
        <v>39.42</v>
      </c>
      <c r="E1206" s="417" t="s">
        <v>301</v>
      </c>
    </row>
    <row r="1207" spans="1:5" ht="27" x14ac:dyDescent="0.25">
      <c r="A1207" s="418">
        <v>100388</v>
      </c>
      <c r="B1207" s="414" t="s">
        <v>7410</v>
      </c>
      <c r="C1207" s="415" t="s">
        <v>220</v>
      </c>
      <c r="D1207" s="416">
        <v>15.72</v>
      </c>
      <c r="E1207" s="417" t="s">
        <v>301</v>
      </c>
    </row>
    <row r="1208" spans="1:5" ht="27" x14ac:dyDescent="0.25">
      <c r="A1208" s="418">
        <v>100389</v>
      </c>
      <c r="B1208" s="414" t="s">
        <v>7411</v>
      </c>
      <c r="C1208" s="415" t="s">
        <v>220</v>
      </c>
      <c r="D1208" s="416">
        <v>13.21</v>
      </c>
      <c r="E1208" s="417" t="s">
        <v>301</v>
      </c>
    </row>
    <row r="1209" spans="1:5" ht="27" x14ac:dyDescent="0.25">
      <c r="A1209" s="418">
        <v>100390</v>
      </c>
      <c r="B1209" s="414" t="s">
        <v>7412</v>
      </c>
      <c r="C1209" s="415" t="s">
        <v>220</v>
      </c>
      <c r="D1209" s="416">
        <v>18.739999999999998</v>
      </c>
      <c r="E1209" s="417" t="s">
        <v>301</v>
      </c>
    </row>
    <row r="1210" spans="1:5" ht="27" x14ac:dyDescent="0.25">
      <c r="A1210" s="418">
        <v>100391</v>
      </c>
      <c r="B1210" s="414" t="s">
        <v>7413</v>
      </c>
      <c r="C1210" s="415" t="s">
        <v>220</v>
      </c>
      <c r="D1210" s="416">
        <v>15.28</v>
      </c>
      <c r="E1210" s="417" t="s">
        <v>301</v>
      </c>
    </row>
    <row r="1211" spans="1:5" ht="27" x14ac:dyDescent="0.25">
      <c r="A1211" s="418">
        <v>100392</v>
      </c>
      <c r="B1211" s="414" t="s">
        <v>7414</v>
      </c>
      <c r="C1211" s="415" t="s">
        <v>220</v>
      </c>
      <c r="D1211" s="416">
        <v>12.35</v>
      </c>
      <c r="E1211" s="417" t="s">
        <v>301</v>
      </c>
    </row>
    <row r="1212" spans="1:5" ht="27" x14ac:dyDescent="0.25">
      <c r="A1212" s="418">
        <v>100393</v>
      </c>
      <c r="B1212" s="414" t="s">
        <v>7415</v>
      </c>
      <c r="C1212" s="415" t="s">
        <v>220</v>
      </c>
      <c r="D1212" s="416">
        <v>15.26</v>
      </c>
      <c r="E1212" s="417" t="s">
        <v>301</v>
      </c>
    </row>
    <row r="1213" spans="1:5" ht="27" x14ac:dyDescent="0.25">
      <c r="A1213" s="418">
        <v>100394</v>
      </c>
      <c r="B1213" s="414" t="s">
        <v>7416</v>
      </c>
      <c r="C1213" s="415" t="s">
        <v>220</v>
      </c>
      <c r="D1213" s="416">
        <v>14.7</v>
      </c>
      <c r="E1213" s="417" t="s">
        <v>301</v>
      </c>
    </row>
    <row r="1214" spans="1:5" ht="27" x14ac:dyDescent="0.25">
      <c r="A1214" s="418">
        <v>100395</v>
      </c>
      <c r="B1214" s="414" t="s">
        <v>7417</v>
      </c>
      <c r="C1214" s="415" t="s">
        <v>220</v>
      </c>
      <c r="D1214" s="416">
        <v>18.260000000000002</v>
      </c>
      <c r="E1214" s="417" t="s">
        <v>301</v>
      </c>
    </row>
    <row r="1215" spans="1:5" ht="27" x14ac:dyDescent="0.25">
      <c r="A1215" s="418">
        <v>94189</v>
      </c>
      <c r="B1215" s="414" t="s">
        <v>7418</v>
      </c>
      <c r="C1215" s="415" t="s">
        <v>220</v>
      </c>
      <c r="D1215" s="416">
        <v>22.59</v>
      </c>
      <c r="E1215" s="417" t="s">
        <v>301</v>
      </c>
    </row>
    <row r="1216" spans="1:5" ht="27" x14ac:dyDescent="0.25">
      <c r="A1216" s="418">
        <v>94192</v>
      </c>
      <c r="B1216" s="414" t="s">
        <v>7419</v>
      </c>
      <c r="C1216" s="415" t="s">
        <v>220</v>
      </c>
      <c r="D1216" s="416">
        <v>24.67</v>
      </c>
      <c r="E1216" s="417" t="s">
        <v>301</v>
      </c>
    </row>
    <row r="1217" spans="1:5" ht="27" x14ac:dyDescent="0.25">
      <c r="A1217" s="418">
        <v>94195</v>
      </c>
      <c r="B1217" s="414" t="s">
        <v>7420</v>
      </c>
      <c r="C1217" s="415" t="s">
        <v>220</v>
      </c>
      <c r="D1217" s="416">
        <v>31.67</v>
      </c>
      <c r="E1217" s="417" t="s">
        <v>301</v>
      </c>
    </row>
    <row r="1218" spans="1:5" ht="27" x14ac:dyDescent="0.25">
      <c r="A1218" s="418">
        <v>94198</v>
      </c>
      <c r="B1218" s="414" t="s">
        <v>7421</v>
      </c>
      <c r="C1218" s="415" t="s">
        <v>220</v>
      </c>
      <c r="D1218" s="416">
        <v>34.43</v>
      </c>
      <c r="E1218" s="417" t="s">
        <v>301</v>
      </c>
    </row>
    <row r="1219" spans="1:5" ht="27" x14ac:dyDescent="0.25">
      <c r="A1219" s="418">
        <v>94201</v>
      </c>
      <c r="B1219" s="414" t="s">
        <v>7422</v>
      </c>
      <c r="C1219" s="415" t="s">
        <v>220</v>
      </c>
      <c r="D1219" s="416">
        <v>44.95</v>
      </c>
      <c r="E1219" s="417" t="s">
        <v>301</v>
      </c>
    </row>
    <row r="1220" spans="1:5" ht="27" x14ac:dyDescent="0.25">
      <c r="A1220" s="418">
        <v>94204</v>
      </c>
      <c r="B1220" s="414" t="s">
        <v>7423</v>
      </c>
      <c r="C1220" s="415" t="s">
        <v>220</v>
      </c>
      <c r="D1220" s="416">
        <v>49.62</v>
      </c>
      <c r="E1220" s="417" t="s">
        <v>301</v>
      </c>
    </row>
    <row r="1221" spans="1:5" ht="13.5" x14ac:dyDescent="0.25">
      <c r="A1221" s="418">
        <v>94224</v>
      </c>
      <c r="B1221" s="414" t="s">
        <v>7424</v>
      </c>
      <c r="C1221" s="415" t="s">
        <v>8</v>
      </c>
      <c r="D1221" s="416">
        <v>20.39</v>
      </c>
      <c r="E1221" s="417" t="s">
        <v>301</v>
      </c>
    </row>
    <row r="1222" spans="1:5" ht="27" x14ac:dyDescent="0.25">
      <c r="A1222" s="418">
        <v>94225</v>
      </c>
      <c r="B1222" s="414" t="s">
        <v>7425</v>
      </c>
      <c r="C1222" s="415" t="s">
        <v>220</v>
      </c>
      <c r="D1222" s="416">
        <v>27.46</v>
      </c>
      <c r="E1222" s="417" t="s">
        <v>301</v>
      </c>
    </row>
    <row r="1223" spans="1:5" ht="27" x14ac:dyDescent="0.25">
      <c r="A1223" s="418">
        <v>94226</v>
      </c>
      <c r="B1223" s="414" t="s">
        <v>7426</v>
      </c>
      <c r="C1223" s="415" t="s">
        <v>220</v>
      </c>
      <c r="D1223" s="416">
        <v>15.22</v>
      </c>
      <c r="E1223" s="417" t="s">
        <v>301</v>
      </c>
    </row>
    <row r="1224" spans="1:5" ht="13.5" x14ac:dyDescent="0.25">
      <c r="A1224" s="418">
        <v>94232</v>
      </c>
      <c r="B1224" s="414" t="s">
        <v>7427</v>
      </c>
      <c r="C1224" s="415" t="s">
        <v>113</v>
      </c>
      <c r="D1224" s="416">
        <v>2.41</v>
      </c>
      <c r="E1224" s="417" t="s">
        <v>301</v>
      </c>
    </row>
    <row r="1225" spans="1:5" ht="27" x14ac:dyDescent="0.25">
      <c r="A1225" s="418">
        <v>94440</v>
      </c>
      <c r="B1225" s="414" t="s">
        <v>7428</v>
      </c>
      <c r="C1225" s="415" t="s">
        <v>220</v>
      </c>
      <c r="D1225" s="416">
        <v>31.67</v>
      </c>
      <c r="E1225" s="417" t="s">
        <v>301</v>
      </c>
    </row>
    <row r="1226" spans="1:5" ht="27" x14ac:dyDescent="0.25">
      <c r="A1226" s="418">
        <v>94441</v>
      </c>
      <c r="B1226" s="414" t="s">
        <v>7429</v>
      </c>
      <c r="C1226" s="415" t="s">
        <v>220</v>
      </c>
      <c r="D1226" s="416">
        <v>34.43</v>
      </c>
      <c r="E1226" s="417" t="s">
        <v>301</v>
      </c>
    </row>
    <row r="1227" spans="1:5" ht="27" x14ac:dyDescent="0.25">
      <c r="A1227" s="418">
        <v>94442</v>
      </c>
      <c r="B1227" s="414" t="s">
        <v>7430</v>
      </c>
      <c r="C1227" s="415" t="s">
        <v>220</v>
      </c>
      <c r="D1227" s="416">
        <v>31.67</v>
      </c>
      <c r="E1227" s="417" t="s">
        <v>301</v>
      </c>
    </row>
    <row r="1228" spans="1:5" ht="27" x14ac:dyDescent="0.25">
      <c r="A1228" s="418">
        <v>94443</v>
      </c>
      <c r="B1228" s="414" t="s">
        <v>7431</v>
      </c>
      <c r="C1228" s="415" t="s">
        <v>220</v>
      </c>
      <c r="D1228" s="416">
        <v>34.43</v>
      </c>
      <c r="E1228" s="417" t="s">
        <v>301</v>
      </c>
    </row>
    <row r="1229" spans="1:5" ht="27" x14ac:dyDescent="0.25">
      <c r="A1229" s="418">
        <v>94445</v>
      </c>
      <c r="B1229" s="414" t="s">
        <v>7432</v>
      </c>
      <c r="C1229" s="415" t="s">
        <v>220</v>
      </c>
      <c r="D1229" s="416">
        <v>44.95</v>
      </c>
      <c r="E1229" s="417" t="s">
        <v>301</v>
      </c>
    </row>
    <row r="1230" spans="1:5" ht="27" x14ac:dyDescent="0.25">
      <c r="A1230" s="418">
        <v>94446</v>
      </c>
      <c r="B1230" s="414" t="s">
        <v>7433</v>
      </c>
      <c r="C1230" s="415" t="s">
        <v>220</v>
      </c>
      <c r="D1230" s="416">
        <v>49.62</v>
      </c>
      <c r="E1230" s="417" t="s">
        <v>301</v>
      </c>
    </row>
    <row r="1231" spans="1:5" ht="27" x14ac:dyDescent="0.25">
      <c r="A1231" s="418">
        <v>94447</v>
      </c>
      <c r="B1231" s="414" t="s">
        <v>7434</v>
      </c>
      <c r="C1231" s="415" t="s">
        <v>220</v>
      </c>
      <c r="D1231" s="416">
        <v>44.95</v>
      </c>
      <c r="E1231" s="417" t="s">
        <v>301</v>
      </c>
    </row>
    <row r="1232" spans="1:5" ht="27" x14ac:dyDescent="0.25">
      <c r="A1232" s="418">
        <v>94448</v>
      </c>
      <c r="B1232" s="414" t="s">
        <v>7435</v>
      </c>
      <c r="C1232" s="415" t="s">
        <v>220</v>
      </c>
      <c r="D1232" s="416">
        <v>49.62</v>
      </c>
      <c r="E1232" s="417" t="s">
        <v>301</v>
      </c>
    </row>
    <row r="1233" spans="1:5" ht="40.5" x14ac:dyDescent="0.25">
      <c r="A1233" s="418">
        <v>94207</v>
      </c>
      <c r="B1233" s="414" t="s">
        <v>7436</v>
      </c>
      <c r="C1233" s="415" t="s">
        <v>220</v>
      </c>
      <c r="D1233" s="416">
        <v>33.99</v>
      </c>
      <c r="E1233" s="417" t="s">
        <v>301</v>
      </c>
    </row>
    <row r="1234" spans="1:5" ht="40.5" x14ac:dyDescent="0.25">
      <c r="A1234" s="418">
        <v>94210</v>
      </c>
      <c r="B1234" s="414" t="s">
        <v>7437</v>
      </c>
      <c r="C1234" s="415" t="s">
        <v>220</v>
      </c>
      <c r="D1234" s="416">
        <v>36.21</v>
      </c>
      <c r="E1234" s="417" t="s">
        <v>301</v>
      </c>
    </row>
    <row r="1235" spans="1:5" ht="27" x14ac:dyDescent="0.25">
      <c r="A1235" s="418">
        <v>94218</v>
      </c>
      <c r="B1235" s="414" t="s">
        <v>7438</v>
      </c>
      <c r="C1235" s="415" t="s">
        <v>220</v>
      </c>
      <c r="D1235" s="416">
        <v>74.650000000000006</v>
      </c>
      <c r="E1235" s="417" t="s">
        <v>301</v>
      </c>
    </row>
    <row r="1236" spans="1:5" ht="27" x14ac:dyDescent="0.25">
      <c r="A1236" s="413" t="s">
        <v>1444</v>
      </c>
      <c r="B1236" s="414" t="s">
        <v>1445</v>
      </c>
      <c r="C1236" s="415" t="s">
        <v>220</v>
      </c>
      <c r="D1236" s="416">
        <v>404.49</v>
      </c>
      <c r="E1236" s="417" t="s">
        <v>301</v>
      </c>
    </row>
    <row r="1237" spans="1:5" ht="27" x14ac:dyDescent="0.25">
      <c r="A1237" s="413" t="s">
        <v>1446</v>
      </c>
      <c r="B1237" s="414" t="s">
        <v>1447</v>
      </c>
      <c r="C1237" s="415" t="s">
        <v>220</v>
      </c>
      <c r="D1237" s="416">
        <v>430.32</v>
      </c>
      <c r="E1237" s="417" t="s">
        <v>301</v>
      </c>
    </row>
    <row r="1238" spans="1:5" ht="27" x14ac:dyDescent="0.25">
      <c r="A1238" s="413" t="s">
        <v>1448</v>
      </c>
      <c r="B1238" s="414" t="s">
        <v>1449</v>
      </c>
      <c r="C1238" s="415" t="s">
        <v>220</v>
      </c>
      <c r="D1238" s="416">
        <v>450.94</v>
      </c>
      <c r="E1238" s="417" t="s">
        <v>301</v>
      </c>
    </row>
    <row r="1239" spans="1:5" ht="27" x14ac:dyDescent="0.25">
      <c r="A1239" s="413" t="s">
        <v>1450</v>
      </c>
      <c r="B1239" s="414" t="s">
        <v>1451</v>
      </c>
      <c r="C1239" s="415" t="s">
        <v>220</v>
      </c>
      <c r="D1239" s="416">
        <v>486.14</v>
      </c>
      <c r="E1239" s="417" t="s">
        <v>301</v>
      </c>
    </row>
    <row r="1240" spans="1:5" ht="27" x14ac:dyDescent="0.25">
      <c r="A1240" s="413" t="s">
        <v>1452</v>
      </c>
      <c r="B1240" s="414" t="s">
        <v>1453</v>
      </c>
      <c r="C1240" s="415" t="s">
        <v>220</v>
      </c>
      <c r="D1240" s="416">
        <v>583.91999999999996</v>
      </c>
      <c r="E1240" s="417" t="s">
        <v>301</v>
      </c>
    </row>
    <row r="1241" spans="1:5" ht="27" x14ac:dyDescent="0.25">
      <c r="A1241" s="413" t="s">
        <v>1454</v>
      </c>
      <c r="B1241" s="414" t="s">
        <v>1455</v>
      </c>
      <c r="C1241" s="415" t="s">
        <v>220</v>
      </c>
      <c r="D1241" s="416">
        <v>605.63</v>
      </c>
      <c r="E1241" s="417" t="s">
        <v>301</v>
      </c>
    </row>
    <row r="1242" spans="1:5" ht="13.5" x14ac:dyDescent="0.25">
      <c r="A1242" s="413" t="s">
        <v>1456</v>
      </c>
      <c r="B1242" s="414" t="s">
        <v>1457</v>
      </c>
      <c r="C1242" s="415" t="s">
        <v>220</v>
      </c>
      <c r="D1242" s="416">
        <v>193.32</v>
      </c>
      <c r="E1242" s="417" t="s">
        <v>301</v>
      </c>
    </row>
    <row r="1243" spans="1:5" ht="13.5" x14ac:dyDescent="0.25">
      <c r="A1243" s="413" t="s">
        <v>1458</v>
      </c>
      <c r="B1243" s="414" t="s">
        <v>1459</v>
      </c>
      <c r="C1243" s="415" t="s">
        <v>220</v>
      </c>
      <c r="D1243" s="416">
        <v>216.09</v>
      </c>
      <c r="E1243" s="417" t="s">
        <v>301</v>
      </c>
    </row>
    <row r="1244" spans="1:5" ht="13.5" x14ac:dyDescent="0.25">
      <c r="A1244" s="413" t="s">
        <v>1460</v>
      </c>
      <c r="B1244" s="414" t="s">
        <v>1461</v>
      </c>
      <c r="C1244" s="415" t="s">
        <v>220</v>
      </c>
      <c r="D1244" s="416">
        <v>266.69</v>
      </c>
      <c r="E1244" s="417" t="s">
        <v>301</v>
      </c>
    </row>
    <row r="1245" spans="1:5" ht="13.5" x14ac:dyDescent="0.25">
      <c r="A1245" s="413" t="s">
        <v>1462</v>
      </c>
      <c r="B1245" s="414" t="s">
        <v>1463</v>
      </c>
      <c r="C1245" s="415" t="s">
        <v>220</v>
      </c>
      <c r="D1245" s="416">
        <v>276.81</v>
      </c>
      <c r="E1245" s="417" t="s">
        <v>301</v>
      </c>
    </row>
    <row r="1246" spans="1:5" ht="27" x14ac:dyDescent="0.25">
      <c r="A1246" s="418">
        <v>94213</v>
      </c>
      <c r="B1246" s="414" t="s">
        <v>7439</v>
      </c>
      <c r="C1246" s="415" t="s">
        <v>220</v>
      </c>
      <c r="D1246" s="416">
        <v>41.05</v>
      </c>
      <c r="E1246" s="417" t="s">
        <v>301</v>
      </c>
    </row>
    <row r="1247" spans="1:5" ht="27" x14ac:dyDescent="0.25">
      <c r="A1247" s="418">
        <v>94216</v>
      </c>
      <c r="B1247" s="414" t="s">
        <v>7440</v>
      </c>
      <c r="C1247" s="415" t="s">
        <v>220</v>
      </c>
      <c r="D1247" s="416">
        <v>158.37</v>
      </c>
      <c r="E1247" s="417" t="s">
        <v>301</v>
      </c>
    </row>
    <row r="1248" spans="1:5" ht="40.5" x14ac:dyDescent="0.25">
      <c r="A1248" s="418">
        <v>94219</v>
      </c>
      <c r="B1248" s="414" t="s">
        <v>7441</v>
      </c>
      <c r="C1248" s="415" t="s">
        <v>8</v>
      </c>
      <c r="D1248" s="416">
        <v>26.9</v>
      </c>
      <c r="E1248" s="417" t="s">
        <v>301</v>
      </c>
    </row>
    <row r="1249" spans="1:5" ht="40.5" x14ac:dyDescent="0.25">
      <c r="A1249" s="418">
        <v>94220</v>
      </c>
      <c r="B1249" s="414" t="s">
        <v>7442</v>
      </c>
      <c r="C1249" s="415" t="s">
        <v>8</v>
      </c>
      <c r="D1249" s="416">
        <v>35.18</v>
      </c>
      <c r="E1249" s="417" t="s">
        <v>301</v>
      </c>
    </row>
    <row r="1250" spans="1:5" ht="40.5" x14ac:dyDescent="0.25">
      <c r="A1250" s="418">
        <v>94221</v>
      </c>
      <c r="B1250" s="414" t="s">
        <v>7443</v>
      </c>
      <c r="C1250" s="415" t="s">
        <v>8</v>
      </c>
      <c r="D1250" s="416">
        <v>21.48</v>
      </c>
      <c r="E1250" s="417" t="s">
        <v>301</v>
      </c>
    </row>
    <row r="1251" spans="1:5" ht="40.5" x14ac:dyDescent="0.25">
      <c r="A1251" s="418">
        <v>94222</v>
      </c>
      <c r="B1251" s="414" t="s">
        <v>7444</v>
      </c>
      <c r="C1251" s="415" t="s">
        <v>8</v>
      </c>
      <c r="D1251" s="416">
        <v>29.76</v>
      </c>
      <c r="E1251" s="417" t="s">
        <v>301</v>
      </c>
    </row>
    <row r="1252" spans="1:5" ht="27" x14ac:dyDescent="0.25">
      <c r="A1252" s="418">
        <v>94223</v>
      </c>
      <c r="B1252" s="414" t="s">
        <v>7445</v>
      </c>
      <c r="C1252" s="415" t="s">
        <v>8</v>
      </c>
      <c r="D1252" s="416">
        <v>42.12</v>
      </c>
      <c r="E1252" s="417" t="s">
        <v>301</v>
      </c>
    </row>
    <row r="1253" spans="1:5" ht="27" x14ac:dyDescent="0.25">
      <c r="A1253" s="418">
        <v>94451</v>
      </c>
      <c r="B1253" s="414" t="s">
        <v>7446</v>
      </c>
      <c r="C1253" s="415" t="s">
        <v>8</v>
      </c>
      <c r="D1253" s="416">
        <v>96.13</v>
      </c>
      <c r="E1253" s="417" t="s">
        <v>301</v>
      </c>
    </row>
    <row r="1254" spans="1:5" ht="27" x14ac:dyDescent="0.25">
      <c r="A1254" s="418">
        <v>100325</v>
      </c>
      <c r="B1254" s="414" t="s">
        <v>7447</v>
      </c>
      <c r="C1254" s="415" t="s">
        <v>8</v>
      </c>
      <c r="D1254" s="416">
        <v>40.39</v>
      </c>
      <c r="E1254" s="417" t="s">
        <v>301</v>
      </c>
    </row>
    <row r="1255" spans="1:5" ht="27" x14ac:dyDescent="0.25">
      <c r="A1255" s="418">
        <v>100327</v>
      </c>
      <c r="B1255" s="414" t="s">
        <v>7448</v>
      </c>
      <c r="C1255" s="415" t="s">
        <v>8</v>
      </c>
      <c r="D1255" s="416">
        <v>39.28</v>
      </c>
      <c r="E1255" s="417" t="s">
        <v>301</v>
      </c>
    </row>
    <row r="1256" spans="1:5" ht="27" x14ac:dyDescent="0.25">
      <c r="A1256" s="418">
        <v>100328</v>
      </c>
      <c r="B1256" s="414" t="s">
        <v>7449</v>
      </c>
      <c r="C1256" s="415" t="s">
        <v>220</v>
      </c>
      <c r="D1256" s="416">
        <v>11.62</v>
      </c>
      <c r="E1256" s="417" t="s">
        <v>301</v>
      </c>
    </row>
    <row r="1257" spans="1:5" ht="27" x14ac:dyDescent="0.25">
      <c r="A1257" s="418">
        <v>100329</v>
      </c>
      <c r="B1257" s="414" t="s">
        <v>7450</v>
      </c>
      <c r="C1257" s="415" t="s">
        <v>220</v>
      </c>
      <c r="D1257" s="416">
        <v>14.38</v>
      </c>
      <c r="E1257" s="417" t="s">
        <v>301</v>
      </c>
    </row>
    <row r="1258" spans="1:5" ht="27" x14ac:dyDescent="0.25">
      <c r="A1258" s="418">
        <v>100330</v>
      </c>
      <c r="B1258" s="414" t="s">
        <v>7451</v>
      </c>
      <c r="C1258" s="415" t="s">
        <v>220</v>
      </c>
      <c r="D1258" s="416">
        <v>15.77</v>
      </c>
      <c r="E1258" s="417" t="s">
        <v>301</v>
      </c>
    </row>
    <row r="1259" spans="1:5" ht="27" x14ac:dyDescent="0.25">
      <c r="A1259" s="418">
        <v>100331</v>
      </c>
      <c r="B1259" s="414" t="s">
        <v>7452</v>
      </c>
      <c r="C1259" s="415" t="s">
        <v>220</v>
      </c>
      <c r="D1259" s="416">
        <v>20.46</v>
      </c>
      <c r="E1259" s="417" t="s">
        <v>301</v>
      </c>
    </row>
    <row r="1260" spans="1:5" ht="27" x14ac:dyDescent="0.25">
      <c r="A1260" s="418">
        <v>94227</v>
      </c>
      <c r="B1260" s="414" t="s">
        <v>7453</v>
      </c>
      <c r="C1260" s="415" t="s">
        <v>8</v>
      </c>
      <c r="D1260" s="416">
        <v>38.35</v>
      </c>
      <c r="E1260" s="417" t="s">
        <v>301</v>
      </c>
    </row>
    <row r="1261" spans="1:5" ht="27" x14ac:dyDescent="0.25">
      <c r="A1261" s="418">
        <v>94228</v>
      </c>
      <c r="B1261" s="414" t="s">
        <v>7454</v>
      </c>
      <c r="C1261" s="415" t="s">
        <v>8</v>
      </c>
      <c r="D1261" s="416">
        <v>57.15</v>
      </c>
      <c r="E1261" s="417" t="s">
        <v>301</v>
      </c>
    </row>
    <row r="1262" spans="1:5" ht="27" x14ac:dyDescent="0.25">
      <c r="A1262" s="418">
        <v>94229</v>
      </c>
      <c r="B1262" s="414" t="s">
        <v>7455</v>
      </c>
      <c r="C1262" s="415" t="s">
        <v>8</v>
      </c>
      <c r="D1262" s="416">
        <v>111.47</v>
      </c>
      <c r="E1262" s="417" t="s">
        <v>301</v>
      </c>
    </row>
    <row r="1263" spans="1:5" ht="27" x14ac:dyDescent="0.25">
      <c r="A1263" s="418">
        <v>94231</v>
      </c>
      <c r="B1263" s="414" t="s">
        <v>7456</v>
      </c>
      <c r="C1263" s="415" t="s">
        <v>8</v>
      </c>
      <c r="D1263" s="416">
        <v>33.479999999999997</v>
      </c>
      <c r="E1263" s="417" t="s">
        <v>301</v>
      </c>
    </row>
    <row r="1264" spans="1:5" ht="27" x14ac:dyDescent="0.25">
      <c r="A1264" s="418">
        <v>94449</v>
      </c>
      <c r="B1264" s="414" t="s">
        <v>7457</v>
      </c>
      <c r="C1264" s="415" t="s">
        <v>220</v>
      </c>
      <c r="D1264" s="416">
        <v>43.67</v>
      </c>
      <c r="E1264" s="417" t="s">
        <v>301</v>
      </c>
    </row>
    <row r="1265" spans="1:5" ht="13.5" x14ac:dyDescent="0.25">
      <c r="A1265" s="413" t="s">
        <v>1464</v>
      </c>
      <c r="B1265" s="414" t="s">
        <v>1465</v>
      </c>
      <c r="C1265" s="415" t="s">
        <v>112</v>
      </c>
      <c r="D1265" s="416">
        <v>11.13</v>
      </c>
      <c r="E1265" s="417" t="s">
        <v>301</v>
      </c>
    </row>
    <row r="1266" spans="1:5" ht="13.5" x14ac:dyDescent="0.25">
      <c r="A1266" s="413" t="s">
        <v>1466</v>
      </c>
      <c r="B1266" s="414" t="s">
        <v>1467</v>
      </c>
      <c r="C1266" s="415" t="s">
        <v>112</v>
      </c>
      <c r="D1266" s="416">
        <v>8.16</v>
      </c>
      <c r="E1266" s="417" t="s">
        <v>301</v>
      </c>
    </row>
    <row r="1267" spans="1:5" ht="27" x14ac:dyDescent="0.25">
      <c r="A1267" s="418">
        <v>92255</v>
      </c>
      <c r="B1267" s="414" t="s">
        <v>7458</v>
      </c>
      <c r="C1267" s="415" t="s">
        <v>113</v>
      </c>
      <c r="D1267" s="416">
        <v>133.69</v>
      </c>
      <c r="E1267" s="417" t="s">
        <v>301</v>
      </c>
    </row>
    <row r="1268" spans="1:5" ht="27" x14ac:dyDescent="0.25">
      <c r="A1268" s="418">
        <v>92256</v>
      </c>
      <c r="B1268" s="414" t="s">
        <v>7459</v>
      </c>
      <c r="C1268" s="415" t="s">
        <v>113</v>
      </c>
      <c r="D1268" s="416">
        <v>163.6</v>
      </c>
      <c r="E1268" s="417" t="s">
        <v>301</v>
      </c>
    </row>
    <row r="1269" spans="1:5" ht="27" x14ac:dyDescent="0.25">
      <c r="A1269" s="418">
        <v>92257</v>
      </c>
      <c r="B1269" s="414" t="s">
        <v>7460</v>
      </c>
      <c r="C1269" s="415" t="s">
        <v>113</v>
      </c>
      <c r="D1269" s="416">
        <v>193.23</v>
      </c>
      <c r="E1269" s="417" t="s">
        <v>301</v>
      </c>
    </row>
    <row r="1270" spans="1:5" ht="27" x14ac:dyDescent="0.25">
      <c r="A1270" s="418">
        <v>92258</v>
      </c>
      <c r="B1270" s="414" t="s">
        <v>7461</v>
      </c>
      <c r="C1270" s="415" t="s">
        <v>113</v>
      </c>
      <c r="D1270" s="416">
        <v>240.87</v>
      </c>
      <c r="E1270" s="417" t="s">
        <v>301</v>
      </c>
    </row>
    <row r="1271" spans="1:5" ht="40.5" x14ac:dyDescent="0.25">
      <c r="A1271" s="418">
        <v>92568</v>
      </c>
      <c r="B1271" s="414" t="s">
        <v>7462</v>
      </c>
      <c r="C1271" s="415" t="s">
        <v>220</v>
      </c>
      <c r="D1271" s="416">
        <v>75.569999999999993</v>
      </c>
      <c r="E1271" s="417" t="s">
        <v>301</v>
      </c>
    </row>
    <row r="1272" spans="1:5" ht="40.5" x14ac:dyDescent="0.25">
      <c r="A1272" s="418">
        <v>92569</v>
      </c>
      <c r="B1272" s="414" t="s">
        <v>7463</v>
      </c>
      <c r="C1272" s="415" t="s">
        <v>220</v>
      </c>
      <c r="D1272" s="416">
        <v>34.549999999999997</v>
      </c>
      <c r="E1272" s="417" t="s">
        <v>301</v>
      </c>
    </row>
    <row r="1273" spans="1:5" ht="27" x14ac:dyDescent="0.25">
      <c r="A1273" s="418">
        <v>92570</v>
      </c>
      <c r="B1273" s="414" t="s">
        <v>7464</v>
      </c>
      <c r="C1273" s="415" t="s">
        <v>220</v>
      </c>
      <c r="D1273" s="416">
        <v>15.78</v>
      </c>
      <c r="E1273" s="417" t="s">
        <v>301</v>
      </c>
    </row>
    <row r="1274" spans="1:5" ht="40.5" x14ac:dyDescent="0.25">
      <c r="A1274" s="418">
        <v>92571</v>
      </c>
      <c r="B1274" s="414" t="s">
        <v>7465</v>
      </c>
      <c r="C1274" s="415" t="s">
        <v>220</v>
      </c>
      <c r="D1274" s="416">
        <v>81.36</v>
      </c>
      <c r="E1274" s="417" t="s">
        <v>301</v>
      </c>
    </row>
    <row r="1275" spans="1:5" ht="40.5" x14ac:dyDescent="0.25">
      <c r="A1275" s="418">
        <v>92572</v>
      </c>
      <c r="B1275" s="414" t="s">
        <v>7466</v>
      </c>
      <c r="C1275" s="415" t="s">
        <v>220</v>
      </c>
      <c r="D1275" s="416">
        <v>42.02</v>
      </c>
      <c r="E1275" s="417" t="s">
        <v>301</v>
      </c>
    </row>
    <row r="1276" spans="1:5" ht="40.5" x14ac:dyDescent="0.25">
      <c r="A1276" s="418">
        <v>92573</v>
      </c>
      <c r="B1276" s="414" t="s">
        <v>7467</v>
      </c>
      <c r="C1276" s="415" t="s">
        <v>220</v>
      </c>
      <c r="D1276" s="416">
        <v>18.18</v>
      </c>
      <c r="E1276" s="417" t="s">
        <v>301</v>
      </c>
    </row>
    <row r="1277" spans="1:5" ht="27" x14ac:dyDescent="0.25">
      <c r="A1277" s="418">
        <v>92574</v>
      </c>
      <c r="B1277" s="414" t="s">
        <v>7468</v>
      </c>
      <c r="C1277" s="415" t="s">
        <v>220</v>
      </c>
      <c r="D1277" s="416">
        <v>80.989999999999995</v>
      </c>
      <c r="E1277" s="417" t="s">
        <v>301</v>
      </c>
    </row>
    <row r="1278" spans="1:5" ht="27" x14ac:dyDescent="0.25">
      <c r="A1278" s="418">
        <v>92575</v>
      </c>
      <c r="B1278" s="414" t="s">
        <v>7469</v>
      </c>
      <c r="C1278" s="415" t="s">
        <v>220</v>
      </c>
      <c r="D1278" s="416">
        <v>33.92</v>
      </c>
      <c r="E1278" s="417" t="s">
        <v>301</v>
      </c>
    </row>
    <row r="1279" spans="1:5" ht="27" x14ac:dyDescent="0.25">
      <c r="A1279" s="418">
        <v>92576</v>
      </c>
      <c r="B1279" s="414" t="s">
        <v>7470</v>
      </c>
      <c r="C1279" s="415" t="s">
        <v>220</v>
      </c>
      <c r="D1279" s="416">
        <v>12.6</v>
      </c>
      <c r="E1279" s="417" t="s">
        <v>301</v>
      </c>
    </row>
    <row r="1280" spans="1:5" ht="27" x14ac:dyDescent="0.25">
      <c r="A1280" s="418">
        <v>92577</v>
      </c>
      <c r="B1280" s="414" t="s">
        <v>7471</v>
      </c>
      <c r="C1280" s="415" t="s">
        <v>220</v>
      </c>
      <c r="D1280" s="416">
        <v>87.12</v>
      </c>
      <c r="E1280" s="417" t="s">
        <v>301</v>
      </c>
    </row>
    <row r="1281" spans="1:5" ht="27" x14ac:dyDescent="0.25">
      <c r="A1281" s="418">
        <v>92578</v>
      </c>
      <c r="B1281" s="414" t="s">
        <v>7472</v>
      </c>
      <c r="C1281" s="415" t="s">
        <v>220</v>
      </c>
      <c r="D1281" s="416">
        <v>37.299999999999997</v>
      </c>
      <c r="E1281" s="417" t="s">
        <v>301</v>
      </c>
    </row>
    <row r="1282" spans="1:5" ht="27" x14ac:dyDescent="0.25">
      <c r="A1282" s="418">
        <v>92579</v>
      </c>
      <c r="B1282" s="414" t="s">
        <v>7473</v>
      </c>
      <c r="C1282" s="415" t="s">
        <v>220</v>
      </c>
      <c r="D1282" s="416">
        <v>14.51</v>
      </c>
      <c r="E1282" s="417" t="s">
        <v>301</v>
      </c>
    </row>
    <row r="1283" spans="1:5" ht="40.5" x14ac:dyDescent="0.25">
      <c r="A1283" s="418">
        <v>92580</v>
      </c>
      <c r="B1283" s="414" t="s">
        <v>7474</v>
      </c>
      <c r="C1283" s="415" t="s">
        <v>220</v>
      </c>
      <c r="D1283" s="416">
        <v>35.53</v>
      </c>
      <c r="E1283" s="417" t="s">
        <v>301</v>
      </c>
    </row>
    <row r="1284" spans="1:5" ht="27" x14ac:dyDescent="0.25">
      <c r="A1284" s="418">
        <v>92581</v>
      </c>
      <c r="B1284" s="414" t="s">
        <v>7475</v>
      </c>
      <c r="C1284" s="415" t="s">
        <v>220</v>
      </c>
      <c r="D1284" s="416">
        <v>37.08</v>
      </c>
      <c r="E1284" s="417" t="s">
        <v>301</v>
      </c>
    </row>
    <row r="1285" spans="1:5" ht="27" x14ac:dyDescent="0.25">
      <c r="A1285" s="418">
        <v>92582</v>
      </c>
      <c r="B1285" s="414" t="s">
        <v>1468</v>
      </c>
      <c r="C1285" s="415" t="s">
        <v>113</v>
      </c>
      <c r="D1285" s="416">
        <v>501.68</v>
      </c>
      <c r="E1285" s="417" t="s">
        <v>301</v>
      </c>
    </row>
    <row r="1286" spans="1:5" ht="27" x14ac:dyDescent="0.25">
      <c r="A1286" s="418">
        <v>92584</v>
      </c>
      <c r="B1286" s="414" t="s">
        <v>1469</v>
      </c>
      <c r="C1286" s="415" t="s">
        <v>113</v>
      </c>
      <c r="D1286" s="416">
        <v>587.41999999999996</v>
      </c>
      <c r="E1286" s="417" t="s">
        <v>301</v>
      </c>
    </row>
    <row r="1287" spans="1:5" ht="27" x14ac:dyDescent="0.25">
      <c r="A1287" s="418">
        <v>92586</v>
      </c>
      <c r="B1287" s="414" t="s">
        <v>1470</v>
      </c>
      <c r="C1287" s="415" t="s">
        <v>113</v>
      </c>
      <c r="D1287" s="416">
        <v>673.16</v>
      </c>
      <c r="E1287" s="417" t="s">
        <v>301</v>
      </c>
    </row>
    <row r="1288" spans="1:5" ht="27" x14ac:dyDescent="0.25">
      <c r="A1288" s="418">
        <v>92588</v>
      </c>
      <c r="B1288" s="414" t="s">
        <v>1471</v>
      </c>
      <c r="C1288" s="415" t="s">
        <v>113</v>
      </c>
      <c r="D1288" s="416">
        <v>838.99</v>
      </c>
      <c r="E1288" s="417" t="s">
        <v>301</v>
      </c>
    </row>
    <row r="1289" spans="1:5" ht="27" x14ac:dyDescent="0.25">
      <c r="A1289" s="418">
        <v>92590</v>
      </c>
      <c r="B1289" s="414" t="s">
        <v>1472</v>
      </c>
      <c r="C1289" s="415" t="s">
        <v>113</v>
      </c>
      <c r="D1289" s="416">
        <v>924.73</v>
      </c>
      <c r="E1289" s="417" t="s">
        <v>301</v>
      </c>
    </row>
    <row r="1290" spans="1:5" ht="27" x14ac:dyDescent="0.25">
      <c r="A1290" s="418">
        <v>92592</v>
      </c>
      <c r="B1290" s="414" t="s">
        <v>1473</v>
      </c>
      <c r="C1290" s="415" t="s">
        <v>113</v>
      </c>
      <c r="D1290" s="416">
        <v>1040.0999999999999</v>
      </c>
      <c r="E1290" s="417" t="s">
        <v>301</v>
      </c>
    </row>
    <row r="1291" spans="1:5" ht="40.5" x14ac:dyDescent="0.25">
      <c r="A1291" s="418">
        <v>92593</v>
      </c>
      <c r="B1291" s="414" t="s">
        <v>1474</v>
      </c>
      <c r="C1291" s="415" t="s">
        <v>112</v>
      </c>
      <c r="D1291" s="416">
        <v>7.88</v>
      </c>
      <c r="E1291" s="417" t="s">
        <v>301</v>
      </c>
    </row>
    <row r="1292" spans="1:5" ht="27" x14ac:dyDescent="0.25">
      <c r="A1292" s="418">
        <v>92594</v>
      </c>
      <c r="B1292" s="414" t="s">
        <v>1475</v>
      </c>
      <c r="C1292" s="415" t="s">
        <v>113</v>
      </c>
      <c r="D1292" s="416">
        <v>1192.72</v>
      </c>
      <c r="E1292" s="417" t="s">
        <v>301</v>
      </c>
    </row>
    <row r="1293" spans="1:5" ht="27" x14ac:dyDescent="0.25">
      <c r="A1293" s="418">
        <v>92596</v>
      </c>
      <c r="B1293" s="414" t="s">
        <v>1476</v>
      </c>
      <c r="C1293" s="415" t="s">
        <v>113</v>
      </c>
      <c r="D1293" s="416">
        <v>1328.93</v>
      </c>
      <c r="E1293" s="417" t="s">
        <v>301</v>
      </c>
    </row>
    <row r="1294" spans="1:5" ht="27" x14ac:dyDescent="0.25">
      <c r="A1294" s="418">
        <v>92598</v>
      </c>
      <c r="B1294" s="414" t="s">
        <v>1477</v>
      </c>
      <c r="C1294" s="415" t="s">
        <v>113</v>
      </c>
      <c r="D1294" s="416">
        <v>1414.67</v>
      </c>
      <c r="E1294" s="417" t="s">
        <v>301</v>
      </c>
    </row>
    <row r="1295" spans="1:5" ht="27" x14ac:dyDescent="0.25">
      <c r="A1295" s="418">
        <v>92600</v>
      </c>
      <c r="B1295" s="414" t="s">
        <v>1478</v>
      </c>
      <c r="C1295" s="415" t="s">
        <v>113</v>
      </c>
      <c r="D1295" s="416">
        <v>1517.1</v>
      </c>
      <c r="E1295" s="417" t="s">
        <v>301</v>
      </c>
    </row>
    <row r="1296" spans="1:5" ht="40.5" x14ac:dyDescent="0.25">
      <c r="A1296" s="418">
        <v>92602</v>
      </c>
      <c r="B1296" s="414" t="s">
        <v>1479</v>
      </c>
      <c r="C1296" s="415" t="s">
        <v>113</v>
      </c>
      <c r="D1296" s="416">
        <v>501.68</v>
      </c>
      <c r="E1296" s="417" t="s">
        <v>301</v>
      </c>
    </row>
    <row r="1297" spans="1:5" ht="40.5" x14ac:dyDescent="0.25">
      <c r="A1297" s="418">
        <v>92604</v>
      </c>
      <c r="B1297" s="414" t="s">
        <v>1480</v>
      </c>
      <c r="C1297" s="415" t="s">
        <v>113</v>
      </c>
      <c r="D1297" s="416">
        <v>570.73</v>
      </c>
      <c r="E1297" s="417" t="s">
        <v>301</v>
      </c>
    </row>
    <row r="1298" spans="1:5" ht="40.5" x14ac:dyDescent="0.25">
      <c r="A1298" s="418">
        <v>92606</v>
      </c>
      <c r="B1298" s="414" t="s">
        <v>1481</v>
      </c>
      <c r="C1298" s="415" t="s">
        <v>113</v>
      </c>
      <c r="D1298" s="416">
        <v>656.47</v>
      </c>
      <c r="E1298" s="417" t="s">
        <v>301</v>
      </c>
    </row>
    <row r="1299" spans="1:5" ht="40.5" x14ac:dyDescent="0.25">
      <c r="A1299" s="418">
        <v>92608</v>
      </c>
      <c r="B1299" s="414" t="s">
        <v>1482</v>
      </c>
      <c r="C1299" s="415" t="s">
        <v>113</v>
      </c>
      <c r="D1299" s="416">
        <v>805.61</v>
      </c>
      <c r="E1299" s="417" t="s">
        <v>301</v>
      </c>
    </row>
    <row r="1300" spans="1:5" ht="40.5" x14ac:dyDescent="0.25">
      <c r="A1300" s="418">
        <v>92610</v>
      </c>
      <c r="B1300" s="414" t="s">
        <v>1483</v>
      </c>
      <c r="C1300" s="415" t="s">
        <v>113</v>
      </c>
      <c r="D1300" s="416">
        <v>891.35</v>
      </c>
      <c r="E1300" s="417" t="s">
        <v>301</v>
      </c>
    </row>
    <row r="1301" spans="1:5" ht="40.5" x14ac:dyDescent="0.25">
      <c r="A1301" s="418">
        <v>92612</v>
      </c>
      <c r="B1301" s="414" t="s">
        <v>1484</v>
      </c>
      <c r="C1301" s="415" t="s">
        <v>113</v>
      </c>
      <c r="D1301" s="416">
        <v>1006.72</v>
      </c>
      <c r="E1301" s="417" t="s">
        <v>301</v>
      </c>
    </row>
    <row r="1302" spans="1:5" ht="40.5" x14ac:dyDescent="0.25">
      <c r="A1302" s="418">
        <v>92614</v>
      </c>
      <c r="B1302" s="414" t="s">
        <v>1485</v>
      </c>
      <c r="C1302" s="415" t="s">
        <v>113</v>
      </c>
      <c r="D1302" s="416">
        <v>1125.96</v>
      </c>
      <c r="E1302" s="417" t="s">
        <v>301</v>
      </c>
    </row>
    <row r="1303" spans="1:5" ht="40.5" x14ac:dyDescent="0.25">
      <c r="A1303" s="418">
        <v>92616</v>
      </c>
      <c r="B1303" s="414" t="s">
        <v>1486</v>
      </c>
      <c r="C1303" s="415" t="s">
        <v>113</v>
      </c>
      <c r="D1303" s="416">
        <v>1278.8599999999999</v>
      </c>
      <c r="E1303" s="417" t="s">
        <v>301</v>
      </c>
    </row>
    <row r="1304" spans="1:5" ht="40.5" x14ac:dyDescent="0.25">
      <c r="A1304" s="418">
        <v>92618</v>
      </c>
      <c r="B1304" s="414" t="s">
        <v>1487</v>
      </c>
      <c r="C1304" s="415" t="s">
        <v>113</v>
      </c>
      <c r="D1304" s="416">
        <v>1364.6</v>
      </c>
      <c r="E1304" s="417" t="s">
        <v>301</v>
      </c>
    </row>
    <row r="1305" spans="1:5" ht="40.5" x14ac:dyDescent="0.25">
      <c r="A1305" s="418">
        <v>92620</v>
      </c>
      <c r="B1305" s="414" t="s">
        <v>1488</v>
      </c>
      <c r="C1305" s="415" t="s">
        <v>113</v>
      </c>
      <c r="D1305" s="416">
        <v>1450.34</v>
      </c>
      <c r="E1305" s="417" t="s">
        <v>301</v>
      </c>
    </row>
    <row r="1306" spans="1:5" ht="27" x14ac:dyDescent="0.25">
      <c r="A1306" s="418">
        <v>100357</v>
      </c>
      <c r="B1306" s="414" t="s">
        <v>7476</v>
      </c>
      <c r="C1306" s="415" t="s">
        <v>113</v>
      </c>
      <c r="D1306" s="416">
        <v>746.71</v>
      </c>
      <c r="E1306" s="417" t="s">
        <v>301</v>
      </c>
    </row>
    <row r="1307" spans="1:5" ht="27" x14ac:dyDescent="0.25">
      <c r="A1307" s="418">
        <v>100358</v>
      </c>
      <c r="B1307" s="414" t="s">
        <v>7477</v>
      </c>
      <c r="C1307" s="415" t="s">
        <v>113</v>
      </c>
      <c r="D1307" s="416">
        <v>1029.6300000000001</v>
      </c>
      <c r="E1307" s="417" t="s">
        <v>301</v>
      </c>
    </row>
    <row r="1308" spans="1:5" ht="27" x14ac:dyDescent="0.25">
      <c r="A1308" s="418">
        <v>100359</v>
      </c>
      <c r="B1308" s="414" t="s">
        <v>7478</v>
      </c>
      <c r="C1308" s="415" t="s">
        <v>113</v>
      </c>
      <c r="D1308" s="416">
        <v>1078.3900000000001</v>
      </c>
      <c r="E1308" s="417" t="s">
        <v>301</v>
      </c>
    </row>
    <row r="1309" spans="1:5" ht="27" x14ac:dyDescent="0.25">
      <c r="A1309" s="418">
        <v>100360</v>
      </c>
      <c r="B1309" s="414" t="s">
        <v>7479</v>
      </c>
      <c r="C1309" s="415" t="s">
        <v>113</v>
      </c>
      <c r="D1309" s="416">
        <v>1195.93</v>
      </c>
      <c r="E1309" s="417" t="s">
        <v>301</v>
      </c>
    </row>
    <row r="1310" spans="1:5" ht="27" x14ac:dyDescent="0.25">
      <c r="A1310" s="418">
        <v>100361</v>
      </c>
      <c r="B1310" s="414" t="s">
        <v>7480</v>
      </c>
      <c r="C1310" s="415" t="s">
        <v>113</v>
      </c>
      <c r="D1310" s="416">
        <v>1499.97</v>
      </c>
      <c r="E1310" s="417" t="s">
        <v>301</v>
      </c>
    </row>
    <row r="1311" spans="1:5" ht="27" x14ac:dyDescent="0.25">
      <c r="A1311" s="418">
        <v>100362</v>
      </c>
      <c r="B1311" s="414" t="s">
        <v>7481</v>
      </c>
      <c r="C1311" s="415" t="s">
        <v>113</v>
      </c>
      <c r="D1311" s="416">
        <v>1886.75</v>
      </c>
      <c r="E1311" s="417" t="s">
        <v>301</v>
      </c>
    </row>
    <row r="1312" spans="1:5" ht="27" x14ac:dyDescent="0.25">
      <c r="A1312" s="418">
        <v>100363</v>
      </c>
      <c r="B1312" s="414" t="s">
        <v>7482</v>
      </c>
      <c r="C1312" s="415" t="s">
        <v>113</v>
      </c>
      <c r="D1312" s="416">
        <v>1958.12</v>
      </c>
      <c r="E1312" s="417" t="s">
        <v>301</v>
      </c>
    </row>
    <row r="1313" spans="1:5" ht="27" x14ac:dyDescent="0.25">
      <c r="A1313" s="418">
        <v>100364</v>
      </c>
      <c r="B1313" s="414" t="s">
        <v>7483</v>
      </c>
      <c r="C1313" s="415" t="s">
        <v>113</v>
      </c>
      <c r="D1313" s="416">
        <v>2141.2199999999998</v>
      </c>
      <c r="E1313" s="417" t="s">
        <v>301</v>
      </c>
    </row>
    <row r="1314" spans="1:5" ht="27" x14ac:dyDescent="0.25">
      <c r="A1314" s="418">
        <v>100365</v>
      </c>
      <c r="B1314" s="414" t="s">
        <v>7484</v>
      </c>
      <c r="C1314" s="415" t="s">
        <v>113</v>
      </c>
      <c r="D1314" s="416">
        <v>2485.38</v>
      </c>
      <c r="E1314" s="417" t="s">
        <v>301</v>
      </c>
    </row>
    <row r="1315" spans="1:5" ht="27" x14ac:dyDescent="0.25">
      <c r="A1315" s="418">
        <v>100366</v>
      </c>
      <c r="B1315" s="414" t="s">
        <v>7485</v>
      </c>
      <c r="C1315" s="415" t="s">
        <v>113</v>
      </c>
      <c r="D1315" s="416">
        <v>2656.69</v>
      </c>
      <c r="E1315" s="417" t="s">
        <v>301</v>
      </c>
    </row>
    <row r="1316" spans="1:5" ht="40.5" x14ac:dyDescent="0.25">
      <c r="A1316" s="418">
        <v>100367</v>
      </c>
      <c r="B1316" s="414" t="s">
        <v>7486</v>
      </c>
      <c r="C1316" s="415" t="s">
        <v>113</v>
      </c>
      <c r="D1316" s="416">
        <v>727.66</v>
      </c>
      <c r="E1316" s="417" t="s">
        <v>301</v>
      </c>
    </row>
    <row r="1317" spans="1:5" ht="40.5" x14ac:dyDescent="0.25">
      <c r="A1317" s="418">
        <v>100368</v>
      </c>
      <c r="B1317" s="414" t="s">
        <v>7487</v>
      </c>
      <c r="C1317" s="415" t="s">
        <v>113</v>
      </c>
      <c r="D1317" s="416">
        <v>1005.19</v>
      </c>
      <c r="E1317" s="417" t="s">
        <v>301</v>
      </c>
    </row>
    <row r="1318" spans="1:5" ht="40.5" x14ac:dyDescent="0.25">
      <c r="A1318" s="418">
        <v>100369</v>
      </c>
      <c r="B1318" s="414" t="s">
        <v>7488</v>
      </c>
      <c r="C1318" s="415" t="s">
        <v>113</v>
      </c>
      <c r="D1318" s="416">
        <v>1053.95</v>
      </c>
      <c r="E1318" s="417" t="s">
        <v>301</v>
      </c>
    </row>
    <row r="1319" spans="1:5" ht="40.5" x14ac:dyDescent="0.25">
      <c r="A1319" s="418">
        <v>100370</v>
      </c>
      <c r="B1319" s="414" t="s">
        <v>7489</v>
      </c>
      <c r="C1319" s="415" t="s">
        <v>113</v>
      </c>
      <c r="D1319" s="416">
        <v>1243.3499999999999</v>
      </c>
      <c r="E1319" s="417" t="s">
        <v>301</v>
      </c>
    </row>
    <row r="1320" spans="1:5" ht="40.5" x14ac:dyDescent="0.25">
      <c r="A1320" s="418">
        <v>100371</v>
      </c>
      <c r="B1320" s="414" t="s">
        <v>7490</v>
      </c>
      <c r="C1320" s="415" t="s">
        <v>113</v>
      </c>
      <c r="D1320" s="416">
        <v>1434.02</v>
      </c>
      <c r="E1320" s="417" t="s">
        <v>301</v>
      </c>
    </row>
    <row r="1321" spans="1:5" ht="40.5" x14ac:dyDescent="0.25">
      <c r="A1321" s="418">
        <v>100372</v>
      </c>
      <c r="B1321" s="414" t="s">
        <v>7491</v>
      </c>
      <c r="C1321" s="415" t="s">
        <v>113</v>
      </c>
      <c r="D1321" s="416">
        <v>1781.36</v>
      </c>
      <c r="E1321" s="417" t="s">
        <v>301</v>
      </c>
    </row>
    <row r="1322" spans="1:5" ht="40.5" x14ac:dyDescent="0.25">
      <c r="A1322" s="418">
        <v>100373</v>
      </c>
      <c r="B1322" s="414" t="s">
        <v>7492</v>
      </c>
      <c r="C1322" s="415" t="s">
        <v>113</v>
      </c>
      <c r="D1322" s="416">
        <v>1841.29</v>
      </c>
      <c r="E1322" s="417" t="s">
        <v>301</v>
      </c>
    </row>
    <row r="1323" spans="1:5" ht="40.5" x14ac:dyDescent="0.25">
      <c r="A1323" s="418">
        <v>100374</v>
      </c>
      <c r="B1323" s="414" t="s">
        <v>7493</v>
      </c>
      <c r="C1323" s="415" t="s">
        <v>113</v>
      </c>
      <c r="D1323" s="416">
        <v>1985.01</v>
      </c>
      <c r="E1323" s="417" t="s">
        <v>301</v>
      </c>
    </row>
    <row r="1324" spans="1:5" ht="40.5" x14ac:dyDescent="0.25">
      <c r="A1324" s="418">
        <v>100375</v>
      </c>
      <c r="B1324" s="414" t="s">
        <v>7494</v>
      </c>
      <c r="C1324" s="415" t="s">
        <v>113</v>
      </c>
      <c r="D1324" s="416">
        <v>2257.77</v>
      </c>
      <c r="E1324" s="417" t="s">
        <v>301</v>
      </c>
    </row>
    <row r="1325" spans="1:5" ht="40.5" x14ac:dyDescent="0.25">
      <c r="A1325" s="418">
        <v>100376</v>
      </c>
      <c r="B1325" s="414" t="s">
        <v>7495</v>
      </c>
      <c r="C1325" s="415" t="s">
        <v>113</v>
      </c>
      <c r="D1325" s="416">
        <v>2191.89</v>
      </c>
      <c r="E1325" s="417" t="s">
        <v>301</v>
      </c>
    </row>
    <row r="1326" spans="1:5" ht="27" x14ac:dyDescent="0.25">
      <c r="A1326" s="418">
        <v>100377</v>
      </c>
      <c r="B1326" s="414" t="s">
        <v>7496</v>
      </c>
      <c r="C1326" s="415" t="s">
        <v>112</v>
      </c>
      <c r="D1326" s="416">
        <v>8.39</v>
      </c>
      <c r="E1326" s="417" t="s">
        <v>301</v>
      </c>
    </row>
    <row r="1327" spans="1:5" ht="27" x14ac:dyDescent="0.25">
      <c r="A1327" s="418">
        <v>100378</v>
      </c>
      <c r="B1327" s="414" t="s">
        <v>7497</v>
      </c>
      <c r="C1327" s="415" t="s">
        <v>112</v>
      </c>
      <c r="D1327" s="416">
        <v>7.51</v>
      </c>
      <c r="E1327" s="417" t="s">
        <v>301</v>
      </c>
    </row>
    <row r="1328" spans="1:5" ht="40.5" x14ac:dyDescent="0.25">
      <c r="A1328" s="418">
        <v>100382</v>
      </c>
      <c r="B1328" s="414" t="s">
        <v>7498</v>
      </c>
      <c r="C1328" s="415" t="s">
        <v>220</v>
      </c>
      <c r="D1328" s="416">
        <v>16.850000000000001</v>
      </c>
      <c r="E1328" s="417" t="s">
        <v>301</v>
      </c>
    </row>
    <row r="1329" spans="1:5" ht="27" x14ac:dyDescent="0.25">
      <c r="A1329" s="418">
        <v>94444</v>
      </c>
      <c r="B1329" s="414" t="s">
        <v>7499</v>
      </c>
      <c r="C1329" s="415" t="s">
        <v>220</v>
      </c>
      <c r="D1329" s="416">
        <v>484.63</v>
      </c>
      <c r="E1329" s="417" t="s">
        <v>301</v>
      </c>
    </row>
    <row r="1330" spans="1:5" ht="13.5" x14ac:dyDescent="0.25">
      <c r="A1330" s="413" t="s">
        <v>1489</v>
      </c>
      <c r="B1330" s="414" t="s">
        <v>1490</v>
      </c>
      <c r="C1330" s="415" t="s">
        <v>8</v>
      </c>
      <c r="D1330" s="416">
        <v>29.01</v>
      </c>
      <c r="E1330" s="417" t="s">
        <v>301</v>
      </c>
    </row>
    <row r="1331" spans="1:5" ht="13.5" x14ac:dyDescent="0.25">
      <c r="A1331" s="413" t="s">
        <v>1491</v>
      </c>
      <c r="B1331" s="414" t="s">
        <v>1492</v>
      </c>
      <c r="C1331" s="415" t="s">
        <v>8</v>
      </c>
      <c r="D1331" s="416">
        <v>81.489999999999995</v>
      </c>
      <c r="E1331" s="417" t="s">
        <v>301</v>
      </c>
    </row>
    <row r="1332" spans="1:5" ht="13.5" x14ac:dyDescent="0.25">
      <c r="A1332" s="413" t="s">
        <v>1493</v>
      </c>
      <c r="B1332" s="414" t="s">
        <v>1494</v>
      </c>
      <c r="C1332" s="415" t="s">
        <v>8</v>
      </c>
      <c r="D1332" s="416">
        <v>30.19</v>
      </c>
      <c r="E1332" s="417" t="s">
        <v>301</v>
      </c>
    </row>
    <row r="1333" spans="1:5" ht="13.5" x14ac:dyDescent="0.25">
      <c r="A1333" s="413" t="s">
        <v>1495</v>
      </c>
      <c r="B1333" s="414" t="s">
        <v>1496</v>
      </c>
      <c r="C1333" s="415" t="s">
        <v>8</v>
      </c>
      <c r="D1333" s="416">
        <v>26.24</v>
      </c>
      <c r="E1333" s="417" t="s">
        <v>301</v>
      </c>
    </row>
    <row r="1334" spans="1:5" ht="13.5" x14ac:dyDescent="0.25">
      <c r="A1334" s="413" t="s">
        <v>1497</v>
      </c>
      <c r="B1334" s="414" t="s">
        <v>1498</v>
      </c>
      <c r="C1334" s="415" t="s">
        <v>220</v>
      </c>
      <c r="D1334" s="416">
        <v>5.74</v>
      </c>
      <c r="E1334" s="417" t="s">
        <v>301</v>
      </c>
    </row>
    <row r="1335" spans="1:5" ht="13.5" x14ac:dyDescent="0.25">
      <c r="A1335" s="413" t="s">
        <v>1499</v>
      </c>
      <c r="B1335" s="414" t="s">
        <v>351</v>
      </c>
      <c r="C1335" s="415" t="s">
        <v>220</v>
      </c>
      <c r="D1335" s="416">
        <v>11.21</v>
      </c>
      <c r="E1335" s="417" t="s">
        <v>301</v>
      </c>
    </row>
    <row r="1336" spans="1:5" ht="13.5" x14ac:dyDescent="0.25">
      <c r="A1336" s="413" t="s">
        <v>1500</v>
      </c>
      <c r="B1336" s="414" t="s">
        <v>1501</v>
      </c>
      <c r="C1336" s="415" t="s">
        <v>260</v>
      </c>
      <c r="D1336" s="416">
        <v>127.52</v>
      </c>
      <c r="E1336" s="417" t="s">
        <v>301</v>
      </c>
    </row>
    <row r="1337" spans="1:5" ht="13.5" x14ac:dyDescent="0.25">
      <c r="A1337" s="413" t="s">
        <v>1502</v>
      </c>
      <c r="B1337" s="414" t="s">
        <v>1503</v>
      </c>
      <c r="C1337" s="415" t="s">
        <v>260</v>
      </c>
      <c r="D1337" s="416">
        <v>125.5</v>
      </c>
      <c r="E1337" s="417" t="s">
        <v>301</v>
      </c>
    </row>
    <row r="1338" spans="1:5" ht="13.5" x14ac:dyDescent="0.25">
      <c r="A1338" s="413" t="s">
        <v>1504</v>
      </c>
      <c r="B1338" s="414" t="s">
        <v>1505</v>
      </c>
      <c r="C1338" s="415" t="s">
        <v>260</v>
      </c>
      <c r="D1338" s="416">
        <v>77.44</v>
      </c>
      <c r="E1338" s="417" t="s">
        <v>301</v>
      </c>
    </row>
    <row r="1339" spans="1:5" ht="27" x14ac:dyDescent="0.25">
      <c r="A1339" s="413" t="s">
        <v>1506</v>
      </c>
      <c r="B1339" s="414" t="s">
        <v>1507</v>
      </c>
      <c r="C1339" s="415" t="s">
        <v>8</v>
      </c>
      <c r="D1339" s="416">
        <v>73.63</v>
      </c>
      <c r="E1339" s="417" t="s">
        <v>301</v>
      </c>
    </row>
    <row r="1340" spans="1:5" ht="27" x14ac:dyDescent="0.25">
      <c r="A1340" s="413" t="s">
        <v>1508</v>
      </c>
      <c r="B1340" s="414" t="s">
        <v>1509</v>
      </c>
      <c r="C1340" s="415" t="s">
        <v>8</v>
      </c>
      <c r="D1340" s="416">
        <v>49.6</v>
      </c>
      <c r="E1340" s="417" t="s">
        <v>301</v>
      </c>
    </row>
    <row r="1341" spans="1:5" ht="27" x14ac:dyDescent="0.25">
      <c r="A1341" s="413" t="s">
        <v>1510</v>
      </c>
      <c r="B1341" s="414" t="s">
        <v>1511</v>
      </c>
      <c r="C1341" s="415" t="s">
        <v>8</v>
      </c>
      <c r="D1341" s="416">
        <v>67.33</v>
      </c>
      <c r="E1341" s="417" t="s">
        <v>301</v>
      </c>
    </row>
    <row r="1342" spans="1:5" ht="27" x14ac:dyDescent="0.25">
      <c r="A1342" s="413" t="s">
        <v>1512</v>
      </c>
      <c r="B1342" s="414" t="s">
        <v>1513</v>
      </c>
      <c r="C1342" s="415" t="s">
        <v>8</v>
      </c>
      <c r="D1342" s="416">
        <v>44.51</v>
      </c>
      <c r="E1342" s="417" t="s">
        <v>301</v>
      </c>
    </row>
    <row r="1343" spans="1:5" ht="13.5" x14ac:dyDescent="0.25">
      <c r="A1343" s="418">
        <v>83651</v>
      </c>
      <c r="B1343" s="414" t="s">
        <v>1514</v>
      </c>
      <c r="C1343" s="415" t="s">
        <v>8</v>
      </c>
      <c r="D1343" s="416">
        <v>33.159999999999997</v>
      </c>
      <c r="E1343" s="417" t="s">
        <v>301</v>
      </c>
    </row>
    <row r="1344" spans="1:5" ht="40.5" x14ac:dyDescent="0.25">
      <c r="A1344" s="418">
        <v>83658</v>
      </c>
      <c r="B1344" s="414" t="s">
        <v>1515</v>
      </c>
      <c r="C1344" s="415" t="s">
        <v>8</v>
      </c>
      <c r="D1344" s="416">
        <v>206</v>
      </c>
      <c r="E1344" s="417" t="s">
        <v>301</v>
      </c>
    </row>
    <row r="1345" spans="1:5" ht="13.5" x14ac:dyDescent="0.25">
      <c r="A1345" s="418">
        <v>83661</v>
      </c>
      <c r="B1345" s="414" t="s">
        <v>1516</v>
      </c>
      <c r="C1345" s="415" t="s">
        <v>8</v>
      </c>
      <c r="D1345" s="416">
        <v>121.13</v>
      </c>
      <c r="E1345" s="417" t="s">
        <v>301</v>
      </c>
    </row>
    <row r="1346" spans="1:5" ht="13.5" x14ac:dyDescent="0.25">
      <c r="A1346" s="418">
        <v>83662</v>
      </c>
      <c r="B1346" s="414" t="s">
        <v>1517</v>
      </c>
      <c r="C1346" s="415" t="s">
        <v>260</v>
      </c>
      <c r="D1346" s="416">
        <v>113.76</v>
      </c>
      <c r="E1346" s="417" t="s">
        <v>301</v>
      </c>
    </row>
    <row r="1347" spans="1:5" ht="27" x14ac:dyDescent="0.25">
      <c r="A1347" s="418">
        <v>83664</v>
      </c>
      <c r="B1347" s="414" t="s">
        <v>1518</v>
      </c>
      <c r="C1347" s="415" t="s">
        <v>8</v>
      </c>
      <c r="D1347" s="416">
        <v>72.180000000000007</v>
      </c>
      <c r="E1347" s="417" t="s">
        <v>301</v>
      </c>
    </row>
    <row r="1348" spans="1:5" ht="13.5" x14ac:dyDescent="0.25">
      <c r="A1348" s="418">
        <v>83665</v>
      </c>
      <c r="B1348" s="414" t="s">
        <v>1519</v>
      </c>
      <c r="C1348" s="415" t="s">
        <v>220</v>
      </c>
      <c r="D1348" s="416">
        <v>7.44</v>
      </c>
      <c r="E1348" s="417" t="s">
        <v>301</v>
      </c>
    </row>
    <row r="1349" spans="1:5" ht="13.5" x14ac:dyDescent="0.25">
      <c r="A1349" s="418">
        <v>83669</v>
      </c>
      <c r="B1349" s="414" t="s">
        <v>1520</v>
      </c>
      <c r="C1349" s="415" t="s">
        <v>220</v>
      </c>
      <c r="D1349" s="416">
        <v>8.84</v>
      </c>
      <c r="E1349" s="417" t="s">
        <v>301</v>
      </c>
    </row>
    <row r="1350" spans="1:5" ht="13.5" x14ac:dyDescent="0.25">
      <c r="A1350" s="418">
        <v>83670</v>
      </c>
      <c r="B1350" s="414" t="s">
        <v>1521</v>
      </c>
      <c r="C1350" s="415" t="s">
        <v>8</v>
      </c>
      <c r="D1350" s="416">
        <v>46.68</v>
      </c>
      <c r="E1350" s="417" t="s">
        <v>301</v>
      </c>
    </row>
    <row r="1351" spans="1:5" ht="13.5" x14ac:dyDescent="0.25">
      <c r="A1351" s="418">
        <v>83671</v>
      </c>
      <c r="B1351" s="414" t="s">
        <v>1522</v>
      </c>
      <c r="C1351" s="415" t="s">
        <v>8</v>
      </c>
      <c r="D1351" s="416">
        <v>50.06</v>
      </c>
      <c r="E1351" s="417" t="s">
        <v>301</v>
      </c>
    </row>
    <row r="1352" spans="1:5" ht="27" x14ac:dyDescent="0.25">
      <c r="A1352" s="418">
        <v>83679</v>
      </c>
      <c r="B1352" s="414" t="s">
        <v>1523</v>
      </c>
      <c r="C1352" s="415" t="s">
        <v>8</v>
      </c>
      <c r="D1352" s="416">
        <v>13.47</v>
      </c>
      <c r="E1352" s="417" t="s">
        <v>301</v>
      </c>
    </row>
    <row r="1353" spans="1:5" ht="27" x14ac:dyDescent="0.25">
      <c r="A1353" s="418">
        <v>83680</v>
      </c>
      <c r="B1353" s="414" t="s">
        <v>1524</v>
      </c>
      <c r="C1353" s="415" t="s">
        <v>8</v>
      </c>
      <c r="D1353" s="416">
        <v>16</v>
      </c>
      <c r="E1353" s="417" t="s">
        <v>301</v>
      </c>
    </row>
    <row r="1354" spans="1:5" ht="27" x14ac:dyDescent="0.25">
      <c r="A1354" s="418">
        <v>83681</v>
      </c>
      <c r="B1354" s="414" t="s">
        <v>1525</v>
      </c>
      <c r="C1354" s="415" t="s">
        <v>8</v>
      </c>
      <c r="D1354" s="416">
        <v>17.170000000000002</v>
      </c>
      <c r="E1354" s="417" t="s">
        <v>301</v>
      </c>
    </row>
    <row r="1355" spans="1:5" ht="13.5" x14ac:dyDescent="0.25">
      <c r="A1355" s="418">
        <v>83682</v>
      </c>
      <c r="B1355" s="414" t="s">
        <v>1526</v>
      </c>
      <c r="C1355" s="415" t="s">
        <v>260</v>
      </c>
      <c r="D1355" s="416">
        <v>129.29</v>
      </c>
      <c r="E1355" s="417" t="s">
        <v>301</v>
      </c>
    </row>
    <row r="1356" spans="1:5" ht="13.5" x14ac:dyDescent="0.25">
      <c r="A1356" s="418">
        <v>83729</v>
      </c>
      <c r="B1356" s="414" t="s">
        <v>1527</v>
      </c>
      <c r="C1356" s="415" t="s">
        <v>220</v>
      </c>
      <c r="D1356" s="416">
        <v>17.29</v>
      </c>
      <c r="E1356" s="417" t="s">
        <v>301</v>
      </c>
    </row>
    <row r="1357" spans="1:5" ht="13.5" x14ac:dyDescent="0.25">
      <c r="A1357" s="418">
        <v>83739</v>
      </c>
      <c r="B1357" s="414" t="s">
        <v>1528</v>
      </c>
      <c r="C1357" s="415" t="s">
        <v>220</v>
      </c>
      <c r="D1357" s="416">
        <v>6.06</v>
      </c>
      <c r="E1357" s="417" t="s">
        <v>301</v>
      </c>
    </row>
    <row r="1358" spans="1:5" ht="13.5" x14ac:dyDescent="0.25">
      <c r="A1358" s="418">
        <v>6454</v>
      </c>
      <c r="B1358" s="414" t="s">
        <v>1529</v>
      </c>
      <c r="C1358" s="415" t="s">
        <v>260</v>
      </c>
      <c r="D1358" s="416">
        <v>188.66</v>
      </c>
      <c r="E1358" s="417" t="s">
        <v>301</v>
      </c>
    </row>
    <row r="1359" spans="1:5" ht="13.5" x14ac:dyDescent="0.25">
      <c r="A1359" s="418">
        <v>73611</v>
      </c>
      <c r="B1359" s="414" t="s">
        <v>1530</v>
      </c>
      <c r="C1359" s="415" t="s">
        <v>260</v>
      </c>
      <c r="D1359" s="416">
        <v>399.81</v>
      </c>
      <c r="E1359" s="417" t="s">
        <v>301</v>
      </c>
    </row>
    <row r="1360" spans="1:5" ht="13.5" x14ac:dyDescent="0.25">
      <c r="A1360" s="418">
        <v>73697</v>
      </c>
      <c r="B1360" s="414" t="s">
        <v>1531</v>
      </c>
      <c r="C1360" s="415" t="s">
        <v>260</v>
      </c>
      <c r="D1360" s="416">
        <v>189.36</v>
      </c>
      <c r="E1360" s="417" t="s">
        <v>301</v>
      </c>
    </row>
    <row r="1361" spans="1:5" ht="13.5" x14ac:dyDescent="0.25">
      <c r="A1361" s="418">
        <v>73698</v>
      </c>
      <c r="B1361" s="414" t="s">
        <v>1532</v>
      </c>
      <c r="C1361" s="415" t="s">
        <v>260</v>
      </c>
      <c r="D1361" s="416">
        <v>245.28</v>
      </c>
      <c r="E1361" s="417" t="s">
        <v>301</v>
      </c>
    </row>
    <row r="1362" spans="1:5" ht="13.5" x14ac:dyDescent="0.25">
      <c r="A1362" s="413" t="s">
        <v>1533</v>
      </c>
      <c r="B1362" s="414" t="s">
        <v>1534</v>
      </c>
      <c r="C1362" s="415" t="s">
        <v>220</v>
      </c>
      <c r="D1362" s="416">
        <v>140.15</v>
      </c>
      <c r="E1362" s="417" t="s">
        <v>301</v>
      </c>
    </row>
    <row r="1363" spans="1:5" ht="13.5" x14ac:dyDescent="0.25">
      <c r="A1363" s="413" t="s">
        <v>1535</v>
      </c>
      <c r="B1363" s="414" t="s">
        <v>1536</v>
      </c>
      <c r="C1363" s="415" t="s">
        <v>220</v>
      </c>
      <c r="D1363" s="416">
        <v>354.65</v>
      </c>
      <c r="E1363" s="417" t="s">
        <v>301</v>
      </c>
    </row>
    <row r="1364" spans="1:5" ht="40.5" x14ac:dyDescent="0.25">
      <c r="A1364" s="418">
        <v>92743</v>
      </c>
      <c r="B1364" s="414" t="s">
        <v>5983</v>
      </c>
      <c r="C1364" s="415" t="s">
        <v>260</v>
      </c>
      <c r="D1364" s="416">
        <v>522.1</v>
      </c>
      <c r="E1364" s="417" t="s">
        <v>301</v>
      </c>
    </row>
    <row r="1365" spans="1:5" ht="40.5" x14ac:dyDescent="0.25">
      <c r="A1365" s="418">
        <v>92744</v>
      </c>
      <c r="B1365" s="414" t="s">
        <v>5984</v>
      </c>
      <c r="C1365" s="415" t="s">
        <v>260</v>
      </c>
      <c r="D1365" s="416">
        <v>505.36</v>
      </c>
      <c r="E1365" s="417" t="s">
        <v>301</v>
      </c>
    </row>
    <row r="1366" spans="1:5" ht="40.5" x14ac:dyDescent="0.25">
      <c r="A1366" s="418">
        <v>92745</v>
      </c>
      <c r="B1366" s="414" t="s">
        <v>5985</v>
      </c>
      <c r="C1366" s="415" t="s">
        <v>260</v>
      </c>
      <c r="D1366" s="416">
        <v>643.79999999999995</v>
      </c>
      <c r="E1366" s="417" t="s">
        <v>301</v>
      </c>
    </row>
    <row r="1367" spans="1:5" ht="40.5" x14ac:dyDescent="0.25">
      <c r="A1367" s="418">
        <v>92746</v>
      </c>
      <c r="B1367" s="414" t="s">
        <v>7500</v>
      </c>
      <c r="C1367" s="415" t="s">
        <v>260</v>
      </c>
      <c r="D1367" s="416">
        <v>594.87</v>
      </c>
      <c r="E1367" s="417" t="s">
        <v>301</v>
      </c>
    </row>
    <row r="1368" spans="1:5" ht="40.5" x14ac:dyDescent="0.25">
      <c r="A1368" s="418">
        <v>92747</v>
      </c>
      <c r="B1368" s="414" t="s">
        <v>7501</v>
      </c>
      <c r="C1368" s="415" t="s">
        <v>260</v>
      </c>
      <c r="D1368" s="416">
        <v>712.87</v>
      </c>
      <c r="E1368" s="417" t="s">
        <v>301</v>
      </c>
    </row>
    <row r="1369" spans="1:5" ht="40.5" x14ac:dyDescent="0.25">
      <c r="A1369" s="418">
        <v>92748</v>
      </c>
      <c r="B1369" s="414" t="s">
        <v>5986</v>
      </c>
      <c r="C1369" s="415" t="s">
        <v>260</v>
      </c>
      <c r="D1369" s="416">
        <v>645.91999999999996</v>
      </c>
      <c r="E1369" s="417" t="s">
        <v>301</v>
      </c>
    </row>
    <row r="1370" spans="1:5" ht="40.5" x14ac:dyDescent="0.25">
      <c r="A1370" s="418">
        <v>92749</v>
      </c>
      <c r="B1370" s="414" t="s">
        <v>7502</v>
      </c>
      <c r="C1370" s="415" t="s">
        <v>260</v>
      </c>
      <c r="D1370" s="416">
        <v>743.07</v>
      </c>
      <c r="E1370" s="417" t="s">
        <v>301</v>
      </c>
    </row>
    <row r="1371" spans="1:5" ht="40.5" x14ac:dyDescent="0.25">
      <c r="A1371" s="418">
        <v>92750</v>
      </c>
      <c r="B1371" s="414" t="s">
        <v>7503</v>
      </c>
      <c r="C1371" s="415" t="s">
        <v>260</v>
      </c>
      <c r="D1371" s="416">
        <v>1268.04</v>
      </c>
      <c r="E1371" s="417" t="s">
        <v>301</v>
      </c>
    </row>
    <row r="1372" spans="1:5" ht="40.5" x14ac:dyDescent="0.25">
      <c r="A1372" s="418">
        <v>92751</v>
      </c>
      <c r="B1372" s="414" t="s">
        <v>7504</v>
      </c>
      <c r="C1372" s="415" t="s">
        <v>260</v>
      </c>
      <c r="D1372" s="416">
        <v>1573.01</v>
      </c>
      <c r="E1372" s="417" t="s">
        <v>301</v>
      </c>
    </row>
    <row r="1373" spans="1:5" ht="40.5" x14ac:dyDescent="0.25">
      <c r="A1373" s="418">
        <v>92752</v>
      </c>
      <c r="B1373" s="414" t="s">
        <v>7505</v>
      </c>
      <c r="C1373" s="415" t="s">
        <v>260</v>
      </c>
      <c r="D1373" s="416">
        <v>1876.83</v>
      </c>
      <c r="E1373" s="417" t="s">
        <v>301</v>
      </c>
    </row>
    <row r="1374" spans="1:5" ht="40.5" x14ac:dyDescent="0.25">
      <c r="A1374" s="418">
        <v>92753</v>
      </c>
      <c r="B1374" s="414" t="s">
        <v>7506</v>
      </c>
      <c r="C1374" s="415" t="s">
        <v>260</v>
      </c>
      <c r="D1374" s="416">
        <v>476.01</v>
      </c>
      <c r="E1374" s="417" t="s">
        <v>301</v>
      </c>
    </row>
    <row r="1375" spans="1:5" ht="54" x14ac:dyDescent="0.25">
      <c r="A1375" s="418">
        <v>92754</v>
      </c>
      <c r="B1375" s="414" t="s">
        <v>7507</v>
      </c>
      <c r="C1375" s="415" t="s">
        <v>260</v>
      </c>
      <c r="D1375" s="416">
        <v>434.49</v>
      </c>
      <c r="E1375" s="417" t="s">
        <v>301</v>
      </c>
    </row>
    <row r="1376" spans="1:5" ht="40.5" x14ac:dyDescent="0.25">
      <c r="A1376" s="418">
        <v>92755</v>
      </c>
      <c r="B1376" s="414" t="s">
        <v>1537</v>
      </c>
      <c r="C1376" s="415" t="s">
        <v>220</v>
      </c>
      <c r="D1376" s="416">
        <v>186.97</v>
      </c>
      <c r="E1376" s="417" t="s">
        <v>301</v>
      </c>
    </row>
    <row r="1377" spans="1:5" ht="40.5" x14ac:dyDescent="0.25">
      <c r="A1377" s="418">
        <v>92756</v>
      </c>
      <c r="B1377" s="414" t="s">
        <v>1538</v>
      </c>
      <c r="C1377" s="415" t="s">
        <v>220</v>
      </c>
      <c r="D1377" s="416">
        <v>212.78</v>
      </c>
      <c r="E1377" s="417" t="s">
        <v>301</v>
      </c>
    </row>
    <row r="1378" spans="1:5" ht="40.5" x14ac:dyDescent="0.25">
      <c r="A1378" s="418">
        <v>92757</v>
      </c>
      <c r="B1378" s="414" t="s">
        <v>1539</v>
      </c>
      <c r="C1378" s="415" t="s">
        <v>220</v>
      </c>
      <c r="D1378" s="416">
        <v>244.08</v>
      </c>
      <c r="E1378" s="417" t="s">
        <v>301</v>
      </c>
    </row>
    <row r="1379" spans="1:5" ht="40.5" x14ac:dyDescent="0.25">
      <c r="A1379" s="418">
        <v>92758</v>
      </c>
      <c r="B1379" s="414" t="s">
        <v>1540</v>
      </c>
      <c r="C1379" s="415" t="s">
        <v>260</v>
      </c>
      <c r="D1379" s="416">
        <v>599.84</v>
      </c>
      <c r="E1379" s="417" t="s">
        <v>301</v>
      </c>
    </row>
    <row r="1380" spans="1:5" ht="40.5" x14ac:dyDescent="0.25">
      <c r="A1380" s="418">
        <v>91069</v>
      </c>
      <c r="B1380" s="414" t="s">
        <v>1541</v>
      </c>
      <c r="C1380" s="415" t="s">
        <v>220</v>
      </c>
      <c r="D1380" s="416">
        <v>79.569999999999993</v>
      </c>
      <c r="E1380" s="417" t="s">
        <v>301</v>
      </c>
    </row>
    <row r="1381" spans="1:5" ht="40.5" x14ac:dyDescent="0.25">
      <c r="A1381" s="418">
        <v>91070</v>
      </c>
      <c r="B1381" s="414" t="s">
        <v>1542</v>
      </c>
      <c r="C1381" s="415" t="s">
        <v>220</v>
      </c>
      <c r="D1381" s="416">
        <v>88.47</v>
      </c>
      <c r="E1381" s="417" t="s">
        <v>301</v>
      </c>
    </row>
    <row r="1382" spans="1:5" ht="40.5" x14ac:dyDescent="0.25">
      <c r="A1382" s="418">
        <v>91071</v>
      </c>
      <c r="B1382" s="414" t="s">
        <v>1543</v>
      </c>
      <c r="C1382" s="415" t="s">
        <v>220</v>
      </c>
      <c r="D1382" s="416">
        <v>111.65</v>
      </c>
      <c r="E1382" s="417" t="s">
        <v>301</v>
      </c>
    </row>
    <row r="1383" spans="1:5" ht="40.5" x14ac:dyDescent="0.25">
      <c r="A1383" s="418">
        <v>91072</v>
      </c>
      <c r="B1383" s="414" t="s">
        <v>1544</v>
      </c>
      <c r="C1383" s="415" t="s">
        <v>220</v>
      </c>
      <c r="D1383" s="416">
        <v>120.55</v>
      </c>
      <c r="E1383" s="417" t="s">
        <v>301</v>
      </c>
    </row>
    <row r="1384" spans="1:5" ht="40.5" x14ac:dyDescent="0.25">
      <c r="A1384" s="418">
        <v>91073</v>
      </c>
      <c r="B1384" s="414" t="s">
        <v>1545</v>
      </c>
      <c r="C1384" s="415" t="s">
        <v>220</v>
      </c>
      <c r="D1384" s="416">
        <v>90.53</v>
      </c>
      <c r="E1384" s="417" t="s">
        <v>301</v>
      </c>
    </row>
    <row r="1385" spans="1:5" ht="40.5" x14ac:dyDescent="0.25">
      <c r="A1385" s="418">
        <v>91074</v>
      </c>
      <c r="B1385" s="414" t="s">
        <v>1546</v>
      </c>
      <c r="C1385" s="415" t="s">
        <v>220</v>
      </c>
      <c r="D1385" s="416">
        <v>100.56</v>
      </c>
      <c r="E1385" s="417" t="s">
        <v>301</v>
      </c>
    </row>
    <row r="1386" spans="1:5" ht="40.5" x14ac:dyDescent="0.25">
      <c r="A1386" s="418">
        <v>91075</v>
      </c>
      <c r="B1386" s="414" t="s">
        <v>1547</v>
      </c>
      <c r="C1386" s="415" t="s">
        <v>220</v>
      </c>
      <c r="D1386" s="416">
        <v>124.88</v>
      </c>
      <c r="E1386" s="417" t="s">
        <v>301</v>
      </c>
    </row>
    <row r="1387" spans="1:5" ht="40.5" x14ac:dyDescent="0.25">
      <c r="A1387" s="418">
        <v>91076</v>
      </c>
      <c r="B1387" s="414" t="s">
        <v>1548</v>
      </c>
      <c r="C1387" s="415" t="s">
        <v>220</v>
      </c>
      <c r="D1387" s="416">
        <v>134.97</v>
      </c>
      <c r="E1387" s="417" t="s">
        <v>301</v>
      </c>
    </row>
    <row r="1388" spans="1:5" ht="40.5" x14ac:dyDescent="0.25">
      <c r="A1388" s="418">
        <v>91077</v>
      </c>
      <c r="B1388" s="414" t="s">
        <v>1549</v>
      </c>
      <c r="C1388" s="415" t="s">
        <v>220</v>
      </c>
      <c r="D1388" s="416">
        <v>108</v>
      </c>
      <c r="E1388" s="417" t="s">
        <v>301</v>
      </c>
    </row>
    <row r="1389" spans="1:5" ht="40.5" x14ac:dyDescent="0.25">
      <c r="A1389" s="418">
        <v>91078</v>
      </c>
      <c r="B1389" s="414" t="s">
        <v>1550</v>
      </c>
      <c r="C1389" s="415" t="s">
        <v>220</v>
      </c>
      <c r="D1389" s="416">
        <v>127.32</v>
      </c>
      <c r="E1389" s="417" t="s">
        <v>301</v>
      </c>
    </row>
    <row r="1390" spans="1:5" ht="40.5" x14ac:dyDescent="0.25">
      <c r="A1390" s="418">
        <v>91079</v>
      </c>
      <c r="B1390" s="414" t="s">
        <v>1551</v>
      </c>
      <c r="C1390" s="415" t="s">
        <v>220</v>
      </c>
      <c r="D1390" s="416">
        <v>112.81</v>
      </c>
      <c r="E1390" s="417" t="s">
        <v>301</v>
      </c>
    </row>
    <row r="1391" spans="1:5" ht="40.5" x14ac:dyDescent="0.25">
      <c r="A1391" s="418">
        <v>91080</v>
      </c>
      <c r="B1391" s="414" t="s">
        <v>1552</v>
      </c>
      <c r="C1391" s="415" t="s">
        <v>220</v>
      </c>
      <c r="D1391" s="416">
        <v>132</v>
      </c>
      <c r="E1391" s="417" t="s">
        <v>301</v>
      </c>
    </row>
    <row r="1392" spans="1:5" ht="40.5" x14ac:dyDescent="0.25">
      <c r="A1392" s="418">
        <v>91081</v>
      </c>
      <c r="B1392" s="414" t="s">
        <v>1553</v>
      </c>
      <c r="C1392" s="415" t="s">
        <v>220</v>
      </c>
      <c r="D1392" s="416">
        <v>120.21</v>
      </c>
      <c r="E1392" s="417" t="s">
        <v>301</v>
      </c>
    </row>
    <row r="1393" spans="1:5" ht="40.5" x14ac:dyDescent="0.25">
      <c r="A1393" s="418">
        <v>91082</v>
      </c>
      <c r="B1393" s="414" t="s">
        <v>1554</v>
      </c>
      <c r="C1393" s="415" t="s">
        <v>220</v>
      </c>
      <c r="D1393" s="416">
        <v>140.53</v>
      </c>
      <c r="E1393" s="417" t="s">
        <v>301</v>
      </c>
    </row>
    <row r="1394" spans="1:5" ht="40.5" x14ac:dyDescent="0.25">
      <c r="A1394" s="418">
        <v>91083</v>
      </c>
      <c r="B1394" s="414" t="s">
        <v>1555</v>
      </c>
      <c r="C1394" s="415" t="s">
        <v>220</v>
      </c>
      <c r="D1394" s="416">
        <v>128.71</v>
      </c>
      <c r="E1394" s="417" t="s">
        <v>301</v>
      </c>
    </row>
    <row r="1395" spans="1:5" ht="40.5" x14ac:dyDescent="0.25">
      <c r="A1395" s="418">
        <v>91084</v>
      </c>
      <c r="B1395" s="414" t="s">
        <v>1556</v>
      </c>
      <c r="C1395" s="415" t="s">
        <v>220</v>
      </c>
      <c r="D1395" s="416">
        <v>148.88</v>
      </c>
      <c r="E1395" s="417" t="s">
        <v>301</v>
      </c>
    </row>
    <row r="1396" spans="1:5" ht="40.5" x14ac:dyDescent="0.25">
      <c r="A1396" s="418">
        <v>91086</v>
      </c>
      <c r="B1396" s="414" t="s">
        <v>1557</v>
      </c>
      <c r="C1396" s="415" t="s">
        <v>220</v>
      </c>
      <c r="D1396" s="416">
        <v>87.6</v>
      </c>
      <c r="E1396" s="417" t="s">
        <v>301</v>
      </c>
    </row>
    <row r="1397" spans="1:5" ht="40.5" x14ac:dyDescent="0.25">
      <c r="A1397" s="418">
        <v>91087</v>
      </c>
      <c r="B1397" s="414" t="s">
        <v>1558</v>
      </c>
      <c r="C1397" s="415" t="s">
        <v>220</v>
      </c>
      <c r="D1397" s="416">
        <v>96.75</v>
      </c>
      <c r="E1397" s="417" t="s">
        <v>301</v>
      </c>
    </row>
    <row r="1398" spans="1:5" ht="40.5" x14ac:dyDescent="0.25">
      <c r="A1398" s="418">
        <v>91088</v>
      </c>
      <c r="B1398" s="414" t="s">
        <v>1559</v>
      </c>
      <c r="C1398" s="415" t="s">
        <v>220</v>
      </c>
      <c r="D1398" s="416">
        <v>120.96</v>
      </c>
      <c r="E1398" s="417" t="s">
        <v>301</v>
      </c>
    </row>
    <row r="1399" spans="1:5" ht="40.5" x14ac:dyDescent="0.25">
      <c r="A1399" s="418">
        <v>91089</v>
      </c>
      <c r="B1399" s="414" t="s">
        <v>1560</v>
      </c>
      <c r="C1399" s="415" t="s">
        <v>220</v>
      </c>
      <c r="D1399" s="416">
        <v>130.24</v>
      </c>
      <c r="E1399" s="417" t="s">
        <v>301</v>
      </c>
    </row>
    <row r="1400" spans="1:5" ht="40.5" x14ac:dyDescent="0.25">
      <c r="A1400" s="418">
        <v>91090</v>
      </c>
      <c r="B1400" s="414" t="s">
        <v>1561</v>
      </c>
      <c r="C1400" s="415" t="s">
        <v>220</v>
      </c>
      <c r="D1400" s="416">
        <v>97.06</v>
      </c>
      <c r="E1400" s="417" t="s">
        <v>301</v>
      </c>
    </row>
    <row r="1401" spans="1:5" ht="40.5" x14ac:dyDescent="0.25">
      <c r="A1401" s="418">
        <v>91091</v>
      </c>
      <c r="B1401" s="414" t="s">
        <v>1562</v>
      </c>
      <c r="C1401" s="415" t="s">
        <v>220</v>
      </c>
      <c r="D1401" s="416">
        <v>107.47</v>
      </c>
      <c r="E1401" s="417" t="s">
        <v>301</v>
      </c>
    </row>
    <row r="1402" spans="1:5" ht="40.5" x14ac:dyDescent="0.25">
      <c r="A1402" s="418">
        <v>91092</v>
      </c>
      <c r="B1402" s="414" t="s">
        <v>1563</v>
      </c>
      <c r="C1402" s="415" t="s">
        <v>220</v>
      </c>
      <c r="D1402" s="416">
        <v>132.30000000000001</v>
      </c>
      <c r="E1402" s="417" t="s">
        <v>301</v>
      </c>
    </row>
    <row r="1403" spans="1:5" ht="40.5" x14ac:dyDescent="0.25">
      <c r="A1403" s="418">
        <v>91093</v>
      </c>
      <c r="B1403" s="414" t="s">
        <v>1564</v>
      </c>
      <c r="C1403" s="415" t="s">
        <v>220</v>
      </c>
      <c r="D1403" s="416">
        <v>143.01</v>
      </c>
      <c r="E1403" s="417" t="s">
        <v>301</v>
      </c>
    </row>
    <row r="1404" spans="1:5" ht="40.5" x14ac:dyDescent="0.25">
      <c r="A1404" s="418">
        <v>91094</v>
      </c>
      <c r="B1404" s="414" t="s">
        <v>1565</v>
      </c>
      <c r="C1404" s="415" t="s">
        <v>220</v>
      </c>
      <c r="D1404" s="416">
        <v>112.89</v>
      </c>
      <c r="E1404" s="417" t="s">
        <v>301</v>
      </c>
    </row>
    <row r="1405" spans="1:5" ht="40.5" x14ac:dyDescent="0.25">
      <c r="A1405" s="418">
        <v>91095</v>
      </c>
      <c r="B1405" s="414" t="s">
        <v>1566</v>
      </c>
      <c r="C1405" s="415" t="s">
        <v>220</v>
      </c>
      <c r="D1405" s="416">
        <v>132.5</v>
      </c>
      <c r="E1405" s="417" t="s">
        <v>301</v>
      </c>
    </row>
    <row r="1406" spans="1:5" ht="40.5" x14ac:dyDescent="0.25">
      <c r="A1406" s="418">
        <v>91096</v>
      </c>
      <c r="B1406" s="414" t="s">
        <v>1567</v>
      </c>
      <c r="C1406" s="415" t="s">
        <v>220</v>
      </c>
      <c r="D1406" s="416">
        <v>115.53</v>
      </c>
      <c r="E1406" s="417" t="s">
        <v>301</v>
      </c>
    </row>
    <row r="1407" spans="1:5" ht="40.5" x14ac:dyDescent="0.25">
      <c r="A1407" s="418">
        <v>91097</v>
      </c>
      <c r="B1407" s="414" t="s">
        <v>1568</v>
      </c>
      <c r="C1407" s="415" t="s">
        <v>220</v>
      </c>
      <c r="D1407" s="416">
        <v>135.05000000000001</v>
      </c>
      <c r="E1407" s="417" t="s">
        <v>301</v>
      </c>
    </row>
    <row r="1408" spans="1:5" ht="40.5" x14ac:dyDescent="0.25">
      <c r="A1408" s="418">
        <v>91098</v>
      </c>
      <c r="B1408" s="414" t="s">
        <v>1569</v>
      </c>
      <c r="C1408" s="415" t="s">
        <v>220</v>
      </c>
      <c r="D1408" s="416">
        <v>124.99</v>
      </c>
      <c r="E1408" s="417" t="s">
        <v>301</v>
      </c>
    </row>
    <row r="1409" spans="1:5" ht="40.5" x14ac:dyDescent="0.25">
      <c r="A1409" s="418">
        <v>91099</v>
      </c>
      <c r="B1409" s="414" t="s">
        <v>1570</v>
      </c>
      <c r="C1409" s="415" t="s">
        <v>220</v>
      </c>
      <c r="D1409" s="416">
        <v>145.69</v>
      </c>
      <c r="E1409" s="417" t="s">
        <v>301</v>
      </c>
    </row>
    <row r="1410" spans="1:5" ht="40.5" x14ac:dyDescent="0.25">
      <c r="A1410" s="418">
        <v>91100</v>
      </c>
      <c r="B1410" s="414" t="s">
        <v>1571</v>
      </c>
      <c r="C1410" s="415" t="s">
        <v>220</v>
      </c>
      <c r="D1410" s="416">
        <v>131.91999999999999</v>
      </c>
      <c r="E1410" s="417" t="s">
        <v>301</v>
      </c>
    </row>
    <row r="1411" spans="1:5" ht="40.5" x14ac:dyDescent="0.25">
      <c r="A1411" s="418">
        <v>91101</v>
      </c>
      <c r="B1411" s="414" t="s">
        <v>1572</v>
      </c>
      <c r="C1411" s="415" t="s">
        <v>220</v>
      </c>
      <c r="D1411" s="416">
        <v>152.58000000000001</v>
      </c>
      <c r="E1411" s="417" t="s">
        <v>301</v>
      </c>
    </row>
    <row r="1412" spans="1:5" ht="40.5" x14ac:dyDescent="0.25">
      <c r="A1412" s="418">
        <v>93952</v>
      </c>
      <c r="B1412" s="414" t="s">
        <v>1573</v>
      </c>
      <c r="C1412" s="415" t="s">
        <v>8</v>
      </c>
      <c r="D1412" s="416">
        <v>151.26</v>
      </c>
      <c r="E1412" s="417" t="s">
        <v>301</v>
      </c>
    </row>
    <row r="1413" spans="1:5" ht="40.5" x14ac:dyDescent="0.25">
      <c r="A1413" s="418">
        <v>93953</v>
      </c>
      <c r="B1413" s="414" t="s">
        <v>1574</v>
      </c>
      <c r="C1413" s="415" t="s">
        <v>8</v>
      </c>
      <c r="D1413" s="416">
        <v>140.18</v>
      </c>
      <c r="E1413" s="417" t="s">
        <v>301</v>
      </c>
    </row>
    <row r="1414" spans="1:5" ht="40.5" x14ac:dyDescent="0.25">
      <c r="A1414" s="418">
        <v>93954</v>
      </c>
      <c r="B1414" s="414" t="s">
        <v>1575</v>
      </c>
      <c r="C1414" s="415" t="s">
        <v>8</v>
      </c>
      <c r="D1414" s="416">
        <v>133.57</v>
      </c>
      <c r="E1414" s="417" t="s">
        <v>301</v>
      </c>
    </row>
    <row r="1415" spans="1:5" ht="40.5" x14ac:dyDescent="0.25">
      <c r="A1415" s="418">
        <v>93955</v>
      </c>
      <c r="B1415" s="414" t="s">
        <v>1576</v>
      </c>
      <c r="C1415" s="415" t="s">
        <v>8</v>
      </c>
      <c r="D1415" s="416">
        <v>128.86000000000001</v>
      </c>
      <c r="E1415" s="417" t="s">
        <v>301</v>
      </c>
    </row>
    <row r="1416" spans="1:5" ht="40.5" x14ac:dyDescent="0.25">
      <c r="A1416" s="418">
        <v>93956</v>
      </c>
      <c r="B1416" s="414" t="s">
        <v>1577</v>
      </c>
      <c r="C1416" s="415" t="s">
        <v>8</v>
      </c>
      <c r="D1416" s="416">
        <v>125.2</v>
      </c>
      <c r="E1416" s="417" t="s">
        <v>301</v>
      </c>
    </row>
    <row r="1417" spans="1:5" ht="40.5" x14ac:dyDescent="0.25">
      <c r="A1417" s="418">
        <v>93957</v>
      </c>
      <c r="B1417" s="414" t="s">
        <v>1578</v>
      </c>
      <c r="C1417" s="415" t="s">
        <v>8</v>
      </c>
      <c r="D1417" s="416">
        <v>157.13</v>
      </c>
      <c r="E1417" s="417" t="s">
        <v>301</v>
      </c>
    </row>
    <row r="1418" spans="1:5" ht="40.5" x14ac:dyDescent="0.25">
      <c r="A1418" s="418">
        <v>93958</v>
      </c>
      <c r="B1418" s="414" t="s">
        <v>1579</v>
      </c>
      <c r="C1418" s="415" t="s">
        <v>8</v>
      </c>
      <c r="D1418" s="416">
        <v>145.44</v>
      </c>
      <c r="E1418" s="417" t="s">
        <v>301</v>
      </c>
    </row>
    <row r="1419" spans="1:5" ht="40.5" x14ac:dyDescent="0.25">
      <c r="A1419" s="418">
        <v>93959</v>
      </c>
      <c r="B1419" s="414" t="s">
        <v>1580</v>
      </c>
      <c r="C1419" s="415" t="s">
        <v>8</v>
      </c>
      <c r="D1419" s="416">
        <v>138.54</v>
      </c>
      <c r="E1419" s="417" t="s">
        <v>301</v>
      </c>
    </row>
    <row r="1420" spans="1:5" ht="40.5" x14ac:dyDescent="0.25">
      <c r="A1420" s="418">
        <v>93960</v>
      </c>
      <c r="B1420" s="414" t="s">
        <v>1581</v>
      </c>
      <c r="C1420" s="415" t="s">
        <v>8</v>
      </c>
      <c r="D1420" s="416">
        <v>133.63</v>
      </c>
      <c r="E1420" s="417" t="s">
        <v>301</v>
      </c>
    </row>
    <row r="1421" spans="1:5" ht="40.5" x14ac:dyDescent="0.25">
      <c r="A1421" s="418">
        <v>93961</v>
      </c>
      <c r="B1421" s="414" t="s">
        <v>1582</v>
      </c>
      <c r="C1421" s="415" t="s">
        <v>8</v>
      </c>
      <c r="D1421" s="416">
        <v>129.86000000000001</v>
      </c>
      <c r="E1421" s="417" t="s">
        <v>301</v>
      </c>
    </row>
    <row r="1422" spans="1:5" ht="40.5" x14ac:dyDescent="0.25">
      <c r="A1422" s="418">
        <v>93962</v>
      </c>
      <c r="B1422" s="414" t="s">
        <v>1583</v>
      </c>
      <c r="C1422" s="415" t="s">
        <v>8</v>
      </c>
      <c r="D1422" s="416">
        <v>142.99</v>
      </c>
      <c r="E1422" s="417" t="s">
        <v>301</v>
      </c>
    </row>
    <row r="1423" spans="1:5" ht="40.5" x14ac:dyDescent="0.25">
      <c r="A1423" s="418">
        <v>93963</v>
      </c>
      <c r="B1423" s="414" t="s">
        <v>1584</v>
      </c>
      <c r="C1423" s="415" t="s">
        <v>8</v>
      </c>
      <c r="D1423" s="416">
        <v>131.93</v>
      </c>
      <c r="E1423" s="417" t="s">
        <v>301</v>
      </c>
    </row>
    <row r="1424" spans="1:5" ht="40.5" x14ac:dyDescent="0.25">
      <c r="A1424" s="418">
        <v>93964</v>
      </c>
      <c r="B1424" s="414" t="s">
        <v>1585</v>
      </c>
      <c r="C1424" s="415" t="s">
        <v>8</v>
      </c>
      <c r="D1424" s="416">
        <v>125.36</v>
      </c>
      <c r="E1424" s="417" t="s">
        <v>301</v>
      </c>
    </row>
    <row r="1425" spans="1:5" ht="40.5" x14ac:dyDescent="0.25">
      <c r="A1425" s="418">
        <v>93965</v>
      </c>
      <c r="B1425" s="414" t="s">
        <v>1586</v>
      </c>
      <c r="C1425" s="415" t="s">
        <v>8</v>
      </c>
      <c r="D1425" s="416">
        <v>119.02</v>
      </c>
      <c r="E1425" s="417" t="s">
        <v>301</v>
      </c>
    </row>
    <row r="1426" spans="1:5" ht="40.5" x14ac:dyDescent="0.25">
      <c r="A1426" s="418">
        <v>93966</v>
      </c>
      <c r="B1426" s="414" t="s">
        <v>1587</v>
      </c>
      <c r="C1426" s="415" t="s">
        <v>8</v>
      </c>
      <c r="D1426" s="416">
        <v>117.05</v>
      </c>
      <c r="E1426" s="417" t="s">
        <v>301</v>
      </c>
    </row>
    <row r="1427" spans="1:5" ht="40.5" x14ac:dyDescent="0.25">
      <c r="A1427" s="418">
        <v>93967</v>
      </c>
      <c r="B1427" s="414" t="s">
        <v>1588</v>
      </c>
      <c r="C1427" s="415" t="s">
        <v>8</v>
      </c>
      <c r="D1427" s="416">
        <v>148.85</v>
      </c>
      <c r="E1427" s="417" t="s">
        <v>301</v>
      </c>
    </row>
    <row r="1428" spans="1:5" ht="40.5" x14ac:dyDescent="0.25">
      <c r="A1428" s="418">
        <v>93968</v>
      </c>
      <c r="B1428" s="414" t="s">
        <v>1589</v>
      </c>
      <c r="C1428" s="415" t="s">
        <v>8</v>
      </c>
      <c r="D1428" s="416">
        <v>137.19999999999999</v>
      </c>
      <c r="E1428" s="417" t="s">
        <v>301</v>
      </c>
    </row>
    <row r="1429" spans="1:5" ht="40.5" x14ac:dyDescent="0.25">
      <c r="A1429" s="418">
        <v>93969</v>
      </c>
      <c r="B1429" s="414" t="s">
        <v>1590</v>
      </c>
      <c r="C1429" s="415" t="s">
        <v>8</v>
      </c>
      <c r="D1429" s="416">
        <v>130.33000000000001</v>
      </c>
      <c r="E1429" s="417" t="s">
        <v>301</v>
      </c>
    </row>
    <row r="1430" spans="1:5" ht="40.5" x14ac:dyDescent="0.25">
      <c r="A1430" s="418">
        <v>93970</v>
      </c>
      <c r="B1430" s="414" t="s">
        <v>1591</v>
      </c>
      <c r="C1430" s="415" t="s">
        <v>8</v>
      </c>
      <c r="D1430" s="416">
        <v>125.5</v>
      </c>
      <c r="E1430" s="417" t="s">
        <v>301</v>
      </c>
    </row>
    <row r="1431" spans="1:5" ht="40.5" x14ac:dyDescent="0.25">
      <c r="A1431" s="418">
        <v>93971</v>
      </c>
      <c r="B1431" s="414" t="s">
        <v>1592</v>
      </c>
      <c r="C1431" s="415" t="s">
        <v>8</v>
      </c>
      <c r="D1431" s="416">
        <v>118.1</v>
      </c>
      <c r="E1431" s="417" t="s">
        <v>301</v>
      </c>
    </row>
    <row r="1432" spans="1:5" ht="27" x14ac:dyDescent="0.25">
      <c r="A1432" s="418">
        <v>95108</v>
      </c>
      <c r="B1432" s="414" t="s">
        <v>1593</v>
      </c>
      <c r="C1432" s="415" t="s">
        <v>113</v>
      </c>
      <c r="D1432" s="416">
        <v>23.28</v>
      </c>
      <c r="E1432" s="417" t="s">
        <v>301</v>
      </c>
    </row>
    <row r="1433" spans="1:5" ht="27" x14ac:dyDescent="0.25">
      <c r="A1433" s="418">
        <v>100332</v>
      </c>
      <c r="B1433" s="414" t="s">
        <v>7508</v>
      </c>
      <c r="C1433" s="415" t="s">
        <v>220</v>
      </c>
      <c r="D1433" s="416">
        <v>509.96</v>
      </c>
      <c r="E1433" s="417" t="s">
        <v>301</v>
      </c>
    </row>
    <row r="1434" spans="1:5" ht="27" x14ac:dyDescent="0.25">
      <c r="A1434" s="418">
        <v>100333</v>
      </c>
      <c r="B1434" s="414" t="s">
        <v>7509</v>
      </c>
      <c r="C1434" s="415" t="s">
        <v>220</v>
      </c>
      <c r="D1434" s="416">
        <v>317.94</v>
      </c>
      <c r="E1434" s="417" t="s">
        <v>301</v>
      </c>
    </row>
    <row r="1435" spans="1:5" ht="27" x14ac:dyDescent="0.25">
      <c r="A1435" s="418">
        <v>100334</v>
      </c>
      <c r="B1435" s="414" t="s">
        <v>7510</v>
      </c>
      <c r="C1435" s="415" t="s">
        <v>220</v>
      </c>
      <c r="D1435" s="416">
        <v>405.4</v>
      </c>
      <c r="E1435" s="417" t="s">
        <v>301</v>
      </c>
    </row>
    <row r="1436" spans="1:5" ht="27" x14ac:dyDescent="0.25">
      <c r="A1436" s="418">
        <v>100335</v>
      </c>
      <c r="B1436" s="414" t="s">
        <v>7511</v>
      </c>
      <c r="C1436" s="415" t="s">
        <v>220</v>
      </c>
      <c r="D1436" s="416">
        <v>261.39</v>
      </c>
      <c r="E1436" s="417" t="s">
        <v>301</v>
      </c>
    </row>
    <row r="1437" spans="1:5" ht="40.5" x14ac:dyDescent="0.25">
      <c r="A1437" s="418">
        <v>100341</v>
      </c>
      <c r="B1437" s="414" t="s">
        <v>7512</v>
      </c>
      <c r="C1437" s="415" t="s">
        <v>220</v>
      </c>
      <c r="D1437" s="416">
        <v>23.64</v>
      </c>
      <c r="E1437" s="417" t="s">
        <v>301</v>
      </c>
    </row>
    <row r="1438" spans="1:5" ht="27" x14ac:dyDescent="0.25">
      <c r="A1438" s="418">
        <v>100342</v>
      </c>
      <c r="B1438" s="414" t="s">
        <v>7513</v>
      </c>
      <c r="C1438" s="415" t="s">
        <v>112</v>
      </c>
      <c r="D1438" s="416">
        <v>9.35</v>
      </c>
      <c r="E1438" s="417" t="s">
        <v>301</v>
      </c>
    </row>
    <row r="1439" spans="1:5" ht="27" x14ac:dyDescent="0.25">
      <c r="A1439" s="418">
        <v>100343</v>
      </c>
      <c r="B1439" s="414" t="s">
        <v>7514</v>
      </c>
      <c r="C1439" s="415" t="s">
        <v>112</v>
      </c>
      <c r="D1439" s="416">
        <v>9.07</v>
      </c>
      <c r="E1439" s="417" t="s">
        <v>301</v>
      </c>
    </row>
    <row r="1440" spans="1:5" ht="27" x14ac:dyDescent="0.25">
      <c r="A1440" s="418">
        <v>100344</v>
      </c>
      <c r="B1440" s="414" t="s">
        <v>7515</v>
      </c>
      <c r="C1440" s="415" t="s">
        <v>112</v>
      </c>
      <c r="D1440" s="416">
        <v>7.38</v>
      </c>
      <c r="E1440" s="417" t="s">
        <v>301</v>
      </c>
    </row>
    <row r="1441" spans="1:5" ht="27" x14ac:dyDescent="0.25">
      <c r="A1441" s="418">
        <v>100345</v>
      </c>
      <c r="B1441" s="414" t="s">
        <v>7516</v>
      </c>
      <c r="C1441" s="415" t="s">
        <v>112</v>
      </c>
      <c r="D1441" s="416">
        <v>6.58</v>
      </c>
      <c r="E1441" s="417" t="s">
        <v>301</v>
      </c>
    </row>
    <row r="1442" spans="1:5" ht="27" x14ac:dyDescent="0.25">
      <c r="A1442" s="418">
        <v>100346</v>
      </c>
      <c r="B1442" s="414" t="s">
        <v>7517</v>
      </c>
      <c r="C1442" s="415" t="s">
        <v>112</v>
      </c>
      <c r="D1442" s="416">
        <v>6.13</v>
      </c>
      <c r="E1442" s="417" t="s">
        <v>301</v>
      </c>
    </row>
    <row r="1443" spans="1:5" ht="27" x14ac:dyDescent="0.25">
      <c r="A1443" s="418">
        <v>100347</v>
      </c>
      <c r="B1443" s="414" t="s">
        <v>7518</v>
      </c>
      <c r="C1443" s="415" t="s">
        <v>112</v>
      </c>
      <c r="D1443" s="416">
        <v>5.64</v>
      </c>
      <c r="E1443" s="417" t="s">
        <v>301</v>
      </c>
    </row>
    <row r="1444" spans="1:5" ht="27" x14ac:dyDescent="0.25">
      <c r="A1444" s="418">
        <v>100348</v>
      </c>
      <c r="B1444" s="414" t="s">
        <v>7519</v>
      </c>
      <c r="C1444" s="415" t="s">
        <v>112</v>
      </c>
      <c r="D1444" s="416">
        <v>6.16</v>
      </c>
      <c r="E1444" s="417" t="s">
        <v>301</v>
      </c>
    </row>
    <row r="1445" spans="1:5" ht="27" x14ac:dyDescent="0.25">
      <c r="A1445" s="418">
        <v>100349</v>
      </c>
      <c r="B1445" s="414" t="s">
        <v>7520</v>
      </c>
      <c r="C1445" s="415" t="s">
        <v>260</v>
      </c>
      <c r="D1445" s="416">
        <v>356.14</v>
      </c>
      <c r="E1445" s="417" t="s">
        <v>301</v>
      </c>
    </row>
    <row r="1446" spans="1:5" ht="27" x14ac:dyDescent="0.25">
      <c r="A1446" s="413" t="s">
        <v>1594</v>
      </c>
      <c r="B1446" s="414" t="s">
        <v>1595</v>
      </c>
      <c r="C1446" s="415" t="s">
        <v>113</v>
      </c>
      <c r="D1446" s="416">
        <v>295.97000000000003</v>
      </c>
      <c r="E1446" s="417" t="s">
        <v>301</v>
      </c>
    </row>
    <row r="1447" spans="1:5" ht="40.5" x14ac:dyDescent="0.25">
      <c r="A1447" s="413" t="s">
        <v>1596</v>
      </c>
      <c r="B1447" s="414" t="s">
        <v>1597</v>
      </c>
      <c r="C1447" s="415" t="s">
        <v>113</v>
      </c>
      <c r="D1447" s="416">
        <v>601.88</v>
      </c>
      <c r="E1447" s="417" t="s">
        <v>301</v>
      </c>
    </row>
    <row r="1448" spans="1:5" ht="40.5" x14ac:dyDescent="0.25">
      <c r="A1448" s="413" t="s">
        <v>1598</v>
      </c>
      <c r="B1448" s="414" t="s">
        <v>1599</v>
      </c>
      <c r="C1448" s="415" t="s">
        <v>113</v>
      </c>
      <c r="D1448" s="416">
        <v>983.56</v>
      </c>
      <c r="E1448" s="417" t="s">
        <v>301</v>
      </c>
    </row>
    <row r="1449" spans="1:5" ht="40.5" x14ac:dyDescent="0.25">
      <c r="A1449" s="413" t="s">
        <v>1600</v>
      </c>
      <c r="B1449" s="414" t="s">
        <v>1601</v>
      </c>
      <c r="C1449" s="415" t="s">
        <v>113</v>
      </c>
      <c r="D1449" s="416">
        <v>1470.73</v>
      </c>
      <c r="E1449" s="417" t="s">
        <v>301</v>
      </c>
    </row>
    <row r="1450" spans="1:5" ht="40.5" x14ac:dyDescent="0.25">
      <c r="A1450" s="413" t="s">
        <v>1602</v>
      </c>
      <c r="B1450" s="414" t="s">
        <v>1603</v>
      </c>
      <c r="C1450" s="415" t="s">
        <v>113</v>
      </c>
      <c r="D1450" s="416">
        <v>2070.25</v>
      </c>
      <c r="E1450" s="417" t="s">
        <v>301</v>
      </c>
    </row>
    <row r="1451" spans="1:5" ht="40.5" x14ac:dyDescent="0.25">
      <c r="A1451" s="413" t="s">
        <v>1604</v>
      </c>
      <c r="B1451" s="414" t="s">
        <v>1605</v>
      </c>
      <c r="C1451" s="415" t="s">
        <v>113</v>
      </c>
      <c r="D1451" s="416">
        <v>2787.58</v>
      </c>
      <c r="E1451" s="417" t="s">
        <v>301</v>
      </c>
    </row>
    <row r="1452" spans="1:5" ht="40.5" x14ac:dyDescent="0.25">
      <c r="A1452" s="413" t="s">
        <v>1606</v>
      </c>
      <c r="B1452" s="414" t="s">
        <v>1607</v>
      </c>
      <c r="C1452" s="415" t="s">
        <v>113</v>
      </c>
      <c r="D1452" s="416">
        <v>848.42</v>
      </c>
      <c r="E1452" s="417" t="s">
        <v>301</v>
      </c>
    </row>
    <row r="1453" spans="1:5" ht="40.5" x14ac:dyDescent="0.25">
      <c r="A1453" s="413" t="s">
        <v>1608</v>
      </c>
      <c r="B1453" s="414" t="s">
        <v>1609</v>
      </c>
      <c r="C1453" s="415" t="s">
        <v>113</v>
      </c>
      <c r="D1453" s="416">
        <v>1394.78</v>
      </c>
      <c r="E1453" s="417" t="s">
        <v>301</v>
      </c>
    </row>
    <row r="1454" spans="1:5" ht="40.5" x14ac:dyDescent="0.25">
      <c r="A1454" s="413" t="s">
        <v>1610</v>
      </c>
      <c r="B1454" s="414" t="s">
        <v>1611</v>
      </c>
      <c r="C1454" s="415" t="s">
        <v>113</v>
      </c>
      <c r="D1454" s="416">
        <v>2089.69</v>
      </c>
      <c r="E1454" s="417" t="s">
        <v>301</v>
      </c>
    </row>
    <row r="1455" spans="1:5" ht="40.5" x14ac:dyDescent="0.25">
      <c r="A1455" s="413" t="s">
        <v>1612</v>
      </c>
      <c r="B1455" s="414" t="s">
        <v>1613</v>
      </c>
      <c r="C1455" s="415" t="s">
        <v>113</v>
      </c>
      <c r="D1455" s="416">
        <v>2654.86</v>
      </c>
      <c r="E1455" s="417" t="s">
        <v>301</v>
      </c>
    </row>
    <row r="1456" spans="1:5" ht="40.5" x14ac:dyDescent="0.25">
      <c r="A1456" s="413" t="s">
        <v>1614</v>
      </c>
      <c r="B1456" s="414" t="s">
        <v>1615</v>
      </c>
      <c r="C1456" s="415" t="s">
        <v>113</v>
      </c>
      <c r="D1456" s="416">
        <v>3955.12</v>
      </c>
      <c r="E1456" s="417" t="s">
        <v>301</v>
      </c>
    </row>
    <row r="1457" spans="1:5" ht="40.5" x14ac:dyDescent="0.25">
      <c r="A1457" s="413" t="s">
        <v>1616</v>
      </c>
      <c r="B1457" s="414" t="s">
        <v>1617</v>
      </c>
      <c r="C1457" s="415" t="s">
        <v>113</v>
      </c>
      <c r="D1457" s="416">
        <v>1094.5</v>
      </c>
      <c r="E1457" s="417" t="s">
        <v>301</v>
      </c>
    </row>
    <row r="1458" spans="1:5" ht="40.5" x14ac:dyDescent="0.25">
      <c r="A1458" s="413" t="s">
        <v>1618</v>
      </c>
      <c r="B1458" s="414" t="s">
        <v>1619</v>
      </c>
      <c r="C1458" s="415" t="s">
        <v>113</v>
      </c>
      <c r="D1458" s="416">
        <v>1805.53</v>
      </c>
      <c r="E1458" s="417" t="s">
        <v>301</v>
      </c>
    </row>
    <row r="1459" spans="1:5" ht="40.5" x14ac:dyDescent="0.25">
      <c r="A1459" s="413" t="s">
        <v>1620</v>
      </c>
      <c r="B1459" s="414" t="s">
        <v>1621</v>
      </c>
      <c r="C1459" s="415" t="s">
        <v>113</v>
      </c>
      <c r="D1459" s="416">
        <v>2708.27</v>
      </c>
      <c r="E1459" s="417" t="s">
        <v>301</v>
      </c>
    </row>
    <row r="1460" spans="1:5" ht="40.5" x14ac:dyDescent="0.25">
      <c r="A1460" s="413" t="s">
        <v>1622</v>
      </c>
      <c r="B1460" s="414" t="s">
        <v>1623</v>
      </c>
      <c r="C1460" s="415" t="s">
        <v>113</v>
      </c>
      <c r="D1460" s="416">
        <v>3811.27</v>
      </c>
      <c r="E1460" s="417" t="s">
        <v>301</v>
      </c>
    </row>
    <row r="1461" spans="1:5" ht="40.5" x14ac:dyDescent="0.25">
      <c r="A1461" s="413" t="s">
        <v>1624</v>
      </c>
      <c r="B1461" s="414" t="s">
        <v>1625</v>
      </c>
      <c r="C1461" s="415" t="s">
        <v>113</v>
      </c>
      <c r="D1461" s="416">
        <v>5122.78</v>
      </c>
      <c r="E1461" s="417" t="s">
        <v>301</v>
      </c>
    </row>
    <row r="1462" spans="1:5" ht="40.5" x14ac:dyDescent="0.25">
      <c r="A1462" s="413" t="s">
        <v>1626</v>
      </c>
      <c r="B1462" s="414" t="s">
        <v>1627</v>
      </c>
      <c r="C1462" s="415" t="s">
        <v>113</v>
      </c>
      <c r="D1462" s="416">
        <v>1394.68</v>
      </c>
      <c r="E1462" s="417" t="s">
        <v>301</v>
      </c>
    </row>
    <row r="1463" spans="1:5" ht="27" x14ac:dyDescent="0.25">
      <c r="A1463" s="418">
        <v>83659</v>
      </c>
      <c r="B1463" s="414" t="s">
        <v>382</v>
      </c>
      <c r="C1463" s="415" t="s">
        <v>113</v>
      </c>
      <c r="D1463" s="416">
        <v>773.25</v>
      </c>
      <c r="E1463" s="417" t="s">
        <v>301</v>
      </c>
    </row>
    <row r="1464" spans="1:5" ht="27" x14ac:dyDescent="0.25">
      <c r="A1464" s="418">
        <v>83716</v>
      </c>
      <c r="B1464" s="414" t="s">
        <v>1628</v>
      </c>
      <c r="C1464" s="415" t="s">
        <v>113</v>
      </c>
      <c r="D1464" s="416">
        <v>295.17</v>
      </c>
      <c r="E1464" s="417" t="s">
        <v>301</v>
      </c>
    </row>
    <row r="1465" spans="1:5" ht="40.5" x14ac:dyDescent="0.25">
      <c r="A1465" s="418">
        <v>97976</v>
      </c>
      <c r="B1465" s="414" t="s">
        <v>5987</v>
      </c>
      <c r="C1465" s="415" t="s">
        <v>113</v>
      </c>
      <c r="D1465" s="416">
        <v>852.13</v>
      </c>
      <c r="E1465" s="417" t="s">
        <v>301</v>
      </c>
    </row>
    <row r="1466" spans="1:5" ht="40.5" x14ac:dyDescent="0.25">
      <c r="A1466" s="418">
        <v>97977</v>
      </c>
      <c r="B1466" s="414" t="s">
        <v>5988</v>
      </c>
      <c r="C1466" s="415" t="s">
        <v>113</v>
      </c>
      <c r="D1466" s="416">
        <v>1233.8</v>
      </c>
      <c r="E1466" s="417" t="s">
        <v>301</v>
      </c>
    </row>
    <row r="1467" spans="1:5" ht="40.5" x14ac:dyDescent="0.25">
      <c r="A1467" s="418">
        <v>97980</v>
      </c>
      <c r="B1467" s="414" t="s">
        <v>5989</v>
      </c>
      <c r="C1467" s="415" t="s">
        <v>113</v>
      </c>
      <c r="D1467" s="416">
        <v>1582.16</v>
      </c>
      <c r="E1467" s="417" t="s">
        <v>301</v>
      </c>
    </row>
    <row r="1468" spans="1:5" ht="27" x14ac:dyDescent="0.25">
      <c r="A1468" s="418">
        <v>97981</v>
      </c>
      <c r="B1468" s="414" t="s">
        <v>5990</v>
      </c>
      <c r="C1468" s="415" t="s">
        <v>8</v>
      </c>
      <c r="D1468" s="416">
        <v>937.37</v>
      </c>
      <c r="E1468" s="417" t="s">
        <v>301</v>
      </c>
    </row>
    <row r="1469" spans="1:5" ht="27" x14ac:dyDescent="0.25">
      <c r="A1469" s="418">
        <v>97983</v>
      </c>
      <c r="B1469" s="414" t="s">
        <v>5991</v>
      </c>
      <c r="C1469" s="415" t="s">
        <v>8</v>
      </c>
      <c r="D1469" s="416">
        <v>376.09</v>
      </c>
      <c r="E1469" s="417" t="s">
        <v>301</v>
      </c>
    </row>
    <row r="1470" spans="1:5" ht="27" x14ac:dyDescent="0.25">
      <c r="A1470" s="418">
        <v>97985</v>
      </c>
      <c r="B1470" s="414" t="s">
        <v>5992</v>
      </c>
      <c r="C1470" s="415" t="s">
        <v>8</v>
      </c>
      <c r="D1470" s="416">
        <v>1135.45</v>
      </c>
      <c r="E1470" s="417" t="s">
        <v>301</v>
      </c>
    </row>
    <row r="1471" spans="1:5" ht="27" x14ac:dyDescent="0.25">
      <c r="A1471" s="418">
        <v>97987</v>
      </c>
      <c r="B1471" s="414" t="s">
        <v>5993</v>
      </c>
      <c r="C1471" s="415" t="s">
        <v>8</v>
      </c>
      <c r="D1471" s="416">
        <v>420.86</v>
      </c>
      <c r="E1471" s="417" t="s">
        <v>301</v>
      </c>
    </row>
    <row r="1472" spans="1:5" ht="40.5" x14ac:dyDescent="0.25">
      <c r="A1472" s="418">
        <v>97988</v>
      </c>
      <c r="B1472" s="414" t="s">
        <v>5994</v>
      </c>
      <c r="C1472" s="415" t="s">
        <v>113</v>
      </c>
      <c r="D1472" s="416">
        <v>2289</v>
      </c>
      <c r="E1472" s="417" t="s">
        <v>301</v>
      </c>
    </row>
    <row r="1473" spans="1:5" ht="27" x14ac:dyDescent="0.25">
      <c r="A1473" s="418">
        <v>97989</v>
      </c>
      <c r="B1473" s="414" t="s">
        <v>5995</v>
      </c>
      <c r="C1473" s="415" t="s">
        <v>8</v>
      </c>
      <c r="D1473" s="416">
        <v>1333.54</v>
      </c>
      <c r="E1473" s="417" t="s">
        <v>301</v>
      </c>
    </row>
    <row r="1474" spans="1:5" ht="27" x14ac:dyDescent="0.25">
      <c r="A1474" s="418">
        <v>97991</v>
      </c>
      <c r="B1474" s="414" t="s">
        <v>5996</v>
      </c>
      <c r="C1474" s="415" t="s">
        <v>8</v>
      </c>
      <c r="D1474" s="416">
        <v>652.67999999999995</v>
      </c>
      <c r="E1474" s="417" t="s">
        <v>301</v>
      </c>
    </row>
    <row r="1475" spans="1:5" ht="40.5" x14ac:dyDescent="0.25">
      <c r="A1475" s="418">
        <v>97992</v>
      </c>
      <c r="B1475" s="414" t="s">
        <v>5997</v>
      </c>
      <c r="C1475" s="415" t="s">
        <v>113</v>
      </c>
      <c r="D1475" s="416">
        <v>2903.18</v>
      </c>
      <c r="E1475" s="417" t="s">
        <v>301</v>
      </c>
    </row>
    <row r="1476" spans="1:5" ht="27" x14ac:dyDescent="0.25">
      <c r="A1476" s="418">
        <v>97993</v>
      </c>
      <c r="B1476" s="414" t="s">
        <v>5998</v>
      </c>
      <c r="C1476" s="415" t="s">
        <v>8</v>
      </c>
      <c r="D1476" s="416">
        <v>1630.66</v>
      </c>
      <c r="E1476" s="417" t="s">
        <v>301</v>
      </c>
    </row>
    <row r="1477" spans="1:5" ht="40.5" x14ac:dyDescent="0.25">
      <c r="A1477" s="418">
        <v>97994</v>
      </c>
      <c r="B1477" s="414" t="s">
        <v>5999</v>
      </c>
      <c r="C1477" s="415" t="s">
        <v>113</v>
      </c>
      <c r="D1477" s="416">
        <v>1980.17</v>
      </c>
      <c r="E1477" s="417" t="s">
        <v>301</v>
      </c>
    </row>
    <row r="1478" spans="1:5" ht="27" x14ac:dyDescent="0.25">
      <c r="A1478" s="418">
        <v>97995</v>
      </c>
      <c r="B1478" s="414" t="s">
        <v>6000</v>
      </c>
      <c r="C1478" s="415" t="s">
        <v>8</v>
      </c>
      <c r="D1478" s="416">
        <v>993.65</v>
      </c>
      <c r="E1478" s="417" t="s">
        <v>301</v>
      </c>
    </row>
    <row r="1479" spans="1:5" ht="40.5" x14ac:dyDescent="0.25">
      <c r="A1479" s="418">
        <v>97996</v>
      </c>
      <c r="B1479" s="414" t="s">
        <v>6001</v>
      </c>
      <c r="C1479" s="415" t="s">
        <v>113</v>
      </c>
      <c r="D1479" s="416">
        <v>2500.44</v>
      </c>
      <c r="E1479" s="417" t="s">
        <v>301</v>
      </c>
    </row>
    <row r="1480" spans="1:5" ht="27" x14ac:dyDescent="0.25">
      <c r="A1480" s="418">
        <v>97997</v>
      </c>
      <c r="B1480" s="414" t="s">
        <v>6002</v>
      </c>
      <c r="C1480" s="415" t="s">
        <v>8</v>
      </c>
      <c r="D1480" s="416">
        <v>1189.69</v>
      </c>
      <c r="E1480" s="417" t="s">
        <v>301</v>
      </c>
    </row>
    <row r="1481" spans="1:5" ht="27" x14ac:dyDescent="0.25">
      <c r="A1481" s="418">
        <v>97999</v>
      </c>
      <c r="B1481" s="414" t="s">
        <v>6003</v>
      </c>
      <c r="C1481" s="415" t="s">
        <v>8</v>
      </c>
      <c r="D1481" s="416">
        <v>1385.75</v>
      </c>
      <c r="E1481" s="417" t="s">
        <v>301</v>
      </c>
    </row>
    <row r="1482" spans="1:5" ht="27" x14ac:dyDescent="0.25">
      <c r="A1482" s="418">
        <v>98001</v>
      </c>
      <c r="B1482" s="414" t="s">
        <v>6004</v>
      </c>
      <c r="C1482" s="415" t="s">
        <v>8</v>
      </c>
      <c r="D1482" s="416">
        <v>1581.77</v>
      </c>
      <c r="E1482" s="417" t="s">
        <v>301</v>
      </c>
    </row>
    <row r="1483" spans="1:5" ht="40.5" x14ac:dyDescent="0.25">
      <c r="A1483" s="418">
        <v>98002</v>
      </c>
      <c r="B1483" s="414" t="s">
        <v>6005</v>
      </c>
      <c r="C1483" s="415" t="s">
        <v>113</v>
      </c>
      <c r="D1483" s="416">
        <v>4083.38</v>
      </c>
      <c r="E1483" s="417" t="s">
        <v>301</v>
      </c>
    </row>
    <row r="1484" spans="1:5" ht="27" x14ac:dyDescent="0.25">
      <c r="A1484" s="418">
        <v>98003</v>
      </c>
      <c r="B1484" s="414" t="s">
        <v>6006</v>
      </c>
      <c r="C1484" s="415" t="s">
        <v>8</v>
      </c>
      <c r="D1484" s="416">
        <v>1777.86</v>
      </c>
      <c r="E1484" s="417" t="s">
        <v>301</v>
      </c>
    </row>
    <row r="1485" spans="1:5" ht="27" x14ac:dyDescent="0.25">
      <c r="A1485" s="418">
        <v>98005</v>
      </c>
      <c r="B1485" s="414" t="s">
        <v>6007</v>
      </c>
      <c r="C1485" s="415" t="s">
        <v>8</v>
      </c>
      <c r="D1485" s="416">
        <v>1973.9</v>
      </c>
      <c r="E1485" s="417" t="s">
        <v>301</v>
      </c>
    </row>
    <row r="1486" spans="1:5" ht="40.5" x14ac:dyDescent="0.25">
      <c r="A1486" s="418">
        <v>98006</v>
      </c>
      <c r="B1486" s="414" t="s">
        <v>6008</v>
      </c>
      <c r="C1486" s="415" t="s">
        <v>113</v>
      </c>
      <c r="D1486" s="416">
        <v>5129.46</v>
      </c>
      <c r="E1486" s="417" t="s">
        <v>301</v>
      </c>
    </row>
    <row r="1487" spans="1:5" ht="27" x14ac:dyDescent="0.25">
      <c r="A1487" s="418">
        <v>98007</v>
      </c>
      <c r="B1487" s="414" t="s">
        <v>6009</v>
      </c>
      <c r="C1487" s="415" t="s">
        <v>8</v>
      </c>
      <c r="D1487" s="416">
        <v>2169.9299999999998</v>
      </c>
      <c r="E1487" s="417" t="s">
        <v>301</v>
      </c>
    </row>
    <row r="1488" spans="1:5" ht="40.5" x14ac:dyDescent="0.25">
      <c r="A1488" s="418">
        <v>98008</v>
      </c>
      <c r="B1488" s="414" t="s">
        <v>6010</v>
      </c>
      <c r="C1488" s="415" t="s">
        <v>113</v>
      </c>
      <c r="D1488" s="416">
        <v>3090.79</v>
      </c>
      <c r="E1488" s="417" t="s">
        <v>301</v>
      </c>
    </row>
    <row r="1489" spans="1:5" ht="27" x14ac:dyDescent="0.25">
      <c r="A1489" s="418">
        <v>98009</v>
      </c>
      <c r="B1489" s="414" t="s">
        <v>6011</v>
      </c>
      <c r="C1489" s="415" t="s">
        <v>8</v>
      </c>
      <c r="D1489" s="416">
        <v>1385.75</v>
      </c>
      <c r="E1489" s="417" t="s">
        <v>301</v>
      </c>
    </row>
    <row r="1490" spans="1:5" ht="40.5" x14ac:dyDescent="0.25">
      <c r="A1490" s="418">
        <v>98010</v>
      </c>
      <c r="B1490" s="414" t="s">
        <v>6012</v>
      </c>
      <c r="C1490" s="415" t="s">
        <v>113</v>
      </c>
      <c r="D1490" s="416">
        <v>3759.1</v>
      </c>
      <c r="E1490" s="417" t="s">
        <v>301</v>
      </c>
    </row>
    <row r="1491" spans="1:5" ht="27" x14ac:dyDescent="0.25">
      <c r="A1491" s="418">
        <v>98011</v>
      </c>
      <c r="B1491" s="414" t="s">
        <v>6013</v>
      </c>
      <c r="C1491" s="415" t="s">
        <v>8</v>
      </c>
      <c r="D1491" s="416">
        <v>1581.77</v>
      </c>
      <c r="E1491" s="417" t="s">
        <v>301</v>
      </c>
    </row>
    <row r="1492" spans="1:5" ht="40.5" x14ac:dyDescent="0.25">
      <c r="A1492" s="418">
        <v>98012</v>
      </c>
      <c r="B1492" s="414" t="s">
        <v>6014</v>
      </c>
      <c r="C1492" s="415" t="s">
        <v>113</v>
      </c>
      <c r="D1492" s="416">
        <v>4409.93</v>
      </c>
      <c r="E1492" s="417" t="s">
        <v>301</v>
      </c>
    </row>
    <row r="1493" spans="1:5" ht="27" x14ac:dyDescent="0.25">
      <c r="A1493" s="418">
        <v>98013</v>
      </c>
      <c r="B1493" s="414" t="s">
        <v>6015</v>
      </c>
      <c r="C1493" s="415" t="s">
        <v>8</v>
      </c>
      <c r="D1493" s="416">
        <v>1777.86</v>
      </c>
      <c r="E1493" s="417" t="s">
        <v>301</v>
      </c>
    </row>
    <row r="1494" spans="1:5" ht="40.5" x14ac:dyDescent="0.25">
      <c r="A1494" s="418">
        <v>98014</v>
      </c>
      <c r="B1494" s="414" t="s">
        <v>6016</v>
      </c>
      <c r="C1494" s="415" t="s">
        <v>113</v>
      </c>
      <c r="D1494" s="416">
        <v>5060.6499999999996</v>
      </c>
      <c r="E1494" s="417" t="s">
        <v>301</v>
      </c>
    </row>
    <row r="1495" spans="1:5" ht="27" x14ac:dyDescent="0.25">
      <c r="A1495" s="418">
        <v>98015</v>
      </c>
      <c r="B1495" s="414" t="s">
        <v>6017</v>
      </c>
      <c r="C1495" s="415" t="s">
        <v>8</v>
      </c>
      <c r="D1495" s="416">
        <v>1973.9</v>
      </c>
      <c r="E1495" s="417" t="s">
        <v>301</v>
      </c>
    </row>
    <row r="1496" spans="1:5" ht="40.5" x14ac:dyDescent="0.25">
      <c r="A1496" s="418">
        <v>98016</v>
      </c>
      <c r="B1496" s="414" t="s">
        <v>6018</v>
      </c>
      <c r="C1496" s="415" t="s">
        <v>113</v>
      </c>
      <c r="D1496" s="416">
        <v>5711.48</v>
      </c>
      <c r="E1496" s="417" t="s">
        <v>301</v>
      </c>
    </row>
    <row r="1497" spans="1:5" ht="27" x14ac:dyDescent="0.25">
      <c r="A1497" s="418">
        <v>98017</v>
      </c>
      <c r="B1497" s="414" t="s">
        <v>6019</v>
      </c>
      <c r="C1497" s="415" t="s">
        <v>8</v>
      </c>
      <c r="D1497" s="416">
        <v>2169.9299999999998</v>
      </c>
      <c r="E1497" s="417" t="s">
        <v>301</v>
      </c>
    </row>
    <row r="1498" spans="1:5" ht="40.5" x14ac:dyDescent="0.25">
      <c r="A1498" s="418">
        <v>98018</v>
      </c>
      <c r="B1498" s="414" t="s">
        <v>6020</v>
      </c>
      <c r="C1498" s="415" t="s">
        <v>113</v>
      </c>
      <c r="D1498" s="416">
        <v>6362.25</v>
      </c>
      <c r="E1498" s="417" t="s">
        <v>301</v>
      </c>
    </row>
    <row r="1499" spans="1:5" ht="27" x14ac:dyDescent="0.25">
      <c r="A1499" s="418">
        <v>98019</v>
      </c>
      <c r="B1499" s="414" t="s">
        <v>6021</v>
      </c>
      <c r="C1499" s="415" t="s">
        <v>8</v>
      </c>
      <c r="D1499" s="416">
        <v>2392.94</v>
      </c>
      <c r="E1499" s="417" t="s">
        <v>301</v>
      </c>
    </row>
    <row r="1500" spans="1:5" ht="40.5" x14ac:dyDescent="0.25">
      <c r="A1500" s="418">
        <v>98020</v>
      </c>
      <c r="B1500" s="414" t="s">
        <v>6022</v>
      </c>
      <c r="C1500" s="415" t="s">
        <v>113</v>
      </c>
      <c r="D1500" s="416">
        <v>4539.55</v>
      </c>
      <c r="E1500" s="417" t="s">
        <v>301</v>
      </c>
    </row>
    <row r="1501" spans="1:5" ht="27" x14ac:dyDescent="0.25">
      <c r="A1501" s="418">
        <v>98021</v>
      </c>
      <c r="B1501" s="414" t="s">
        <v>6023</v>
      </c>
      <c r="C1501" s="415" t="s">
        <v>8</v>
      </c>
      <c r="D1501" s="416">
        <v>1804.81</v>
      </c>
      <c r="E1501" s="417" t="s">
        <v>301</v>
      </c>
    </row>
    <row r="1502" spans="1:5" ht="40.5" x14ac:dyDescent="0.25">
      <c r="A1502" s="418">
        <v>98022</v>
      </c>
      <c r="B1502" s="414" t="s">
        <v>6024</v>
      </c>
      <c r="C1502" s="415" t="s">
        <v>113</v>
      </c>
      <c r="D1502" s="416">
        <v>5311.38</v>
      </c>
      <c r="E1502" s="417" t="s">
        <v>301</v>
      </c>
    </row>
    <row r="1503" spans="1:5" ht="27" x14ac:dyDescent="0.25">
      <c r="A1503" s="418">
        <v>98023</v>
      </c>
      <c r="B1503" s="414" t="s">
        <v>6025</v>
      </c>
      <c r="C1503" s="415" t="s">
        <v>8</v>
      </c>
      <c r="D1503" s="416">
        <v>2000.85</v>
      </c>
      <c r="E1503" s="417" t="s">
        <v>301</v>
      </c>
    </row>
    <row r="1504" spans="1:5" ht="40.5" x14ac:dyDescent="0.25">
      <c r="A1504" s="418">
        <v>98024</v>
      </c>
      <c r="B1504" s="414" t="s">
        <v>6026</v>
      </c>
      <c r="C1504" s="415" t="s">
        <v>113</v>
      </c>
      <c r="D1504" s="416">
        <v>6123.22</v>
      </c>
      <c r="E1504" s="417" t="s">
        <v>301</v>
      </c>
    </row>
    <row r="1505" spans="1:5" ht="27" x14ac:dyDescent="0.25">
      <c r="A1505" s="418">
        <v>98025</v>
      </c>
      <c r="B1505" s="414" t="s">
        <v>6027</v>
      </c>
      <c r="C1505" s="415" t="s">
        <v>8</v>
      </c>
      <c r="D1505" s="416">
        <v>2196.89</v>
      </c>
      <c r="E1505" s="417" t="s">
        <v>301</v>
      </c>
    </row>
    <row r="1506" spans="1:5" ht="40.5" x14ac:dyDescent="0.25">
      <c r="A1506" s="418">
        <v>98026</v>
      </c>
      <c r="B1506" s="414" t="s">
        <v>6028</v>
      </c>
      <c r="C1506" s="415" t="s">
        <v>113</v>
      </c>
      <c r="D1506" s="416">
        <v>6899.99</v>
      </c>
      <c r="E1506" s="417" t="s">
        <v>301</v>
      </c>
    </row>
    <row r="1507" spans="1:5" ht="27" x14ac:dyDescent="0.25">
      <c r="A1507" s="418">
        <v>98027</v>
      </c>
      <c r="B1507" s="414" t="s">
        <v>6029</v>
      </c>
      <c r="C1507" s="415" t="s">
        <v>8</v>
      </c>
      <c r="D1507" s="416">
        <v>2392.94</v>
      </c>
      <c r="E1507" s="417" t="s">
        <v>301</v>
      </c>
    </row>
    <row r="1508" spans="1:5" ht="40.5" x14ac:dyDescent="0.25">
      <c r="A1508" s="418">
        <v>98028</v>
      </c>
      <c r="B1508" s="414" t="s">
        <v>6030</v>
      </c>
      <c r="C1508" s="415" t="s">
        <v>113</v>
      </c>
      <c r="D1508" s="416">
        <v>7676.74</v>
      </c>
      <c r="E1508" s="417" t="s">
        <v>301</v>
      </c>
    </row>
    <row r="1509" spans="1:5" ht="27" x14ac:dyDescent="0.25">
      <c r="A1509" s="418">
        <v>98029</v>
      </c>
      <c r="B1509" s="414" t="s">
        <v>6031</v>
      </c>
      <c r="C1509" s="415" t="s">
        <v>8</v>
      </c>
      <c r="D1509" s="416">
        <v>2594.5500000000002</v>
      </c>
      <c r="E1509" s="417" t="s">
        <v>301</v>
      </c>
    </row>
    <row r="1510" spans="1:5" ht="40.5" x14ac:dyDescent="0.25">
      <c r="A1510" s="418">
        <v>98030</v>
      </c>
      <c r="B1510" s="414" t="s">
        <v>6032</v>
      </c>
      <c r="C1510" s="415" t="s">
        <v>113</v>
      </c>
      <c r="D1510" s="416">
        <v>6253.66</v>
      </c>
      <c r="E1510" s="417" t="s">
        <v>301</v>
      </c>
    </row>
    <row r="1511" spans="1:5" ht="27" x14ac:dyDescent="0.25">
      <c r="A1511" s="418">
        <v>98031</v>
      </c>
      <c r="B1511" s="414" t="s">
        <v>6033</v>
      </c>
      <c r="C1511" s="415" t="s">
        <v>8</v>
      </c>
      <c r="D1511" s="416">
        <v>2202.52</v>
      </c>
      <c r="E1511" s="417" t="s">
        <v>301</v>
      </c>
    </row>
    <row r="1512" spans="1:5" ht="40.5" x14ac:dyDescent="0.25">
      <c r="A1512" s="418">
        <v>98032</v>
      </c>
      <c r="B1512" s="414" t="s">
        <v>6034</v>
      </c>
      <c r="C1512" s="415" t="s">
        <v>113</v>
      </c>
      <c r="D1512" s="416">
        <v>7182.19</v>
      </c>
      <c r="E1512" s="417" t="s">
        <v>301</v>
      </c>
    </row>
    <row r="1513" spans="1:5" ht="27" x14ac:dyDescent="0.25">
      <c r="A1513" s="418">
        <v>98033</v>
      </c>
      <c r="B1513" s="414" t="s">
        <v>6035</v>
      </c>
      <c r="C1513" s="415" t="s">
        <v>8</v>
      </c>
      <c r="D1513" s="416">
        <v>2398.5700000000002</v>
      </c>
      <c r="E1513" s="417" t="s">
        <v>301</v>
      </c>
    </row>
    <row r="1514" spans="1:5" ht="40.5" x14ac:dyDescent="0.25">
      <c r="A1514" s="418">
        <v>98034</v>
      </c>
      <c r="B1514" s="414" t="s">
        <v>6036</v>
      </c>
      <c r="C1514" s="415" t="s">
        <v>113</v>
      </c>
      <c r="D1514" s="416">
        <v>8110.77</v>
      </c>
      <c r="E1514" s="417" t="s">
        <v>301</v>
      </c>
    </row>
    <row r="1515" spans="1:5" ht="27" x14ac:dyDescent="0.25">
      <c r="A1515" s="418">
        <v>98035</v>
      </c>
      <c r="B1515" s="414" t="s">
        <v>6037</v>
      </c>
      <c r="C1515" s="415" t="s">
        <v>8</v>
      </c>
      <c r="D1515" s="416">
        <v>2594.5500000000002</v>
      </c>
      <c r="E1515" s="417" t="s">
        <v>301</v>
      </c>
    </row>
    <row r="1516" spans="1:5" ht="40.5" x14ac:dyDescent="0.25">
      <c r="A1516" s="418">
        <v>98036</v>
      </c>
      <c r="B1516" s="414" t="s">
        <v>6038</v>
      </c>
      <c r="C1516" s="415" t="s">
        <v>113</v>
      </c>
      <c r="D1516" s="416">
        <v>9039.3700000000008</v>
      </c>
      <c r="E1516" s="417" t="s">
        <v>301</v>
      </c>
    </row>
    <row r="1517" spans="1:5" ht="27" x14ac:dyDescent="0.25">
      <c r="A1517" s="418">
        <v>98037</v>
      </c>
      <c r="B1517" s="414" t="s">
        <v>6039</v>
      </c>
      <c r="C1517" s="415" t="s">
        <v>8</v>
      </c>
      <c r="D1517" s="416">
        <v>2796.21</v>
      </c>
      <c r="E1517" s="417" t="s">
        <v>301</v>
      </c>
    </row>
    <row r="1518" spans="1:5" ht="40.5" x14ac:dyDescent="0.25">
      <c r="A1518" s="418">
        <v>98038</v>
      </c>
      <c r="B1518" s="414" t="s">
        <v>6040</v>
      </c>
      <c r="C1518" s="415" t="s">
        <v>113</v>
      </c>
      <c r="D1518" s="416">
        <v>8286.5</v>
      </c>
      <c r="E1518" s="417" t="s">
        <v>301</v>
      </c>
    </row>
    <row r="1519" spans="1:5" ht="27" x14ac:dyDescent="0.25">
      <c r="A1519" s="418">
        <v>98039</v>
      </c>
      <c r="B1519" s="414" t="s">
        <v>6041</v>
      </c>
      <c r="C1519" s="415" t="s">
        <v>8</v>
      </c>
      <c r="D1519" s="416">
        <v>2600.1799999999998</v>
      </c>
      <c r="E1519" s="417" t="s">
        <v>301</v>
      </c>
    </row>
    <row r="1520" spans="1:5" ht="40.5" x14ac:dyDescent="0.25">
      <c r="A1520" s="418">
        <v>98040</v>
      </c>
      <c r="B1520" s="414" t="s">
        <v>6042</v>
      </c>
      <c r="C1520" s="415" t="s">
        <v>113</v>
      </c>
      <c r="D1520" s="416">
        <v>9352.7800000000007</v>
      </c>
      <c r="E1520" s="417" t="s">
        <v>301</v>
      </c>
    </row>
    <row r="1521" spans="1:5" ht="27" x14ac:dyDescent="0.25">
      <c r="A1521" s="418">
        <v>98041</v>
      </c>
      <c r="B1521" s="414" t="s">
        <v>6043</v>
      </c>
      <c r="C1521" s="415" t="s">
        <v>8</v>
      </c>
      <c r="D1521" s="416">
        <v>2796.21</v>
      </c>
      <c r="E1521" s="417" t="s">
        <v>301</v>
      </c>
    </row>
    <row r="1522" spans="1:5" ht="40.5" x14ac:dyDescent="0.25">
      <c r="A1522" s="418">
        <v>98042</v>
      </c>
      <c r="B1522" s="414" t="s">
        <v>6044</v>
      </c>
      <c r="C1522" s="415" t="s">
        <v>113</v>
      </c>
      <c r="D1522" s="416">
        <v>10419.1</v>
      </c>
      <c r="E1522" s="417" t="s">
        <v>301</v>
      </c>
    </row>
    <row r="1523" spans="1:5" ht="27" x14ac:dyDescent="0.25">
      <c r="A1523" s="418">
        <v>98043</v>
      </c>
      <c r="B1523" s="414" t="s">
        <v>6045</v>
      </c>
      <c r="C1523" s="415" t="s">
        <v>8</v>
      </c>
      <c r="D1523" s="416">
        <v>2997.87</v>
      </c>
      <c r="E1523" s="417" t="s">
        <v>301</v>
      </c>
    </row>
    <row r="1524" spans="1:5" ht="40.5" x14ac:dyDescent="0.25">
      <c r="A1524" s="418">
        <v>98044</v>
      </c>
      <c r="B1524" s="414" t="s">
        <v>6046</v>
      </c>
      <c r="C1524" s="415" t="s">
        <v>113</v>
      </c>
      <c r="D1524" s="416">
        <v>10601.7</v>
      </c>
      <c r="E1524" s="417" t="s">
        <v>301</v>
      </c>
    </row>
    <row r="1525" spans="1:5" ht="27" x14ac:dyDescent="0.25">
      <c r="A1525" s="418">
        <v>98045</v>
      </c>
      <c r="B1525" s="414" t="s">
        <v>6047</v>
      </c>
      <c r="C1525" s="415" t="s">
        <v>8</v>
      </c>
      <c r="D1525" s="416">
        <v>2997.87</v>
      </c>
      <c r="E1525" s="417" t="s">
        <v>301</v>
      </c>
    </row>
    <row r="1526" spans="1:5" ht="40.5" x14ac:dyDescent="0.25">
      <c r="A1526" s="418">
        <v>98046</v>
      </c>
      <c r="B1526" s="414" t="s">
        <v>6048</v>
      </c>
      <c r="C1526" s="415" t="s">
        <v>113</v>
      </c>
      <c r="D1526" s="416">
        <v>11806.68</v>
      </c>
      <c r="E1526" s="417" t="s">
        <v>301</v>
      </c>
    </row>
    <row r="1527" spans="1:5" ht="27" x14ac:dyDescent="0.25">
      <c r="A1527" s="418">
        <v>98047</v>
      </c>
      <c r="B1527" s="414" t="s">
        <v>6049</v>
      </c>
      <c r="C1527" s="415" t="s">
        <v>8</v>
      </c>
      <c r="D1527" s="416">
        <v>3199.54</v>
      </c>
      <c r="E1527" s="417" t="s">
        <v>301</v>
      </c>
    </row>
    <row r="1528" spans="1:5" ht="40.5" x14ac:dyDescent="0.25">
      <c r="A1528" s="418">
        <v>98048</v>
      </c>
      <c r="B1528" s="414" t="s">
        <v>6050</v>
      </c>
      <c r="C1528" s="415" t="s">
        <v>113</v>
      </c>
      <c r="D1528" s="416">
        <v>13202.32</v>
      </c>
      <c r="E1528" s="417" t="s">
        <v>301</v>
      </c>
    </row>
    <row r="1529" spans="1:5" ht="27" x14ac:dyDescent="0.25">
      <c r="A1529" s="418">
        <v>98049</v>
      </c>
      <c r="B1529" s="414" t="s">
        <v>6051</v>
      </c>
      <c r="C1529" s="415" t="s">
        <v>8</v>
      </c>
      <c r="D1529" s="416">
        <v>3346.17</v>
      </c>
      <c r="E1529" s="417" t="s">
        <v>301</v>
      </c>
    </row>
    <row r="1530" spans="1:5" ht="27" x14ac:dyDescent="0.25">
      <c r="A1530" s="418">
        <v>98050</v>
      </c>
      <c r="B1530" s="414" t="s">
        <v>6052</v>
      </c>
      <c r="C1530" s="415" t="s">
        <v>8</v>
      </c>
      <c r="D1530" s="416">
        <v>204.08</v>
      </c>
      <c r="E1530" s="417" t="s">
        <v>301</v>
      </c>
    </row>
    <row r="1531" spans="1:5" ht="27" x14ac:dyDescent="0.25">
      <c r="A1531" s="418">
        <v>98051</v>
      </c>
      <c r="B1531" s="414" t="s">
        <v>6053</v>
      </c>
      <c r="C1531" s="415" t="s">
        <v>8</v>
      </c>
      <c r="D1531" s="416">
        <v>739.5</v>
      </c>
      <c r="E1531" s="417" t="s">
        <v>301</v>
      </c>
    </row>
    <row r="1532" spans="1:5" ht="40.5" x14ac:dyDescent="0.25">
      <c r="A1532" s="418">
        <v>98405</v>
      </c>
      <c r="B1532" s="414" t="s">
        <v>7521</v>
      </c>
      <c r="C1532" s="415" t="s">
        <v>113</v>
      </c>
      <c r="D1532" s="416">
        <v>1938.71</v>
      </c>
      <c r="E1532" s="417" t="s">
        <v>301</v>
      </c>
    </row>
    <row r="1533" spans="1:5" ht="40.5" x14ac:dyDescent="0.25">
      <c r="A1533" s="418">
        <v>98406</v>
      </c>
      <c r="B1533" s="414" t="s">
        <v>6054</v>
      </c>
      <c r="C1533" s="415" t="s">
        <v>113</v>
      </c>
      <c r="D1533" s="416">
        <v>4606.3500000000004</v>
      </c>
      <c r="E1533" s="417" t="s">
        <v>301</v>
      </c>
    </row>
    <row r="1534" spans="1:5" ht="40.5" x14ac:dyDescent="0.25">
      <c r="A1534" s="418">
        <v>98407</v>
      </c>
      <c r="B1534" s="414" t="s">
        <v>6055</v>
      </c>
      <c r="C1534" s="415" t="s">
        <v>113</v>
      </c>
      <c r="D1534" s="416">
        <v>3020.66</v>
      </c>
      <c r="E1534" s="417" t="s">
        <v>301</v>
      </c>
    </row>
    <row r="1535" spans="1:5" ht="40.5" x14ac:dyDescent="0.25">
      <c r="A1535" s="418">
        <v>98408</v>
      </c>
      <c r="B1535" s="414" t="s">
        <v>6056</v>
      </c>
      <c r="C1535" s="415" t="s">
        <v>113</v>
      </c>
      <c r="D1535" s="416">
        <v>3540.87</v>
      </c>
      <c r="E1535" s="417" t="s">
        <v>301</v>
      </c>
    </row>
    <row r="1536" spans="1:5" ht="27" x14ac:dyDescent="0.25">
      <c r="A1536" s="418">
        <v>98409</v>
      </c>
      <c r="B1536" s="414" t="s">
        <v>6057</v>
      </c>
      <c r="C1536" s="415" t="s">
        <v>8</v>
      </c>
      <c r="D1536" s="416">
        <v>310.98</v>
      </c>
      <c r="E1536" s="417" t="s">
        <v>301</v>
      </c>
    </row>
    <row r="1537" spans="1:5" ht="27" x14ac:dyDescent="0.25">
      <c r="A1537" s="418">
        <v>98414</v>
      </c>
      <c r="B1537" s="414" t="s">
        <v>6058</v>
      </c>
      <c r="C1537" s="415" t="s">
        <v>113</v>
      </c>
      <c r="D1537" s="416">
        <v>943.87</v>
      </c>
      <c r="E1537" s="417" t="s">
        <v>301</v>
      </c>
    </row>
    <row r="1538" spans="1:5" ht="40.5" x14ac:dyDescent="0.25">
      <c r="A1538" s="418">
        <v>98415</v>
      </c>
      <c r="B1538" s="414" t="s">
        <v>6059</v>
      </c>
      <c r="C1538" s="415" t="s">
        <v>113</v>
      </c>
      <c r="D1538" s="416">
        <v>943.87</v>
      </c>
      <c r="E1538" s="417" t="s">
        <v>301</v>
      </c>
    </row>
    <row r="1539" spans="1:5" ht="40.5" x14ac:dyDescent="0.25">
      <c r="A1539" s="418">
        <v>98416</v>
      </c>
      <c r="B1539" s="414" t="s">
        <v>6060</v>
      </c>
      <c r="C1539" s="415" t="s">
        <v>113</v>
      </c>
      <c r="D1539" s="416">
        <v>1131.9100000000001</v>
      </c>
      <c r="E1539" s="417" t="s">
        <v>301</v>
      </c>
    </row>
    <row r="1540" spans="1:5" ht="40.5" x14ac:dyDescent="0.25">
      <c r="A1540" s="418">
        <v>98417</v>
      </c>
      <c r="B1540" s="414" t="s">
        <v>6061</v>
      </c>
      <c r="C1540" s="415" t="s">
        <v>113</v>
      </c>
      <c r="D1540" s="416">
        <v>1319.96</v>
      </c>
      <c r="E1540" s="417" t="s">
        <v>301</v>
      </c>
    </row>
    <row r="1541" spans="1:5" ht="40.5" x14ac:dyDescent="0.25">
      <c r="A1541" s="418">
        <v>98418</v>
      </c>
      <c r="B1541" s="414" t="s">
        <v>6062</v>
      </c>
      <c r="C1541" s="415" t="s">
        <v>113</v>
      </c>
      <c r="D1541" s="416">
        <v>1422</v>
      </c>
      <c r="E1541" s="417" t="s">
        <v>301</v>
      </c>
    </row>
    <row r="1542" spans="1:5" ht="40.5" x14ac:dyDescent="0.25">
      <c r="A1542" s="418">
        <v>98419</v>
      </c>
      <c r="B1542" s="414" t="s">
        <v>6063</v>
      </c>
      <c r="C1542" s="415" t="s">
        <v>113</v>
      </c>
      <c r="D1542" s="416">
        <v>1524.04</v>
      </c>
      <c r="E1542" s="417" t="s">
        <v>301</v>
      </c>
    </row>
    <row r="1543" spans="1:5" ht="40.5" x14ac:dyDescent="0.25">
      <c r="A1543" s="418">
        <v>98420</v>
      </c>
      <c r="B1543" s="414" t="s">
        <v>6064</v>
      </c>
      <c r="C1543" s="415" t="s">
        <v>113</v>
      </c>
      <c r="D1543" s="416">
        <v>1323.97</v>
      </c>
      <c r="E1543" s="417" t="s">
        <v>301</v>
      </c>
    </row>
    <row r="1544" spans="1:5" ht="40.5" x14ac:dyDescent="0.25">
      <c r="A1544" s="418">
        <v>98421</v>
      </c>
      <c r="B1544" s="414" t="s">
        <v>6065</v>
      </c>
      <c r="C1544" s="415" t="s">
        <v>113</v>
      </c>
      <c r="D1544" s="416">
        <v>1512.01</v>
      </c>
      <c r="E1544" s="417" t="s">
        <v>301</v>
      </c>
    </row>
    <row r="1545" spans="1:5" ht="40.5" x14ac:dyDescent="0.25">
      <c r="A1545" s="418">
        <v>98422</v>
      </c>
      <c r="B1545" s="414" t="s">
        <v>6066</v>
      </c>
      <c r="C1545" s="415" t="s">
        <v>113</v>
      </c>
      <c r="D1545" s="416">
        <v>1700.06</v>
      </c>
      <c r="E1545" s="417" t="s">
        <v>301</v>
      </c>
    </row>
    <row r="1546" spans="1:5" ht="40.5" x14ac:dyDescent="0.25">
      <c r="A1546" s="418">
        <v>98423</v>
      </c>
      <c r="B1546" s="414" t="s">
        <v>6067</v>
      </c>
      <c r="C1546" s="415" t="s">
        <v>113</v>
      </c>
      <c r="D1546" s="416">
        <v>1802.1</v>
      </c>
      <c r="E1546" s="417" t="s">
        <v>301</v>
      </c>
    </row>
    <row r="1547" spans="1:5" ht="40.5" x14ac:dyDescent="0.25">
      <c r="A1547" s="418">
        <v>98424</v>
      </c>
      <c r="B1547" s="414" t="s">
        <v>6068</v>
      </c>
      <c r="C1547" s="415" t="s">
        <v>113</v>
      </c>
      <c r="D1547" s="416">
        <v>1904.14</v>
      </c>
      <c r="E1547" s="417" t="s">
        <v>301</v>
      </c>
    </row>
    <row r="1548" spans="1:5" ht="40.5" x14ac:dyDescent="0.25">
      <c r="A1548" s="418">
        <v>98425</v>
      </c>
      <c r="B1548" s="414" t="s">
        <v>6069</v>
      </c>
      <c r="C1548" s="415" t="s">
        <v>113</v>
      </c>
      <c r="D1548" s="416">
        <v>2289</v>
      </c>
      <c r="E1548" s="417" t="s">
        <v>301</v>
      </c>
    </row>
    <row r="1549" spans="1:5" ht="40.5" x14ac:dyDescent="0.25">
      <c r="A1549" s="418">
        <v>98426</v>
      </c>
      <c r="B1549" s="414" t="s">
        <v>6070</v>
      </c>
      <c r="C1549" s="415" t="s">
        <v>113</v>
      </c>
      <c r="D1549" s="416">
        <v>2955.77</v>
      </c>
      <c r="E1549" s="417" t="s">
        <v>301</v>
      </c>
    </row>
    <row r="1550" spans="1:5" ht="40.5" x14ac:dyDescent="0.25">
      <c r="A1550" s="418">
        <v>98427</v>
      </c>
      <c r="B1550" s="414" t="s">
        <v>6071</v>
      </c>
      <c r="C1550" s="415" t="s">
        <v>113</v>
      </c>
      <c r="D1550" s="416">
        <v>3622.54</v>
      </c>
      <c r="E1550" s="417" t="s">
        <v>301</v>
      </c>
    </row>
    <row r="1551" spans="1:5" ht="40.5" x14ac:dyDescent="0.25">
      <c r="A1551" s="418">
        <v>98428</v>
      </c>
      <c r="B1551" s="414" t="s">
        <v>6072</v>
      </c>
      <c r="C1551" s="415" t="s">
        <v>113</v>
      </c>
      <c r="D1551" s="416">
        <v>3992.29</v>
      </c>
      <c r="E1551" s="417" t="s">
        <v>301</v>
      </c>
    </row>
    <row r="1552" spans="1:5" ht="40.5" x14ac:dyDescent="0.25">
      <c r="A1552" s="418">
        <v>98429</v>
      </c>
      <c r="B1552" s="414" t="s">
        <v>6073</v>
      </c>
      <c r="C1552" s="415" t="s">
        <v>113</v>
      </c>
      <c r="D1552" s="416">
        <v>4362.04</v>
      </c>
      <c r="E1552" s="417" t="s">
        <v>301</v>
      </c>
    </row>
    <row r="1553" spans="1:5" ht="40.5" x14ac:dyDescent="0.25">
      <c r="A1553" s="418">
        <v>98430</v>
      </c>
      <c r="B1553" s="414" t="s">
        <v>6074</v>
      </c>
      <c r="C1553" s="415" t="s">
        <v>113</v>
      </c>
      <c r="D1553" s="416">
        <v>2669.1</v>
      </c>
      <c r="E1553" s="417" t="s">
        <v>301</v>
      </c>
    </row>
    <row r="1554" spans="1:5" ht="40.5" x14ac:dyDescent="0.25">
      <c r="A1554" s="418">
        <v>98431</v>
      </c>
      <c r="B1554" s="414" t="s">
        <v>6075</v>
      </c>
      <c r="C1554" s="415" t="s">
        <v>113</v>
      </c>
      <c r="D1554" s="416">
        <v>3335.87</v>
      </c>
      <c r="E1554" s="417" t="s">
        <v>301</v>
      </c>
    </row>
    <row r="1555" spans="1:5" ht="40.5" x14ac:dyDescent="0.25">
      <c r="A1555" s="418">
        <v>98432</v>
      </c>
      <c r="B1555" s="414" t="s">
        <v>6076</v>
      </c>
      <c r="C1555" s="415" t="s">
        <v>113</v>
      </c>
      <c r="D1555" s="416">
        <v>4002.64</v>
      </c>
      <c r="E1555" s="417" t="s">
        <v>301</v>
      </c>
    </row>
    <row r="1556" spans="1:5" ht="40.5" x14ac:dyDescent="0.25">
      <c r="A1556" s="418">
        <v>98433</v>
      </c>
      <c r="B1556" s="414" t="s">
        <v>6077</v>
      </c>
      <c r="C1556" s="415" t="s">
        <v>113</v>
      </c>
      <c r="D1556" s="416">
        <v>4372.3900000000003</v>
      </c>
      <c r="E1556" s="417" t="s">
        <v>301</v>
      </c>
    </row>
    <row r="1557" spans="1:5" ht="40.5" x14ac:dyDescent="0.25">
      <c r="A1557" s="418">
        <v>98434</v>
      </c>
      <c r="B1557" s="414" t="s">
        <v>6078</v>
      </c>
      <c r="C1557" s="415" t="s">
        <v>113</v>
      </c>
      <c r="D1557" s="416">
        <v>4742.1400000000003</v>
      </c>
      <c r="E1557" s="417" t="s">
        <v>301</v>
      </c>
    </row>
    <row r="1558" spans="1:5" ht="27" x14ac:dyDescent="0.25">
      <c r="A1558" s="418">
        <v>99240</v>
      </c>
      <c r="B1558" s="414" t="s">
        <v>7522</v>
      </c>
      <c r="C1558" s="415" t="s">
        <v>8</v>
      </c>
      <c r="D1558" s="416">
        <v>412.81</v>
      </c>
      <c r="E1558" s="417" t="s">
        <v>301</v>
      </c>
    </row>
    <row r="1559" spans="1:5" ht="27" x14ac:dyDescent="0.25">
      <c r="A1559" s="418">
        <v>99241</v>
      </c>
      <c r="B1559" s="414" t="s">
        <v>7523</v>
      </c>
      <c r="C1559" s="415" t="s">
        <v>8</v>
      </c>
      <c r="D1559" s="416">
        <v>1343.56</v>
      </c>
      <c r="E1559" s="417" t="s">
        <v>301</v>
      </c>
    </row>
    <row r="1560" spans="1:5" ht="40.5" x14ac:dyDescent="0.25">
      <c r="A1560" s="418">
        <v>99242</v>
      </c>
      <c r="B1560" s="414" t="s">
        <v>7524</v>
      </c>
      <c r="C1560" s="415" t="s">
        <v>113</v>
      </c>
      <c r="D1560" s="416">
        <v>2221.1999999999998</v>
      </c>
      <c r="E1560" s="417" t="s">
        <v>301</v>
      </c>
    </row>
    <row r="1561" spans="1:5" ht="27" x14ac:dyDescent="0.25">
      <c r="A1561" s="418">
        <v>99243</v>
      </c>
      <c r="B1561" s="414" t="s">
        <v>7525</v>
      </c>
      <c r="C1561" s="415" t="s">
        <v>8</v>
      </c>
      <c r="D1561" s="416">
        <v>1279.21</v>
      </c>
      <c r="E1561" s="417" t="s">
        <v>301</v>
      </c>
    </row>
    <row r="1562" spans="1:5" ht="40.5" x14ac:dyDescent="0.25">
      <c r="A1562" s="418">
        <v>99244</v>
      </c>
      <c r="B1562" s="414" t="s">
        <v>7526</v>
      </c>
      <c r="C1562" s="415" t="s">
        <v>113</v>
      </c>
      <c r="D1562" s="416">
        <v>3672.27</v>
      </c>
      <c r="E1562" s="417" t="s">
        <v>301</v>
      </c>
    </row>
    <row r="1563" spans="1:5" ht="27" x14ac:dyDescent="0.25">
      <c r="A1563" s="418">
        <v>99246</v>
      </c>
      <c r="B1563" s="414" t="s">
        <v>7527</v>
      </c>
      <c r="C1563" s="415" t="s">
        <v>8</v>
      </c>
      <c r="D1563" s="416">
        <v>641.69000000000005</v>
      </c>
      <c r="E1563" s="417" t="s">
        <v>301</v>
      </c>
    </row>
    <row r="1564" spans="1:5" ht="27" x14ac:dyDescent="0.25">
      <c r="A1564" s="418">
        <v>99247</v>
      </c>
      <c r="B1564" s="414" t="s">
        <v>7528</v>
      </c>
      <c r="C1564" s="415" t="s">
        <v>8</v>
      </c>
      <c r="D1564" s="416">
        <v>1533.38</v>
      </c>
      <c r="E1564" s="417" t="s">
        <v>301</v>
      </c>
    </row>
    <row r="1565" spans="1:5" ht="40.5" x14ac:dyDescent="0.25">
      <c r="A1565" s="418">
        <v>99248</v>
      </c>
      <c r="B1565" s="414" t="s">
        <v>7529</v>
      </c>
      <c r="C1565" s="415" t="s">
        <v>113</v>
      </c>
      <c r="D1565" s="416">
        <v>2819.01</v>
      </c>
      <c r="E1565" s="417" t="s">
        <v>301</v>
      </c>
    </row>
    <row r="1566" spans="1:5" ht="27" x14ac:dyDescent="0.25">
      <c r="A1566" s="418">
        <v>99249</v>
      </c>
      <c r="B1566" s="414" t="s">
        <v>7530</v>
      </c>
      <c r="C1566" s="415" t="s">
        <v>8</v>
      </c>
      <c r="D1566" s="416">
        <v>1567.87</v>
      </c>
      <c r="E1566" s="417" t="s">
        <v>301</v>
      </c>
    </row>
    <row r="1567" spans="1:5" ht="40.5" x14ac:dyDescent="0.25">
      <c r="A1567" s="418">
        <v>99252</v>
      </c>
      <c r="B1567" s="414" t="s">
        <v>7531</v>
      </c>
      <c r="C1567" s="415" t="s">
        <v>113</v>
      </c>
      <c r="D1567" s="416">
        <v>1935.66</v>
      </c>
      <c r="E1567" s="417" t="s">
        <v>301</v>
      </c>
    </row>
    <row r="1568" spans="1:5" ht="27" x14ac:dyDescent="0.25">
      <c r="A1568" s="418">
        <v>99254</v>
      </c>
      <c r="B1568" s="414" t="s">
        <v>7532</v>
      </c>
      <c r="C1568" s="415" t="s">
        <v>8</v>
      </c>
      <c r="D1568" s="416">
        <v>963.87</v>
      </c>
      <c r="E1568" s="417" t="s">
        <v>301</v>
      </c>
    </row>
    <row r="1569" spans="1:5" ht="40.5" x14ac:dyDescent="0.25">
      <c r="A1569" s="418">
        <v>99256</v>
      </c>
      <c r="B1569" s="414" t="s">
        <v>7533</v>
      </c>
      <c r="C1569" s="415" t="s">
        <v>113</v>
      </c>
      <c r="D1569" s="416">
        <v>4307.41</v>
      </c>
      <c r="E1569" s="417" t="s">
        <v>301</v>
      </c>
    </row>
    <row r="1570" spans="1:5" ht="40.5" x14ac:dyDescent="0.25">
      <c r="A1570" s="418">
        <v>99259</v>
      </c>
      <c r="B1570" s="414" t="s">
        <v>7534</v>
      </c>
      <c r="C1570" s="415" t="s">
        <v>113</v>
      </c>
      <c r="D1570" s="416">
        <v>2443.96</v>
      </c>
      <c r="E1570" s="417" t="s">
        <v>301</v>
      </c>
    </row>
    <row r="1571" spans="1:5" ht="27" x14ac:dyDescent="0.25">
      <c r="A1571" s="418">
        <v>99261</v>
      </c>
      <c r="B1571" s="414" t="s">
        <v>7535</v>
      </c>
      <c r="C1571" s="415" t="s">
        <v>8</v>
      </c>
      <c r="D1571" s="416">
        <v>1153.71</v>
      </c>
      <c r="E1571" s="417" t="s">
        <v>301</v>
      </c>
    </row>
    <row r="1572" spans="1:5" ht="27" x14ac:dyDescent="0.25">
      <c r="A1572" s="418">
        <v>99263</v>
      </c>
      <c r="B1572" s="414" t="s">
        <v>7536</v>
      </c>
      <c r="C1572" s="415" t="s">
        <v>8</v>
      </c>
      <c r="D1572" s="416">
        <v>1723.26</v>
      </c>
      <c r="E1572" s="417" t="s">
        <v>301</v>
      </c>
    </row>
    <row r="1573" spans="1:5" ht="40.5" x14ac:dyDescent="0.25">
      <c r="A1573" s="418">
        <v>99265</v>
      </c>
      <c r="B1573" s="414" t="s">
        <v>7537</v>
      </c>
      <c r="C1573" s="415" t="s">
        <v>113</v>
      </c>
      <c r="D1573" s="416">
        <v>2952.21</v>
      </c>
      <c r="E1573" s="417" t="s">
        <v>301</v>
      </c>
    </row>
    <row r="1574" spans="1:5" ht="27" x14ac:dyDescent="0.25">
      <c r="A1574" s="418">
        <v>99266</v>
      </c>
      <c r="B1574" s="414" t="s">
        <v>7538</v>
      </c>
      <c r="C1574" s="415" t="s">
        <v>8</v>
      </c>
      <c r="D1574" s="416">
        <v>1343.56</v>
      </c>
      <c r="E1574" s="417" t="s">
        <v>301</v>
      </c>
    </row>
    <row r="1575" spans="1:5" ht="40.5" x14ac:dyDescent="0.25">
      <c r="A1575" s="418">
        <v>99267</v>
      </c>
      <c r="B1575" s="414" t="s">
        <v>7539</v>
      </c>
      <c r="C1575" s="415" t="s">
        <v>113</v>
      </c>
      <c r="D1575" s="416">
        <v>3460.46</v>
      </c>
      <c r="E1575" s="417" t="s">
        <v>301</v>
      </c>
    </row>
    <row r="1576" spans="1:5" ht="27" x14ac:dyDescent="0.25">
      <c r="A1576" s="418">
        <v>99269</v>
      </c>
      <c r="B1576" s="414" t="s">
        <v>7540</v>
      </c>
      <c r="C1576" s="415" t="s">
        <v>8</v>
      </c>
      <c r="D1576" s="416">
        <v>1533.38</v>
      </c>
      <c r="E1576" s="417" t="s">
        <v>301</v>
      </c>
    </row>
    <row r="1577" spans="1:5" ht="40.5" x14ac:dyDescent="0.25">
      <c r="A1577" s="418">
        <v>99271</v>
      </c>
      <c r="B1577" s="414" t="s">
        <v>7541</v>
      </c>
      <c r="C1577" s="415" t="s">
        <v>113</v>
      </c>
      <c r="D1577" s="416">
        <v>4942.42</v>
      </c>
      <c r="E1577" s="417" t="s">
        <v>301</v>
      </c>
    </row>
    <row r="1578" spans="1:5" ht="40.5" x14ac:dyDescent="0.25">
      <c r="A1578" s="418">
        <v>99272</v>
      </c>
      <c r="B1578" s="414" t="s">
        <v>7542</v>
      </c>
      <c r="C1578" s="415" t="s">
        <v>113</v>
      </c>
      <c r="D1578" s="416">
        <v>823.48</v>
      </c>
      <c r="E1578" s="417" t="s">
        <v>301</v>
      </c>
    </row>
    <row r="1579" spans="1:5" ht="40.5" x14ac:dyDescent="0.25">
      <c r="A1579" s="418">
        <v>99273</v>
      </c>
      <c r="B1579" s="414" t="s">
        <v>7543</v>
      </c>
      <c r="C1579" s="415" t="s">
        <v>113</v>
      </c>
      <c r="D1579" s="416">
        <v>1185.19</v>
      </c>
      <c r="E1579" s="417" t="s">
        <v>301</v>
      </c>
    </row>
    <row r="1580" spans="1:5" ht="40.5" x14ac:dyDescent="0.25">
      <c r="A1580" s="418">
        <v>99274</v>
      </c>
      <c r="B1580" s="414" t="s">
        <v>7544</v>
      </c>
      <c r="C1580" s="415" t="s">
        <v>113</v>
      </c>
      <c r="D1580" s="416">
        <v>3991</v>
      </c>
      <c r="E1580" s="417" t="s">
        <v>301</v>
      </c>
    </row>
    <row r="1581" spans="1:5" ht="27" x14ac:dyDescent="0.25">
      <c r="A1581" s="418">
        <v>99276</v>
      </c>
      <c r="B1581" s="414" t="s">
        <v>7545</v>
      </c>
      <c r="C1581" s="415" t="s">
        <v>8</v>
      </c>
      <c r="D1581" s="416">
        <v>1913.09</v>
      </c>
      <c r="E1581" s="417" t="s">
        <v>301</v>
      </c>
    </row>
    <row r="1582" spans="1:5" ht="27" x14ac:dyDescent="0.25">
      <c r="A1582" s="418">
        <v>99277</v>
      </c>
      <c r="B1582" s="414" t="s">
        <v>7546</v>
      </c>
      <c r="C1582" s="415" t="s">
        <v>8</v>
      </c>
      <c r="D1582" s="416">
        <v>1723.26</v>
      </c>
      <c r="E1582" s="417" t="s">
        <v>301</v>
      </c>
    </row>
    <row r="1583" spans="1:5" ht="27" x14ac:dyDescent="0.25">
      <c r="A1583" s="418">
        <v>99278</v>
      </c>
      <c r="B1583" s="414" t="s">
        <v>7547</v>
      </c>
      <c r="C1583" s="415" t="s">
        <v>8</v>
      </c>
      <c r="D1583" s="416">
        <v>306.10000000000002</v>
      </c>
      <c r="E1583" s="417" t="s">
        <v>301</v>
      </c>
    </row>
    <row r="1584" spans="1:5" ht="40.5" x14ac:dyDescent="0.25">
      <c r="A1584" s="418">
        <v>99279</v>
      </c>
      <c r="B1584" s="414" t="s">
        <v>7548</v>
      </c>
      <c r="C1584" s="415" t="s">
        <v>113</v>
      </c>
      <c r="D1584" s="416">
        <v>4502</v>
      </c>
      <c r="E1584" s="417" t="s">
        <v>301</v>
      </c>
    </row>
    <row r="1585" spans="1:5" ht="40.5" x14ac:dyDescent="0.25">
      <c r="A1585" s="418">
        <v>99280</v>
      </c>
      <c r="B1585" s="414" t="s">
        <v>7549</v>
      </c>
      <c r="C1585" s="415" t="s">
        <v>113</v>
      </c>
      <c r="D1585" s="416">
        <v>1530.62</v>
      </c>
      <c r="E1585" s="417" t="s">
        <v>301</v>
      </c>
    </row>
    <row r="1586" spans="1:5" ht="27" x14ac:dyDescent="0.25">
      <c r="A1586" s="418">
        <v>99281</v>
      </c>
      <c r="B1586" s="414" t="s">
        <v>7550</v>
      </c>
      <c r="C1586" s="415" t="s">
        <v>8</v>
      </c>
      <c r="D1586" s="416">
        <v>1913.09</v>
      </c>
      <c r="E1586" s="417" t="s">
        <v>301</v>
      </c>
    </row>
    <row r="1587" spans="1:5" ht="27" x14ac:dyDescent="0.25">
      <c r="A1587" s="418">
        <v>99282</v>
      </c>
      <c r="B1587" s="414" t="s">
        <v>7551</v>
      </c>
      <c r="C1587" s="415" t="s">
        <v>8</v>
      </c>
      <c r="D1587" s="416">
        <v>2131.0100000000002</v>
      </c>
      <c r="E1587" s="417" t="s">
        <v>301</v>
      </c>
    </row>
    <row r="1588" spans="1:5" ht="27" x14ac:dyDescent="0.25">
      <c r="A1588" s="418">
        <v>99283</v>
      </c>
      <c r="B1588" s="414" t="s">
        <v>7552</v>
      </c>
      <c r="C1588" s="415" t="s">
        <v>8</v>
      </c>
      <c r="D1588" s="416">
        <v>894.3</v>
      </c>
      <c r="E1588" s="417" t="s">
        <v>301</v>
      </c>
    </row>
    <row r="1589" spans="1:5" ht="40.5" x14ac:dyDescent="0.25">
      <c r="A1589" s="418">
        <v>99284</v>
      </c>
      <c r="B1589" s="414" t="s">
        <v>7553</v>
      </c>
      <c r="C1589" s="415" t="s">
        <v>113</v>
      </c>
      <c r="D1589" s="416">
        <v>5577.55</v>
      </c>
      <c r="E1589" s="417" t="s">
        <v>301</v>
      </c>
    </row>
    <row r="1590" spans="1:5" ht="40.5" x14ac:dyDescent="0.25">
      <c r="A1590" s="418">
        <v>99286</v>
      </c>
      <c r="B1590" s="414" t="s">
        <v>7554</v>
      </c>
      <c r="C1590" s="415" t="s">
        <v>113</v>
      </c>
      <c r="D1590" s="416">
        <v>5013.1499999999996</v>
      </c>
      <c r="E1590" s="417" t="s">
        <v>301</v>
      </c>
    </row>
    <row r="1591" spans="1:5" ht="40.5" x14ac:dyDescent="0.25">
      <c r="A1591" s="418">
        <v>99287</v>
      </c>
      <c r="B1591" s="414" t="s">
        <v>7555</v>
      </c>
      <c r="C1591" s="415" t="s">
        <v>113</v>
      </c>
      <c r="D1591" s="416">
        <v>7002.62</v>
      </c>
      <c r="E1591" s="417" t="s">
        <v>301</v>
      </c>
    </row>
    <row r="1592" spans="1:5" ht="27" x14ac:dyDescent="0.25">
      <c r="A1592" s="418">
        <v>99288</v>
      </c>
      <c r="B1592" s="414" t="s">
        <v>7556</v>
      </c>
      <c r="C1592" s="415" t="s">
        <v>8</v>
      </c>
      <c r="D1592" s="416">
        <v>369.68</v>
      </c>
      <c r="E1592" s="417" t="s">
        <v>301</v>
      </c>
    </row>
    <row r="1593" spans="1:5" ht="27" x14ac:dyDescent="0.25">
      <c r="A1593" s="418">
        <v>99289</v>
      </c>
      <c r="B1593" s="414" t="s">
        <v>7557</v>
      </c>
      <c r="C1593" s="415" t="s">
        <v>8</v>
      </c>
      <c r="D1593" s="416">
        <v>2102.9299999999998</v>
      </c>
      <c r="E1593" s="417" t="s">
        <v>301</v>
      </c>
    </row>
    <row r="1594" spans="1:5" ht="40.5" x14ac:dyDescent="0.25">
      <c r="A1594" s="418">
        <v>99290</v>
      </c>
      <c r="B1594" s="414" t="s">
        <v>7558</v>
      </c>
      <c r="C1594" s="415" t="s">
        <v>113</v>
      </c>
      <c r="D1594" s="416">
        <v>3019.66</v>
      </c>
      <c r="E1594" s="417" t="s">
        <v>301</v>
      </c>
    </row>
    <row r="1595" spans="1:5" ht="27" x14ac:dyDescent="0.25">
      <c r="A1595" s="418">
        <v>99291</v>
      </c>
      <c r="B1595" s="414" t="s">
        <v>7559</v>
      </c>
      <c r="C1595" s="415" t="s">
        <v>8</v>
      </c>
      <c r="D1595" s="416">
        <v>2102.9299999999998</v>
      </c>
      <c r="E1595" s="417" t="s">
        <v>301</v>
      </c>
    </row>
    <row r="1596" spans="1:5" ht="40.5" x14ac:dyDescent="0.25">
      <c r="A1596" s="418">
        <v>99292</v>
      </c>
      <c r="B1596" s="414" t="s">
        <v>7560</v>
      </c>
      <c r="C1596" s="415" t="s">
        <v>113</v>
      </c>
      <c r="D1596" s="416">
        <v>1878.9</v>
      </c>
      <c r="E1596" s="417" t="s">
        <v>301</v>
      </c>
    </row>
    <row r="1597" spans="1:5" ht="27" x14ac:dyDescent="0.25">
      <c r="A1597" s="418">
        <v>99293</v>
      </c>
      <c r="B1597" s="414" t="s">
        <v>7561</v>
      </c>
      <c r="C1597" s="415" t="s">
        <v>8</v>
      </c>
      <c r="D1597" s="416">
        <v>1086.75</v>
      </c>
      <c r="E1597" s="417" t="s">
        <v>301</v>
      </c>
    </row>
    <row r="1598" spans="1:5" ht="40.5" x14ac:dyDescent="0.25">
      <c r="A1598" s="418">
        <v>99294</v>
      </c>
      <c r="B1598" s="414" t="s">
        <v>7562</v>
      </c>
      <c r="C1598" s="415" t="s">
        <v>113</v>
      </c>
      <c r="D1598" s="416">
        <v>6212.62</v>
      </c>
      <c r="E1598" s="417" t="s">
        <v>301</v>
      </c>
    </row>
    <row r="1599" spans="1:5" ht="27" x14ac:dyDescent="0.25">
      <c r="A1599" s="418">
        <v>99296</v>
      </c>
      <c r="B1599" s="414" t="s">
        <v>7563</v>
      </c>
      <c r="C1599" s="415" t="s">
        <v>8</v>
      </c>
      <c r="D1599" s="416">
        <v>2320.85</v>
      </c>
      <c r="E1599" s="417" t="s">
        <v>301</v>
      </c>
    </row>
    <row r="1600" spans="1:5" ht="27" x14ac:dyDescent="0.25">
      <c r="A1600" s="418">
        <v>99297</v>
      </c>
      <c r="B1600" s="414" t="s">
        <v>7564</v>
      </c>
      <c r="C1600" s="415" t="s">
        <v>8</v>
      </c>
      <c r="D1600" s="416">
        <v>2316</v>
      </c>
      <c r="E1600" s="417" t="s">
        <v>301</v>
      </c>
    </row>
    <row r="1601" spans="1:5" ht="40.5" x14ac:dyDescent="0.25">
      <c r="A1601" s="418">
        <v>99298</v>
      </c>
      <c r="B1601" s="414" t="s">
        <v>7565</v>
      </c>
      <c r="C1601" s="415" t="s">
        <v>113</v>
      </c>
      <c r="D1601" s="416">
        <v>7906.36</v>
      </c>
      <c r="E1601" s="417" t="s">
        <v>301</v>
      </c>
    </row>
    <row r="1602" spans="1:5" ht="27" x14ac:dyDescent="0.25">
      <c r="A1602" s="418">
        <v>99299</v>
      </c>
      <c r="B1602" s="414" t="s">
        <v>7566</v>
      </c>
      <c r="C1602" s="415" t="s">
        <v>8</v>
      </c>
      <c r="D1602" s="416">
        <v>2510.63</v>
      </c>
      <c r="E1602" s="417" t="s">
        <v>301</v>
      </c>
    </row>
    <row r="1603" spans="1:5" ht="40.5" x14ac:dyDescent="0.25">
      <c r="A1603" s="418">
        <v>99300</v>
      </c>
      <c r="B1603" s="414" t="s">
        <v>7567</v>
      </c>
      <c r="C1603" s="415" t="s">
        <v>113</v>
      </c>
      <c r="D1603" s="416">
        <v>8810.11</v>
      </c>
      <c r="E1603" s="417" t="s">
        <v>301</v>
      </c>
    </row>
    <row r="1604" spans="1:5" ht="40.5" x14ac:dyDescent="0.25">
      <c r="A1604" s="418">
        <v>99301</v>
      </c>
      <c r="B1604" s="414" t="s">
        <v>7568</v>
      </c>
      <c r="C1604" s="415" t="s">
        <v>113</v>
      </c>
      <c r="D1604" s="416">
        <v>4432.22</v>
      </c>
      <c r="E1604" s="417" t="s">
        <v>301</v>
      </c>
    </row>
    <row r="1605" spans="1:5" ht="27" x14ac:dyDescent="0.25">
      <c r="A1605" s="418">
        <v>99302</v>
      </c>
      <c r="B1605" s="414" t="s">
        <v>7569</v>
      </c>
      <c r="C1605" s="415" t="s">
        <v>8</v>
      </c>
      <c r="D1605" s="416">
        <v>2705.32</v>
      </c>
      <c r="E1605" s="417" t="s">
        <v>301</v>
      </c>
    </row>
    <row r="1606" spans="1:5" ht="40.5" x14ac:dyDescent="0.25">
      <c r="A1606" s="418">
        <v>99303</v>
      </c>
      <c r="B1606" s="414" t="s">
        <v>7570</v>
      </c>
      <c r="C1606" s="415" t="s">
        <v>113</v>
      </c>
      <c r="D1606" s="416">
        <v>8074.86</v>
      </c>
      <c r="E1606" s="417" t="s">
        <v>301</v>
      </c>
    </row>
    <row r="1607" spans="1:5" ht="27" x14ac:dyDescent="0.25">
      <c r="A1607" s="418">
        <v>99304</v>
      </c>
      <c r="B1607" s="414" t="s">
        <v>7571</v>
      </c>
      <c r="C1607" s="415" t="s">
        <v>8</v>
      </c>
      <c r="D1607" s="416">
        <v>2515.48</v>
      </c>
      <c r="E1607" s="417" t="s">
        <v>301</v>
      </c>
    </row>
    <row r="1608" spans="1:5" ht="40.5" x14ac:dyDescent="0.25">
      <c r="A1608" s="418">
        <v>99305</v>
      </c>
      <c r="B1608" s="414" t="s">
        <v>7572</v>
      </c>
      <c r="C1608" s="415" t="s">
        <v>113</v>
      </c>
      <c r="D1608" s="416">
        <v>9111.89</v>
      </c>
      <c r="E1608" s="417" t="s">
        <v>301</v>
      </c>
    </row>
    <row r="1609" spans="1:5" ht="27" x14ac:dyDescent="0.25">
      <c r="A1609" s="418">
        <v>99306</v>
      </c>
      <c r="B1609" s="414" t="s">
        <v>7573</v>
      </c>
      <c r="C1609" s="415" t="s">
        <v>8</v>
      </c>
      <c r="D1609" s="416">
        <v>2705.32</v>
      </c>
      <c r="E1609" s="417" t="s">
        <v>301</v>
      </c>
    </row>
    <row r="1610" spans="1:5" ht="27" x14ac:dyDescent="0.25">
      <c r="A1610" s="418">
        <v>99307</v>
      </c>
      <c r="B1610" s="414" t="s">
        <v>7574</v>
      </c>
      <c r="C1610" s="415" t="s">
        <v>8</v>
      </c>
      <c r="D1610" s="416">
        <v>1746.49</v>
      </c>
      <c r="E1610" s="417" t="s">
        <v>301</v>
      </c>
    </row>
    <row r="1611" spans="1:5" ht="40.5" x14ac:dyDescent="0.25">
      <c r="A1611" s="418">
        <v>99308</v>
      </c>
      <c r="B1611" s="414" t="s">
        <v>7575</v>
      </c>
      <c r="C1611" s="415" t="s">
        <v>113</v>
      </c>
      <c r="D1611" s="416">
        <v>10148.950000000001</v>
      </c>
      <c r="E1611" s="417" t="s">
        <v>301</v>
      </c>
    </row>
    <row r="1612" spans="1:5" ht="27" x14ac:dyDescent="0.25">
      <c r="A1612" s="418">
        <v>99309</v>
      </c>
      <c r="B1612" s="414" t="s">
        <v>7576</v>
      </c>
      <c r="C1612" s="415" t="s">
        <v>8</v>
      </c>
      <c r="D1612" s="416">
        <v>2899.99</v>
      </c>
      <c r="E1612" s="417" t="s">
        <v>301</v>
      </c>
    </row>
    <row r="1613" spans="1:5" ht="40.5" x14ac:dyDescent="0.25">
      <c r="A1613" s="418">
        <v>99310</v>
      </c>
      <c r="B1613" s="414" t="s">
        <v>7577</v>
      </c>
      <c r="C1613" s="415" t="s">
        <v>113</v>
      </c>
      <c r="D1613" s="416">
        <v>10323.77</v>
      </c>
      <c r="E1613" s="417" t="s">
        <v>301</v>
      </c>
    </row>
    <row r="1614" spans="1:5" ht="27" x14ac:dyDescent="0.25">
      <c r="A1614" s="418">
        <v>99311</v>
      </c>
      <c r="B1614" s="414" t="s">
        <v>7578</v>
      </c>
      <c r="C1614" s="415" t="s">
        <v>8</v>
      </c>
      <c r="D1614" s="416">
        <v>2899.99</v>
      </c>
      <c r="E1614" s="417" t="s">
        <v>301</v>
      </c>
    </row>
    <row r="1615" spans="1:5" ht="40.5" x14ac:dyDescent="0.25">
      <c r="A1615" s="418">
        <v>99312</v>
      </c>
      <c r="B1615" s="414" t="s">
        <v>7579</v>
      </c>
      <c r="C1615" s="415" t="s">
        <v>113</v>
      </c>
      <c r="D1615" s="416">
        <v>5184.88</v>
      </c>
      <c r="E1615" s="417" t="s">
        <v>301</v>
      </c>
    </row>
    <row r="1616" spans="1:5" ht="40.5" x14ac:dyDescent="0.25">
      <c r="A1616" s="418">
        <v>99313</v>
      </c>
      <c r="B1616" s="414" t="s">
        <v>7580</v>
      </c>
      <c r="C1616" s="415" t="s">
        <v>113</v>
      </c>
      <c r="D1616" s="416">
        <v>11495</v>
      </c>
      <c r="E1616" s="417" t="s">
        <v>301</v>
      </c>
    </row>
    <row r="1617" spans="1:5" ht="27" x14ac:dyDescent="0.25">
      <c r="A1617" s="418">
        <v>99314</v>
      </c>
      <c r="B1617" s="414" t="s">
        <v>7581</v>
      </c>
      <c r="C1617" s="415" t="s">
        <v>8</v>
      </c>
      <c r="D1617" s="416">
        <v>3094.68</v>
      </c>
      <c r="E1617" s="417" t="s">
        <v>301</v>
      </c>
    </row>
    <row r="1618" spans="1:5" ht="40.5" x14ac:dyDescent="0.25">
      <c r="A1618" s="418">
        <v>99315</v>
      </c>
      <c r="B1618" s="414" t="s">
        <v>7582</v>
      </c>
      <c r="C1618" s="415" t="s">
        <v>113</v>
      </c>
      <c r="D1618" s="416">
        <v>12848.47</v>
      </c>
      <c r="E1618" s="417" t="s">
        <v>301</v>
      </c>
    </row>
    <row r="1619" spans="1:5" ht="27" x14ac:dyDescent="0.25">
      <c r="A1619" s="418">
        <v>99317</v>
      </c>
      <c r="B1619" s="414" t="s">
        <v>7583</v>
      </c>
      <c r="C1619" s="415" t="s">
        <v>8</v>
      </c>
      <c r="D1619" s="416">
        <v>1936.32</v>
      </c>
      <c r="E1619" s="417" t="s">
        <v>301</v>
      </c>
    </row>
    <row r="1620" spans="1:5" ht="27" x14ac:dyDescent="0.25">
      <c r="A1620" s="418">
        <v>99318</v>
      </c>
      <c r="B1620" s="414" t="s">
        <v>7584</v>
      </c>
      <c r="C1620" s="415" t="s">
        <v>8</v>
      </c>
      <c r="D1620" s="416">
        <v>201.88</v>
      </c>
      <c r="E1620" s="417" t="s">
        <v>301</v>
      </c>
    </row>
    <row r="1621" spans="1:5" ht="27" x14ac:dyDescent="0.25">
      <c r="A1621" s="418">
        <v>99319</v>
      </c>
      <c r="B1621" s="414" t="s">
        <v>7585</v>
      </c>
      <c r="C1621" s="415" t="s">
        <v>8</v>
      </c>
      <c r="D1621" s="416">
        <v>703.48</v>
      </c>
      <c r="E1621" s="417" t="s">
        <v>301</v>
      </c>
    </row>
    <row r="1622" spans="1:5" ht="40.5" x14ac:dyDescent="0.25">
      <c r="A1622" s="418">
        <v>99320</v>
      </c>
      <c r="B1622" s="414" t="s">
        <v>7586</v>
      </c>
      <c r="C1622" s="415" t="s">
        <v>113</v>
      </c>
      <c r="D1622" s="416">
        <v>5977.55</v>
      </c>
      <c r="E1622" s="417" t="s">
        <v>301</v>
      </c>
    </row>
    <row r="1623" spans="1:5" ht="27" x14ac:dyDescent="0.25">
      <c r="A1623" s="418">
        <v>99321</v>
      </c>
      <c r="B1623" s="414" t="s">
        <v>7587</v>
      </c>
      <c r="C1623" s="415" t="s">
        <v>8</v>
      </c>
      <c r="D1623" s="416">
        <v>2126.16</v>
      </c>
      <c r="E1623" s="417" t="s">
        <v>301</v>
      </c>
    </row>
    <row r="1624" spans="1:5" ht="40.5" x14ac:dyDescent="0.25">
      <c r="A1624" s="418">
        <v>99322</v>
      </c>
      <c r="B1624" s="414" t="s">
        <v>7588</v>
      </c>
      <c r="C1624" s="415" t="s">
        <v>113</v>
      </c>
      <c r="D1624" s="416">
        <v>6735.15</v>
      </c>
      <c r="E1624" s="417" t="s">
        <v>301</v>
      </c>
    </row>
    <row r="1625" spans="1:5" ht="27" x14ac:dyDescent="0.25">
      <c r="A1625" s="418">
        <v>99323</v>
      </c>
      <c r="B1625" s="414" t="s">
        <v>7589</v>
      </c>
      <c r="C1625" s="415" t="s">
        <v>8</v>
      </c>
      <c r="D1625" s="416">
        <v>2316</v>
      </c>
      <c r="E1625" s="417" t="s">
        <v>301</v>
      </c>
    </row>
    <row r="1626" spans="1:5" ht="40.5" x14ac:dyDescent="0.25">
      <c r="A1626" s="418">
        <v>99324</v>
      </c>
      <c r="B1626" s="414" t="s">
        <v>7590</v>
      </c>
      <c r="C1626" s="415" t="s">
        <v>113</v>
      </c>
      <c r="D1626" s="416">
        <v>7492.74</v>
      </c>
      <c r="E1626" s="417" t="s">
        <v>301</v>
      </c>
    </row>
    <row r="1627" spans="1:5" ht="27" x14ac:dyDescent="0.25">
      <c r="A1627" s="418">
        <v>99325</v>
      </c>
      <c r="B1627" s="414" t="s">
        <v>7591</v>
      </c>
      <c r="C1627" s="415" t="s">
        <v>8</v>
      </c>
      <c r="D1627" s="416">
        <v>2510.63</v>
      </c>
      <c r="E1627" s="417" t="s">
        <v>301</v>
      </c>
    </row>
    <row r="1628" spans="1:5" ht="40.5" x14ac:dyDescent="0.25">
      <c r="A1628" s="418">
        <v>99326</v>
      </c>
      <c r="B1628" s="414" t="s">
        <v>7592</v>
      </c>
      <c r="C1628" s="415" t="s">
        <v>113</v>
      </c>
      <c r="D1628" s="416">
        <v>6098.92</v>
      </c>
      <c r="E1628" s="417" t="s">
        <v>301</v>
      </c>
    </row>
    <row r="1629" spans="1:5" ht="27" x14ac:dyDescent="0.25">
      <c r="A1629" s="418">
        <v>99327</v>
      </c>
      <c r="B1629" s="414" t="s">
        <v>7593</v>
      </c>
      <c r="C1629" s="415" t="s">
        <v>8</v>
      </c>
      <c r="D1629" s="416">
        <v>3241.93</v>
      </c>
      <c r="E1629" s="417" t="s">
        <v>301</v>
      </c>
    </row>
    <row r="1630" spans="1:5" ht="27" x14ac:dyDescent="0.25">
      <c r="A1630" s="418">
        <v>94263</v>
      </c>
      <c r="B1630" s="414" t="s">
        <v>7594</v>
      </c>
      <c r="C1630" s="415" t="s">
        <v>8</v>
      </c>
      <c r="D1630" s="416">
        <v>22.65</v>
      </c>
      <c r="E1630" s="417" t="s">
        <v>301</v>
      </c>
    </row>
    <row r="1631" spans="1:5" ht="27" x14ac:dyDescent="0.25">
      <c r="A1631" s="418">
        <v>94264</v>
      </c>
      <c r="B1631" s="414" t="s">
        <v>7595</v>
      </c>
      <c r="C1631" s="415" t="s">
        <v>8</v>
      </c>
      <c r="D1631" s="416">
        <v>25.62</v>
      </c>
      <c r="E1631" s="417" t="s">
        <v>301</v>
      </c>
    </row>
    <row r="1632" spans="1:5" ht="27" x14ac:dyDescent="0.25">
      <c r="A1632" s="418">
        <v>94265</v>
      </c>
      <c r="B1632" s="414" t="s">
        <v>7596</v>
      </c>
      <c r="C1632" s="415" t="s">
        <v>8</v>
      </c>
      <c r="D1632" s="416">
        <v>28.48</v>
      </c>
      <c r="E1632" s="417" t="s">
        <v>301</v>
      </c>
    </row>
    <row r="1633" spans="1:5" ht="27" x14ac:dyDescent="0.25">
      <c r="A1633" s="418">
        <v>94266</v>
      </c>
      <c r="B1633" s="414" t="s">
        <v>7597</v>
      </c>
      <c r="C1633" s="415" t="s">
        <v>8</v>
      </c>
      <c r="D1633" s="416">
        <v>31.88</v>
      </c>
      <c r="E1633" s="417" t="s">
        <v>301</v>
      </c>
    </row>
    <row r="1634" spans="1:5" ht="40.5" x14ac:dyDescent="0.25">
      <c r="A1634" s="418">
        <v>94267</v>
      </c>
      <c r="B1634" s="414" t="s">
        <v>7598</v>
      </c>
      <c r="C1634" s="415" t="s">
        <v>8</v>
      </c>
      <c r="D1634" s="416">
        <v>33.49</v>
      </c>
      <c r="E1634" s="417" t="s">
        <v>301</v>
      </c>
    </row>
    <row r="1635" spans="1:5" ht="40.5" x14ac:dyDescent="0.25">
      <c r="A1635" s="418">
        <v>94268</v>
      </c>
      <c r="B1635" s="414" t="s">
        <v>7599</v>
      </c>
      <c r="C1635" s="415" t="s">
        <v>8</v>
      </c>
      <c r="D1635" s="416">
        <v>37.229999999999997</v>
      </c>
      <c r="E1635" s="417" t="s">
        <v>301</v>
      </c>
    </row>
    <row r="1636" spans="1:5" ht="40.5" x14ac:dyDescent="0.25">
      <c r="A1636" s="418">
        <v>94269</v>
      </c>
      <c r="B1636" s="414" t="s">
        <v>7600</v>
      </c>
      <c r="C1636" s="415" t="s">
        <v>8</v>
      </c>
      <c r="D1636" s="416">
        <v>46.67</v>
      </c>
      <c r="E1636" s="417" t="s">
        <v>301</v>
      </c>
    </row>
    <row r="1637" spans="1:5" ht="40.5" x14ac:dyDescent="0.25">
      <c r="A1637" s="418">
        <v>94270</v>
      </c>
      <c r="B1637" s="414" t="s">
        <v>7601</v>
      </c>
      <c r="C1637" s="415" t="s">
        <v>8</v>
      </c>
      <c r="D1637" s="416">
        <v>51.89</v>
      </c>
      <c r="E1637" s="417" t="s">
        <v>301</v>
      </c>
    </row>
    <row r="1638" spans="1:5" ht="40.5" x14ac:dyDescent="0.25">
      <c r="A1638" s="418">
        <v>94271</v>
      </c>
      <c r="B1638" s="414" t="s">
        <v>7602</v>
      </c>
      <c r="C1638" s="415" t="s">
        <v>8</v>
      </c>
      <c r="D1638" s="416">
        <v>56.76</v>
      </c>
      <c r="E1638" s="417" t="s">
        <v>301</v>
      </c>
    </row>
    <row r="1639" spans="1:5" ht="40.5" x14ac:dyDescent="0.25">
      <c r="A1639" s="418">
        <v>94272</v>
      </c>
      <c r="B1639" s="414" t="s">
        <v>7603</v>
      </c>
      <c r="C1639" s="415" t="s">
        <v>8</v>
      </c>
      <c r="D1639" s="416">
        <v>63.72</v>
      </c>
      <c r="E1639" s="417" t="s">
        <v>301</v>
      </c>
    </row>
    <row r="1640" spans="1:5" ht="40.5" x14ac:dyDescent="0.25">
      <c r="A1640" s="418">
        <v>94273</v>
      </c>
      <c r="B1640" s="414" t="s">
        <v>1629</v>
      </c>
      <c r="C1640" s="415" t="s">
        <v>8</v>
      </c>
      <c r="D1640" s="416">
        <v>33.479999999999997</v>
      </c>
      <c r="E1640" s="417" t="s">
        <v>301</v>
      </c>
    </row>
    <row r="1641" spans="1:5" ht="40.5" x14ac:dyDescent="0.25">
      <c r="A1641" s="418">
        <v>94274</v>
      </c>
      <c r="B1641" s="414" t="s">
        <v>1630</v>
      </c>
      <c r="C1641" s="415" t="s">
        <v>8</v>
      </c>
      <c r="D1641" s="416">
        <v>36.799999999999997</v>
      </c>
      <c r="E1641" s="417" t="s">
        <v>301</v>
      </c>
    </row>
    <row r="1642" spans="1:5" ht="40.5" x14ac:dyDescent="0.25">
      <c r="A1642" s="418">
        <v>94275</v>
      </c>
      <c r="B1642" s="414" t="s">
        <v>377</v>
      </c>
      <c r="C1642" s="415" t="s">
        <v>8</v>
      </c>
      <c r="D1642" s="416">
        <v>31.79</v>
      </c>
      <c r="E1642" s="417" t="s">
        <v>301</v>
      </c>
    </row>
    <row r="1643" spans="1:5" ht="40.5" x14ac:dyDescent="0.25">
      <c r="A1643" s="418">
        <v>94276</v>
      </c>
      <c r="B1643" s="414" t="s">
        <v>1631</v>
      </c>
      <c r="C1643" s="415" t="s">
        <v>8</v>
      </c>
      <c r="D1643" s="416">
        <v>35.11</v>
      </c>
      <c r="E1643" s="417" t="s">
        <v>301</v>
      </c>
    </row>
    <row r="1644" spans="1:5" ht="27" x14ac:dyDescent="0.25">
      <c r="A1644" s="418">
        <v>94281</v>
      </c>
      <c r="B1644" s="414" t="s">
        <v>1632</v>
      </c>
      <c r="C1644" s="415" t="s">
        <v>8</v>
      </c>
      <c r="D1644" s="416">
        <v>35.03</v>
      </c>
      <c r="E1644" s="417" t="s">
        <v>301</v>
      </c>
    </row>
    <row r="1645" spans="1:5" ht="27" x14ac:dyDescent="0.25">
      <c r="A1645" s="418">
        <v>94282</v>
      </c>
      <c r="B1645" s="414" t="s">
        <v>1633</v>
      </c>
      <c r="C1645" s="415" t="s">
        <v>8</v>
      </c>
      <c r="D1645" s="416">
        <v>45.13</v>
      </c>
      <c r="E1645" s="417" t="s">
        <v>301</v>
      </c>
    </row>
    <row r="1646" spans="1:5" ht="27" x14ac:dyDescent="0.25">
      <c r="A1646" s="418">
        <v>94283</v>
      </c>
      <c r="B1646" s="414" t="s">
        <v>1634</v>
      </c>
      <c r="C1646" s="415" t="s">
        <v>8</v>
      </c>
      <c r="D1646" s="416">
        <v>43.88</v>
      </c>
      <c r="E1646" s="417" t="s">
        <v>301</v>
      </c>
    </row>
    <row r="1647" spans="1:5" ht="27" x14ac:dyDescent="0.25">
      <c r="A1647" s="418">
        <v>94284</v>
      </c>
      <c r="B1647" s="414" t="s">
        <v>1635</v>
      </c>
      <c r="C1647" s="415" t="s">
        <v>8</v>
      </c>
      <c r="D1647" s="416">
        <v>53.98</v>
      </c>
      <c r="E1647" s="417" t="s">
        <v>301</v>
      </c>
    </row>
    <row r="1648" spans="1:5" ht="27" x14ac:dyDescent="0.25">
      <c r="A1648" s="418">
        <v>94285</v>
      </c>
      <c r="B1648" s="414" t="s">
        <v>1636</v>
      </c>
      <c r="C1648" s="415" t="s">
        <v>8</v>
      </c>
      <c r="D1648" s="416">
        <v>52.26</v>
      </c>
      <c r="E1648" s="417" t="s">
        <v>301</v>
      </c>
    </row>
    <row r="1649" spans="1:5" ht="27" x14ac:dyDescent="0.25">
      <c r="A1649" s="418">
        <v>94286</v>
      </c>
      <c r="B1649" s="414" t="s">
        <v>1637</v>
      </c>
      <c r="C1649" s="415" t="s">
        <v>8</v>
      </c>
      <c r="D1649" s="416">
        <v>62.36</v>
      </c>
      <c r="E1649" s="417" t="s">
        <v>301</v>
      </c>
    </row>
    <row r="1650" spans="1:5" ht="27" x14ac:dyDescent="0.25">
      <c r="A1650" s="418">
        <v>94287</v>
      </c>
      <c r="B1650" s="414" t="s">
        <v>1638</v>
      </c>
      <c r="C1650" s="415" t="s">
        <v>8</v>
      </c>
      <c r="D1650" s="416">
        <v>28.18</v>
      </c>
      <c r="E1650" s="417" t="s">
        <v>301</v>
      </c>
    </row>
    <row r="1651" spans="1:5" ht="27" x14ac:dyDescent="0.25">
      <c r="A1651" s="418">
        <v>94288</v>
      </c>
      <c r="B1651" s="414" t="s">
        <v>1639</v>
      </c>
      <c r="C1651" s="415" t="s">
        <v>8</v>
      </c>
      <c r="D1651" s="416">
        <v>37.020000000000003</v>
      </c>
      <c r="E1651" s="417" t="s">
        <v>301</v>
      </c>
    </row>
    <row r="1652" spans="1:5" ht="27" x14ac:dyDescent="0.25">
      <c r="A1652" s="418">
        <v>94289</v>
      </c>
      <c r="B1652" s="414" t="s">
        <v>1640</v>
      </c>
      <c r="C1652" s="415" t="s">
        <v>8</v>
      </c>
      <c r="D1652" s="416">
        <v>34.69</v>
      </c>
      <c r="E1652" s="417" t="s">
        <v>301</v>
      </c>
    </row>
    <row r="1653" spans="1:5" ht="27" x14ac:dyDescent="0.25">
      <c r="A1653" s="418">
        <v>94290</v>
      </c>
      <c r="B1653" s="414" t="s">
        <v>1641</v>
      </c>
      <c r="C1653" s="415" t="s">
        <v>8</v>
      </c>
      <c r="D1653" s="416">
        <v>43.52</v>
      </c>
      <c r="E1653" s="417" t="s">
        <v>301</v>
      </c>
    </row>
    <row r="1654" spans="1:5" ht="27" x14ac:dyDescent="0.25">
      <c r="A1654" s="418">
        <v>94291</v>
      </c>
      <c r="B1654" s="414" t="s">
        <v>1642</v>
      </c>
      <c r="C1654" s="415" t="s">
        <v>8</v>
      </c>
      <c r="D1654" s="416">
        <v>40.76</v>
      </c>
      <c r="E1654" s="417" t="s">
        <v>301</v>
      </c>
    </row>
    <row r="1655" spans="1:5" ht="27" x14ac:dyDescent="0.25">
      <c r="A1655" s="418">
        <v>94292</v>
      </c>
      <c r="B1655" s="414" t="s">
        <v>1643</v>
      </c>
      <c r="C1655" s="415" t="s">
        <v>8</v>
      </c>
      <c r="D1655" s="416">
        <v>49.59</v>
      </c>
      <c r="E1655" s="417" t="s">
        <v>301</v>
      </c>
    </row>
    <row r="1656" spans="1:5" ht="27" x14ac:dyDescent="0.25">
      <c r="A1656" s="418">
        <v>94293</v>
      </c>
      <c r="B1656" s="414" t="s">
        <v>1644</v>
      </c>
      <c r="C1656" s="415" t="s">
        <v>8</v>
      </c>
      <c r="D1656" s="416">
        <v>99.75</v>
      </c>
      <c r="E1656" s="417" t="s">
        <v>301</v>
      </c>
    </row>
    <row r="1657" spans="1:5" ht="27" x14ac:dyDescent="0.25">
      <c r="A1657" s="418">
        <v>94294</v>
      </c>
      <c r="B1657" s="414" t="s">
        <v>1645</v>
      </c>
      <c r="C1657" s="415" t="s">
        <v>8</v>
      </c>
      <c r="D1657" s="416">
        <v>6.37</v>
      </c>
      <c r="E1657" s="417" t="s">
        <v>301</v>
      </c>
    </row>
    <row r="1658" spans="1:5" ht="27" x14ac:dyDescent="0.25">
      <c r="A1658" s="418">
        <v>94037</v>
      </c>
      <c r="B1658" s="414" t="s">
        <v>1646</v>
      </c>
      <c r="C1658" s="415" t="s">
        <v>220</v>
      </c>
      <c r="D1658" s="416">
        <v>17.52</v>
      </c>
      <c r="E1658" s="417" t="s">
        <v>301</v>
      </c>
    </row>
    <row r="1659" spans="1:5" ht="40.5" x14ac:dyDescent="0.25">
      <c r="A1659" s="418">
        <v>94038</v>
      </c>
      <c r="B1659" s="414" t="s">
        <v>1647</v>
      </c>
      <c r="C1659" s="415" t="s">
        <v>220</v>
      </c>
      <c r="D1659" s="416">
        <v>24.02</v>
      </c>
      <c r="E1659" s="417" t="s">
        <v>301</v>
      </c>
    </row>
    <row r="1660" spans="1:5" ht="27" x14ac:dyDescent="0.25">
      <c r="A1660" s="418">
        <v>94039</v>
      </c>
      <c r="B1660" s="414" t="s">
        <v>1648</v>
      </c>
      <c r="C1660" s="415" t="s">
        <v>220</v>
      </c>
      <c r="D1660" s="416">
        <v>13.78</v>
      </c>
      <c r="E1660" s="417" t="s">
        <v>301</v>
      </c>
    </row>
    <row r="1661" spans="1:5" ht="40.5" x14ac:dyDescent="0.25">
      <c r="A1661" s="418">
        <v>94040</v>
      </c>
      <c r="B1661" s="414" t="s">
        <v>1649</v>
      </c>
      <c r="C1661" s="415" t="s">
        <v>220</v>
      </c>
      <c r="D1661" s="416">
        <v>20.32</v>
      </c>
      <c r="E1661" s="417" t="s">
        <v>301</v>
      </c>
    </row>
    <row r="1662" spans="1:5" ht="27" x14ac:dyDescent="0.25">
      <c r="A1662" s="418">
        <v>94041</v>
      </c>
      <c r="B1662" s="414" t="s">
        <v>1650</v>
      </c>
      <c r="C1662" s="415" t="s">
        <v>220</v>
      </c>
      <c r="D1662" s="416">
        <v>10.52</v>
      </c>
      <c r="E1662" s="417" t="s">
        <v>301</v>
      </c>
    </row>
    <row r="1663" spans="1:5" ht="40.5" x14ac:dyDescent="0.25">
      <c r="A1663" s="418">
        <v>94042</v>
      </c>
      <c r="B1663" s="414" t="s">
        <v>1651</v>
      </c>
      <c r="C1663" s="415" t="s">
        <v>220</v>
      </c>
      <c r="D1663" s="416">
        <v>17.18</v>
      </c>
      <c r="E1663" s="417" t="s">
        <v>301</v>
      </c>
    </row>
    <row r="1664" spans="1:5" ht="40.5" x14ac:dyDescent="0.25">
      <c r="A1664" s="418">
        <v>94043</v>
      </c>
      <c r="B1664" s="414" t="s">
        <v>1652</v>
      </c>
      <c r="C1664" s="415" t="s">
        <v>220</v>
      </c>
      <c r="D1664" s="416">
        <v>16.47</v>
      </c>
      <c r="E1664" s="417" t="s">
        <v>301</v>
      </c>
    </row>
    <row r="1665" spans="1:5" ht="40.5" x14ac:dyDescent="0.25">
      <c r="A1665" s="418">
        <v>94044</v>
      </c>
      <c r="B1665" s="414" t="s">
        <v>1653</v>
      </c>
      <c r="C1665" s="415" t="s">
        <v>220</v>
      </c>
      <c r="D1665" s="416">
        <v>23.01</v>
      </c>
      <c r="E1665" s="417" t="s">
        <v>301</v>
      </c>
    </row>
    <row r="1666" spans="1:5" ht="40.5" x14ac:dyDescent="0.25">
      <c r="A1666" s="418">
        <v>94045</v>
      </c>
      <c r="B1666" s="414" t="s">
        <v>1654</v>
      </c>
      <c r="C1666" s="415" t="s">
        <v>220</v>
      </c>
      <c r="D1666" s="416">
        <v>12.78</v>
      </c>
      <c r="E1666" s="417" t="s">
        <v>301</v>
      </c>
    </row>
    <row r="1667" spans="1:5" ht="40.5" x14ac:dyDescent="0.25">
      <c r="A1667" s="418">
        <v>94046</v>
      </c>
      <c r="B1667" s="414" t="s">
        <v>1655</v>
      </c>
      <c r="C1667" s="415" t="s">
        <v>220</v>
      </c>
      <c r="D1667" s="416">
        <v>19.27</v>
      </c>
      <c r="E1667" s="417" t="s">
        <v>301</v>
      </c>
    </row>
    <row r="1668" spans="1:5" ht="27" x14ac:dyDescent="0.25">
      <c r="A1668" s="418">
        <v>94047</v>
      </c>
      <c r="B1668" s="414" t="s">
        <v>1656</v>
      </c>
      <c r="C1668" s="415" t="s">
        <v>220</v>
      </c>
      <c r="D1668" s="416">
        <v>9.52</v>
      </c>
      <c r="E1668" s="417" t="s">
        <v>301</v>
      </c>
    </row>
    <row r="1669" spans="1:5" ht="40.5" x14ac:dyDescent="0.25">
      <c r="A1669" s="418">
        <v>94048</v>
      </c>
      <c r="B1669" s="414" t="s">
        <v>1657</v>
      </c>
      <c r="C1669" s="415" t="s">
        <v>220</v>
      </c>
      <c r="D1669" s="416">
        <v>16.13</v>
      </c>
      <c r="E1669" s="417" t="s">
        <v>301</v>
      </c>
    </row>
    <row r="1670" spans="1:5" ht="27" x14ac:dyDescent="0.25">
      <c r="A1670" s="418">
        <v>94049</v>
      </c>
      <c r="B1670" s="414" t="s">
        <v>1658</v>
      </c>
      <c r="C1670" s="415" t="s">
        <v>220</v>
      </c>
      <c r="D1670" s="416">
        <v>29.67</v>
      </c>
      <c r="E1670" s="417" t="s">
        <v>301</v>
      </c>
    </row>
    <row r="1671" spans="1:5" ht="40.5" x14ac:dyDescent="0.25">
      <c r="A1671" s="418">
        <v>94050</v>
      </c>
      <c r="B1671" s="414" t="s">
        <v>1659</v>
      </c>
      <c r="C1671" s="415" t="s">
        <v>220</v>
      </c>
      <c r="D1671" s="416">
        <v>38.119999999999997</v>
      </c>
      <c r="E1671" s="417" t="s">
        <v>301</v>
      </c>
    </row>
    <row r="1672" spans="1:5" ht="27" x14ac:dyDescent="0.25">
      <c r="A1672" s="418">
        <v>94051</v>
      </c>
      <c r="B1672" s="414" t="s">
        <v>1660</v>
      </c>
      <c r="C1672" s="415" t="s">
        <v>220</v>
      </c>
      <c r="D1672" s="416">
        <v>24.46</v>
      </c>
      <c r="E1672" s="417" t="s">
        <v>301</v>
      </c>
    </row>
    <row r="1673" spans="1:5" ht="40.5" x14ac:dyDescent="0.25">
      <c r="A1673" s="418">
        <v>94052</v>
      </c>
      <c r="B1673" s="414" t="s">
        <v>1661</v>
      </c>
      <c r="C1673" s="415" t="s">
        <v>220</v>
      </c>
      <c r="D1673" s="416">
        <v>32.799999999999997</v>
      </c>
      <c r="E1673" s="417" t="s">
        <v>301</v>
      </c>
    </row>
    <row r="1674" spans="1:5" ht="27" x14ac:dyDescent="0.25">
      <c r="A1674" s="418">
        <v>94053</v>
      </c>
      <c r="B1674" s="414" t="s">
        <v>1662</v>
      </c>
      <c r="C1674" s="415" t="s">
        <v>220</v>
      </c>
      <c r="D1674" s="416">
        <v>21.25</v>
      </c>
      <c r="E1674" s="417" t="s">
        <v>301</v>
      </c>
    </row>
    <row r="1675" spans="1:5" ht="40.5" x14ac:dyDescent="0.25">
      <c r="A1675" s="418">
        <v>94054</v>
      </c>
      <c r="B1675" s="414" t="s">
        <v>1663</v>
      </c>
      <c r="C1675" s="415" t="s">
        <v>220</v>
      </c>
      <c r="D1675" s="416">
        <v>29.71</v>
      </c>
      <c r="E1675" s="417" t="s">
        <v>301</v>
      </c>
    </row>
    <row r="1676" spans="1:5" ht="27" x14ac:dyDescent="0.25">
      <c r="A1676" s="418">
        <v>94055</v>
      </c>
      <c r="B1676" s="414" t="s">
        <v>1664</v>
      </c>
      <c r="C1676" s="415" t="s">
        <v>220</v>
      </c>
      <c r="D1676" s="416">
        <v>28.33</v>
      </c>
      <c r="E1676" s="417" t="s">
        <v>301</v>
      </c>
    </row>
    <row r="1677" spans="1:5" ht="40.5" x14ac:dyDescent="0.25">
      <c r="A1677" s="418">
        <v>94056</v>
      </c>
      <c r="B1677" s="414" t="s">
        <v>1665</v>
      </c>
      <c r="C1677" s="415" t="s">
        <v>220</v>
      </c>
      <c r="D1677" s="416">
        <v>36.81</v>
      </c>
      <c r="E1677" s="417" t="s">
        <v>301</v>
      </c>
    </row>
    <row r="1678" spans="1:5" ht="40.5" x14ac:dyDescent="0.25">
      <c r="A1678" s="418">
        <v>94057</v>
      </c>
      <c r="B1678" s="414" t="s">
        <v>1666</v>
      </c>
      <c r="C1678" s="415" t="s">
        <v>220</v>
      </c>
      <c r="D1678" s="416">
        <v>23.14</v>
      </c>
      <c r="E1678" s="417" t="s">
        <v>301</v>
      </c>
    </row>
    <row r="1679" spans="1:5" ht="40.5" x14ac:dyDescent="0.25">
      <c r="A1679" s="418">
        <v>94058</v>
      </c>
      <c r="B1679" s="414" t="s">
        <v>1667</v>
      </c>
      <c r="C1679" s="415" t="s">
        <v>220</v>
      </c>
      <c r="D1679" s="416">
        <v>31.46</v>
      </c>
      <c r="E1679" s="417" t="s">
        <v>301</v>
      </c>
    </row>
    <row r="1680" spans="1:5" ht="40.5" x14ac:dyDescent="0.25">
      <c r="A1680" s="418">
        <v>94059</v>
      </c>
      <c r="B1680" s="414" t="s">
        <v>1668</v>
      </c>
      <c r="C1680" s="415" t="s">
        <v>220</v>
      </c>
      <c r="D1680" s="416">
        <v>19.940000000000001</v>
      </c>
      <c r="E1680" s="417" t="s">
        <v>301</v>
      </c>
    </row>
    <row r="1681" spans="1:5" ht="40.5" x14ac:dyDescent="0.25">
      <c r="A1681" s="418">
        <v>94060</v>
      </c>
      <c r="B1681" s="414" t="s">
        <v>1669</v>
      </c>
      <c r="C1681" s="415" t="s">
        <v>220</v>
      </c>
      <c r="D1681" s="416">
        <v>28.38</v>
      </c>
      <c r="E1681" s="417" t="s">
        <v>301</v>
      </c>
    </row>
    <row r="1682" spans="1:5" ht="13.5" x14ac:dyDescent="0.25">
      <c r="A1682" s="418">
        <v>83770</v>
      </c>
      <c r="B1682" s="414" t="s">
        <v>1670</v>
      </c>
      <c r="C1682" s="415" t="s">
        <v>220</v>
      </c>
      <c r="D1682" s="416">
        <v>145.44</v>
      </c>
      <c r="E1682" s="417" t="s">
        <v>301</v>
      </c>
    </row>
    <row r="1683" spans="1:5" ht="27" x14ac:dyDescent="0.25">
      <c r="A1683" s="418">
        <v>73301</v>
      </c>
      <c r="B1683" s="414" t="s">
        <v>1671</v>
      </c>
      <c r="C1683" s="415" t="s">
        <v>260</v>
      </c>
      <c r="D1683" s="416">
        <v>9.15</v>
      </c>
      <c r="E1683" s="417" t="s">
        <v>301</v>
      </c>
    </row>
    <row r="1684" spans="1:5" ht="27" x14ac:dyDescent="0.25">
      <c r="A1684" s="418">
        <v>83515</v>
      </c>
      <c r="B1684" s="414" t="s">
        <v>1672</v>
      </c>
      <c r="C1684" s="415" t="s">
        <v>260</v>
      </c>
      <c r="D1684" s="416">
        <v>17.02</v>
      </c>
      <c r="E1684" s="417" t="s">
        <v>301</v>
      </c>
    </row>
    <row r="1685" spans="1:5" ht="27" x14ac:dyDescent="0.25">
      <c r="A1685" s="418">
        <v>83516</v>
      </c>
      <c r="B1685" s="414" t="s">
        <v>1673</v>
      </c>
      <c r="C1685" s="415" t="s">
        <v>260</v>
      </c>
      <c r="D1685" s="416">
        <v>19.66</v>
      </c>
      <c r="E1685" s="417" t="s">
        <v>301</v>
      </c>
    </row>
    <row r="1686" spans="1:5" ht="27" x14ac:dyDescent="0.25">
      <c r="A1686" s="418">
        <v>72144</v>
      </c>
      <c r="B1686" s="414" t="s">
        <v>1674</v>
      </c>
      <c r="C1686" s="415" t="s">
        <v>113</v>
      </c>
      <c r="D1686" s="416">
        <v>81.7</v>
      </c>
      <c r="E1686" s="417" t="s">
        <v>301</v>
      </c>
    </row>
    <row r="1687" spans="1:5" ht="27" x14ac:dyDescent="0.25">
      <c r="A1687" s="413" t="s">
        <v>1675</v>
      </c>
      <c r="B1687" s="414" t="s">
        <v>1676</v>
      </c>
      <c r="C1687" s="415" t="s">
        <v>113</v>
      </c>
      <c r="D1687" s="416">
        <v>708.84</v>
      </c>
      <c r="E1687" s="417" t="s">
        <v>301</v>
      </c>
    </row>
    <row r="1688" spans="1:5" ht="13.5" x14ac:dyDescent="0.25">
      <c r="A1688" s="418">
        <v>84876</v>
      </c>
      <c r="B1688" s="414" t="s">
        <v>1677</v>
      </c>
      <c r="C1688" s="415" t="s">
        <v>220</v>
      </c>
      <c r="D1688" s="416">
        <v>696.16</v>
      </c>
      <c r="E1688" s="417" t="s">
        <v>301</v>
      </c>
    </row>
    <row r="1689" spans="1:5" ht="40.5" x14ac:dyDescent="0.25">
      <c r="A1689" s="418">
        <v>90788</v>
      </c>
      <c r="B1689" s="414" t="s">
        <v>7604</v>
      </c>
      <c r="C1689" s="415" t="s">
        <v>113</v>
      </c>
      <c r="D1689" s="416">
        <v>386.57</v>
      </c>
      <c r="E1689" s="417" t="s">
        <v>301</v>
      </c>
    </row>
    <row r="1690" spans="1:5" ht="40.5" x14ac:dyDescent="0.25">
      <c r="A1690" s="418">
        <v>90789</v>
      </c>
      <c r="B1690" s="414" t="s">
        <v>7605</v>
      </c>
      <c r="C1690" s="415" t="s">
        <v>113</v>
      </c>
      <c r="D1690" s="416">
        <v>399.6</v>
      </c>
      <c r="E1690" s="417" t="s">
        <v>301</v>
      </c>
    </row>
    <row r="1691" spans="1:5" ht="40.5" x14ac:dyDescent="0.25">
      <c r="A1691" s="418">
        <v>90790</v>
      </c>
      <c r="B1691" s="414" t="s">
        <v>7606</v>
      </c>
      <c r="C1691" s="415" t="s">
        <v>113</v>
      </c>
      <c r="D1691" s="416">
        <v>403.28</v>
      </c>
      <c r="E1691" s="417" t="s">
        <v>301</v>
      </c>
    </row>
    <row r="1692" spans="1:5" ht="40.5" x14ac:dyDescent="0.25">
      <c r="A1692" s="418">
        <v>90791</v>
      </c>
      <c r="B1692" s="414" t="s">
        <v>7607</v>
      </c>
      <c r="C1692" s="415" t="s">
        <v>113</v>
      </c>
      <c r="D1692" s="416">
        <v>432.25</v>
      </c>
      <c r="E1692" s="417" t="s">
        <v>301</v>
      </c>
    </row>
    <row r="1693" spans="1:5" ht="40.5" x14ac:dyDescent="0.25">
      <c r="A1693" s="418">
        <v>90792</v>
      </c>
      <c r="B1693" s="414" t="s">
        <v>7608</v>
      </c>
      <c r="C1693" s="415" t="s">
        <v>113</v>
      </c>
      <c r="D1693" s="416">
        <v>452.9</v>
      </c>
      <c r="E1693" s="417" t="s">
        <v>301</v>
      </c>
    </row>
    <row r="1694" spans="1:5" ht="40.5" x14ac:dyDescent="0.25">
      <c r="A1694" s="418">
        <v>90793</v>
      </c>
      <c r="B1694" s="414" t="s">
        <v>7609</v>
      </c>
      <c r="C1694" s="415" t="s">
        <v>113</v>
      </c>
      <c r="D1694" s="416">
        <v>466.01</v>
      </c>
      <c r="E1694" s="417" t="s">
        <v>301</v>
      </c>
    </row>
    <row r="1695" spans="1:5" ht="27" x14ac:dyDescent="0.25">
      <c r="A1695" s="418">
        <v>90800</v>
      </c>
      <c r="B1695" s="414" t="s">
        <v>1678</v>
      </c>
      <c r="C1695" s="415" t="s">
        <v>113</v>
      </c>
      <c r="D1695" s="416">
        <v>250.33</v>
      </c>
      <c r="E1695" s="417" t="s">
        <v>301</v>
      </c>
    </row>
    <row r="1696" spans="1:5" ht="27" x14ac:dyDescent="0.25">
      <c r="A1696" s="418">
        <v>90801</v>
      </c>
      <c r="B1696" s="414" t="s">
        <v>1679</v>
      </c>
      <c r="C1696" s="415" t="s">
        <v>113</v>
      </c>
      <c r="D1696" s="416">
        <v>257.73</v>
      </c>
      <c r="E1696" s="417" t="s">
        <v>301</v>
      </c>
    </row>
    <row r="1697" spans="1:5" ht="27" x14ac:dyDescent="0.25">
      <c r="A1697" s="418">
        <v>90802</v>
      </c>
      <c r="B1697" s="414" t="s">
        <v>1680</v>
      </c>
      <c r="C1697" s="415" t="s">
        <v>113</v>
      </c>
      <c r="D1697" s="416">
        <v>265.16000000000003</v>
      </c>
      <c r="E1697" s="417" t="s">
        <v>301</v>
      </c>
    </row>
    <row r="1698" spans="1:5" ht="27" x14ac:dyDescent="0.25">
      <c r="A1698" s="418">
        <v>90803</v>
      </c>
      <c r="B1698" s="414" t="s">
        <v>1681</v>
      </c>
      <c r="C1698" s="415" t="s">
        <v>113</v>
      </c>
      <c r="D1698" s="416">
        <v>272.56</v>
      </c>
      <c r="E1698" s="417" t="s">
        <v>301</v>
      </c>
    </row>
    <row r="1699" spans="1:5" ht="27" x14ac:dyDescent="0.25">
      <c r="A1699" s="418">
        <v>90804</v>
      </c>
      <c r="B1699" s="414" t="s">
        <v>1682</v>
      </c>
      <c r="C1699" s="415" t="s">
        <v>113</v>
      </c>
      <c r="D1699" s="416">
        <v>313.83999999999997</v>
      </c>
      <c r="E1699" s="417" t="s">
        <v>301</v>
      </c>
    </row>
    <row r="1700" spans="1:5" ht="27" x14ac:dyDescent="0.25">
      <c r="A1700" s="418">
        <v>90805</v>
      </c>
      <c r="B1700" s="414" t="s">
        <v>1683</v>
      </c>
      <c r="C1700" s="415" t="s">
        <v>113</v>
      </c>
      <c r="D1700" s="416">
        <v>63.51</v>
      </c>
      <c r="E1700" s="417" t="s">
        <v>301</v>
      </c>
    </row>
    <row r="1701" spans="1:5" ht="27" x14ac:dyDescent="0.25">
      <c r="A1701" s="418">
        <v>90806</v>
      </c>
      <c r="B1701" s="414" t="s">
        <v>1684</v>
      </c>
      <c r="C1701" s="415" t="s">
        <v>113</v>
      </c>
      <c r="D1701" s="416">
        <v>326.64</v>
      </c>
      <c r="E1701" s="417" t="s">
        <v>301</v>
      </c>
    </row>
    <row r="1702" spans="1:5" ht="27" x14ac:dyDescent="0.25">
      <c r="A1702" s="418">
        <v>90807</v>
      </c>
      <c r="B1702" s="414" t="s">
        <v>1685</v>
      </c>
      <c r="C1702" s="415" t="s">
        <v>113</v>
      </c>
      <c r="D1702" s="416">
        <v>68.91</v>
      </c>
      <c r="E1702" s="417" t="s">
        <v>301</v>
      </c>
    </row>
    <row r="1703" spans="1:5" ht="27" x14ac:dyDescent="0.25">
      <c r="A1703" s="418">
        <v>90816</v>
      </c>
      <c r="B1703" s="414" t="s">
        <v>1686</v>
      </c>
      <c r="C1703" s="415" t="s">
        <v>113</v>
      </c>
      <c r="D1703" s="416">
        <v>339.44</v>
      </c>
      <c r="E1703" s="417" t="s">
        <v>301</v>
      </c>
    </row>
    <row r="1704" spans="1:5" ht="27" x14ac:dyDescent="0.25">
      <c r="A1704" s="418">
        <v>90817</v>
      </c>
      <c r="B1704" s="414" t="s">
        <v>1687</v>
      </c>
      <c r="C1704" s="415" t="s">
        <v>113</v>
      </c>
      <c r="D1704" s="416">
        <v>74.28</v>
      </c>
      <c r="E1704" s="417" t="s">
        <v>301</v>
      </c>
    </row>
    <row r="1705" spans="1:5" ht="27" x14ac:dyDescent="0.25">
      <c r="A1705" s="418">
        <v>90818</v>
      </c>
      <c r="B1705" s="414" t="s">
        <v>1688</v>
      </c>
      <c r="C1705" s="415" t="s">
        <v>113</v>
      </c>
      <c r="D1705" s="416">
        <v>352.27</v>
      </c>
      <c r="E1705" s="417" t="s">
        <v>301</v>
      </c>
    </row>
    <row r="1706" spans="1:5" ht="27" x14ac:dyDescent="0.25">
      <c r="A1706" s="418">
        <v>90819</v>
      </c>
      <c r="B1706" s="414" t="s">
        <v>1689</v>
      </c>
      <c r="C1706" s="415" t="s">
        <v>113</v>
      </c>
      <c r="D1706" s="416">
        <v>79.709999999999994</v>
      </c>
      <c r="E1706" s="417" t="s">
        <v>301</v>
      </c>
    </row>
    <row r="1707" spans="1:5" ht="27" x14ac:dyDescent="0.25">
      <c r="A1707" s="418">
        <v>90820</v>
      </c>
      <c r="B1707" s="414" t="s">
        <v>1690</v>
      </c>
      <c r="C1707" s="415" t="s">
        <v>113</v>
      </c>
      <c r="D1707" s="416">
        <v>264.48</v>
      </c>
      <c r="E1707" s="417" t="s">
        <v>301</v>
      </c>
    </row>
    <row r="1708" spans="1:5" ht="27" x14ac:dyDescent="0.25">
      <c r="A1708" s="418">
        <v>90821</v>
      </c>
      <c r="B1708" s="414" t="s">
        <v>1691</v>
      </c>
      <c r="C1708" s="415" t="s">
        <v>113</v>
      </c>
      <c r="D1708" s="416">
        <v>288.08</v>
      </c>
      <c r="E1708" s="417" t="s">
        <v>301</v>
      </c>
    </row>
    <row r="1709" spans="1:5" ht="27" x14ac:dyDescent="0.25">
      <c r="A1709" s="418">
        <v>90822</v>
      </c>
      <c r="B1709" s="414" t="s">
        <v>1692</v>
      </c>
      <c r="C1709" s="415" t="s">
        <v>113</v>
      </c>
      <c r="D1709" s="416">
        <v>285.39999999999998</v>
      </c>
      <c r="E1709" s="417" t="s">
        <v>301</v>
      </c>
    </row>
    <row r="1710" spans="1:5" ht="27" x14ac:dyDescent="0.25">
      <c r="A1710" s="418">
        <v>90823</v>
      </c>
      <c r="B1710" s="414" t="s">
        <v>1693</v>
      </c>
      <c r="C1710" s="415" t="s">
        <v>113</v>
      </c>
      <c r="D1710" s="416">
        <v>300.56</v>
      </c>
      <c r="E1710" s="417" t="s">
        <v>301</v>
      </c>
    </row>
    <row r="1711" spans="1:5" ht="27" x14ac:dyDescent="0.25">
      <c r="A1711" s="418">
        <v>90826</v>
      </c>
      <c r="B1711" s="414" t="s">
        <v>1694</v>
      </c>
      <c r="C1711" s="415" t="s">
        <v>113</v>
      </c>
      <c r="D1711" s="416">
        <v>39.1</v>
      </c>
      <c r="E1711" s="417" t="s">
        <v>301</v>
      </c>
    </row>
    <row r="1712" spans="1:5" ht="27" x14ac:dyDescent="0.25">
      <c r="A1712" s="418">
        <v>90827</v>
      </c>
      <c r="B1712" s="414" t="s">
        <v>1695</v>
      </c>
      <c r="C1712" s="415" t="s">
        <v>113</v>
      </c>
      <c r="D1712" s="416">
        <v>40.75</v>
      </c>
      <c r="E1712" s="417" t="s">
        <v>301</v>
      </c>
    </row>
    <row r="1713" spans="1:5" ht="27" x14ac:dyDescent="0.25">
      <c r="A1713" s="418">
        <v>90828</v>
      </c>
      <c r="B1713" s="414" t="s">
        <v>1696</v>
      </c>
      <c r="C1713" s="415" t="s">
        <v>113</v>
      </c>
      <c r="D1713" s="416">
        <v>42.4</v>
      </c>
      <c r="E1713" s="417" t="s">
        <v>301</v>
      </c>
    </row>
    <row r="1714" spans="1:5" ht="27" x14ac:dyDescent="0.25">
      <c r="A1714" s="418">
        <v>90829</v>
      </c>
      <c r="B1714" s="414" t="s">
        <v>1697</v>
      </c>
      <c r="C1714" s="415" t="s">
        <v>113</v>
      </c>
      <c r="D1714" s="416">
        <v>44.09</v>
      </c>
      <c r="E1714" s="417" t="s">
        <v>301</v>
      </c>
    </row>
    <row r="1715" spans="1:5" ht="27" x14ac:dyDescent="0.25">
      <c r="A1715" s="418">
        <v>90830</v>
      </c>
      <c r="B1715" s="414" t="s">
        <v>270</v>
      </c>
      <c r="C1715" s="415" t="s">
        <v>113</v>
      </c>
      <c r="D1715" s="416">
        <v>99.31</v>
      </c>
      <c r="E1715" s="417" t="s">
        <v>301</v>
      </c>
    </row>
    <row r="1716" spans="1:5" ht="27" x14ac:dyDescent="0.25">
      <c r="A1716" s="418">
        <v>90831</v>
      </c>
      <c r="B1716" s="414" t="s">
        <v>271</v>
      </c>
      <c r="C1716" s="415" t="s">
        <v>113</v>
      </c>
      <c r="D1716" s="416">
        <v>77.8</v>
      </c>
      <c r="E1716" s="417" t="s">
        <v>301</v>
      </c>
    </row>
    <row r="1717" spans="1:5" ht="54" x14ac:dyDescent="0.25">
      <c r="A1717" s="418">
        <v>90841</v>
      </c>
      <c r="B1717" s="414" t="s">
        <v>1698</v>
      </c>
      <c r="C1717" s="415" t="s">
        <v>113</v>
      </c>
      <c r="D1717" s="416">
        <v>734.32</v>
      </c>
      <c r="E1717" s="417" t="s">
        <v>301</v>
      </c>
    </row>
    <row r="1718" spans="1:5" ht="54" x14ac:dyDescent="0.25">
      <c r="A1718" s="418">
        <v>90842</v>
      </c>
      <c r="B1718" s="414" t="s">
        <v>1699</v>
      </c>
      <c r="C1718" s="415" t="s">
        <v>113</v>
      </c>
      <c r="D1718" s="416">
        <v>780.81</v>
      </c>
      <c r="E1718" s="417" t="s">
        <v>301</v>
      </c>
    </row>
    <row r="1719" spans="1:5" ht="54" x14ac:dyDescent="0.25">
      <c r="A1719" s="418">
        <v>90843</v>
      </c>
      <c r="B1719" s="414" t="s">
        <v>1700</v>
      </c>
      <c r="C1719" s="415" t="s">
        <v>113</v>
      </c>
      <c r="D1719" s="416">
        <v>808.95</v>
      </c>
      <c r="E1719" s="417" t="s">
        <v>301</v>
      </c>
    </row>
    <row r="1720" spans="1:5" ht="54" x14ac:dyDescent="0.25">
      <c r="A1720" s="418">
        <v>90844</v>
      </c>
      <c r="B1720" s="414" t="s">
        <v>1701</v>
      </c>
      <c r="C1720" s="415" t="s">
        <v>113</v>
      </c>
      <c r="D1720" s="416">
        <v>840.32</v>
      </c>
      <c r="E1720" s="417" t="s">
        <v>301</v>
      </c>
    </row>
    <row r="1721" spans="1:5" ht="40.5" x14ac:dyDescent="0.25">
      <c r="A1721" s="418">
        <v>90847</v>
      </c>
      <c r="B1721" s="414" t="s">
        <v>1702</v>
      </c>
      <c r="C1721" s="415" t="s">
        <v>113</v>
      </c>
      <c r="D1721" s="416">
        <v>656.52</v>
      </c>
      <c r="E1721" s="417" t="s">
        <v>301</v>
      </c>
    </row>
    <row r="1722" spans="1:5" ht="40.5" x14ac:dyDescent="0.25">
      <c r="A1722" s="418">
        <v>90848</v>
      </c>
      <c r="B1722" s="414" t="s">
        <v>1703</v>
      </c>
      <c r="C1722" s="415" t="s">
        <v>113</v>
      </c>
      <c r="D1722" s="416">
        <v>696.22</v>
      </c>
      <c r="E1722" s="417" t="s">
        <v>301</v>
      </c>
    </row>
    <row r="1723" spans="1:5" ht="40.5" x14ac:dyDescent="0.25">
      <c r="A1723" s="418">
        <v>90849</v>
      </c>
      <c r="B1723" s="414" t="s">
        <v>1704</v>
      </c>
      <c r="C1723" s="415" t="s">
        <v>113</v>
      </c>
      <c r="D1723" s="416">
        <v>709.64</v>
      </c>
      <c r="E1723" s="417" t="s">
        <v>301</v>
      </c>
    </row>
    <row r="1724" spans="1:5" ht="40.5" x14ac:dyDescent="0.25">
      <c r="A1724" s="418">
        <v>90850</v>
      </c>
      <c r="B1724" s="414" t="s">
        <v>1705</v>
      </c>
      <c r="C1724" s="415" t="s">
        <v>113</v>
      </c>
      <c r="D1724" s="416">
        <v>741.01</v>
      </c>
      <c r="E1724" s="417" t="s">
        <v>301</v>
      </c>
    </row>
    <row r="1725" spans="1:5" ht="27" x14ac:dyDescent="0.25">
      <c r="A1725" s="418">
        <v>91009</v>
      </c>
      <c r="B1725" s="414" t="s">
        <v>1706</v>
      </c>
      <c r="C1725" s="415" t="s">
        <v>113</v>
      </c>
      <c r="D1725" s="416">
        <v>270.66000000000003</v>
      </c>
      <c r="E1725" s="417" t="s">
        <v>301</v>
      </c>
    </row>
    <row r="1726" spans="1:5" ht="27" x14ac:dyDescent="0.25">
      <c r="A1726" s="418">
        <v>91010</v>
      </c>
      <c r="B1726" s="414" t="s">
        <v>1707</v>
      </c>
      <c r="C1726" s="415" t="s">
        <v>113</v>
      </c>
      <c r="D1726" s="416">
        <v>220.33</v>
      </c>
      <c r="E1726" s="417" t="s">
        <v>301</v>
      </c>
    </row>
    <row r="1727" spans="1:5" ht="27" x14ac:dyDescent="0.25">
      <c r="A1727" s="418">
        <v>91011</v>
      </c>
      <c r="B1727" s="414" t="s">
        <v>1708</v>
      </c>
      <c r="C1727" s="415" t="s">
        <v>113</v>
      </c>
      <c r="D1727" s="416">
        <v>308.55</v>
      </c>
      <c r="E1727" s="417" t="s">
        <v>301</v>
      </c>
    </row>
    <row r="1728" spans="1:5" ht="27" x14ac:dyDescent="0.25">
      <c r="A1728" s="418">
        <v>91012</v>
      </c>
      <c r="B1728" s="414" t="s">
        <v>1709</v>
      </c>
      <c r="C1728" s="415" t="s">
        <v>113</v>
      </c>
      <c r="D1728" s="416">
        <v>295.8</v>
      </c>
      <c r="E1728" s="417" t="s">
        <v>301</v>
      </c>
    </row>
    <row r="1729" spans="1:5" ht="40.5" x14ac:dyDescent="0.25">
      <c r="A1729" s="418">
        <v>91013</v>
      </c>
      <c r="B1729" s="414" t="s">
        <v>1710</v>
      </c>
      <c r="C1729" s="415" t="s">
        <v>113</v>
      </c>
      <c r="D1729" s="416">
        <v>662.7</v>
      </c>
      <c r="E1729" s="417" t="s">
        <v>301</v>
      </c>
    </row>
    <row r="1730" spans="1:5" ht="40.5" x14ac:dyDescent="0.25">
      <c r="A1730" s="418">
        <v>91014</v>
      </c>
      <c r="B1730" s="414" t="s">
        <v>1711</v>
      </c>
      <c r="C1730" s="415" t="s">
        <v>113</v>
      </c>
      <c r="D1730" s="416">
        <v>628.47</v>
      </c>
      <c r="E1730" s="417" t="s">
        <v>301</v>
      </c>
    </row>
    <row r="1731" spans="1:5" ht="40.5" x14ac:dyDescent="0.25">
      <c r="A1731" s="418">
        <v>91015</v>
      </c>
      <c r="B1731" s="414" t="s">
        <v>1712</v>
      </c>
      <c r="C1731" s="415" t="s">
        <v>113</v>
      </c>
      <c r="D1731" s="416">
        <v>732.79</v>
      </c>
      <c r="E1731" s="417" t="s">
        <v>301</v>
      </c>
    </row>
    <row r="1732" spans="1:5" ht="40.5" x14ac:dyDescent="0.25">
      <c r="A1732" s="418">
        <v>91016</v>
      </c>
      <c r="B1732" s="414" t="s">
        <v>1713</v>
      </c>
      <c r="C1732" s="415" t="s">
        <v>113</v>
      </c>
      <c r="D1732" s="416">
        <v>736.25</v>
      </c>
      <c r="E1732" s="417" t="s">
        <v>301</v>
      </c>
    </row>
    <row r="1733" spans="1:5" ht="27" x14ac:dyDescent="0.25">
      <c r="A1733" s="418">
        <v>91286</v>
      </c>
      <c r="B1733" s="414" t="s">
        <v>1714</v>
      </c>
      <c r="C1733" s="415" t="s">
        <v>113</v>
      </c>
      <c r="D1733" s="416">
        <v>189.97</v>
      </c>
      <c r="E1733" s="417" t="s">
        <v>301</v>
      </c>
    </row>
    <row r="1734" spans="1:5" ht="27" x14ac:dyDescent="0.25">
      <c r="A1734" s="418">
        <v>91287</v>
      </c>
      <c r="B1734" s="414" t="s">
        <v>1715</v>
      </c>
      <c r="C1734" s="415" t="s">
        <v>113</v>
      </c>
      <c r="D1734" s="416">
        <v>197.37</v>
      </c>
      <c r="E1734" s="417" t="s">
        <v>301</v>
      </c>
    </row>
    <row r="1735" spans="1:5" ht="27" x14ac:dyDescent="0.25">
      <c r="A1735" s="418">
        <v>91288</v>
      </c>
      <c r="B1735" s="414" t="s">
        <v>1716</v>
      </c>
      <c r="C1735" s="415" t="s">
        <v>113</v>
      </c>
      <c r="D1735" s="416">
        <v>204.8</v>
      </c>
      <c r="E1735" s="417" t="s">
        <v>301</v>
      </c>
    </row>
    <row r="1736" spans="1:5" ht="27" x14ac:dyDescent="0.25">
      <c r="A1736" s="418">
        <v>91290</v>
      </c>
      <c r="B1736" s="414" t="s">
        <v>1717</v>
      </c>
      <c r="C1736" s="415" t="s">
        <v>113</v>
      </c>
      <c r="D1736" s="416">
        <v>212.2</v>
      </c>
      <c r="E1736" s="417" t="s">
        <v>301</v>
      </c>
    </row>
    <row r="1737" spans="1:5" ht="27" x14ac:dyDescent="0.25">
      <c r="A1737" s="418">
        <v>91291</v>
      </c>
      <c r="B1737" s="414" t="s">
        <v>1718</v>
      </c>
      <c r="C1737" s="415" t="s">
        <v>113</v>
      </c>
      <c r="D1737" s="416">
        <v>253.48</v>
      </c>
      <c r="E1737" s="417" t="s">
        <v>301</v>
      </c>
    </row>
    <row r="1738" spans="1:5" ht="27" x14ac:dyDescent="0.25">
      <c r="A1738" s="418">
        <v>91292</v>
      </c>
      <c r="B1738" s="414" t="s">
        <v>1719</v>
      </c>
      <c r="C1738" s="415" t="s">
        <v>113</v>
      </c>
      <c r="D1738" s="416">
        <v>266.27999999999997</v>
      </c>
      <c r="E1738" s="417" t="s">
        <v>301</v>
      </c>
    </row>
    <row r="1739" spans="1:5" ht="27" x14ac:dyDescent="0.25">
      <c r="A1739" s="418">
        <v>91293</v>
      </c>
      <c r="B1739" s="414" t="s">
        <v>1720</v>
      </c>
      <c r="C1739" s="415" t="s">
        <v>113</v>
      </c>
      <c r="D1739" s="416">
        <v>279.08</v>
      </c>
      <c r="E1739" s="417" t="s">
        <v>301</v>
      </c>
    </row>
    <row r="1740" spans="1:5" ht="27" x14ac:dyDescent="0.25">
      <c r="A1740" s="418">
        <v>91294</v>
      </c>
      <c r="B1740" s="414" t="s">
        <v>1721</v>
      </c>
      <c r="C1740" s="415" t="s">
        <v>113</v>
      </c>
      <c r="D1740" s="416">
        <v>291.91000000000003</v>
      </c>
      <c r="E1740" s="417" t="s">
        <v>301</v>
      </c>
    </row>
    <row r="1741" spans="1:5" ht="27" x14ac:dyDescent="0.25">
      <c r="A1741" s="418">
        <v>91295</v>
      </c>
      <c r="B1741" s="414" t="s">
        <v>1722</v>
      </c>
      <c r="C1741" s="415" t="s">
        <v>113</v>
      </c>
      <c r="D1741" s="416">
        <v>254.05</v>
      </c>
      <c r="E1741" s="417" t="s">
        <v>301</v>
      </c>
    </row>
    <row r="1742" spans="1:5" ht="27" x14ac:dyDescent="0.25">
      <c r="A1742" s="418">
        <v>91296</v>
      </c>
      <c r="B1742" s="414" t="s">
        <v>1723</v>
      </c>
      <c r="C1742" s="415" t="s">
        <v>113</v>
      </c>
      <c r="D1742" s="416">
        <v>270.02</v>
      </c>
      <c r="E1742" s="417" t="s">
        <v>301</v>
      </c>
    </row>
    <row r="1743" spans="1:5" ht="27" x14ac:dyDescent="0.25">
      <c r="A1743" s="418">
        <v>91297</v>
      </c>
      <c r="B1743" s="414" t="s">
        <v>1724</v>
      </c>
      <c r="C1743" s="415" t="s">
        <v>113</v>
      </c>
      <c r="D1743" s="416">
        <v>310.25</v>
      </c>
      <c r="E1743" s="417" t="s">
        <v>301</v>
      </c>
    </row>
    <row r="1744" spans="1:5" ht="27" x14ac:dyDescent="0.25">
      <c r="A1744" s="418">
        <v>91298</v>
      </c>
      <c r="B1744" s="414" t="s">
        <v>1725</v>
      </c>
      <c r="C1744" s="415" t="s">
        <v>113</v>
      </c>
      <c r="D1744" s="416">
        <v>549.91999999999996</v>
      </c>
      <c r="E1744" s="417" t="s">
        <v>301</v>
      </c>
    </row>
    <row r="1745" spans="1:5" ht="40.5" x14ac:dyDescent="0.25">
      <c r="A1745" s="418">
        <v>91299</v>
      </c>
      <c r="B1745" s="414" t="s">
        <v>1726</v>
      </c>
      <c r="C1745" s="415" t="s">
        <v>113</v>
      </c>
      <c r="D1745" s="416">
        <v>762.18</v>
      </c>
      <c r="E1745" s="417" t="s">
        <v>301</v>
      </c>
    </row>
    <row r="1746" spans="1:5" ht="27" x14ac:dyDescent="0.25">
      <c r="A1746" s="418">
        <v>91300</v>
      </c>
      <c r="B1746" s="414" t="s">
        <v>1727</v>
      </c>
      <c r="C1746" s="415" t="s">
        <v>113</v>
      </c>
      <c r="D1746" s="416">
        <v>32.04</v>
      </c>
      <c r="E1746" s="417" t="s">
        <v>301</v>
      </c>
    </row>
    <row r="1747" spans="1:5" ht="27" x14ac:dyDescent="0.25">
      <c r="A1747" s="418">
        <v>91301</v>
      </c>
      <c r="B1747" s="414" t="s">
        <v>1728</v>
      </c>
      <c r="C1747" s="415" t="s">
        <v>113</v>
      </c>
      <c r="D1747" s="416">
        <v>33.57</v>
      </c>
      <c r="E1747" s="417" t="s">
        <v>301</v>
      </c>
    </row>
    <row r="1748" spans="1:5" ht="27" x14ac:dyDescent="0.25">
      <c r="A1748" s="418">
        <v>91302</v>
      </c>
      <c r="B1748" s="414" t="s">
        <v>1729</v>
      </c>
      <c r="C1748" s="415" t="s">
        <v>113</v>
      </c>
      <c r="D1748" s="416">
        <v>35.090000000000003</v>
      </c>
      <c r="E1748" s="417" t="s">
        <v>301</v>
      </c>
    </row>
    <row r="1749" spans="1:5" ht="27" x14ac:dyDescent="0.25">
      <c r="A1749" s="418">
        <v>91303</v>
      </c>
      <c r="B1749" s="414" t="s">
        <v>1730</v>
      </c>
      <c r="C1749" s="415" t="s">
        <v>113</v>
      </c>
      <c r="D1749" s="416">
        <v>36.65</v>
      </c>
      <c r="E1749" s="417" t="s">
        <v>301</v>
      </c>
    </row>
    <row r="1750" spans="1:5" ht="27" x14ac:dyDescent="0.25">
      <c r="A1750" s="418">
        <v>91304</v>
      </c>
      <c r="B1750" s="414" t="s">
        <v>1731</v>
      </c>
      <c r="C1750" s="415" t="s">
        <v>113</v>
      </c>
      <c r="D1750" s="416">
        <v>75.56</v>
      </c>
      <c r="E1750" s="417" t="s">
        <v>301</v>
      </c>
    </row>
    <row r="1751" spans="1:5" ht="27" x14ac:dyDescent="0.25">
      <c r="A1751" s="418">
        <v>91305</v>
      </c>
      <c r="B1751" s="414" t="s">
        <v>1732</v>
      </c>
      <c r="C1751" s="415" t="s">
        <v>113</v>
      </c>
      <c r="D1751" s="416">
        <v>57.04</v>
      </c>
      <c r="E1751" s="417" t="s">
        <v>301</v>
      </c>
    </row>
    <row r="1752" spans="1:5" ht="27" x14ac:dyDescent="0.25">
      <c r="A1752" s="418">
        <v>91306</v>
      </c>
      <c r="B1752" s="414" t="s">
        <v>1733</v>
      </c>
      <c r="C1752" s="415" t="s">
        <v>113</v>
      </c>
      <c r="D1752" s="416">
        <v>84.59</v>
      </c>
      <c r="E1752" s="417" t="s">
        <v>301</v>
      </c>
    </row>
    <row r="1753" spans="1:5" ht="27" x14ac:dyDescent="0.25">
      <c r="A1753" s="418">
        <v>91307</v>
      </c>
      <c r="B1753" s="414" t="s">
        <v>1734</v>
      </c>
      <c r="C1753" s="415" t="s">
        <v>113</v>
      </c>
      <c r="D1753" s="416">
        <v>59.83</v>
      </c>
      <c r="E1753" s="417" t="s">
        <v>301</v>
      </c>
    </row>
    <row r="1754" spans="1:5" ht="54" x14ac:dyDescent="0.25">
      <c r="A1754" s="418">
        <v>91312</v>
      </c>
      <c r="B1754" s="414" t="s">
        <v>1735</v>
      </c>
      <c r="C1754" s="415" t="s">
        <v>113</v>
      </c>
      <c r="D1754" s="416">
        <v>639.08000000000004</v>
      </c>
      <c r="E1754" s="417" t="s">
        <v>301</v>
      </c>
    </row>
    <row r="1755" spans="1:5" ht="54" x14ac:dyDescent="0.25">
      <c r="A1755" s="418">
        <v>91313</v>
      </c>
      <c r="B1755" s="414" t="s">
        <v>1736</v>
      </c>
      <c r="C1755" s="415" t="s">
        <v>113</v>
      </c>
      <c r="D1755" s="416">
        <v>681.33</v>
      </c>
      <c r="E1755" s="417" t="s">
        <v>301</v>
      </c>
    </row>
    <row r="1756" spans="1:5" ht="54" x14ac:dyDescent="0.25">
      <c r="A1756" s="418">
        <v>91314</v>
      </c>
      <c r="B1756" s="414" t="s">
        <v>1737</v>
      </c>
      <c r="C1756" s="415" t="s">
        <v>113</v>
      </c>
      <c r="D1756" s="416">
        <v>710.22</v>
      </c>
      <c r="E1756" s="417" t="s">
        <v>301</v>
      </c>
    </row>
    <row r="1757" spans="1:5" ht="54" x14ac:dyDescent="0.25">
      <c r="A1757" s="418">
        <v>91315</v>
      </c>
      <c r="B1757" s="414" t="s">
        <v>1738</v>
      </c>
      <c r="C1757" s="415" t="s">
        <v>113</v>
      </c>
      <c r="D1757" s="416">
        <v>741.33</v>
      </c>
      <c r="E1757" s="417" t="s">
        <v>301</v>
      </c>
    </row>
    <row r="1758" spans="1:5" ht="40.5" x14ac:dyDescent="0.25">
      <c r="A1758" s="418">
        <v>91318</v>
      </c>
      <c r="B1758" s="414" t="s">
        <v>1739</v>
      </c>
      <c r="C1758" s="415" t="s">
        <v>113</v>
      </c>
      <c r="D1758" s="416">
        <v>582.04</v>
      </c>
      <c r="E1758" s="417" t="s">
        <v>301</v>
      </c>
    </row>
    <row r="1759" spans="1:5" ht="40.5" x14ac:dyDescent="0.25">
      <c r="A1759" s="418">
        <v>91319</v>
      </c>
      <c r="B1759" s="414" t="s">
        <v>1740</v>
      </c>
      <c r="C1759" s="415" t="s">
        <v>113</v>
      </c>
      <c r="D1759" s="416">
        <v>621.5</v>
      </c>
      <c r="E1759" s="417" t="s">
        <v>301</v>
      </c>
    </row>
    <row r="1760" spans="1:5" ht="40.5" x14ac:dyDescent="0.25">
      <c r="A1760" s="418">
        <v>91320</v>
      </c>
      <c r="B1760" s="414" t="s">
        <v>1741</v>
      </c>
      <c r="C1760" s="415" t="s">
        <v>113</v>
      </c>
      <c r="D1760" s="416">
        <v>634.66</v>
      </c>
      <c r="E1760" s="417" t="s">
        <v>301</v>
      </c>
    </row>
    <row r="1761" spans="1:5" ht="40.5" x14ac:dyDescent="0.25">
      <c r="A1761" s="418">
        <v>91321</v>
      </c>
      <c r="B1761" s="414" t="s">
        <v>1742</v>
      </c>
      <c r="C1761" s="415" t="s">
        <v>113</v>
      </c>
      <c r="D1761" s="416">
        <v>665.77</v>
      </c>
      <c r="E1761" s="417" t="s">
        <v>301</v>
      </c>
    </row>
    <row r="1762" spans="1:5" ht="40.5" x14ac:dyDescent="0.25">
      <c r="A1762" s="418">
        <v>91324</v>
      </c>
      <c r="B1762" s="414" t="s">
        <v>1743</v>
      </c>
      <c r="C1762" s="415" t="s">
        <v>113</v>
      </c>
      <c r="D1762" s="416">
        <v>588.22</v>
      </c>
      <c r="E1762" s="417" t="s">
        <v>301</v>
      </c>
    </row>
    <row r="1763" spans="1:5" ht="40.5" x14ac:dyDescent="0.25">
      <c r="A1763" s="418">
        <v>91325</v>
      </c>
      <c r="B1763" s="414" t="s">
        <v>1744</v>
      </c>
      <c r="C1763" s="415" t="s">
        <v>113</v>
      </c>
      <c r="D1763" s="416">
        <v>553.75</v>
      </c>
      <c r="E1763" s="417" t="s">
        <v>301</v>
      </c>
    </row>
    <row r="1764" spans="1:5" ht="40.5" x14ac:dyDescent="0.25">
      <c r="A1764" s="418">
        <v>91326</v>
      </c>
      <c r="B1764" s="414" t="s">
        <v>1745</v>
      </c>
      <c r="C1764" s="415" t="s">
        <v>113</v>
      </c>
      <c r="D1764" s="416">
        <v>657.81</v>
      </c>
      <c r="E1764" s="417" t="s">
        <v>301</v>
      </c>
    </row>
    <row r="1765" spans="1:5" ht="40.5" x14ac:dyDescent="0.25">
      <c r="A1765" s="418">
        <v>91327</v>
      </c>
      <c r="B1765" s="414" t="s">
        <v>1746</v>
      </c>
      <c r="C1765" s="415" t="s">
        <v>113</v>
      </c>
      <c r="D1765" s="416">
        <v>661.01</v>
      </c>
      <c r="E1765" s="417" t="s">
        <v>301</v>
      </c>
    </row>
    <row r="1766" spans="1:5" ht="40.5" x14ac:dyDescent="0.25">
      <c r="A1766" s="418">
        <v>91328</v>
      </c>
      <c r="B1766" s="414" t="s">
        <v>1747</v>
      </c>
      <c r="C1766" s="415" t="s">
        <v>113</v>
      </c>
      <c r="D1766" s="416">
        <v>646.09</v>
      </c>
      <c r="E1766" s="417" t="s">
        <v>301</v>
      </c>
    </row>
    <row r="1767" spans="1:5" ht="40.5" x14ac:dyDescent="0.25">
      <c r="A1767" s="418">
        <v>91329</v>
      </c>
      <c r="B1767" s="414" t="s">
        <v>1748</v>
      </c>
      <c r="C1767" s="415" t="s">
        <v>113</v>
      </c>
      <c r="D1767" s="416">
        <v>571.61</v>
      </c>
      <c r="E1767" s="417" t="s">
        <v>301</v>
      </c>
    </row>
    <row r="1768" spans="1:5" ht="40.5" x14ac:dyDescent="0.25">
      <c r="A1768" s="418">
        <v>91330</v>
      </c>
      <c r="B1768" s="414" t="s">
        <v>1749</v>
      </c>
      <c r="C1768" s="415" t="s">
        <v>113</v>
      </c>
      <c r="D1768" s="416">
        <v>678.16</v>
      </c>
      <c r="E1768" s="417" t="s">
        <v>301</v>
      </c>
    </row>
    <row r="1769" spans="1:5" ht="40.5" x14ac:dyDescent="0.25">
      <c r="A1769" s="418">
        <v>91331</v>
      </c>
      <c r="B1769" s="414" t="s">
        <v>1750</v>
      </c>
      <c r="C1769" s="415" t="s">
        <v>113</v>
      </c>
      <c r="D1769" s="416">
        <v>603.44000000000005</v>
      </c>
      <c r="E1769" s="417" t="s">
        <v>301</v>
      </c>
    </row>
    <row r="1770" spans="1:5" ht="40.5" x14ac:dyDescent="0.25">
      <c r="A1770" s="418">
        <v>91332</v>
      </c>
      <c r="B1770" s="414" t="s">
        <v>1751</v>
      </c>
      <c r="C1770" s="415" t="s">
        <v>113</v>
      </c>
      <c r="D1770" s="416">
        <v>734.49</v>
      </c>
      <c r="E1770" s="417" t="s">
        <v>301</v>
      </c>
    </row>
    <row r="1771" spans="1:5" ht="40.5" x14ac:dyDescent="0.25">
      <c r="A1771" s="418">
        <v>91333</v>
      </c>
      <c r="B1771" s="414" t="s">
        <v>1752</v>
      </c>
      <c r="C1771" s="415" t="s">
        <v>113</v>
      </c>
      <c r="D1771" s="416">
        <v>659.51</v>
      </c>
      <c r="E1771" s="417" t="s">
        <v>301</v>
      </c>
    </row>
    <row r="1772" spans="1:5" ht="40.5" x14ac:dyDescent="0.25">
      <c r="A1772" s="418">
        <v>91334</v>
      </c>
      <c r="B1772" s="414" t="s">
        <v>1753</v>
      </c>
      <c r="C1772" s="415" t="s">
        <v>113</v>
      </c>
      <c r="D1772" s="416">
        <v>974.16</v>
      </c>
      <c r="E1772" s="417" t="s">
        <v>301</v>
      </c>
    </row>
    <row r="1773" spans="1:5" ht="40.5" x14ac:dyDescent="0.25">
      <c r="A1773" s="418">
        <v>91335</v>
      </c>
      <c r="B1773" s="414" t="s">
        <v>1754</v>
      </c>
      <c r="C1773" s="415" t="s">
        <v>113</v>
      </c>
      <c r="D1773" s="416">
        <v>899.18</v>
      </c>
      <c r="E1773" s="417" t="s">
        <v>301</v>
      </c>
    </row>
    <row r="1774" spans="1:5" ht="40.5" x14ac:dyDescent="0.25">
      <c r="A1774" s="418">
        <v>91336</v>
      </c>
      <c r="B1774" s="414" t="s">
        <v>1755</v>
      </c>
      <c r="C1774" s="415" t="s">
        <v>113</v>
      </c>
      <c r="D1774" s="416">
        <v>1186.42</v>
      </c>
      <c r="E1774" s="417" t="s">
        <v>301</v>
      </c>
    </row>
    <row r="1775" spans="1:5" ht="40.5" x14ac:dyDescent="0.25">
      <c r="A1775" s="418">
        <v>91337</v>
      </c>
      <c r="B1775" s="414" t="s">
        <v>1756</v>
      </c>
      <c r="C1775" s="415" t="s">
        <v>113</v>
      </c>
      <c r="D1775" s="416">
        <v>1111.44</v>
      </c>
      <c r="E1775" s="417" t="s">
        <v>301</v>
      </c>
    </row>
    <row r="1776" spans="1:5" ht="27" x14ac:dyDescent="0.25">
      <c r="A1776" s="413" t="s">
        <v>1757</v>
      </c>
      <c r="B1776" s="414" t="s">
        <v>1758</v>
      </c>
      <c r="C1776" s="415" t="s">
        <v>113</v>
      </c>
      <c r="D1776" s="416">
        <v>2108.4</v>
      </c>
      <c r="E1776" s="417" t="s">
        <v>301</v>
      </c>
    </row>
    <row r="1777" spans="1:6" ht="27" x14ac:dyDescent="0.25">
      <c r="A1777" s="418">
        <v>84844</v>
      </c>
      <c r="B1777" s="414" t="s">
        <v>1759</v>
      </c>
      <c r="C1777" s="415" t="s">
        <v>220</v>
      </c>
      <c r="D1777" s="416">
        <v>596.16</v>
      </c>
      <c r="E1777" s="417" t="s">
        <v>301</v>
      </c>
    </row>
    <row r="1778" spans="1:6" ht="13.5" x14ac:dyDescent="0.25">
      <c r="A1778" s="418">
        <v>84845</v>
      </c>
      <c r="B1778" s="414" t="s">
        <v>1760</v>
      </c>
      <c r="C1778" s="415" t="s">
        <v>220</v>
      </c>
      <c r="D1778" s="416">
        <v>926.67</v>
      </c>
      <c r="E1778" s="417" t="s">
        <v>301</v>
      </c>
    </row>
    <row r="1779" spans="1:6" ht="27" x14ac:dyDescent="0.25">
      <c r="A1779" s="418">
        <v>84846</v>
      </c>
      <c r="B1779" s="414" t="s">
        <v>1761</v>
      </c>
      <c r="C1779" s="415" t="s">
        <v>220</v>
      </c>
      <c r="D1779" s="416">
        <v>944.61</v>
      </c>
      <c r="E1779" s="417" t="s">
        <v>301</v>
      </c>
    </row>
    <row r="1780" spans="1:6" ht="13.5" x14ac:dyDescent="0.25">
      <c r="A1780" s="418">
        <v>84847</v>
      </c>
      <c r="B1780" s="414" t="s">
        <v>1762</v>
      </c>
      <c r="C1780" s="415" t="s">
        <v>220</v>
      </c>
      <c r="D1780" s="416">
        <v>944.61</v>
      </c>
      <c r="E1780" s="417" t="s">
        <v>301</v>
      </c>
    </row>
    <row r="1781" spans="1:6" ht="27" x14ac:dyDescent="0.25">
      <c r="A1781" s="418">
        <v>84848</v>
      </c>
      <c r="B1781" s="414" t="s">
        <v>1763</v>
      </c>
      <c r="C1781" s="415" t="s">
        <v>220</v>
      </c>
      <c r="D1781" s="416">
        <v>740.52</v>
      </c>
      <c r="E1781" s="417" t="s">
        <v>301</v>
      </c>
    </row>
    <row r="1782" spans="1:6" ht="13.5" x14ac:dyDescent="0.25">
      <c r="A1782" s="413" t="s">
        <v>1764</v>
      </c>
      <c r="B1782" s="414" t="s">
        <v>1765</v>
      </c>
      <c r="C1782" s="415" t="s">
        <v>220</v>
      </c>
      <c r="D1782" s="416">
        <v>479.61</v>
      </c>
      <c r="E1782" s="417" t="s">
        <v>301</v>
      </c>
    </row>
    <row r="1783" spans="1:6" ht="13.5" x14ac:dyDescent="0.25">
      <c r="A1783" s="413" t="s">
        <v>1766</v>
      </c>
      <c r="B1783" s="414" t="s">
        <v>1767</v>
      </c>
      <c r="C1783" s="415" t="s">
        <v>220</v>
      </c>
      <c r="D1783" s="416">
        <v>446.65</v>
      </c>
      <c r="E1783" s="417" t="s">
        <v>301</v>
      </c>
    </row>
    <row r="1784" spans="1:6" ht="13.5" x14ac:dyDescent="0.25">
      <c r="A1784" s="413" t="s">
        <v>1768</v>
      </c>
      <c r="B1784" s="414" t="s">
        <v>349</v>
      </c>
      <c r="C1784" s="415" t="s">
        <v>113</v>
      </c>
      <c r="D1784" s="416">
        <v>88.29</v>
      </c>
      <c r="E1784" s="417" t="s">
        <v>301</v>
      </c>
    </row>
    <row r="1785" spans="1:6" ht="13.5" x14ac:dyDescent="0.25">
      <c r="A1785" s="413" t="s">
        <v>1769</v>
      </c>
      <c r="B1785" s="414" t="s">
        <v>1770</v>
      </c>
      <c r="C1785" s="415" t="s">
        <v>113</v>
      </c>
      <c r="D1785" s="416">
        <v>101.08</v>
      </c>
      <c r="E1785" s="417" t="s">
        <v>301</v>
      </c>
      <c r="F1785" s="260">
        <f>D1785*0.05</f>
        <v>5.0540000000000003</v>
      </c>
    </row>
    <row r="1786" spans="1:6" ht="13.5" x14ac:dyDescent="0.25">
      <c r="A1786" s="413" t="s">
        <v>1771</v>
      </c>
      <c r="B1786" s="414" t="s">
        <v>1772</v>
      </c>
      <c r="C1786" s="415" t="s">
        <v>220</v>
      </c>
      <c r="D1786" s="416">
        <v>378.71</v>
      </c>
      <c r="E1786" s="417" t="s">
        <v>301</v>
      </c>
    </row>
    <row r="1787" spans="1:6" ht="27" x14ac:dyDescent="0.25">
      <c r="A1787" s="413" t="s">
        <v>1773</v>
      </c>
      <c r="B1787" s="414" t="s">
        <v>1774</v>
      </c>
      <c r="C1787" s="415" t="s">
        <v>220</v>
      </c>
      <c r="D1787" s="416">
        <v>328.29</v>
      </c>
      <c r="E1787" s="417" t="s">
        <v>301</v>
      </c>
    </row>
    <row r="1788" spans="1:6" ht="27" x14ac:dyDescent="0.25">
      <c r="A1788" s="413" t="s">
        <v>1775</v>
      </c>
      <c r="B1788" s="414" t="s">
        <v>1776</v>
      </c>
      <c r="C1788" s="415" t="s">
        <v>220</v>
      </c>
      <c r="D1788" s="416">
        <v>245.88</v>
      </c>
      <c r="E1788" s="417" t="s">
        <v>301</v>
      </c>
    </row>
    <row r="1789" spans="1:6" ht="13.5" x14ac:dyDescent="0.25">
      <c r="A1789" s="418">
        <v>84854</v>
      </c>
      <c r="B1789" s="414" t="s">
        <v>1777</v>
      </c>
      <c r="C1789" s="415" t="s">
        <v>8</v>
      </c>
      <c r="D1789" s="416">
        <v>34.200000000000003</v>
      </c>
      <c r="E1789" s="417" t="s">
        <v>301</v>
      </c>
    </row>
    <row r="1790" spans="1:6" ht="27" x14ac:dyDescent="0.25">
      <c r="A1790" s="418">
        <v>94559</v>
      </c>
      <c r="B1790" s="414" t="s">
        <v>1778</v>
      </c>
      <c r="C1790" s="415" t="s">
        <v>220</v>
      </c>
      <c r="D1790" s="416">
        <v>584.98</v>
      </c>
      <c r="E1790" s="417" t="s">
        <v>301</v>
      </c>
    </row>
    <row r="1791" spans="1:6" ht="27" x14ac:dyDescent="0.25">
      <c r="A1791" s="418">
        <v>94560</v>
      </c>
      <c r="B1791" s="414" t="s">
        <v>1779</v>
      </c>
      <c r="C1791" s="415" t="s">
        <v>220</v>
      </c>
      <c r="D1791" s="416">
        <v>525.84</v>
      </c>
      <c r="E1791" s="417" t="s">
        <v>301</v>
      </c>
    </row>
    <row r="1792" spans="1:6" ht="27" x14ac:dyDescent="0.25">
      <c r="A1792" s="418">
        <v>94562</v>
      </c>
      <c r="B1792" s="414" t="s">
        <v>1780</v>
      </c>
      <c r="C1792" s="415" t="s">
        <v>220</v>
      </c>
      <c r="D1792" s="416">
        <v>553.01</v>
      </c>
      <c r="E1792" s="417" t="s">
        <v>301</v>
      </c>
    </row>
    <row r="1793" spans="1:5" ht="27" x14ac:dyDescent="0.25">
      <c r="A1793" s="418">
        <v>94563</v>
      </c>
      <c r="B1793" s="414" t="s">
        <v>1781</v>
      </c>
      <c r="C1793" s="415" t="s">
        <v>220</v>
      </c>
      <c r="D1793" s="416">
        <v>694.55</v>
      </c>
      <c r="E1793" s="417" t="s">
        <v>301</v>
      </c>
    </row>
    <row r="1794" spans="1:5" ht="27" x14ac:dyDescent="0.25">
      <c r="A1794" s="418">
        <v>94564</v>
      </c>
      <c r="B1794" s="414" t="s">
        <v>1782</v>
      </c>
      <c r="C1794" s="415" t="s">
        <v>220</v>
      </c>
      <c r="D1794" s="416">
        <v>529.64</v>
      </c>
      <c r="E1794" s="417" t="s">
        <v>301</v>
      </c>
    </row>
    <row r="1795" spans="1:5" ht="27" x14ac:dyDescent="0.25">
      <c r="A1795" s="418">
        <v>94565</v>
      </c>
      <c r="B1795" s="414" t="s">
        <v>1783</v>
      </c>
      <c r="C1795" s="415" t="s">
        <v>220</v>
      </c>
      <c r="D1795" s="416">
        <v>507.17</v>
      </c>
      <c r="E1795" s="417" t="s">
        <v>301</v>
      </c>
    </row>
    <row r="1796" spans="1:5" ht="27" x14ac:dyDescent="0.25">
      <c r="A1796" s="418">
        <v>94567</v>
      </c>
      <c r="B1796" s="414" t="s">
        <v>1784</v>
      </c>
      <c r="C1796" s="415" t="s">
        <v>220</v>
      </c>
      <c r="D1796" s="416">
        <v>528.6</v>
      </c>
      <c r="E1796" s="417" t="s">
        <v>301</v>
      </c>
    </row>
    <row r="1797" spans="1:5" ht="27" x14ac:dyDescent="0.25">
      <c r="A1797" s="418">
        <v>94568</v>
      </c>
      <c r="B1797" s="414" t="s">
        <v>1785</v>
      </c>
      <c r="C1797" s="415" t="s">
        <v>220</v>
      </c>
      <c r="D1797" s="416">
        <v>665.96</v>
      </c>
      <c r="E1797" s="417" t="s">
        <v>301</v>
      </c>
    </row>
    <row r="1798" spans="1:5" ht="54" x14ac:dyDescent="0.25">
      <c r="A1798" s="418">
        <v>99837</v>
      </c>
      <c r="B1798" s="414" t="s">
        <v>7610</v>
      </c>
      <c r="C1798" s="415" t="s">
        <v>8</v>
      </c>
      <c r="D1798" s="416">
        <v>406.24</v>
      </c>
      <c r="E1798" s="417" t="s">
        <v>301</v>
      </c>
    </row>
    <row r="1799" spans="1:5" ht="40.5" x14ac:dyDescent="0.25">
      <c r="A1799" s="418">
        <v>99839</v>
      </c>
      <c r="B1799" s="414" t="s">
        <v>7611</v>
      </c>
      <c r="C1799" s="415" t="s">
        <v>8</v>
      </c>
      <c r="D1799" s="416">
        <v>341.05</v>
      </c>
      <c r="E1799" s="417" t="s">
        <v>301</v>
      </c>
    </row>
    <row r="1800" spans="1:5" ht="27" x14ac:dyDescent="0.25">
      <c r="A1800" s="418">
        <v>99841</v>
      </c>
      <c r="B1800" s="414" t="s">
        <v>7612</v>
      </c>
      <c r="C1800" s="415" t="s">
        <v>8</v>
      </c>
      <c r="D1800" s="416">
        <v>581.44000000000005</v>
      </c>
      <c r="E1800" s="417" t="s">
        <v>301</v>
      </c>
    </row>
    <row r="1801" spans="1:5" ht="13.5" x14ac:dyDescent="0.25">
      <c r="A1801" s="418">
        <v>99855</v>
      </c>
      <c r="B1801" s="414" t="s">
        <v>7613</v>
      </c>
      <c r="C1801" s="415" t="s">
        <v>8</v>
      </c>
      <c r="D1801" s="416">
        <v>74.150000000000006</v>
      </c>
      <c r="E1801" s="417" t="s">
        <v>301</v>
      </c>
    </row>
    <row r="1802" spans="1:5" ht="13.5" x14ac:dyDescent="0.25">
      <c r="A1802" s="418">
        <v>99857</v>
      </c>
      <c r="B1802" s="414" t="s">
        <v>7614</v>
      </c>
      <c r="C1802" s="415" t="s">
        <v>8</v>
      </c>
      <c r="D1802" s="416">
        <v>65.44</v>
      </c>
      <c r="E1802" s="417" t="s">
        <v>301</v>
      </c>
    </row>
    <row r="1803" spans="1:5" ht="27" x14ac:dyDescent="0.25">
      <c r="A1803" s="418">
        <v>99861</v>
      </c>
      <c r="B1803" s="414" t="s">
        <v>7615</v>
      </c>
      <c r="C1803" s="415" t="s">
        <v>220</v>
      </c>
      <c r="D1803" s="416">
        <v>428.49</v>
      </c>
      <c r="E1803" s="417" t="s">
        <v>301</v>
      </c>
    </row>
    <row r="1804" spans="1:5" ht="27" x14ac:dyDescent="0.25">
      <c r="A1804" s="418">
        <v>99862</v>
      </c>
      <c r="B1804" s="414" t="s">
        <v>7616</v>
      </c>
      <c r="C1804" s="415" t="s">
        <v>220</v>
      </c>
      <c r="D1804" s="416">
        <v>430.85</v>
      </c>
      <c r="E1804" s="417" t="s">
        <v>301</v>
      </c>
    </row>
    <row r="1805" spans="1:5" ht="27" x14ac:dyDescent="0.25">
      <c r="A1805" s="418">
        <v>73665</v>
      </c>
      <c r="B1805" s="414" t="s">
        <v>1786</v>
      </c>
      <c r="C1805" s="415" t="s">
        <v>8</v>
      </c>
      <c r="D1805" s="416">
        <v>64.349999999999994</v>
      </c>
      <c r="E1805" s="417" t="s">
        <v>301</v>
      </c>
    </row>
    <row r="1806" spans="1:5" ht="13.5" x14ac:dyDescent="0.25">
      <c r="A1806" s="413" t="s">
        <v>1787</v>
      </c>
      <c r="B1806" s="414" t="s">
        <v>1788</v>
      </c>
      <c r="C1806" s="415" t="s">
        <v>8</v>
      </c>
      <c r="D1806" s="416">
        <v>261.42</v>
      </c>
      <c r="E1806" s="417" t="s">
        <v>301</v>
      </c>
    </row>
    <row r="1807" spans="1:5" ht="27" x14ac:dyDescent="0.25">
      <c r="A1807" s="418">
        <v>68050</v>
      </c>
      <c r="B1807" s="414" t="s">
        <v>1789</v>
      </c>
      <c r="C1807" s="415" t="s">
        <v>220</v>
      </c>
      <c r="D1807" s="416">
        <v>344.4</v>
      </c>
      <c r="E1807" s="417" t="s">
        <v>301</v>
      </c>
    </row>
    <row r="1808" spans="1:5" ht="13.5" x14ac:dyDescent="0.25">
      <c r="A1808" s="418">
        <v>90838</v>
      </c>
      <c r="B1808" s="414" t="s">
        <v>1790</v>
      </c>
      <c r="C1808" s="415" t="s">
        <v>113</v>
      </c>
      <c r="D1808" s="416">
        <v>908.51</v>
      </c>
      <c r="E1808" s="417" t="s">
        <v>301</v>
      </c>
    </row>
    <row r="1809" spans="1:5" ht="27" x14ac:dyDescent="0.25">
      <c r="A1809" s="418">
        <v>91338</v>
      </c>
      <c r="B1809" s="414" t="s">
        <v>6079</v>
      </c>
      <c r="C1809" s="415" t="s">
        <v>220</v>
      </c>
      <c r="D1809" s="416">
        <v>553.36</v>
      </c>
      <c r="E1809" s="417" t="s">
        <v>301</v>
      </c>
    </row>
    <row r="1810" spans="1:5" ht="27" x14ac:dyDescent="0.25">
      <c r="A1810" s="418">
        <v>91341</v>
      </c>
      <c r="B1810" s="414" t="s">
        <v>1791</v>
      </c>
      <c r="C1810" s="415" t="s">
        <v>220</v>
      </c>
      <c r="D1810" s="416">
        <v>412.37</v>
      </c>
      <c r="E1810" s="417" t="s">
        <v>301</v>
      </c>
    </row>
    <row r="1811" spans="1:5" ht="27" x14ac:dyDescent="0.25">
      <c r="A1811" s="418">
        <v>94805</v>
      </c>
      <c r="B1811" s="414" t="s">
        <v>1792</v>
      </c>
      <c r="C1811" s="415" t="s">
        <v>113</v>
      </c>
      <c r="D1811" s="416">
        <v>642.53</v>
      </c>
      <c r="E1811" s="417" t="s">
        <v>301</v>
      </c>
    </row>
    <row r="1812" spans="1:5" ht="27" x14ac:dyDescent="0.25">
      <c r="A1812" s="418">
        <v>94806</v>
      </c>
      <c r="B1812" s="414" t="s">
        <v>1793</v>
      </c>
      <c r="C1812" s="415" t="s">
        <v>113</v>
      </c>
      <c r="D1812" s="416">
        <v>437.46</v>
      </c>
      <c r="E1812" s="417" t="s">
        <v>301</v>
      </c>
    </row>
    <row r="1813" spans="1:5" ht="27" x14ac:dyDescent="0.25">
      <c r="A1813" s="418">
        <v>94807</v>
      </c>
      <c r="B1813" s="414" t="s">
        <v>1794</v>
      </c>
      <c r="C1813" s="415" t="s">
        <v>113</v>
      </c>
      <c r="D1813" s="416">
        <v>522.91999999999996</v>
      </c>
      <c r="E1813" s="417" t="s">
        <v>301</v>
      </c>
    </row>
    <row r="1814" spans="1:5" ht="13.5" x14ac:dyDescent="0.25">
      <c r="A1814" s="413" t="s">
        <v>1795</v>
      </c>
      <c r="B1814" s="414" t="s">
        <v>1796</v>
      </c>
      <c r="C1814" s="415" t="s">
        <v>113</v>
      </c>
      <c r="D1814" s="416">
        <v>71.59</v>
      </c>
      <c r="E1814" s="417" t="s">
        <v>301</v>
      </c>
    </row>
    <row r="1815" spans="1:5" ht="40.5" x14ac:dyDescent="0.25">
      <c r="A1815" s="418">
        <v>84885</v>
      </c>
      <c r="B1815" s="414" t="s">
        <v>1797</v>
      </c>
      <c r="C1815" s="415" t="s">
        <v>113</v>
      </c>
      <c r="D1815" s="416">
        <v>665.48</v>
      </c>
      <c r="E1815" s="417" t="s">
        <v>301</v>
      </c>
    </row>
    <row r="1816" spans="1:5" ht="13.5" x14ac:dyDescent="0.25">
      <c r="A1816" s="418">
        <v>84886</v>
      </c>
      <c r="B1816" s="414" t="s">
        <v>1798</v>
      </c>
      <c r="C1816" s="415" t="s">
        <v>113</v>
      </c>
      <c r="D1816" s="416">
        <v>1186.53</v>
      </c>
      <c r="E1816" s="417" t="s">
        <v>301</v>
      </c>
    </row>
    <row r="1817" spans="1:5" ht="13.5" x14ac:dyDescent="0.25">
      <c r="A1817" s="418">
        <v>84889</v>
      </c>
      <c r="B1817" s="414" t="s">
        <v>1799</v>
      </c>
      <c r="C1817" s="415" t="s">
        <v>113</v>
      </c>
      <c r="D1817" s="416">
        <v>18.2</v>
      </c>
      <c r="E1817" s="417" t="s">
        <v>301</v>
      </c>
    </row>
    <row r="1818" spans="1:5" ht="13.5" x14ac:dyDescent="0.25">
      <c r="A1818" s="418">
        <v>84891</v>
      </c>
      <c r="B1818" s="414" t="s">
        <v>1800</v>
      </c>
      <c r="C1818" s="415" t="s">
        <v>113</v>
      </c>
      <c r="D1818" s="416">
        <v>195.95</v>
      </c>
      <c r="E1818" s="417" t="s">
        <v>301</v>
      </c>
    </row>
    <row r="1819" spans="1:5" ht="13.5" x14ac:dyDescent="0.25">
      <c r="A1819" s="413" t="s">
        <v>1801</v>
      </c>
      <c r="B1819" s="414" t="s">
        <v>262</v>
      </c>
      <c r="C1819" s="415" t="s">
        <v>113</v>
      </c>
      <c r="D1819" s="416">
        <v>34.46</v>
      </c>
      <c r="E1819" s="417" t="s">
        <v>301</v>
      </c>
    </row>
    <row r="1820" spans="1:5" ht="27" x14ac:dyDescent="0.25">
      <c r="A1820" s="413" t="s">
        <v>1802</v>
      </c>
      <c r="B1820" s="414" t="s">
        <v>1803</v>
      </c>
      <c r="C1820" s="415" t="s">
        <v>113</v>
      </c>
      <c r="D1820" s="416">
        <v>23.08</v>
      </c>
      <c r="E1820" s="417" t="s">
        <v>301</v>
      </c>
    </row>
    <row r="1821" spans="1:5" ht="27" x14ac:dyDescent="0.25">
      <c r="A1821" s="413" t="s">
        <v>1804</v>
      </c>
      <c r="B1821" s="414" t="s">
        <v>1805</v>
      </c>
      <c r="C1821" s="415" t="s">
        <v>113</v>
      </c>
      <c r="D1821" s="416">
        <v>145.97</v>
      </c>
      <c r="E1821" s="417" t="s">
        <v>301</v>
      </c>
    </row>
    <row r="1822" spans="1:5" ht="13.5" x14ac:dyDescent="0.25">
      <c r="A1822" s="418">
        <v>84950</v>
      </c>
      <c r="B1822" s="414" t="s">
        <v>1806</v>
      </c>
      <c r="C1822" s="415" t="s">
        <v>113</v>
      </c>
      <c r="D1822" s="416">
        <v>48.79</v>
      </c>
      <c r="E1822" s="417" t="s">
        <v>301</v>
      </c>
    </row>
    <row r="1823" spans="1:5" ht="13.5" x14ac:dyDescent="0.25">
      <c r="A1823" s="418">
        <v>84952</v>
      </c>
      <c r="B1823" s="414" t="s">
        <v>1807</v>
      </c>
      <c r="C1823" s="415" t="s">
        <v>113</v>
      </c>
      <c r="D1823" s="416">
        <v>37.130000000000003</v>
      </c>
      <c r="E1823" s="417" t="s">
        <v>301</v>
      </c>
    </row>
    <row r="1824" spans="1:5" ht="13.5" x14ac:dyDescent="0.25">
      <c r="A1824" s="418">
        <v>72116</v>
      </c>
      <c r="B1824" s="414" t="s">
        <v>1808</v>
      </c>
      <c r="C1824" s="415" t="s">
        <v>220</v>
      </c>
      <c r="D1824" s="416">
        <v>71.760000000000005</v>
      </c>
      <c r="E1824" s="417" t="s">
        <v>301</v>
      </c>
    </row>
    <row r="1825" spans="1:5" ht="13.5" x14ac:dyDescent="0.25">
      <c r="A1825" s="418">
        <v>72117</v>
      </c>
      <c r="B1825" s="414" t="s">
        <v>1809</v>
      </c>
      <c r="C1825" s="415" t="s">
        <v>220</v>
      </c>
      <c r="D1825" s="416">
        <v>90.96</v>
      </c>
      <c r="E1825" s="417" t="s">
        <v>301</v>
      </c>
    </row>
    <row r="1826" spans="1:5" ht="27" x14ac:dyDescent="0.25">
      <c r="A1826" s="418">
        <v>72118</v>
      </c>
      <c r="B1826" s="414" t="s">
        <v>1810</v>
      </c>
      <c r="C1826" s="415" t="s">
        <v>220</v>
      </c>
      <c r="D1826" s="416">
        <v>106.16</v>
      </c>
      <c r="E1826" s="417" t="s">
        <v>301</v>
      </c>
    </row>
    <row r="1827" spans="1:5" ht="27" x14ac:dyDescent="0.25">
      <c r="A1827" s="418">
        <v>72119</v>
      </c>
      <c r="B1827" s="414" t="s">
        <v>1811</v>
      </c>
      <c r="C1827" s="415" t="s">
        <v>220</v>
      </c>
      <c r="D1827" s="416">
        <v>131.15</v>
      </c>
      <c r="E1827" s="417" t="s">
        <v>301</v>
      </c>
    </row>
    <row r="1828" spans="1:5" ht="27" x14ac:dyDescent="0.25">
      <c r="A1828" s="418">
        <v>72120</v>
      </c>
      <c r="B1828" s="414" t="s">
        <v>1812</v>
      </c>
      <c r="C1828" s="415" t="s">
        <v>220</v>
      </c>
      <c r="D1828" s="416">
        <v>163.01</v>
      </c>
      <c r="E1828" s="417" t="s">
        <v>301</v>
      </c>
    </row>
    <row r="1829" spans="1:5" ht="13.5" x14ac:dyDescent="0.25">
      <c r="A1829" s="418">
        <v>72122</v>
      </c>
      <c r="B1829" s="414" t="s">
        <v>1813</v>
      </c>
      <c r="C1829" s="415" t="s">
        <v>220</v>
      </c>
      <c r="D1829" s="416">
        <v>79.2</v>
      </c>
      <c r="E1829" s="417" t="s">
        <v>301</v>
      </c>
    </row>
    <row r="1830" spans="1:5" ht="13.5" x14ac:dyDescent="0.25">
      <c r="A1830" s="418">
        <v>72123</v>
      </c>
      <c r="B1830" s="414" t="s">
        <v>257</v>
      </c>
      <c r="C1830" s="415" t="s">
        <v>220</v>
      </c>
      <c r="D1830" s="416">
        <v>198.2</v>
      </c>
      <c r="E1830" s="417" t="s">
        <v>301</v>
      </c>
    </row>
    <row r="1831" spans="1:5" ht="13.5" x14ac:dyDescent="0.25">
      <c r="A1831" s="413" t="s">
        <v>1814</v>
      </c>
      <c r="B1831" s="414" t="s">
        <v>1815</v>
      </c>
      <c r="C1831" s="415" t="s">
        <v>113</v>
      </c>
      <c r="D1831" s="416">
        <v>1838.56</v>
      </c>
      <c r="E1831" s="417" t="s">
        <v>301</v>
      </c>
    </row>
    <row r="1832" spans="1:5" ht="13.5" x14ac:dyDescent="0.25">
      <c r="A1832" s="413" t="s">
        <v>1816</v>
      </c>
      <c r="B1832" s="414" t="s">
        <v>1817</v>
      </c>
      <c r="C1832" s="415" t="s">
        <v>220</v>
      </c>
      <c r="D1832" s="416">
        <v>298.52</v>
      </c>
      <c r="E1832" s="417" t="s">
        <v>301</v>
      </c>
    </row>
    <row r="1833" spans="1:5" ht="27" x14ac:dyDescent="0.25">
      <c r="A1833" s="413" t="s">
        <v>1818</v>
      </c>
      <c r="B1833" s="414" t="s">
        <v>273</v>
      </c>
      <c r="C1833" s="415" t="s">
        <v>220</v>
      </c>
      <c r="D1833" s="416">
        <v>328.57</v>
      </c>
      <c r="E1833" s="417" t="s">
        <v>301</v>
      </c>
    </row>
    <row r="1834" spans="1:5" ht="13.5" x14ac:dyDescent="0.25">
      <c r="A1834" s="418">
        <v>84957</v>
      </c>
      <c r="B1834" s="414" t="s">
        <v>1819</v>
      </c>
      <c r="C1834" s="415" t="s">
        <v>220</v>
      </c>
      <c r="D1834" s="416">
        <v>111.05</v>
      </c>
      <c r="E1834" s="417" t="s">
        <v>301</v>
      </c>
    </row>
    <row r="1835" spans="1:5" ht="13.5" x14ac:dyDescent="0.25">
      <c r="A1835" s="418">
        <v>84959</v>
      </c>
      <c r="B1835" s="414" t="s">
        <v>1820</v>
      </c>
      <c r="C1835" s="415" t="s">
        <v>220</v>
      </c>
      <c r="D1835" s="416">
        <v>128.05000000000001</v>
      </c>
      <c r="E1835" s="417" t="s">
        <v>301</v>
      </c>
    </row>
    <row r="1836" spans="1:5" ht="13.5" x14ac:dyDescent="0.25">
      <c r="A1836" s="418">
        <v>85001</v>
      </c>
      <c r="B1836" s="414" t="s">
        <v>1821</v>
      </c>
      <c r="C1836" s="415" t="s">
        <v>220</v>
      </c>
      <c r="D1836" s="416">
        <v>122.38</v>
      </c>
      <c r="E1836" s="417" t="s">
        <v>301</v>
      </c>
    </row>
    <row r="1837" spans="1:5" ht="13.5" x14ac:dyDescent="0.25">
      <c r="A1837" s="418">
        <v>85002</v>
      </c>
      <c r="B1837" s="414" t="s">
        <v>1822</v>
      </c>
      <c r="C1837" s="415" t="s">
        <v>220</v>
      </c>
      <c r="D1837" s="416">
        <v>167.72</v>
      </c>
      <c r="E1837" s="417" t="s">
        <v>301</v>
      </c>
    </row>
    <row r="1838" spans="1:5" ht="13.5" x14ac:dyDescent="0.25">
      <c r="A1838" s="418">
        <v>85004</v>
      </c>
      <c r="B1838" s="414" t="s">
        <v>1823</v>
      </c>
      <c r="C1838" s="415" t="s">
        <v>220</v>
      </c>
      <c r="D1838" s="416">
        <v>88.38</v>
      </c>
      <c r="E1838" s="417" t="s">
        <v>301</v>
      </c>
    </row>
    <row r="1839" spans="1:5" ht="13.5" x14ac:dyDescent="0.25">
      <c r="A1839" s="418">
        <v>85005</v>
      </c>
      <c r="B1839" s="414" t="s">
        <v>1824</v>
      </c>
      <c r="C1839" s="415" t="s">
        <v>220</v>
      </c>
      <c r="D1839" s="416">
        <v>255.66</v>
      </c>
      <c r="E1839" s="417" t="s">
        <v>301</v>
      </c>
    </row>
    <row r="1840" spans="1:5" ht="13.5" x14ac:dyDescent="0.25">
      <c r="A1840" s="418">
        <v>68054</v>
      </c>
      <c r="B1840" s="414" t="s">
        <v>1825</v>
      </c>
      <c r="C1840" s="415" t="s">
        <v>220</v>
      </c>
      <c r="D1840" s="416">
        <v>227.22</v>
      </c>
      <c r="E1840" s="417" t="s">
        <v>301</v>
      </c>
    </row>
    <row r="1841" spans="1:5" ht="13.5" x14ac:dyDescent="0.25">
      <c r="A1841" s="413" t="s">
        <v>1826</v>
      </c>
      <c r="B1841" s="414" t="s">
        <v>1827</v>
      </c>
      <c r="C1841" s="415" t="s">
        <v>220</v>
      </c>
      <c r="D1841" s="416">
        <v>406.58</v>
      </c>
      <c r="E1841" s="417" t="s">
        <v>301</v>
      </c>
    </row>
    <row r="1842" spans="1:5" ht="27" x14ac:dyDescent="0.25">
      <c r="A1842" s="413" t="s">
        <v>1828</v>
      </c>
      <c r="B1842" s="414" t="s">
        <v>1829</v>
      </c>
      <c r="C1842" s="415" t="s">
        <v>220</v>
      </c>
      <c r="D1842" s="416">
        <v>702.12</v>
      </c>
      <c r="E1842" s="417" t="s">
        <v>301</v>
      </c>
    </row>
    <row r="1843" spans="1:5" ht="27" x14ac:dyDescent="0.25">
      <c r="A1843" s="418">
        <v>85188</v>
      </c>
      <c r="B1843" s="414" t="s">
        <v>1830</v>
      </c>
      <c r="C1843" s="415" t="s">
        <v>113</v>
      </c>
      <c r="D1843" s="416">
        <v>658.61</v>
      </c>
      <c r="E1843" s="417" t="s">
        <v>301</v>
      </c>
    </row>
    <row r="1844" spans="1:5" ht="27" x14ac:dyDescent="0.25">
      <c r="A1844" s="418">
        <v>85189</v>
      </c>
      <c r="B1844" s="414" t="s">
        <v>1831</v>
      </c>
      <c r="C1844" s="415" t="s">
        <v>113</v>
      </c>
      <c r="D1844" s="416">
        <v>1345.78</v>
      </c>
      <c r="E1844" s="417" t="s">
        <v>301</v>
      </c>
    </row>
    <row r="1845" spans="1:5" ht="13.5" x14ac:dyDescent="0.25">
      <c r="A1845" s="418">
        <v>85010</v>
      </c>
      <c r="B1845" s="414" t="s">
        <v>1832</v>
      </c>
      <c r="C1845" s="415" t="s">
        <v>220</v>
      </c>
      <c r="D1845" s="416">
        <v>305.11</v>
      </c>
      <c r="E1845" s="417" t="s">
        <v>301</v>
      </c>
    </row>
    <row r="1846" spans="1:5" ht="27" x14ac:dyDescent="0.25">
      <c r="A1846" s="418">
        <v>94569</v>
      </c>
      <c r="B1846" s="414" t="s">
        <v>1833</v>
      </c>
      <c r="C1846" s="415" t="s">
        <v>220</v>
      </c>
      <c r="D1846" s="416">
        <v>418.01</v>
      </c>
      <c r="E1846" s="417" t="s">
        <v>301</v>
      </c>
    </row>
    <row r="1847" spans="1:5" ht="27" x14ac:dyDescent="0.25">
      <c r="A1847" s="418">
        <v>94570</v>
      </c>
      <c r="B1847" s="414" t="s">
        <v>1834</v>
      </c>
      <c r="C1847" s="415" t="s">
        <v>220</v>
      </c>
      <c r="D1847" s="416">
        <v>260.33999999999997</v>
      </c>
      <c r="E1847" s="417" t="s">
        <v>301</v>
      </c>
    </row>
    <row r="1848" spans="1:5" ht="27" x14ac:dyDescent="0.25">
      <c r="A1848" s="418">
        <v>94572</v>
      </c>
      <c r="B1848" s="414" t="s">
        <v>1835</v>
      </c>
      <c r="C1848" s="415" t="s">
        <v>220</v>
      </c>
      <c r="D1848" s="416">
        <v>391.3</v>
      </c>
      <c r="E1848" s="417" t="s">
        <v>301</v>
      </c>
    </row>
    <row r="1849" spans="1:5" ht="27" x14ac:dyDescent="0.25">
      <c r="A1849" s="418">
        <v>94573</v>
      </c>
      <c r="B1849" s="414" t="s">
        <v>1836</v>
      </c>
      <c r="C1849" s="415" t="s">
        <v>220</v>
      </c>
      <c r="D1849" s="416">
        <v>303.01</v>
      </c>
      <c r="E1849" s="417" t="s">
        <v>301</v>
      </c>
    </row>
    <row r="1850" spans="1:5" ht="27" x14ac:dyDescent="0.25">
      <c r="A1850" s="418">
        <v>94574</v>
      </c>
      <c r="B1850" s="414" t="s">
        <v>1837</v>
      </c>
      <c r="C1850" s="415" t="s">
        <v>220</v>
      </c>
      <c r="D1850" s="416">
        <v>444.32</v>
      </c>
      <c r="E1850" s="417" t="s">
        <v>301</v>
      </c>
    </row>
    <row r="1851" spans="1:5" ht="27" x14ac:dyDescent="0.25">
      <c r="A1851" s="418">
        <v>94575</v>
      </c>
      <c r="B1851" s="414" t="s">
        <v>1838</v>
      </c>
      <c r="C1851" s="415" t="s">
        <v>220</v>
      </c>
      <c r="D1851" s="416">
        <v>460.68</v>
      </c>
      <c r="E1851" s="417" t="s">
        <v>301</v>
      </c>
    </row>
    <row r="1852" spans="1:5" ht="27" x14ac:dyDescent="0.25">
      <c r="A1852" s="418">
        <v>94576</v>
      </c>
      <c r="B1852" s="414" t="s">
        <v>1839</v>
      </c>
      <c r="C1852" s="415" t="s">
        <v>220</v>
      </c>
      <c r="D1852" s="416">
        <v>272.22000000000003</v>
      </c>
      <c r="E1852" s="417" t="s">
        <v>301</v>
      </c>
    </row>
    <row r="1853" spans="1:5" ht="27" x14ac:dyDescent="0.25">
      <c r="A1853" s="418">
        <v>94578</v>
      </c>
      <c r="B1853" s="414" t="s">
        <v>1840</v>
      </c>
      <c r="C1853" s="415" t="s">
        <v>220</v>
      </c>
      <c r="D1853" s="416">
        <v>403.38</v>
      </c>
      <c r="E1853" s="417" t="s">
        <v>301</v>
      </c>
    </row>
    <row r="1854" spans="1:5" ht="27" x14ac:dyDescent="0.25">
      <c r="A1854" s="418">
        <v>94579</v>
      </c>
      <c r="B1854" s="414" t="s">
        <v>1841</v>
      </c>
      <c r="C1854" s="415" t="s">
        <v>220</v>
      </c>
      <c r="D1854" s="416">
        <v>315.93</v>
      </c>
      <c r="E1854" s="417" t="s">
        <v>301</v>
      </c>
    </row>
    <row r="1855" spans="1:5" ht="27" x14ac:dyDescent="0.25">
      <c r="A1855" s="418">
        <v>94580</v>
      </c>
      <c r="B1855" s="414" t="s">
        <v>1842</v>
      </c>
      <c r="C1855" s="415" t="s">
        <v>220</v>
      </c>
      <c r="D1855" s="416">
        <v>456.82</v>
      </c>
      <c r="E1855" s="417" t="s">
        <v>301</v>
      </c>
    </row>
    <row r="1856" spans="1:5" ht="27" x14ac:dyDescent="0.25">
      <c r="A1856" s="418">
        <v>94581</v>
      </c>
      <c r="B1856" s="414" t="s">
        <v>1843</v>
      </c>
      <c r="C1856" s="415" t="s">
        <v>220</v>
      </c>
      <c r="D1856" s="416">
        <v>459.38</v>
      </c>
      <c r="E1856" s="417" t="s">
        <v>301</v>
      </c>
    </row>
    <row r="1857" spans="1:5" ht="27" x14ac:dyDescent="0.25">
      <c r="A1857" s="418">
        <v>94582</v>
      </c>
      <c r="B1857" s="414" t="s">
        <v>1844</v>
      </c>
      <c r="C1857" s="415" t="s">
        <v>220</v>
      </c>
      <c r="D1857" s="416">
        <v>272.57</v>
      </c>
      <c r="E1857" s="417" t="s">
        <v>301</v>
      </c>
    </row>
    <row r="1858" spans="1:5" ht="27" x14ac:dyDescent="0.25">
      <c r="A1858" s="418">
        <v>94584</v>
      </c>
      <c r="B1858" s="414" t="s">
        <v>1845</v>
      </c>
      <c r="C1858" s="415" t="s">
        <v>220</v>
      </c>
      <c r="D1858" s="416">
        <v>410.26</v>
      </c>
      <c r="E1858" s="417" t="s">
        <v>301</v>
      </c>
    </row>
    <row r="1859" spans="1:5" ht="27" x14ac:dyDescent="0.25">
      <c r="A1859" s="418">
        <v>94585</v>
      </c>
      <c r="B1859" s="414" t="s">
        <v>1846</v>
      </c>
      <c r="C1859" s="415" t="s">
        <v>220</v>
      </c>
      <c r="D1859" s="416">
        <v>315.49</v>
      </c>
      <c r="E1859" s="417" t="s">
        <v>301</v>
      </c>
    </row>
    <row r="1860" spans="1:5" ht="27" x14ac:dyDescent="0.25">
      <c r="A1860" s="418">
        <v>94586</v>
      </c>
      <c r="B1860" s="414" t="s">
        <v>1847</v>
      </c>
      <c r="C1860" s="415" t="s">
        <v>220</v>
      </c>
      <c r="D1860" s="416">
        <v>464.77</v>
      </c>
      <c r="E1860" s="417" t="s">
        <v>301</v>
      </c>
    </row>
    <row r="1861" spans="1:5" ht="13.5" x14ac:dyDescent="0.25">
      <c r="A1861" s="413" t="s">
        <v>1848</v>
      </c>
      <c r="B1861" s="414" t="s">
        <v>1849</v>
      </c>
      <c r="C1861" s="415" t="s">
        <v>8</v>
      </c>
      <c r="D1861" s="416">
        <v>40.99</v>
      </c>
      <c r="E1861" s="417" t="s">
        <v>301</v>
      </c>
    </row>
    <row r="1862" spans="1:5" ht="13.5" x14ac:dyDescent="0.25">
      <c r="A1862" s="413" t="s">
        <v>1850</v>
      </c>
      <c r="B1862" s="414" t="s">
        <v>1851</v>
      </c>
      <c r="C1862" s="415" t="s">
        <v>8</v>
      </c>
      <c r="D1862" s="416">
        <v>32.07</v>
      </c>
      <c r="E1862" s="417" t="s">
        <v>301</v>
      </c>
    </row>
    <row r="1863" spans="1:5" ht="13.5" x14ac:dyDescent="0.25">
      <c r="A1863" s="418">
        <v>85015</v>
      </c>
      <c r="B1863" s="414" t="s">
        <v>1852</v>
      </c>
      <c r="C1863" s="415" t="s">
        <v>8</v>
      </c>
      <c r="D1863" s="416">
        <v>23.81</v>
      </c>
      <c r="E1863" s="417" t="s">
        <v>301</v>
      </c>
    </row>
    <row r="1864" spans="1:5" ht="13.5" x14ac:dyDescent="0.25">
      <c r="A1864" s="418">
        <v>85016</v>
      </c>
      <c r="B1864" s="414" t="s">
        <v>1853</v>
      </c>
      <c r="C1864" s="415" t="s">
        <v>8</v>
      </c>
      <c r="D1864" s="416">
        <v>29.41</v>
      </c>
      <c r="E1864" s="417" t="s">
        <v>301</v>
      </c>
    </row>
    <row r="1865" spans="1:5" ht="40.5" x14ac:dyDescent="0.25">
      <c r="A1865" s="418">
        <v>97751</v>
      </c>
      <c r="B1865" s="414" t="s">
        <v>5325</v>
      </c>
      <c r="C1865" s="415" t="s">
        <v>260</v>
      </c>
      <c r="D1865" s="416">
        <v>613.77</v>
      </c>
      <c r="E1865" s="417" t="s">
        <v>301</v>
      </c>
    </row>
    <row r="1866" spans="1:5" ht="40.5" x14ac:dyDescent="0.25">
      <c r="A1866" s="418">
        <v>97752</v>
      </c>
      <c r="B1866" s="414" t="s">
        <v>5326</v>
      </c>
      <c r="C1866" s="415" t="s">
        <v>260</v>
      </c>
      <c r="D1866" s="416">
        <v>583.58000000000004</v>
      </c>
      <c r="E1866" s="417" t="s">
        <v>301</v>
      </c>
    </row>
    <row r="1867" spans="1:5" ht="40.5" x14ac:dyDescent="0.25">
      <c r="A1867" s="418">
        <v>97753</v>
      </c>
      <c r="B1867" s="414" t="s">
        <v>5327</v>
      </c>
      <c r="C1867" s="415" t="s">
        <v>260</v>
      </c>
      <c r="D1867" s="416">
        <v>541.46</v>
      </c>
      <c r="E1867" s="417" t="s">
        <v>301</v>
      </c>
    </row>
    <row r="1868" spans="1:5" ht="40.5" x14ac:dyDescent="0.25">
      <c r="A1868" s="418">
        <v>97754</v>
      </c>
      <c r="B1868" s="414" t="s">
        <v>5328</v>
      </c>
      <c r="C1868" s="415" t="s">
        <v>260</v>
      </c>
      <c r="D1868" s="416">
        <v>513.80999999999995</v>
      </c>
      <c r="E1868" s="417" t="s">
        <v>301</v>
      </c>
    </row>
    <row r="1869" spans="1:5" ht="40.5" x14ac:dyDescent="0.25">
      <c r="A1869" s="418">
        <v>97755</v>
      </c>
      <c r="B1869" s="414" t="s">
        <v>5329</v>
      </c>
      <c r="C1869" s="415" t="s">
        <v>260</v>
      </c>
      <c r="D1869" s="416">
        <v>594.66999999999996</v>
      </c>
      <c r="E1869" s="417" t="s">
        <v>301</v>
      </c>
    </row>
    <row r="1870" spans="1:5" ht="40.5" x14ac:dyDescent="0.25">
      <c r="A1870" s="418">
        <v>97756</v>
      </c>
      <c r="B1870" s="414" t="s">
        <v>5330</v>
      </c>
      <c r="C1870" s="415" t="s">
        <v>260</v>
      </c>
      <c r="D1870" s="416">
        <v>567.55999999999995</v>
      </c>
      <c r="E1870" s="417" t="s">
        <v>301</v>
      </c>
    </row>
    <row r="1871" spans="1:5" ht="40.5" x14ac:dyDescent="0.25">
      <c r="A1871" s="418">
        <v>97757</v>
      </c>
      <c r="B1871" s="414" t="s">
        <v>5331</v>
      </c>
      <c r="C1871" s="415" t="s">
        <v>260</v>
      </c>
      <c r="D1871" s="416">
        <v>522.59</v>
      </c>
      <c r="E1871" s="417" t="s">
        <v>301</v>
      </c>
    </row>
    <row r="1872" spans="1:5" ht="40.5" x14ac:dyDescent="0.25">
      <c r="A1872" s="418">
        <v>97758</v>
      </c>
      <c r="B1872" s="414" t="s">
        <v>5332</v>
      </c>
      <c r="C1872" s="415" t="s">
        <v>260</v>
      </c>
      <c r="D1872" s="416">
        <v>489.08</v>
      </c>
      <c r="E1872" s="417" t="s">
        <v>301</v>
      </c>
    </row>
    <row r="1873" spans="1:5" ht="40.5" x14ac:dyDescent="0.25">
      <c r="A1873" s="418">
        <v>97759</v>
      </c>
      <c r="B1873" s="414" t="s">
        <v>5333</v>
      </c>
      <c r="C1873" s="415" t="s">
        <v>260</v>
      </c>
      <c r="D1873" s="416">
        <v>592.70000000000005</v>
      </c>
      <c r="E1873" s="417" t="s">
        <v>301</v>
      </c>
    </row>
    <row r="1874" spans="1:5" ht="40.5" x14ac:dyDescent="0.25">
      <c r="A1874" s="418">
        <v>97760</v>
      </c>
      <c r="B1874" s="414" t="s">
        <v>5334</v>
      </c>
      <c r="C1874" s="415" t="s">
        <v>260</v>
      </c>
      <c r="D1874" s="416">
        <v>557.92999999999995</v>
      </c>
      <c r="E1874" s="417" t="s">
        <v>301</v>
      </c>
    </row>
    <row r="1875" spans="1:5" ht="40.5" x14ac:dyDescent="0.25">
      <c r="A1875" s="418">
        <v>97761</v>
      </c>
      <c r="B1875" s="414" t="s">
        <v>5335</v>
      </c>
      <c r="C1875" s="415" t="s">
        <v>260</v>
      </c>
      <c r="D1875" s="416">
        <v>508.27</v>
      </c>
      <c r="E1875" s="417" t="s">
        <v>301</v>
      </c>
    </row>
    <row r="1876" spans="1:5" ht="40.5" x14ac:dyDescent="0.25">
      <c r="A1876" s="418">
        <v>97762</v>
      </c>
      <c r="B1876" s="414" t="s">
        <v>5336</v>
      </c>
      <c r="C1876" s="415" t="s">
        <v>260</v>
      </c>
      <c r="D1876" s="416">
        <v>470.92</v>
      </c>
      <c r="E1876" s="417" t="s">
        <v>301</v>
      </c>
    </row>
    <row r="1877" spans="1:5" ht="40.5" x14ac:dyDescent="0.25">
      <c r="A1877" s="418">
        <v>97763</v>
      </c>
      <c r="B1877" s="414" t="s">
        <v>5337</v>
      </c>
      <c r="C1877" s="415" t="s">
        <v>260</v>
      </c>
      <c r="D1877" s="416">
        <v>584.54</v>
      </c>
      <c r="E1877" s="417" t="s">
        <v>301</v>
      </c>
    </row>
    <row r="1878" spans="1:5" ht="40.5" x14ac:dyDescent="0.25">
      <c r="A1878" s="418">
        <v>97764</v>
      </c>
      <c r="B1878" s="414" t="s">
        <v>5338</v>
      </c>
      <c r="C1878" s="415" t="s">
        <v>260</v>
      </c>
      <c r="D1878" s="416">
        <v>513.25</v>
      </c>
      <c r="E1878" s="417" t="s">
        <v>301</v>
      </c>
    </row>
    <row r="1879" spans="1:5" ht="40.5" x14ac:dyDescent="0.25">
      <c r="A1879" s="418">
        <v>97765</v>
      </c>
      <c r="B1879" s="414" t="s">
        <v>5339</v>
      </c>
      <c r="C1879" s="415" t="s">
        <v>260</v>
      </c>
      <c r="D1879" s="416">
        <v>485.38</v>
      </c>
      <c r="E1879" s="417" t="s">
        <v>301</v>
      </c>
    </row>
    <row r="1880" spans="1:5" ht="40.5" x14ac:dyDescent="0.25">
      <c r="A1880" s="418">
        <v>97766</v>
      </c>
      <c r="B1880" s="414" t="s">
        <v>5340</v>
      </c>
      <c r="C1880" s="415" t="s">
        <v>260</v>
      </c>
      <c r="D1880" s="416">
        <v>467.83</v>
      </c>
      <c r="E1880" s="417" t="s">
        <v>301</v>
      </c>
    </row>
    <row r="1881" spans="1:5" ht="40.5" x14ac:dyDescent="0.25">
      <c r="A1881" s="418">
        <v>97767</v>
      </c>
      <c r="B1881" s="414" t="s">
        <v>5341</v>
      </c>
      <c r="C1881" s="415" t="s">
        <v>260</v>
      </c>
      <c r="D1881" s="416">
        <v>486.07</v>
      </c>
      <c r="E1881" s="417" t="s">
        <v>301</v>
      </c>
    </row>
    <row r="1882" spans="1:5" ht="40.5" x14ac:dyDescent="0.25">
      <c r="A1882" s="418">
        <v>97768</v>
      </c>
      <c r="B1882" s="414" t="s">
        <v>5342</v>
      </c>
      <c r="C1882" s="415" t="s">
        <v>260</v>
      </c>
      <c r="D1882" s="416">
        <v>474.29</v>
      </c>
      <c r="E1882" s="417" t="s">
        <v>301</v>
      </c>
    </row>
    <row r="1883" spans="1:5" ht="40.5" x14ac:dyDescent="0.25">
      <c r="A1883" s="418">
        <v>97769</v>
      </c>
      <c r="B1883" s="414" t="s">
        <v>5343</v>
      </c>
      <c r="C1883" s="415" t="s">
        <v>260</v>
      </c>
      <c r="D1883" s="416">
        <v>450.24</v>
      </c>
      <c r="E1883" s="417" t="s">
        <v>301</v>
      </c>
    </row>
    <row r="1884" spans="1:5" ht="40.5" x14ac:dyDescent="0.25">
      <c r="A1884" s="418">
        <v>97770</v>
      </c>
      <c r="B1884" s="414" t="s">
        <v>5344</v>
      </c>
      <c r="C1884" s="415" t="s">
        <v>260</v>
      </c>
      <c r="D1884" s="416">
        <v>430.23</v>
      </c>
      <c r="E1884" s="417" t="s">
        <v>301</v>
      </c>
    </row>
    <row r="1885" spans="1:5" ht="40.5" x14ac:dyDescent="0.25">
      <c r="A1885" s="418">
        <v>97771</v>
      </c>
      <c r="B1885" s="414" t="s">
        <v>5345</v>
      </c>
      <c r="C1885" s="415" t="s">
        <v>260</v>
      </c>
      <c r="D1885" s="416">
        <v>466.98</v>
      </c>
      <c r="E1885" s="417" t="s">
        <v>301</v>
      </c>
    </row>
    <row r="1886" spans="1:5" ht="40.5" x14ac:dyDescent="0.25">
      <c r="A1886" s="418">
        <v>97772</v>
      </c>
      <c r="B1886" s="414" t="s">
        <v>5346</v>
      </c>
      <c r="C1886" s="415" t="s">
        <v>260</v>
      </c>
      <c r="D1886" s="416">
        <v>451.11</v>
      </c>
      <c r="E1886" s="417" t="s">
        <v>301</v>
      </c>
    </row>
    <row r="1887" spans="1:5" ht="40.5" x14ac:dyDescent="0.25">
      <c r="A1887" s="418">
        <v>97773</v>
      </c>
      <c r="B1887" s="414" t="s">
        <v>5347</v>
      </c>
      <c r="C1887" s="415" t="s">
        <v>260</v>
      </c>
      <c r="D1887" s="416">
        <v>426.35</v>
      </c>
      <c r="E1887" s="417" t="s">
        <v>301</v>
      </c>
    </row>
    <row r="1888" spans="1:5" ht="40.5" x14ac:dyDescent="0.25">
      <c r="A1888" s="418">
        <v>97774</v>
      </c>
      <c r="B1888" s="414" t="s">
        <v>5348</v>
      </c>
      <c r="C1888" s="415" t="s">
        <v>260</v>
      </c>
      <c r="D1888" s="416">
        <v>404.93</v>
      </c>
      <c r="E1888" s="417" t="s">
        <v>301</v>
      </c>
    </row>
    <row r="1889" spans="1:5" ht="40.5" x14ac:dyDescent="0.25">
      <c r="A1889" s="418">
        <v>97775</v>
      </c>
      <c r="B1889" s="414" t="s">
        <v>5349</v>
      </c>
      <c r="C1889" s="415" t="s">
        <v>260</v>
      </c>
      <c r="D1889" s="416">
        <v>558.70000000000005</v>
      </c>
      <c r="E1889" s="417" t="s">
        <v>301</v>
      </c>
    </row>
    <row r="1890" spans="1:5" ht="40.5" x14ac:dyDescent="0.25">
      <c r="A1890" s="418">
        <v>97776</v>
      </c>
      <c r="B1890" s="414" t="s">
        <v>5350</v>
      </c>
      <c r="C1890" s="415" t="s">
        <v>260</v>
      </c>
      <c r="D1890" s="416">
        <v>528.80999999999995</v>
      </c>
      <c r="E1890" s="417" t="s">
        <v>301</v>
      </c>
    </row>
    <row r="1891" spans="1:5" ht="40.5" x14ac:dyDescent="0.25">
      <c r="A1891" s="418">
        <v>97777</v>
      </c>
      <c r="B1891" s="414" t="s">
        <v>5351</v>
      </c>
      <c r="C1891" s="415" t="s">
        <v>260</v>
      </c>
      <c r="D1891" s="416">
        <v>487.81</v>
      </c>
      <c r="E1891" s="417" t="s">
        <v>301</v>
      </c>
    </row>
    <row r="1892" spans="1:5" ht="40.5" x14ac:dyDescent="0.25">
      <c r="A1892" s="418">
        <v>97778</v>
      </c>
      <c r="B1892" s="414" t="s">
        <v>5352</v>
      </c>
      <c r="C1892" s="415" t="s">
        <v>260</v>
      </c>
      <c r="D1892" s="416">
        <v>461.39</v>
      </c>
      <c r="E1892" s="417" t="s">
        <v>301</v>
      </c>
    </row>
    <row r="1893" spans="1:5" ht="40.5" x14ac:dyDescent="0.25">
      <c r="A1893" s="418">
        <v>97779</v>
      </c>
      <c r="B1893" s="414" t="s">
        <v>5353</v>
      </c>
      <c r="C1893" s="415" t="s">
        <v>260</v>
      </c>
      <c r="D1893" s="416">
        <v>534.97</v>
      </c>
      <c r="E1893" s="417" t="s">
        <v>301</v>
      </c>
    </row>
    <row r="1894" spans="1:5" ht="40.5" x14ac:dyDescent="0.25">
      <c r="A1894" s="418">
        <v>97780</v>
      </c>
      <c r="B1894" s="414" t="s">
        <v>5354</v>
      </c>
      <c r="C1894" s="415" t="s">
        <v>260</v>
      </c>
      <c r="D1894" s="416">
        <v>508.65</v>
      </c>
      <c r="E1894" s="417" t="s">
        <v>301</v>
      </c>
    </row>
    <row r="1895" spans="1:5" ht="40.5" x14ac:dyDescent="0.25">
      <c r="A1895" s="418">
        <v>97781</v>
      </c>
      <c r="B1895" s="414" t="s">
        <v>5355</v>
      </c>
      <c r="C1895" s="415" t="s">
        <v>260</v>
      </c>
      <c r="D1895" s="416">
        <v>466.01</v>
      </c>
      <c r="E1895" s="417" t="s">
        <v>301</v>
      </c>
    </row>
    <row r="1896" spans="1:5" ht="40.5" x14ac:dyDescent="0.25">
      <c r="A1896" s="418">
        <v>97782</v>
      </c>
      <c r="B1896" s="414" t="s">
        <v>5356</v>
      </c>
      <c r="C1896" s="415" t="s">
        <v>260</v>
      </c>
      <c r="D1896" s="416">
        <v>434.75</v>
      </c>
      <c r="E1896" s="417" t="s">
        <v>301</v>
      </c>
    </row>
    <row r="1897" spans="1:5" ht="40.5" x14ac:dyDescent="0.25">
      <c r="A1897" s="418">
        <v>97783</v>
      </c>
      <c r="B1897" s="414" t="s">
        <v>5357</v>
      </c>
      <c r="C1897" s="415" t="s">
        <v>260</v>
      </c>
      <c r="D1897" s="416">
        <v>534.36</v>
      </c>
      <c r="E1897" s="417" t="s">
        <v>301</v>
      </c>
    </row>
    <row r="1898" spans="1:5" ht="40.5" x14ac:dyDescent="0.25">
      <c r="A1898" s="418">
        <v>97784</v>
      </c>
      <c r="B1898" s="414" t="s">
        <v>5358</v>
      </c>
      <c r="C1898" s="415" t="s">
        <v>260</v>
      </c>
      <c r="D1898" s="416">
        <v>501.21</v>
      </c>
      <c r="E1898" s="417" t="s">
        <v>301</v>
      </c>
    </row>
    <row r="1899" spans="1:5" ht="40.5" x14ac:dyDescent="0.25">
      <c r="A1899" s="418">
        <v>97785</v>
      </c>
      <c r="B1899" s="414" t="s">
        <v>5359</v>
      </c>
      <c r="C1899" s="415" t="s">
        <v>260</v>
      </c>
      <c r="D1899" s="416">
        <v>454.35</v>
      </c>
      <c r="E1899" s="417" t="s">
        <v>301</v>
      </c>
    </row>
    <row r="1900" spans="1:5" ht="40.5" x14ac:dyDescent="0.25">
      <c r="A1900" s="418">
        <v>97786</v>
      </c>
      <c r="B1900" s="414" t="s">
        <v>5360</v>
      </c>
      <c r="C1900" s="415" t="s">
        <v>260</v>
      </c>
      <c r="D1900" s="416">
        <v>419.62</v>
      </c>
      <c r="E1900" s="417" t="s">
        <v>301</v>
      </c>
    </row>
    <row r="1901" spans="1:5" ht="40.5" x14ac:dyDescent="0.25">
      <c r="A1901" s="418">
        <v>97787</v>
      </c>
      <c r="B1901" s="414" t="s">
        <v>5361</v>
      </c>
      <c r="C1901" s="415" t="s">
        <v>260</v>
      </c>
      <c r="D1901" s="416">
        <v>478.84</v>
      </c>
      <c r="E1901" s="417" t="s">
        <v>301</v>
      </c>
    </row>
    <row r="1902" spans="1:5" ht="40.5" x14ac:dyDescent="0.25">
      <c r="A1902" s="418">
        <v>97788</v>
      </c>
      <c r="B1902" s="414" t="s">
        <v>5362</v>
      </c>
      <c r="C1902" s="415" t="s">
        <v>260</v>
      </c>
      <c r="D1902" s="416">
        <v>458.48</v>
      </c>
      <c r="E1902" s="417" t="s">
        <v>301</v>
      </c>
    </row>
    <row r="1903" spans="1:5" ht="40.5" x14ac:dyDescent="0.25">
      <c r="A1903" s="418">
        <v>97789</v>
      </c>
      <c r="B1903" s="414" t="s">
        <v>5363</v>
      </c>
      <c r="C1903" s="415" t="s">
        <v>260</v>
      </c>
      <c r="D1903" s="416">
        <v>431.73</v>
      </c>
      <c r="E1903" s="417" t="s">
        <v>301</v>
      </c>
    </row>
    <row r="1904" spans="1:5" ht="40.5" x14ac:dyDescent="0.25">
      <c r="A1904" s="418">
        <v>97790</v>
      </c>
      <c r="B1904" s="414" t="s">
        <v>5364</v>
      </c>
      <c r="C1904" s="415" t="s">
        <v>260</v>
      </c>
      <c r="D1904" s="416">
        <v>415.41</v>
      </c>
      <c r="E1904" s="417" t="s">
        <v>301</v>
      </c>
    </row>
    <row r="1905" spans="1:5" ht="40.5" x14ac:dyDescent="0.25">
      <c r="A1905" s="418">
        <v>97791</v>
      </c>
      <c r="B1905" s="414" t="s">
        <v>5365</v>
      </c>
      <c r="C1905" s="415" t="s">
        <v>260</v>
      </c>
      <c r="D1905" s="416">
        <v>426.37</v>
      </c>
      <c r="E1905" s="417" t="s">
        <v>301</v>
      </c>
    </row>
    <row r="1906" spans="1:5" ht="40.5" x14ac:dyDescent="0.25">
      <c r="A1906" s="418">
        <v>97792</v>
      </c>
      <c r="B1906" s="414" t="s">
        <v>5366</v>
      </c>
      <c r="C1906" s="415" t="s">
        <v>260</v>
      </c>
      <c r="D1906" s="416">
        <v>415.38</v>
      </c>
      <c r="E1906" s="417" t="s">
        <v>301</v>
      </c>
    </row>
    <row r="1907" spans="1:5" ht="40.5" x14ac:dyDescent="0.25">
      <c r="A1907" s="418">
        <v>97793</v>
      </c>
      <c r="B1907" s="414" t="s">
        <v>5367</v>
      </c>
      <c r="C1907" s="415" t="s">
        <v>260</v>
      </c>
      <c r="D1907" s="416">
        <v>393.66</v>
      </c>
      <c r="E1907" s="417" t="s">
        <v>301</v>
      </c>
    </row>
    <row r="1908" spans="1:5" ht="40.5" x14ac:dyDescent="0.25">
      <c r="A1908" s="418">
        <v>97794</v>
      </c>
      <c r="B1908" s="414" t="s">
        <v>5368</v>
      </c>
      <c r="C1908" s="415" t="s">
        <v>260</v>
      </c>
      <c r="D1908" s="416">
        <v>375.9</v>
      </c>
      <c r="E1908" s="417" t="s">
        <v>301</v>
      </c>
    </row>
    <row r="1909" spans="1:5" ht="40.5" x14ac:dyDescent="0.25">
      <c r="A1909" s="418">
        <v>97795</v>
      </c>
      <c r="B1909" s="414" t="s">
        <v>5369</v>
      </c>
      <c r="C1909" s="415" t="s">
        <v>260</v>
      </c>
      <c r="D1909" s="416">
        <v>408.64</v>
      </c>
      <c r="E1909" s="417" t="s">
        <v>301</v>
      </c>
    </row>
    <row r="1910" spans="1:5" ht="40.5" x14ac:dyDescent="0.25">
      <c r="A1910" s="418">
        <v>97796</v>
      </c>
      <c r="B1910" s="414" t="s">
        <v>5370</v>
      </c>
      <c r="C1910" s="415" t="s">
        <v>260</v>
      </c>
      <c r="D1910" s="416">
        <v>394.39</v>
      </c>
      <c r="E1910" s="417" t="s">
        <v>301</v>
      </c>
    </row>
    <row r="1911" spans="1:5" ht="40.5" x14ac:dyDescent="0.25">
      <c r="A1911" s="418">
        <v>97797</v>
      </c>
      <c r="B1911" s="414" t="s">
        <v>5371</v>
      </c>
      <c r="C1911" s="415" t="s">
        <v>260</v>
      </c>
      <c r="D1911" s="416">
        <v>372.43</v>
      </c>
      <c r="E1911" s="417" t="s">
        <v>301</v>
      </c>
    </row>
    <row r="1912" spans="1:5" ht="40.5" x14ac:dyDescent="0.25">
      <c r="A1912" s="418">
        <v>97798</v>
      </c>
      <c r="B1912" s="414" t="s">
        <v>5372</v>
      </c>
      <c r="C1912" s="415" t="s">
        <v>260</v>
      </c>
      <c r="D1912" s="416">
        <v>353.63</v>
      </c>
      <c r="E1912" s="417" t="s">
        <v>301</v>
      </c>
    </row>
    <row r="1913" spans="1:5" ht="27" x14ac:dyDescent="0.25">
      <c r="A1913" s="418">
        <v>97799</v>
      </c>
      <c r="B1913" s="414" t="s">
        <v>5373</v>
      </c>
      <c r="C1913" s="415" t="s">
        <v>260</v>
      </c>
      <c r="D1913" s="416">
        <v>537.88</v>
      </c>
      <c r="E1913" s="417" t="s">
        <v>301</v>
      </c>
    </row>
    <row r="1914" spans="1:5" ht="27" x14ac:dyDescent="0.25">
      <c r="A1914" s="418">
        <v>97800</v>
      </c>
      <c r="B1914" s="414" t="s">
        <v>5374</v>
      </c>
      <c r="C1914" s="415" t="s">
        <v>260</v>
      </c>
      <c r="D1914" s="416">
        <v>486.34</v>
      </c>
      <c r="E1914" s="417" t="s">
        <v>301</v>
      </c>
    </row>
    <row r="1915" spans="1:5" ht="40.5" x14ac:dyDescent="0.25">
      <c r="A1915" s="418">
        <v>89198</v>
      </c>
      <c r="B1915" s="414" t="s">
        <v>1854</v>
      </c>
      <c r="C1915" s="415" t="s">
        <v>8</v>
      </c>
      <c r="D1915" s="416">
        <v>74.36</v>
      </c>
      <c r="E1915" s="417" t="s">
        <v>301</v>
      </c>
    </row>
    <row r="1916" spans="1:5" ht="40.5" x14ac:dyDescent="0.25">
      <c r="A1916" s="418">
        <v>89199</v>
      </c>
      <c r="B1916" s="414" t="s">
        <v>1855</v>
      </c>
      <c r="C1916" s="415" t="s">
        <v>8</v>
      </c>
      <c r="D1916" s="416">
        <v>97.7</v>
      </c>
      <c r="E1916" s="417" t="s">
        <v>301</v>
      </c>
    </row>
    <row r="1917" spans="1:5" ht="40.5" x14ac:dyDescent="0.25">
      <c r="A1917" s="418">
        <v>89200</v>
      </c>
      <c r="B1917" s="414" t="s">
        <v>1856</v>
      </c>
      <c r="C1917" s="415" t="s">
        <v>8</v>
      </c>
      <c r="D1917" s="416">
        <v>229.48</v>
      </c>
      <c r="E1917" s="417" t="s">
        <v>301</v>
      </c>
    </row>
    <row r="1918" spans="1:5" ht="40.5" x14ac:dyDescent="0.25">
      <c r="A1918" s="418">
        <v>89201</v>
      </c>
      <c r="B1918" s="414" t="s">
        <v>1857</v>
      </c>
      <c r="C1918" s="415" t="s">
        <v>8</v>
      </c>
      <c r="D1918" s="416">
        <v>59.25</v>
      </c>
      <c r="E1918" s="417" t="s">
        <v>301</v>
      </c>
    </row>
    <row r="1919" spans="1:5" ht="40.5" x14ac:dyDescent="0.25">
      <c r="A1919" s="418">
        <v>89202</v>
      </c>
      <c r="B1919" s="414" t="s">
        <v>1858</v>
      </c>
      <c r="C1919" s="415" t="s">
        <v>8</v>
      </c>
      <c r="D1919" s="416">
        <v>76.680000000000007</v>
      </c>
      <c r="E1919" s="417" t="s">
        <v>301</v>
      </c>
    </row>
    <row r="1920" spans="1:5" ht="54" x14ac:dyDescent="0.25">
      <c r="A1920" s="418">
        <v>89203</v>
      </c>
      <c r="B1920" s="414" t="s">
        <v>1859</v>
      </c>
      <c r="C1920" s="415" t="s">
        <v>8</v>
      </c>
      <c r="D1920" s="416">
        <v>178.69</v>
      </c>
      <c r="E1920" s="417" t="s">
        <v>301</v>
      </c>
    </row>
    <row r="1921" spans="1:5" ht="40.5" x14ac:dyDescent="0.25">
      <c r="A1921" s="418">
        <v>89204</v>
      </c>
      <c r="B1921" s="414" t="s">
        <v>1860</v>
      </c>
      <c r="C1921" s="415" t="s">
        <v>8</v>
      </c>
      <c r="D1921" s="416">
        <v>53.75</v>
      </c>
      <c r="E1921" s="417" t="s">
        <v>301</v>
      </c>
    </row>
    <row r="1922" spans="1:5" ht="40.5" x14ac:dyDescent="0.25">
      <c r="A1922" s="418">
        <v>89205</v>
      </c>
      <c r="B1922" s="414" t="s">
        <v>1861</v>
      </c>
      <c r="C1922" s="415" t="s">
        <v>8</v>
      </c>
      <c r="D1922" s="416">
        <v>70.25</v>
      </c>
      <c r="E1922" s="417" t="s">
        <v>301</v>
      </c>
    </row>
    <row r="1923" spans="1:5" ht="40.5" x14ac:dyDescent="0.25">
      <c r="A1923" s="418">
        <v>89206</v>
      </c>
      <c r="B1923" s="414" t="s">
        <v>1862</v>
      </c>
      <c r="C1923" s="415" t="s">
        <v>8</v>
      </c>
      <c r="D1923" s="416">
        <v>166.45</v>
      </c>
      <c r="E1923" s="417" t="s">
        <v>301</v>
      </c>
    </row>
    <row r="1924" spans="1:5" ht="40.5" x14ac:dyDescent="0.25">
      <c r="A1924" s="418">
        <v>90808</v>
      </c>
      <c r="B1924" s="414" t="s">
        <v>385</v>
      </c>
      <c r="C1924" s="415" t="s">
        <v>8</v>
      </c>
      <c r="D1924" s="416">
        <v>58.64</v>
      </c>
      <c r="E1924" s="417" t="s">
        <v>301</v>
      </c>
    </row>
    <row r="1925" spans="1:5" ht="40.5" x14ac:dyDescent="0.25">
      <c r="A1925" s="418">
        <v>90809</v>
      </c>
      <c r="B1925" s="414" t="s">
        <v>1863</v>
      </c>
      <c r="C1925" s="415" t="s">
        <v>8</v>
      </c>
      <c r="D1925" s="416">
        <v>56.47</v>
      </c>
      <c r="E1925" s="417" t="s">
        <v>301</v>
      </c>
    </row>
    <row r="1926" spans="1:5" ht="40.5" x14ac:dyDescent="0.25">
      <c r="A1926" s="418">
        <v>90810</v>
      </c>
      <c r="B1926" s="414" t="s">
        <v>1864</v>
      </c>
      <c r="C1926" s="415" t="s">
        <v>8</v>
      </c>
      <c r="D1926" s="416">
        <v>123.51</v>
      </c>
      <c r="E1926" s="417" t="s">
        <v>301</v>
      </c>
    </row>
    <row r="1927" spans="1:5" ht="40.5" x14ac:dyDescent="0.25">
      <c r="A1927" s="418">
        <v>90811</v>
      </c>
      <c r="B1927" s="414" t="s">
        <v>1865</v>
      </c>
      <c r="C1927" s="415" t="s">
        <v>8</v>
      </c>
      <c r="D1927" s="416">
        <v>116.95</v>
      </c>
      <c r="E1927" s="417" t="s">
        <v>301</v>
      </c>
    </row>
    <row r="1928" spans="1:5" ht="40.5" x14ac:dyDescent="0.25">
      <c r="A1928" s="418">
        <v>90812</v>
      </c>
      <c r="B1928" s="414" t="s">
        <v>1866</v>
      </c>
      <c r="C1928" s="415" t="s">
        <v>8</v>
      </c>
      <c r="D1928" s="416">
        <v>210.61</v>
      </c>
      <c r="E1928" s="417" t="s">
        <v>301</v>
      </c>
    </row>
    <row r="1929" spans="1:5" ht="40.5" x14ac:dyDescent="0.25">
      <c r="A1929" s="418">
        <v>90813</v>
      </c>
      <c r="B1929" s="414" t="s">
        <v>1867</v>
      </c>
      <c r="C1929" s="415" t="s">
        <v>8</v>
      </c>
      <c r="D1929" s="416">
        <v>201.62</v>
      </c>
      <c r="E1929" s="417" t="s">
        <v>301</v>
      </c>
    </row>
    <row r="1930" spans="1:5" ht="40.5" x14ac:dyDescent="0.25">
      <c r="A1930" s="418">
        <v>90814</v>
      </c>
      <c r="B1930" s="414" t="s">
        <v>1868</v>
      </c>
      <c r="C1930" s="415" t="s">
        <v>8</v>
      </c>
      <c r="D1930" s="416">
        <v>253.83</v>
      </c>
      <c r="E1930" s="417" t="s">
        <v>301</v>
      </c>
    </row>
    <row r="1931" spans="1:5" ht="40.5" x14ac:dyDescent="0.25">
      <c r="A1931" s="418">
        <v>90815</v>
      </c>
      <c r="B1931" s="414" t="s">
        <v>1869</v>
      </c>
      <c r="C1931" s="415" t="s">
        <v>8</v>
      </c>
      <c r="D1931" s="416">
        <v>307.45999999999998</v>
      </c>
      <c r="E1931" s="417" t="s">
        <v>301</v>
      </c>
    </row>
    <row r="1932" spans="1:5" ht="40.5" x14ac:dyDescent="0.25">
      <c r="A1932" s="418">
        <v>90877</v>
      </c>
      <c r="B1932" s="414" t="s">
        <v>1870</v>
      </c>
      <c r="C1932" s="415" t="s">
        <v>8</v>
      </c>
      <c r="D1932" s="416">
        <v>37.71</v>
      </c>
      <c r="E1932" s="417" t="s">
        <v>301</v>
      </c>
    </row>
    <row r="1933" spans="1:5" ht="40.5" x14ac:dyDescent="0.25">
      <c r="A1933" s="418">
        <v>90878</v>
      </c>
      <c r="B1933" s="414" t="s">
        <v>1871</v>
      </c>
      <c r="C1933" s="415" t="s">
        <v>8</v>
      </c>
      <c r="D1933" s="416">
        <v>36.06</v>
      </c>
      <c r="E1933" s="417" t="s">
        <v>301</v>
      </c>
    </row>
    <row r="1934" spans="1:5" ht="40.5" x14ac:dyDescent="0.25">
      <c r="A1934" s="418">
        <v>90880</v>
      </c>
      <c r="B1934" s="414" t="s">
        <v>1872</v>
      </c>
      <c r="C1934" s="415" t="s">
        <v>8</v>
      </c>
      <c r="D1934" s="416">
        <v>51.09</v>
      </c>
      <c r="E1934" s="417" t="s">
        <v>301</v>
      </c>
    </row>
    <row r="1935" spans="1:5" ht="40.5" x14ac:dyDescent="0.25">
      <c r="A1935" s="418">
        <v>90881</v>
      </c>
      <c r="B1935" s="414" t="s">
        <v>1873</v>
      </c>
      <c r="C1935" s="415" t="s">
        <v>8</v>
      </c>
      <c r="D1935" s="416">
        <v>46.87</v>
      </c>
      <c r="E1935" s="417" t="s">
        <v>301</v>
      </c>
    </row>
    <row r="1936" spans="1:5" ht="40.5" x14ac:dyDescent="0.25">
      <c r="A1936" s="418">
        <v>90883</v>
      </c>
      <c r="B1936" s="414" t="s">
        <v>1874</v>
      </c>
      <c r="C1936" s="415" t="s">
        <v>8</v>
      </c>
      <c r="D1936" s="416">
        <v>62.63</v>
      </c>
      <c r="E1936" s="417" t="s">
        <v>301</v>
      </c>
    </row>
    <row r="1937" spans="1:5" ht="40.5" x14ac:dyDescent="0.25">
      <c r="A1937" s="418">
        <v>90884</v>
      </c>
      <c r="B1937" s="414" t="s">
        <v>1875</v>
      </c>
      <c r="C1937" s="415" t="s">
        <v>8</v>
      </c>
      <c r="D1937" s="416">
        <v>60.72</v>
      </c>
      <c r="E1937" s="417" t="s">
        <v>301</v>
      </c>
    </row>
    <row r="1938" spans="1:5" ht="40.5" x14ac:dyDescent="0.25">
      <c r="A1938" s="418">
        <v>90885</v>
      </c>
      <c r="B1938" s="414" t="s">
        <v>1876</v>
      </c>
      <c r="C1938" s="415" t="s">
        <v>8</v>
      </c>
      <c r="D1938" s="416">
        <v>59.87</v>
      </c>
      <c r="E1938" s="417" t="s">
        <v>301</v>
      </c>
    </row>
    <row r="1939" spans="1:5" ht="40.5" x14ac:dyDescent="0.25">
      <c r="A1939" s="418">
        <v>90886</v>
      </c>
      <c r="B1939" s="414" t="s">
        <v>1877</v>
      </c>
      <c r="C1939" s="415" t="s">
        <v>8</v>
      </c>
      <c r="D1939" s="416">
        <v>119.99</v>
      </c>
      <c r="E1939" s="417" t="s">
        <v>301</v>
      </c>
    </row>
    <row r="1940" spans="1:5" ht="40.5" x14ac:dyDescent="0.25">
      <c r="A1940" s="418">
        <v>90887</v>
      </c>
      <c r="B1940" s="414" t="s">
        <v>1878</v>
      </c>
      <c r="C1940" s="415" t="s">
        <v>8</v>
      </c>
      <c r="D1940" s="416">
        <v>117.85</v>
      </c>
      <c r="E1940" s="417" t="s">
        <v>301</v>
      </c>
    </row>
    <row r="1941" spans="1:5" ht="40.5" x14ac:dyDescent="0.25">
      <c r="A1941" s="418">
        <v>90888</v>
      </c>
      <c r="B1941" s="414" t="s">
        <v>1879</v>
      </c>
      <c r="C1941" s="415" t="s">
        <v>8</v>
      </c>
      <c r="D1941" s="416">
        <v>116.93</v>
      </c>
      <c r="E1941" s="417" t="s">
        <v>301</v>
      </c>
    </row>
    <row r="1942" spans="1:5" ht="40.5" x14ac:dyDescent="0.25">
      <c r="A1942" s="418">
        <v>90889</v>
      </c>
      <c r="B1942" s="414" t="s">
        <v>1880</v>
      </c>
      <c r="C1942" s="415" t="s">
        <v>8</v>
      </c>
      <c r="D1942" s="416">
        <v>141.33000000000001</v>
      </c>
      <c r="E1942" s="417" t="s">
        <v>301</v>
      </c>
    </row>
    <row r="1943" spans="1:5" ht="40.5" x14ac:dyDescent="0.25">
      <c r="A1943" s="418">
        <v>90890</v>
      </c>
      <c r="B1943" s="414" t="s">
        <v>1881</v>
      </c>
      <c r="C1943" s="415" t="s">
        <v>8</v>
      </c>
      <c r="D1943" s="416">
        <v>138.09</v>
      </c>
      <c r="E1943" s="417" t="s">
        <v>301</v>
      </c>
    </row>
    <row r="1944" spans="1:5" ht="40.5" x14ac:dyDescent="0.25">
      <c r="A1944" s="418">
        <v>90891</v>
      </c>
      <c r="B1944" s="414" t="s">
        <v>1882</v>
      </c>
      <c r="C1944" s="415" t="s">
        <v>8</v>
      </c>
      <c r="D1944" s="416">
        <v>136.63999999999999</v>
      </c>
      <c r="E1944" s="417" t="s">
        <v>301</v>
      </c>
    </row>
    <row r="1945" spans="1:5" ht="27" x14ac:dyDescent="0.25">
      <c r="A1945" s="418">
        <v>95601</v>
      </c>
      <c r="B1945" s="414" t="s">
        <v>1883</v>
      </c>
      <c r="C1945" s="415" t="s">
        <v>113</v>
      </c>
      <c r="D1945" s="416">
        <v>16.62</v>
      </c>
      <c r="E1945" s="417" t="s">
        <v>301</v>
      </c>
    </row>
    <row r="1946" spans="1:5" ht="27" x14ac:dyDescent="0.25">
      <c r="A1946" s="418">
        <v>95602</v>
      </c>
      <c r="B1946" s="414" t="s">
        <v>1884</v>
      </c>
      <c r="C1946" s="415" t="s">
        <v>113</v>
      </c>
      <c r="D1946" s="416">
        <v>21.14</v>
      </c>
      <c r="E1946" s="417" t="s">
        <v>301</v>
      </c>
    </row>
    <row r="1947" spans="1:5" ht="27" x14ac:dyDescent="0.25">
      <c r="A1947" s="418">
        <v>95603</v>
      </c>
      <c r="B1947" s="414" t="s">
        <v>1885</v>
      </c>
      <c r="C1947" s="415" t="s">
        <v>113</v>
      </c>
      <c r="D1947" s="416">
        <v>27.76</v>
      </c>
      <c r="E1947" s="417" t="s">
        <v>301</v>
      </c>
    </row>
    <row r="1948" spans="1:5" ht="27" x14ac:dyDescent="0.25">
      <c r="A1948" s="418">
        <v>95604</v>
      </c>
      <c r="B1948" s="414" t="s">
        <v>1886</v>
      </c>
      <c r="C1948" s="415" t="s">
        <v>113</v>
      </c>
      <c r="D1948" s="416">
        <v>36.56</v>
      </c>
      <c r="E1948" s="417" t="s">
        <v>301</v>
      </c>
    </row>
    <row r="1949" spans="1:5" ht="27" x14ac:dyDescent="0.25">
      <c r="A1949" s="418">
        <v>95605</v>
      </c>
      <c r="B1949" s="414" t="s">
        <v>1887</v>
      </c>
      <c r="C1949" s="415" t="s">
        <v>113</v>
      </c>
      <c r="D1949" s="416">
        <v>57.31</v>
      </c>
      <c r="E1949" s="417" t="s">
        <v>301</v>
      </c>
    </row>
    <row r="1950" spans="1:5" ht="27" x14ac:dyDescent="0.25">
      <c r="A1950" s="418">
        <v>95607</v>
      </c>
      <c r="B1950" s="414" t="s">
        <v>1888</v>
      </c>
      <c r="C1950" s="415" t="s">
        <v>113</v>
      </c>
      <c r="D1950" s="416">
        <v>5.29</v>
      </c>
      <c r="E1950" s="417" t="s">
        <v>301</v>
      </c>
    </row>
    <row r="1951" spans="1:5" ht="27" x14ac:dyDescent="0.25">
      <c r="A1951" s="418">
        <v>95608</v>
      </c>
      <c r="B1951" s="414" t="s">
        <v>1889</v>
      </c>
      <c r="C1951" s="415" t="s">
        <v>113</v>
      </c>
      <c r="D1951" s="416">
        <v>6.1</v>
      </c>
      <c r="E1951" s="417" t="s">
        <v>301</v>
      </c>
    </row>
    <row r="1952" spans="1:5" ht="27" x14ac:dyDescent="0.25">
      <c r="A1952" s="418">
        <v>95609</v>
      </c>
      <c r="B1952" s="414" t="s">
        <v>1890</v>
      </c>
      <c r="C1952" s="415" t="s">
        <v>113</v>
      </c>
      <c r="D1952" s="416">
        <v>6.8</v>
      </c>
      <c r="E1952" s="417" t="s">
        <v>301</v>
      </c>
    </row>
    <row r="1953" spans="1:5" ht="27" x14ac:dyDescent="0.25">
      <c r="A1953" s="418">
        <v>96160</v>
      </c>
      <c r="B1953" s="414" t="s">
        <v>1891</v>
      </c>
      <c r="C1953" s="415" t="s">
        <v>8</v>
      </c>
      <c r="D1953" s="416">
        <v>170.15</v>
      </c>
      <c r="E1953" s="417" t="s">
        <v>301</v>
      </c>
    </row>
    <row r="1954" spans="1:5" ht="27" x14ac:dyDescent="0.25">
      <c r="A1954" s="418">
        <v>96161</v>
      </c>
      <c r="B1954" s="414" t="s">
        <v>1892</v>
      </c>
      <c r="C1954" s="415" t="s">
        <v>8</v>
      </c>
      <c r="D1954" s="416">
        <v>251.88</v>
      </c>
      <c r="E1954" s="417" t="s">
        <v>301</v>
      </c>
    </row>
    <row r="1955" spans="1:5" ht="27" x14ac:dyDescent="0.25">
      <c r="A1955" s="418">
        <v>96162</v>
      </c>
      <c r="B1955" s="414" t="s">
        <v>1893</v>
      </c>
      <c r="C1955" s="415" t="s">
        <v>8</v>
      </c>
      <c r="D1955" s="416">
        <v>327.8</v>
      </c>
      <c r="E1955" s="417" t="s">
        <v>301</v>
      </c>
    </row>
    <row r="1956" spans="1:5" ht="27" x14ac:dyDescent="0.25">
      <c r="A1956" s="418">
        <v>96163</v>
      </c>
      <c r="B1956" s="414" t="s">
        <v>1894</v>
      </c>
      <c r="C1956" s="415" t="s">
        <v>8</v>
      </c>
      <c r="D1956" s="416">
        <v>371.79</v>
      </c>
      <c r="E1956" s="417" t="s">
        <v>301</v>
      </c>
    </row>
    <row r="1957" spans="1:5" ht="27" x14ac:dyDescent="0.25">
      <c r="A1957" s="418">
        <v>96164</v>
      </c>
      <c r="B1957" s="414" t="s">
        <v>1895</v>
      </c>
      <c r="C1957" s="415" t="s">
        <v>8</v>
      </c>
      <c r="D1957" s="416">
        <v>155.24</v>
      </c>
      <c r="E1957" s="417" t="s">
        <v>301</v>
      </c>
    </row>
    <row r="1958" spans="1:5" ht="27" x14ac:dyDescent="0.25">
      <c r="A1958" s="418">
        <v>96165</v>
      </c>
      <c r="B1958" s="414" t="s">
        <v>1896</v>
      </c>
      <c r="C1958" s="415" t="s">
        <v>8</v>
      </c>
      <c r="D1958" s="416">
        <v>231.48</v>
      </c>
      <c r="E1958" s="417" t="s">
        <v>301</v>
      </c>
    </row>
    <row r="1959" spans="1:5" ht="27" x14ac:dyDescent="0.25">
      <c r="A1959" s="418">
        <v>96166</v>
      </c>
      <c r="B1959" s="414" t="s">
        <v>1897</v>
      </c>
      <c r="C1959" s="415" t="s">
        <v>8</v>
      </c>
      <c r="D1959" s="416">
        <v>296.48</v>
      </c>
      <c r="E1959" s="417" t="s">
        <v>301</v>
      </c>
    </row>
    <row r="1960" spans="1:5" ht="27" x14ac:dyDescent="0.25">
      <c r="A1960" s="418">
        <v>96167</v>
      </c>
      <c r="B1960" s="414" t="s">
        <v>1898</v>
      </c>
      <c r="C1960" s="415" t="s">
        <v>8</v>
      </c>
      <c r="D1960" s="416">
        <v>327.35000000000002</v>
      </c>
      <c r="E1960" s="417" t="s">
        <v>301</v>
      </c>
    </row>
    <row r="1961" spans="1:5" ht="27" x14ac:dyDescent="0.25">
      <c r="A1961" s="418">
        <v>96168</v>
      </c>
      <c r="B1961" s="414" t="s">
        <v>1899</v>
      </c>
      <c r="C1961" s="415" t="s">
        <v>8</v>
      </c>
      <c r="D1961" s="416">
        <v>148.02000000000001</v>
      </c>
      <c r="E1961" s="417" t="s">
        <v>301</v>
      </c>
    </row>
    <row r="1962" spans="1:5" ht="27" x14ac:dyDescent="0.25">
      <c r="A1962" s="418">
        <v>96169</v>
      </c>
      <c r="B1962" s="414" t="s">
        <v>1900</v>
      </c>
      <c r="C1962" s="415" t="s">
        <v>8</v>
      </c>
      <c r="D1962" s="416">
        <v>222.2</v>
      </c>
      <c r="E1962" s="417" t="s">
        <v>301</v>
      </c>
    </row>
    <row r="1963" spans="1:5" ht="27" x14ac:dyDescent="0.25">
      <c r="A1963" s="418">
        <v>96170</v>
      </c>
      <c r="B1963" s="414" t="s">
        <v>1901</v>
      </c>
      <c r="C1963" s="415" t="s">
        <v>8</v>
      </c>
      <c r="D1963" s="416">
        <v>285.08</v>
      </c>
      <c r="E1963" s="417" t="s">
        <v>301</v>
      </c>
    </row>
    <row r="1964" spans="1:5" ht="27" x14ac:dyDescent="0.25">
      <c r="A1964" s="418">
        <v>96171</v>
      </c>
      <c r="B1964" s="414" t="s">
        <v>1902</v>
      </c>
      <c r="C1964" s="415" t="s">
        <v>8</v>
      </c>
      <c r="D1964" s="416">
        <v>312.08999999999997</v>
      </c>
      <c r="E1964" s="417" t="s">
        <v>301</v>
      </c>
    </row>
    <row r="1965" spans="1:5" ht="27" x14ac:dyDescent="0.25">
      <c r="A1965" s="418">
        <v>96172</v>
      </c>
      <c r="B1965" s="414" t="s">
        <v>1903</v>
      </c>
      <c r="C1965" s="415" t="s">
        <v>8</v>
      </c>
      <c r="D1965" s="416">
        <v>180.76</v>
      </c>
      <c r="E1965" s="417" t="s">
        <v>301</v>
      </c>
    </row>
    <row r="1966" spans="1:5" ht="27" x14ac:dyDescent="0.25">
      <c r="A1966" s="418">
        <v>96173</v>
      </c>
      <c r="B1966" s="414" t="s">
        <v>1904</v>
      </c>
      <c r="C1966" s="415" t="s">
        <v>8</v>
      </c>
      <c r="D1966" s="416">
        <v>265.2</v>
      </c>
      <c r="E1966" s="417" t="s">
        <v>301</v>
      </c>
    </row>
    <row r="1967" spans="1:5" ht="27" x14ac:dyDescent="0.25">
      <c r="A1967" s="418">
        <v>96174</v>
      </c>
      <c r="B1967" s="414" t="s">
        <v>1905</v>
      </c>
      <c r="C1967" s="415" t="s">
        <v>8</v>
      </c>
      <c r="D1967" s="416">
        <v>344.82</v>
      </c>
      <c r="E1967" s="417" t="s">
        <v>301</v>
      </c>
    </row>
    <row r="1968" spans="1:5" ht="27" x14ac:dyDescent="0.25">
      <c r="A1968" s="418">
        <v>96175</v>
      </c>
      <c r="B1968" s="414" t="s">
        <v>1906</v>
      </c>
      <c r="C1968" s="415" t="s">
        <v>8</v>
      </c>
      <c r="D1968" s="416">
        <v>391.59</v>
      </c>
      <c r="E1968" s="417" t="s">
        <v>301</v>
      </c>
    </row>
    <row r="1969" spans="1:5" ht="27" x14ac:dyDescent="0.25">
      <c r="A1969" s="418">
        <v>96176</v>
      </c>
      <c r="B1969" s="414" t="s">
        <v>1907</v>
      </c>
      <c r="C1969" s="415" t="s">
        <v>8</v>
      </c>
      <c r="D1969" s="416">
        <v>162.31</v>
      </c>
      <c r="E1969" s="417" t="s">
        <v>301</v>
      </c>
    </row>
    <row r="1970" spans="1:5" ht="27" x14ac:dyDescent="0.25">
      <c r="A1970" s="418">
        <v>96177</v>
      </c>
      <c r="B1970" s="414" t="s">
        <v>1908</v>
      </c>
      <c r="C1970" s="415" t="s">
        <v>8</v>
      </c>
      <c r="D1970" s="416">
        <v>239.62</v>
      </c>
      <c r="E1970" s="417" t="s">
        <v>301</v>
      </c>
    </row>
    <row r="1971" spans="1:5" ht="27" x14ac:dyDescent="0.25">
      <c r="A1971" s="418">
        <v>96178</v>
      </c>
      <c r="B1971" s="414" t="s">
        <v>1909</v>
      </c>
      <c r="C1971" s="415" t="s">
        <v>8</v>
      </c>
      <c r="D1971" s="416">
        <v>306.12</v>
      </c>
      <c r="E1971" s="417" t="s">
        <v>301</v>
      </c>
    </row>
    <row r="1972" spans="1:5" ht="27" x14ac:dyDescent="0.25">
      <c r="A1972" s="418">
        <v>96179</v>
      </c>
      <c r="B1972" s="414" t="s">
        <v>1910</v>
      </c>
      <c r="C1972" s="415" t="s">
        <v>8</v>
      </c>
      <c r="D1972" s="416">
        <v>337.81</v>
      </c>
      <c r="E1972" s="417" t="s">
        <v>301</v>
      </c>
    </row>
    <row r="1973" spans="1:5" ht="27" x14ac:dyDescent="0.25">
      <c r="A1973" s="418">
        <v>96180</v>
      </c>
      <c r="B1973" s="414" t="s">
        <v>1911</v>
      </c>
      <c r="C1973" s="415" t="s">
        <v>8</v>
      </c>
      <c r="D1973" s="416">
        <v>153.22</v>
      </c>
      <c r="E1973" s="417" t="s">
        <v>301</v>
      </c>
    </row>
    <row r="1974" spans="1:5" ht="27" x14ac:dyDescent="0.25">
      <c r="A1974" s="418">
        <v>96181</v>
      </c>
      <c r="B1974" s="414" t="s">
        <v>1912</v>
      </c>
      <c r="C1974" s="415" t="s">
        <v>8</v>
      </c>
      <c r="D1974" s="416">
        <v>228.26</v>
      </c>
      <c r="E1974" s="417" t="s">
        <v>301</v>
      </c>
    </row>
    <row r="1975" spans="1:5" ht="27" x14ac:dyDescent="0.25">
      <c r="A1975" s="418">
        <v>96182</v>
      </c>
      <c r="B1975" s="414" t="s">
        <v>1913</v>
      </c>
      <c r="C1975" s="415" t="s">
        <v>8</v>
      </c>
      <c r="D1975" s="416">
        <v>290.95999999999998</v>
      </c>
      <c r="E1975" s="417" t="s">
        <v>301</v>
      </c>
    </row>
    <row r="1976" spans="1:5" ht="27" x14ac:dyDescent="0.25">
      <c r="A1976" s="418">
        <v>96183</v>
      </c>
      <c r="B1976" s="414" t="s">
        <v>1914</v>
      </c>
      <c r="C1976" s="415" t="s">
        <v>8</v>
      </c>
      <c r="D1976" s="416">
        <v>319.22000000000003</v>
      </c>
      <c r="E1976" s="417" t="s">
        <v>301</v>
      </c>
    </row>
    <row r="1977" spans="1:5" ht="27" x14ac:dyDescent="0.25">
      <c r="A1977" s="418">
        <v>98228</v>
      </c>
      <c r="B1977" s="414" t="s">
        <v>6080</v>
      </c>
      <c r="C1977" s="415" t="s">
        <v>8</v>
      </c>
      <c r="D1977" s="416">
        <v>49.55</v>
      </c>
      <c r="E1977" s="417" t="s">
        <v>301</v>
      </c>
    </row>
    <row r="1978" spans="1:5" ht="27" x14ac:dyDescent="0.25">
      <c r="A1978" s="418">
        <v>98229</v>
      </c>
      <c r="B1978" s="414" t="s">
        <v>6081</v>
      </c>
      <c r="C1978" s="415" t="s">
        <v>8</v>
      </c>
      <c r="D1978" s="416">
        <v>67.23</v>
      </c>
      <c r="E1978" s="417" t="s">
        <v>301</v>
      </c>
    </row>
    <row r="1979" spans="1:5" ht="27" x14ac:dyDescent="0.25">
      <c r="A1979" s="418">
        <v>98230</v>
      </c>
      <c r="B1979" s="414" t="s">
        <v>6082</v>
      </c>
      <c r="C1979" s="415" t="s">
        <v>8</v>
      </c>
      <c r="D1979" s="416">
        <v>91.05</v>
      </c>
      <c r="E1979" s="417" t="s">
        <v>301</v>
      </c>
    </row>
    <row r="1980" spans="1:5" ht="27" x14ac:dyDescent="0.25">
      <c r="A1980" s="418">
        <v>100035</v>
      </c>
      <c r="B1980" s="414" t="s">
        <v>7617</v>
      </c>
      <c r="C1980" s="415" t="s">
        <v>112</v>
      </c>
      <c r="D1980" s="416">
        <v>7.55</v>
      </c>
      <c r="E1980" s="417" t="s">
        <v>301</v>
      </c>
    </row>
    <row r="1981" spans="1:5" ht="27" x14ac:dyDescent="0.25">
      <c r="A1981" s="418">
        <v>100036</v>
      </c>
      <c r="B1981" s="414" t="s">
        <v>7618</v>
      </c>
      <c r="C1981" s="415" t="s">
        <v>112</v>
      </c>
      <c r="D1981" s="416">
        <v>7.41</v>
      </c>
      <c r="E1981" s="417" t="s">
        <v>301</v>
      </c>
    </row>
    <row r="1982" spans="1:5" ht="27" x14ac:dyDescent="0.25">
      <c r="A1982" s="418">
        <v>100037</v>
      </c>
      <c r="B1982" s="414" t="s">
        <v>7619</v>
      </c>
      <c r="C1982" s="415" t="s">
        <v>112</v>
      </c>
      <c r="D1982" s="416">
        <v>7.19</v>
      </c>
      <c r="E1982" s="417" t="s">
        <v>301</v>
      </c>
    </row>
    <row r="1983" spans="1:5" ht="27" x14ac:dyDescent="0.25">
      <c r="A1983" s="418">
        <v>83534</v>
      </c>
      <c r="B1983" s="414" t="s">
        <v>285</v>
      </c>
      <c r="C1983" s="415" t="s">
        <v>260</v>
      </c>
      <c r="D1983" s="416">
        <v>509.72</v>
      </c>
      <c r="E1983" s="417" t="s">
        <v>301</v>
      </c>
    </row>
    <row r="1984" spans="1:5" ht="27" x14ac:dyDescent="0.25">
      <c r="A1984" s="418">
        <v>95240</v>
      </c>
      <c r="B1984" s="414" t="s">
        <v>6083</v>
      </c>
      <c r="C1984" s="415" t="s">
        <v>220</v>
      </c>
      <c r="D1984" s="416">
        <v>13.25</v>
      </c>
      <c r="E1984" s="417" t="s">
        <v>301</v>
      </c>
    </row>
    <row r="1985" spans="1:5" ht="27" x14ac:dyDescent="0.25">
      <c r="A1985" s="418">
        <v>95241</v>
      </c>
      <c r="B1985" s="414" t="s">
        <v>6084</v>
      </c>
      <c r="C1985" s="415" t="s">
        <v>220</v>
      </c>
      <c r="D1985" s="416">
        <v>22.08</v>
      </c>
      <c r="E1985" s="417" t="s">
        <v>301</v>
      </c>
    </row>
    <row r="1986" spans="1:5" ht="27" x14ac:dyDescent="0.25">
      <c r="A1986" s="418">
        <v>96616</v>
      </c>
      <c r="B1986" s="414" t="s">
        <v>5375</v>
      </c>
      <c r="C1986" s="415" t="s">
        <v>260</v>
      </c>
      <c r="D1986" s="416">
        <v>461.79</v>
      </c>
      <c r="E1986" s="417" t="s">
        <v>301</v>
      </c>
    </row>
    <row r="1987" spans="1:5" ht="27" x14ac:dyDescent="0.25">
      <c r="A1987" s="418">
        <v>96617</v>
      </c>
      <c r="B1987" s="414" t="s">
        <v>5376</v>
      </c>
      <c r="C1987" s="415" t="s">
        <v>220</v>
      </c>
      <c r="D1987" s="416">
        <v>13.84</v>
      </c>
      <c r="E1987" s="417" t="s">
        <v>301</v>
      </c>
    </row>
    <row r="1988" spans="1:5" ht="27" x14ac:dyDescent="0.25">
      <c r="A1988" s="418">
        <v>96619</v>
      </c>
      <c r="B1988" s="414" t="s">
        <v>5377</v>
      </c>
      <c r="C1988" s="415" t="s">
        <v>220</v>
      </c>
      <c r="D1988" s="416">
        <v>23.07</v>
      </c>
      <c r="E1988" s="417" t="s">
        <v>301</v>
      </c>
    </row>
    <row r="1989" spans="1:5" ht="13.5" x14ac:dyDescent="0.25">
      <c r="A1989" s="418">
        <v>96620</v>
      </c>
      <c r="B1989" s="414" t="s">
        <v>5378</v>
      </c>
      <c r="C1989" s="415" t="s">
        <v>260</v>
      </c>
      <c r="D1989" s="416">
        <v>441.82</v>
      </c>
      <c r="E1989" s="417" t="s">
        <v>301</v>
      </c>
    </row>
    <row r="1990" spans="1:5" ht="27" x14ac:dyDescent="0.25">
      <c r="A1990" s="418">
        <v>96621</v>
      </c>
      <c r="B1990" s="414" t="s">
        <v>5379</v>
      </c>
      <c r="C1990" s="415" t="s">
        <v>260</v>
      </c>
      <c r="D1990" s="416">
        <v>183.34</v>
      </c>
      <c r="E1990" s="417" t="s">
        <v>301</v>
      </c>
    </row>
    <row r="1991" spans="1:5" ht="27" x14ac:dyDescent="0.25">
      <c r="A1991" s="418">
        <v>96622</v>
      </c>
      <c r="B1991" s="414" t="s">
        <v>5380</v>
      </c>
      <c r="C1991" s="415" t="s">
        <v>260</v>
      </c>
      <c r="D1991" s="416">
        <v>124.77</v>
      </c>
      <c r="E1991" s="417" t="s">
        <v>301</v>
      </c>
    </row>
    <row r="1992" spans="1:5" ht="27" x14ac:dyDescent="0.25">
      <c r="A1992" s="418">
        <v>96623</v>
      </c>
      <c r="B1992" s="414" t="s">
        <v>5381</v>
      </c>
      <c r="C1992" s="415" t="s">
        <v>260</v>
      </c>
      <c r="D1992" s="416">
        <v>169.67</v>
      </c>
      <c r="E1992" s="417" t="s">
        <v>301</v>
      </c>
    </row>
    <row r="1993" spans="1:5" ht="27" x14ac:dyDescent="0.25">
      <c r="A1993" s="418">
        <v>96624</v>
      </c>
      <c r="B1993" s="414" t="s">
        <v>7620</v>
      </c>
      <c r="C1993" s="415" t="s">
        <v>260</v>
      </c>
      <c r="D1993" s="416">
        <v>119.95</v>
      </c>
      <c r="E1993" s="417" t="s">
        <v>301</v>
      </c>
    </row>
    <row r="1994" spans="1:5" ht="13.5" x14ac:dyDescent="0.25">
      <c r="A1994" s="418">
        <v>97082</v>
      </c>
      <c r="B1994" s="414" t="s">
        <v>5382</v>
      </c>
      <c r="C1994" s="415" t="s">
        <v>260</v>
      </c>
      <c r="D1994" s="416">
        <v>45.85</v>
      </c>
      <c r="E1994" s="417" t="s">
        <v>301</v>
      </c>
    </row>
    <row r="1995" spans="1:5" ht="27" x14ac:dyDescent="0.25">
      <c r="A1995" s="418">
        <v>97083</v>
      </c>
      <c r="B1995" s="414" t="s">
        <v>5383</v>
      </c>
      <c r="C1995" s="415" t="s">
        <v>220</v>
      </c>
      <c r="D1995" s="416">
        <v>2.4700000000000002</v>
      </c>
      <c r="E1995" s="417" t="s">
        <v>301</v>
      </c>
    </row>
    <row r="1996" spans="1:5" ht="27" x14ac:dyDescent="0.25">
      <c r="A1996" s="418">
        <v>97084</v>
      </c>
      <c r="B1996" s="414" t="s">
        <v>5384</v>
      </c>
      <c r="C1996" s="415" t="s">
        <v>220</v>
      </c>
      <c r="D1996" s="416">
        <v>0.51</v>
      </c>
      <c r="E1996" s="417" t="s">
        <v>301</v>
      </c>
    </row>
    <row r="1997" spans="1:5" ht="27" x14ac:dyDescent="0.25">
      <c r="A1997" s="418">
        <v>97086</v>
      </c>
      <c r="B1997" s="414" t="s">
        <v>5385</v>
      </c>
      <c r="C1997" s="415" t="s">
        <v>220</v>
      </c>
      <c r="D1997" s="416">
        <v>92.68</v>
      </c>
      <c r="E1997" s="417" t="s">
        <v>301</v>
      </c>
    </row>
    <row r="1998" spans="1:5" ht="27" x14ac:dyDescent="0.25">
      <c r="A1998" s="418">
        <v>97094</v>
      </c>
      <c r="B1998" s="414" t="s">
        <v>5386</v>
      </c>
      <c r="C1998" s="415" t="s">
        <v>260</v>
      </c>
      <c r="D1998" s="416">
        <v>369.63</v>
      </c>
      <c r="E1998" s="417" t="s">
        <v>301</v>
      </c>
    </row>
    <row r="1999" spans="1:5" ht="27" x14ac:dyDescent="0.25">
      <c r="A1999" s="418">
        <v>97095</v>
      </c>
      <c r="B1999" s="414" t="s">
        <v>5387</v>
      </c>
      <c r="C1999" s="415" t="s">
        <v>260</v>
      </c>
      <c r="D1999" s="416">
        <v>346.79</v>
      </c>
      <c r="E1999" s="417" t="s">
        <v>301</v>
      </c>
    </row>
    <row r="2000" spans="1:5" ht="27" x14ac:dyDescent="0.25">
      <c r="A2000" s="418">
        <v>97096</v>
      </c>
      <c r="B2000" s="414" t="s">
        <v>5388</v>
      </c>
      <c r="C2000" s="415" t="s">
        <v>260</v>
      </c>
      <c r="D2000" s="416">
        <v>335.07</v>
      </c>
      <c r="E2000" s="417" t="s">
        <v>301</v>
      </c>
    </row>
    <row r="2001" spans="1:5" ht="27" x14ac:dyDescent="0.25">
      <c r="A2001" s="418">
        <v>100322</v>
      </c>
      <c r="B2001" s="414" t="s">
        <v>7621</v>
      </c>
      <c r="C2001" s="415" t="s">
        <v>260</v>
      </c>
      <c r="D2001" s="416">
        <v>119.95</v>
      </c>
      <c r="E2001" s="417" t="s">
        <v>301</v>
      </c>
    </row>
    <row r="2002" spans="1:5" ht="27" x14ac:dyDescent="0.25">
      <c r="A2002" s="418">
        <v>100323</v>
      </c>
      <c r="B2002" s="414" t="s">
        <v>7622</v>
      </c>
      <c r="C2002" s="415" t="s">
        <v>260</v>
      </c>
      <c r="D2002" s="416">
        <v>128.43</v>
      </c>
      <c r="E2002" s="417" t="s">
        <v>301</v>
      </c>
    </row>
    <row r="2003" spans="1:5" ht="27" x14ac:dyDescent="0.25">
      <c r="A2003" s="418">
        <v>100324</v>
      </c>
      <c r="B2003" s="414" t="s">
        <v>7623</v>
      </c>
      <c r="C2003" s="415" t="s">
        <v>260</v>
      </c>
      <c r="D2003" s="416">
        <v>119.95</v>
      </c>
      <c r="E2003" s="417" t="s">
        <v>301</v>
      </c>
    </row>
    <row r="2004" spans="1:5" ht="27" x14ac:dyDescent="0.25">
      <c r="A2004" s="418">
        <v>90996</v>
      </c>
      <c r="B2004" s="414" t="s">
        <v>1915</v>
      </c>
      <c r="C2004" s="415" t="s">
        <v>220</v>
      </c>
      <c r="D2004" s="416">
        <v>12.42</v>
      </c>
      <c r="E2004" s="417" t="s">
        <v>301</v>
      </c>
    </row>
    <row r="2005" spans="1:5" ht="27" x14ac:dyDescent="0.25">
      <c r="A2005" s="418">
        <v>90997</v>
      </c>
      <c r="B2005" s="414" t="s">
        <v>1916</v>
      </c>
      <c r="C2005" s="415" t="s">
        <v>220</v>
      </c>
      <c r="D2005" s="416">
        <v>17.05</v>
      </c>
      <c r="E2005" s="417" t="s">
        <v>301</v>
      </c>
    </row>
    <row r="2006" spans="1:5" ht="27" x14ac:dyDescent="0.25">
      <c r="A2006" s="418">
        <v>90998</v>
      </c>
      <c r="B2006" s="414" t="s">
        <v>1917</v>
      </c>
      <c r="C2006" s="415" t="s">
        <v>220</v>
      </c>
      <c r="D2006" s="416">
        <v>20.69</v>
      </c>
      <c r="E2006" s="417" t="s">
        <v>301</v>
      </c>
    </row>
    <row r="2007" spans="1:5" ht="27" x14ac:dyDescent="0.25">
      <c r="A2007" s="418">
        <v>91000</v>
      </c>
      <c r="B2007" s="414" t="s">
        <v>1918</v>
      </c>
      <c r="C2007" s="415" t="s">
        <v>220</v>
      </c>
      <c r="D2007" s="416">
        <v>15.67</v>
      </c>
      <c r="E2007" s="417" t="s">
        <v>301</v>
      </c>
    </row>
    <row r="2008" spans="1:5" ht="27" x14ac:dyDescent="0.25">
      <c r="A2008" s="418">
        <v>91002</v>
      </c>
      <c r="B2008" s="414" t="s">
        <v>1919</v>
      </c>
      <c r="C2008" s="415" t="s">
        <v>220</v>
      </c>
      <c r="D2008" s="416">
        <v>14.38</v>
      </c>
      <c r="E2008" s="417" t="s">
        <v>301</v>
      </c>
    </row>
    <row r="2009" spans="1:5" ht="27" x14ac:dyDescent="0.25">
      <c r="A2009" s="418">
        <v>91003</v>
      </c>
      <c r="B2009" s="414" t="s">
        <v>1920</v>
      </c>
      <c r="C2009" s="415" t="s">
        <v>220</v>
      </c>
      <c r="D2009" s="416">
        <v>16.73</v>
      </c>
      <c r="E2009" s="417" t="s">
        <v>301</v>
      </c>
    </row>
    <row r="2010" spans="1:5" ht="27" x14ac:dyDescent="0.25">
      <c r="A2010" s="418">
        <v>91004</v>
      </c>
      <c r="B2010" s="414" t="s">
        <v>1921</v>
      </c>
      <c r="C2010" s="415" t="s">
        <v>220</v>
      </c>
      <c r="D2010" s="416">
        <v>13.21</v>
      </c>
      <c r="E2010" s="417" t="s">
        <v>301</v>
      </c>
    </row>
    <row r="2011" spans="1:5" ht="27" x14ac:dyDescent="0.25">
      <c r="A2011" s="418">
        <v>91005</v>
      </c>
      <c r="B2011" s="414" t="s">
        <v>1922</v>
      </c>
      <c r="C2011" s="415" t="s">
        <v>220</v>
      </c>
      <c r="D2011" s="416">
        <v>15.92</v>
      </c>
      <c r="E2011" s="417" t="s">
        <v>301</v>
      </c>
    </row>
    <row r="2012" spans="1:5" ht="27" x14ac:dyDescent="0.25">
      <c r="A2012" s="418">
        <v>91006</v>
      </c>
      <c r="B2012" s="414" t="s">
        <v>1923</v>
      </c>
      <c r="C2012" s="415" t="s">
        <v>220</v>
      </c>
      <c r="D2012" s="416">
        <v>12.18</v>
      </c>
      <c r="E2012" s="417" t="s">
        <v>301</v>
      </c>
    </row>
    <row r="2013" spans="1:5" ht="27" x14ac:dyDescent="0.25">
      <c r="A2013" s="418">
        <v>91007</v>
      </c>
      <c r="B2013" s="414" t="s">
        <v>1924</v>
      </c>
      <c r="C2013" s="415" t="s">
        <v>220</v>
      </c>
      <c r="D2013" s="416">
        <v>10.89</v>
      </c>
      <c r="E2013" s="417" t="s">
        <v>301</v>
      </c>
    </row>
    <row r="2014" spans="1:5" ht="27" x14ac:dyDescent="0.25">
      <c r="A2014" s="418">
        <v>91008</v>
      </c>
      <c r="B2014" s="414" t="s">
        <v>1925</v>
      </c>
      <c r="C2014" s="415" t="s">
        <v>220</v>
      </c>
      <c r="D2014" s="416">
        <v>13.24</v>
      </c>
      <c r="E2014" s="417" t="s">
        <v>301</v>
      </c>
    </row>
    <row r="2015" spans="1:5" ht="27" x14ac:dyDescent="0.25">
      <c r="A2015" s="418">
        <v>92263</v>
      </c>
      <c r="B2015" s="414" t="s">
        <v>1926</v>
      </c>
      <c r="C2015" s="415" t="s">
        <v>220</v>
      </c>
      <c r="D2015" s="416">
        <v>92.94</v>
      </c>
      <c r="E2015" s="417" t="s">
        <v>301</v>
      </c>
    </row>
    <row r="2016" spans="1:5" ht="27" x14ac:dyDescent="0.25">
      <c r="A2016" s="418">
        <v>92264</v>
      </c>
      <c r="B2016" s="414" t="s">
        <v>1927</v>
      </c>
      <c r="C2016" s="415" t="s">
        <v>220</v>
      </c>
      <c r="D2016" s="416">
        <v>110.49</v>
      </c>
      <c r="E2016" s="417" t="s">
        <v>301</v>
      </c>
    </row>
    <row r="2017" spans="1:5" ht="27" x14ac:dyDescent="0.25">
      <c r="A2017" s="418">
        <v>92265</v>
      </c>
      <c r="B2017" s="414" t="s">
        <v>1928</v>
      </c>
      <c r="C2017" s="415" t="s">
        <v>220</v>
      </c>
      <c r="D2017" s="416">
        <v>72.709999999999994</v>
      </c>
      <c r="E2017" s="417" t="s">
        <v>301</v>
      </c>
    </row>
    <row r="2018" spans="1:5" ht="27" x14ac:dyDescent="0.25">
      <c r="A2018" s="418">
        <v>92266</v>
      </c>
      <c r="B2018" s="414" t="s">
        <v>1929</v>
      </c>
      <c r="C2018" s="415" t="s">
        <v>220</v>
      </c>
      <c r="D2018" s="416">
        <v>88.36</v>
      </c>
      <c r="E2018" s="417" t="s">
        <v>301</v>
      </c>
    </row>
    <row r="2019" spans="1:5" ht="27" x14ac:dyDescent="0.25">
      <c r="A2019" s="418">
        <v>92267</v>
      </c>
      <c r="B2019" s="414" t="s">
        <v>1930</v>
      </c>
      <c r="C2019" s="415" t="s">
        <v>220</v>
      </c>
      <c r="D2019" s="416">
        <v>26.46</v>
      </c>
      <c r="E2019" s="417" t="s">
        <v>301</v>
      </c>
    </row>
    <row r="2020" spans="1:5" ht="27" x14ac:dyDescent="0.25">
      <c r="A2020" s="418">
        <v>92268</v>
      </c>
      <c r="B2020" s="414" t="s">
        <v>1931</v>
      </c>
      <c r="C2020" s="415" t="s">
        <v>220</v>
      </c>
      <c r="D2020" s="416">
        <v>40.270000000000003</v>
      </c>
      <c r="E2020" s="417" t="s">
        <v>301</v>
      </c>
    </row>
    <row r="2021" spans="1:5" ht="27" x14ac:dyDescent="0.25">
      <c r="A2021" s="418">
        <v>92269</v>
      </c>
      <c r="B2021" s="414" t="s">
        <v>1932</v>
      </c>
      <c r="C2021" s="415" t="s">
        <v>220</v>
      </c>
      <c r="D2021" s="416">
        <v>89.12</v>
      </c>
      <c r="E2021" s="417" t="s">
        <v>301</v>
      </c>
    </row>
    <row r="2022" spans="1:5" ht="13.5" x14ac:dyDescent="0.25">
      <c r="A2022" s="418">
        <v>92270</v>
      </c>
      <c r="B2022" s="414" t="s">
        <v>1933</v>
      </c>
      <c r="C2022" s="415" t="s">
        <v>220</v>
      </c>
      <c r="D2022" s="416">
        <v>73.66</v>
      </c>
      <c r="E2022" s="417" t="s">
        <v>301</v>
      </c>
    </row>
    <row r="2023" spans="1:5" ht="13.5" x14ac:dyDescent="0.25">
      <c r="A2023" s="418">
        <v>92271</v>
      </c>
      <c r="B2023" s="414" t="s">
        <v>1934</v>
      </c>
      <c r="C2023" s="415" t="s">
        <v>220</v>
      </c>
      <c r="D2023" s="416">
        <v>55.33</v>
      </c>
      <c r="E2023" s="417" t="s">
        <v>301</v>
      </c>
    </row>
    <row r="2024" spans="1:5" ht="13.5" x14ac:dyDescent="0.25">
      <c r="A2024" s="418">
        <v>92272</v>
      </c>
      <c r="B2024" s="414" t="s">
        <v>1935</v>
      </c>
      <c r="C2024" s="415" t="s">
        <v>8</v>
      </c>
      <c r="D2024" s="416">
        <v>17.96</v>
      </c>
      <c r="E2024" s="417" t="s">
        <v>301</v>
      </c>
    </row>
    <row r="2025" spans="1:5" ht="13.5" x14ac:dyDescent="0.25">
      <c r="A2025" s="418">
        <v>92273</v>
      </c>
      <c r="B2025" s="414" t="s">
        <v>1936</v>
      </c>
      <c r="C2025" s="415" t="s">
        <v>8</v>
      </c>
      <c r="D2025" s="416">
        <v>7.3</v>
      </c>
      <c r="E2025" s="417" t="s">
        <v>301</v>
      </c>
    </row>
    <row r="2026" spans="1:5" ht="40.5" x14ac:dyDescent="0.25">
      <c r="A2026" s="418">
        <v>92408</v>
      </c>
      <c r="B2026" s="414" t="s">
        <v>1937</v>
      </c>
      <c r="C2026" s="415" t="s">
        <v>220</v>
      </c>
      <c r="D2026" s="416">
        <v>175.53</v>
      </c>
      <c r="E2026" s="417" t="s">
        <v>301</v>
      </c>
    </row>
    <row r="2027" spans="1:5" ht="40.5" x14ac:dyDescent="0.25">
      <c r="A2027" s="418">
        <v>92409</v>
      </c>
      <c r="B2027" s="414" t="s">
        <v>1938</v>
      </c>
      <c r="C2027" s="415" t="s">
        <v>220</v>
      </c>
      <c r="D2027" s="416">
        <v>165.7</v>
      </c>
      <c r="E2027" s="417" t="s">
        <v>301</v>
      </c>
    </row>
    <row r="2028" spans="1:5" ht="40.5" x14ac:dyDescent="0.25">
      <c r="A2028" s="418">
        <v>92410</v>
      </c>
      <c r="B2028" s="414" t="s">
        <v>1939</v>
      </c>
      <c r="C2028" s="415" t="s">
        <v>220</v>
      </c>
      <c r="D2028" s="416">
        <v>121.98</v>
      </c>
      <c r="E2028" s="417" t="s">
        <v>301</v>
      </c>
    </row>
    <row r="2029" spans="1:5" ht="40.5" x14ac:dyDescent="0.25">
      <c r="A2029" s="418">
        <v>92411</v>
      </c>
      <c r="B2029" s="414" t="s">
        <v>1940</v>
      </c>
      <c r="C2029" s="415" t="s">
        <v>220</v>
      </c>
      <c r="D2029" s="416">
        <v>113.29</v>
      </c>
      <c r="E2029" s="417" t="s">
        <v>301</v>
      </c>
    </row>
    <row r="2030" spans="1:5" ht="40.5" x14ac:dyDescent="0.25">
      <c r="A2030" s="418">
        <v>92412</v>
      </c>
      <c r="B2030" s="414" t="s">
        <v>1941</v>
      </c>
      <c r="C2030" s="415" t="s">
        <v>220</v>
      </c>
      <c r="D2030" s="416">
        <v>82.1</v>
      </c>
      <c r="E2030" s="417" t="s">
        <v>301</v>
      </c>
    </row>
    <row r="2031" spans="1:5" ht="40.5" x14ac:dyDescent="0.25">
      <c r="A2031" s="418">
        <v>92413</v>
      </c>
      <c r="B2031" s="414" t="s">
        <v>1942</v>
      </c>
      <c r="C2031" s="415" t="s">
        <v>220</v>
      </c>
      <c r="D2031" s="416">
        <v>75.400000000000006</v>
      </c>
      <c r="E2031" s="417" t="s">
        <v>301</v>
      </c>
    </row>
    <row r="2032" spans="1:5" ht="40.5" x14ac:dyDescent="0.25">
      <c r="A2032" s="418">
        <v>92414</v>
      </c>
      <c r="B2032" s="414" t="s">
        <v>1943</v>
      </c>
      <c r="C2032" s="415" t="s">
        <v>220</v>
      </c>
      <c r="D2032" s="416">
        <v>94.01</v>
      </c>
      <c r="E2032" s="417" t="s">
        <v>301</v>
      </c>
    </row>
    <row r="2033" spans="1:5" ht="40.5" x14ac:dyDescent="0.25">
      <c r="A2033" s="418">
        <v>92415</v>
      </c>
      <c r="B2033" s="414" t="s">
        <v>1944</v>
      </c>
      <c r="C2033" s="415" t="s">
        <v>220</v>
      </c>
      <c r="D2033" s="416">
        <v>85.33</v>
      </c>
      <c r="E2033" s="417" t="s">
        <v>301</v>
      </c>
    </row>
    <row r="2034" spans="1:5" ht="40.5" x14ac:dyDescent="0.25">
      <c r="A2034" s="418">
        <v>92416</v>
      </c>
      <c r="B2034" s="414" t="s">
        <v>1945</v>
      </c>
      <c r="C2034" s="415" t="s">
        <v>220</v>
      </c>
      <c r="D2034" s="416">
        <v>111.87</v>
      </c>
      <c r="E2034" s="417" t="s">
        <v>301</v>
      </c>
    </row>
    <row r="2035" spans="1:5" ht="40.5" x14ac:dyDescent="0.25">
      <c r="A2035" s="418">
        <v>92417</v>
      </c>
      <c r="B2035" s="414" t="s">
        <v>1946</v>
      </c>
      <c r="C2035" s="415" t="s">
        <v>220</v>
      </c>
      <c r="D2035" s="416">
        <v>103.22</v>
      </c>
      <c r="E2035" s="417" t="s">
        <v>301</v>
      </c>
    </row>
    <row r="2036" spans="1:5" ht="40.5" x14ac:dyDescent="0.25">
      <c r="A2036" s="418">
        <v>92418</v>
      </c>
      <c r="B2036" s="414" t="s">
        <v>1947</v>
      </c>
      <c r="C2036" s="415" t="s">
        <v>220</v>
      </c>
      <c r="D2036" s="416">
        <v>61.26</v>
      </c>
      <c r="E2036" s="417" t="s">
        <v>301</v>
      </c>
    </row>
    <row r="2037" spans="1:5" ht="40.5" x14ac:dyDescent="0.25">
      <c r="A2037" s="418">
        <v>92419</v>
      </c>
      <c r="B2037" s="414" t="s">
        <v>1948</v>
      </c>
      <c r="C2037" s="415" t="s">
        <v>220</v>
      </c>
      <c r="D2037" s="416">
        <v>54.61</v>
      </c>
      <c r="E2037" s="417" t="s">
        <v>301</v>
      </c>
    </row>
    <row r="2038" spans="1:5" ht="40.5" x14ac:dyDescent="0.25">
      <c r="A2038" s="418">
        <v>92420</v>
      </c>
      <c r="B2038" s="414" t="s">
        <v>1949</v>
      </c>
      <c r="C2038" s="415" t="s">
        <v>220</v>
      </c>
      <c r="D2038" s="416">
        <v>75.010000000000005</v>
      </c>
      <c r="E2038" s="417" t="s">
        <v>301</v>
      </c>
    </row>
    <row r="2039" spans="1:5" ht="40.5" x14ac:dyDescent="0.25">
      <c r="A2039" s="418">
        <v>92421</v>
      </c>
      <c r="B2039" s="414" t="s">
        <v>1950</v>
      </c>
      <c r="C2039" s="415" t="s">
        <v>220</v>
      </c>
      <c r="D2039" s="416">
        <v>68.34</v>
      </c>
      <c r="E2039" s="417" t="s">
        <v>301</v>
      </c>
    </row>
    <row r="2040" spans="1:5" ht="40.5" x14ac:dyDescent="0.25">
      <c r="A2040" s="418">
        <v>92422</v>
      </c>
      <c r="B2040" s="414" t="s">
        <v>389</v>
      </c>
      <c r="C2040" s="415" t="s">
        <v>220</v>
      </c>
      <c r="D2040" s="416">
        <v>50.62</v>
      </c>
      <c r="E2040" s="417" t="s">
        <v>301</v>
      </c>
    </row>
    <row r="2041" spans="1:5" ht="40.5" x14ac:dyDescent="0.25">
      <c r="A2041" s="418">
        <v>92423</v>
      </c>
      <c r="B2041" s="414" t="s">
        <v>1951</v>
      </c>
      <c r="C2041" s="415" t="s">
        <v>220</v>
      </c>
      <c r="D2041" s="416">
        <v>44.83</v>
      </c>
      <c r="E2041" s="417" t="s">
        <v>301</v>
      </c>
    </row>
    <row r="2042" spans="1:5" ht="40.5" x14ac:dyDescent="0.25">
      <c r="A2042" s="418">
        <v>92424</v>
      </c>
      <c r="B2042" s="414" t="s">
        <v>388</v>
      </c>
      <c r="C2042" s="415" t="s">
        <v>220</v>
      </c>
      <c r="D2042" s="416">
        <v>62.57</v>
      </c>
      <c r="E2042" s="417" t="s">
        <v>301</v>
      </c>
    </row>
    <row r="2043" spans="1:5" ht="40.5" x14ac:dyDescent="0.25">
      <c r="A2043" s="418">
        <v>92425</v>
      </c>
      <c r="B2043" s="414" t="s">
        <v>1952</v>
      </c>
      <c r="C2043" s="415" t="s">
        <v>220</v>
      </c>
      <c r="D2043" s="416">
        <v>56.77</v>
      </c>
      <c r="E2043" s="417" t="s">
        <v>301</v>
      </c>
    </row>
    <row r="2044" spans="1:5" ht="40.5" x14ac:dyDescent="0.25">
      <c r="A2044" s="418">
        <v>92426</v>
      </c>
      <c r="B2044" s="414" t="s">
        <v>1953</v>
      </c>
      <c r="C2044" s="415" t="s">
        <v>220</v>
      </c>
      <c r="D2044" s="416">
        <v>45.26</v>
      </c>
      <c r="E2044" s="417" t="s">
        <v>301</v>
      </c>
    </row>
    <row r="2045" spans="1:5" ht="40.5" x14ac:dyDescent="0.25">
      <c r="A2045" s="418">
        <v>92427</v>
      </c>
      <c r="B2045" s="414" t="s">
        <v>1954</v>
      </c>
      <c r="C2045" s="415" t="s">
        <v>220</v>
      </c>
      <c r="D2045" s="416">
        <v>39.9</v>
      </c>
      <c r="E2045" s="417" t="s">
        <v>301</v>
      </c>
    </row>
    <row r="2046" spans="1:5" ht="40.5" x14ac:dyDescent="0.25">
      <c r="A2046" s="418">
        <v>92428</v>
      </c>
      <c r="B2046" s="414" t="s">
        <v>1955</v>
      </c>
      <c r="C2046" s="415" t="s">
        <v>220</v>
      </c>
      <c r="D2046" s="416">
        <v>56.32</v>
      </c>
      <c r="E2046" s="417" t="s">
        <v>301</v>
      </c>
    </row>
    <row r="2047" spans="1:5" ht="40.5" x14ac:dyDescent="0.25">
      <c r="A2047" s="418">
        <v>92429</v>
      </c>
      <c r="B2047" s="414" t="s">
        <v>1956</v>
      </c>
      <c r="C2047" s="415" t="s">
        <v>220</v>
      </c>
      <c r="D2047" s="416">
        <v>50.95</v>
      </c>
      <c r="E2047" s="417" t="s">
        <v>301</v>
      </c>
    </row>
    <row r="2048" spans="1:5" ht="54" x14ac:dyDescent="0.25">
      <c r="A2048" s="418">
        <v>92430</v>
      </c>
      <c r="B2048" s="414" t="s">
        <v>1957</v>
      </c>
      <c r="C2048" s="415" t="s">
        <v>220</v>
      </c>
      <c r="D2048" s="416">
        <v>41.77</v>
      </c>
      <c r="E2048" s="417" t="s">
        <v>301</v>
      </c>
    </row>
    <row r="2049" spans="1:5" ht="40.5" x14ac:dyDescent="0.25">
      <c r="A2049" s="418">
        <v>92431</v>
      </c>
      <c r="B2049" s="414" t="s">
        <v>1958</v>
      </c>
      <c r="C2049" s="415" t="s">
        <v>220</v>
      </c>
      <c r="D2049" s="416">
        <v>36.68</v>
      </c>
      <c r="E2049" s="417" t="s">
        <v>301</v>
      </c>
    </row>
    <row r="2050" spans="1:5" ht="54" x14ac:dyDescent="0.25">
      <c r="A2050" s="418">
        <v>92432</v>
      </c>
      <c r="B2050" s="414" t="s">
        <v>1959</v>
      </c>
      <c r="C2050" s="415" t="s">
        <v>220</v>
      </c>
      <c r="D2050" s="416">
        <v>52.27</v>
      </c>
      <c r="E2050" s="417" t="s">
        <v>301</v>
      </c>
    </row>
    <row r="2051" spans="1:5" ht="40.5" x14ac:dyDescent="0.25">
      <c r="A2051" s="418">
        <v>92433</v>
      </c>
      <c r="B2051" s="414" t="s">
        <v>1960</v>
      </c>
      <c r="C2051" s="415" t="s">
        <v>220</v>
      </c>
      <c r="D2051" s="416">
        <v>47.18</v>
      </c>
      <c r="E2051" s="417" t="s">
        <v>301</v>
      </c>
    </row>
    <row r="2052" spans="1:5" ht="54" x14ac:dyDescent="0.25">
      <c r="A2052" s="418">
        <v>92434</v>
      </c>
      <c r="B2052" s="414" t="s">
        <v>1961</v>
      </c>
      <c r="C2052" s="415" t="s">
        <v>220</v>
      </c>
      <c r="D2052" s="416">
        <v>39.82</v>
      </c>
      <c r="E2052" s="417" t="s">
        <v>301</v>
      </c>
    </row>
    <row r="2053" spans="1:5" ht="40.5" x14ac:dyDescent="0.25">
      <c r="A2053" s="418">
        <v>92435</v>
      </c>
      <c r="B2053" s="414" t="s">
        <v>1962</v>
      </c>
      <c r="C2053" s="415" t="s">
        <v>220</v>
      </c>
      <c r="D2053" s="416">
        <v>34.9</v>
      </c>
      <c r="E2053" s="417" t="s">
        <v>301</v>
      </c>
    </row>
    <row r="2054" spans="1:5" ht="54" x14ac:dyDescent="0.25">
      <c r="A2054" s="418">
        <v>92436</v>
      </c>
      <c r="B2054" s="414" t="s">
        <v>1963</v>
      </c>
      <c r="C2054" s="415" t="s">
        <v>220</v>
      </c>
      <c r="D2054" s="416">
        <v>49.95</v>
      </c>
      <c r="E2054" s="417" t="s">
        <v>301</v>
      </c>
    </row>
    <row r="2055" spans="1:5" ht="40.5" x14ac:dyDescent="0.25">
      <c r="A2055" s="418">
        <v>92437</v>
      </c>
      <c r="B2055" s="414" t="s">
        <v>1964</v>
      </c>
      <c r="C2055" s="415" t="s">
        <v>220</v>
      </c>
      <c r="D2055" s="416">
        <v>45.04</v>
      </c>
      <c r="E2055" s="417" t="s">
        <v>301</v>
      </c>
    </row>
    <row r="2056" spans="1:5" ht="54" x14ac:dyDescent="0.25">
      <c r="A2056" s="418">
        <v>92438</v>
      </c>
      <c r="B2056" s="414" t="s">
        <v>1965</v>
      </c>
      <c r="C2056" s="415" t="s">
        <v>220</v>
      </c>
      <c r="D2056" s="416">
        <v>38.43</v>
      </c>
      <c r="E2056" s="417" t="s">
        <v>301</v>
      </c>
    </row>
    <row r="2057" spans="1:5" ht="40.5" x14ac:dyDescent="0.25">
      <c r="A2057" s="418">
        <v>92439</v>
      </c>
      <c r="B2057" s="414" t="s">
        <v>1966</v>
      </c>
      <c r="C2057" s="415" t="s">
        <v>220</v>
      </c>
      <c r="D2057" s="416">
        <v>33.619999999999997</v>
      </c>
      <c r="E2057" s="417" t="s">
        <v>301</v>
      </c>
    </row>
    <row r="2058" spans="1:5" ht="54" x14ac:dyDescent="0.25">
      <c r="A2058" s="418">
        <v>92440</v>
      </c>
      <c r="B2058" s="414" t="s">
        <v>1967</v>
      </c>
      <c r="C2058" s="415" t="s">
        <v>220</v>
      </c>
      <c r="D2058" s="416">
        <v>48.28</v>
      </c>
      <c r="E2058" s="417" t="s">
        <v>301</v>
      </c>
    </row>
    <row r="2059" spans="1:5" ht="40.5" x14ac:dyDescent="0.25">
      <c r="A2059" s="418">
        <v>92441</v>
      </c>
      <c r="B2059" s="414" t="s">
        <v>1968</v>
      </c>
      <c r="C2059" s="415" t="s">
        <v>220</v>
      </c>
      <c r="D2059" s="416">
        <v>43.52</v>
      </c>
      <c r="E2059" s="417" t="s">
        <v>301</v>
      </c>
    </row>
    <row r="2060" spans="1:5" ht="54" x14ac:dyDescent="0.25">
      <c r="A2060" s="418">
        <v>92442</v>
      </c>
      <c r="B2060" s="414" t="s">
        <v>1969</v>
      </c>
      <c r="C2060" s="415" t="s">
        <v>220</v>
      </c>
      <c r="D2060" s="416">
        <v>35.619999999999997</v>
      </c>
      <c r="E2060" s="417" t="s">
        <v>301</v>
      </c>
    </row>
    <row r="2061" spans="1:5" ht="40.5" x14ac:dyDescent="0.25">
      <c r="A2061" s="418">
        <v>92443</v>
      </c>
      <c r="B2061" s="414" t="s">
        <v>1970</v>
      </c>
      <c r="C2061" s="415" t="s">
        <v>220</v>
      </c>
      <c r="D2061" s="416">
        <v>30.98</v>
      </c>
      <c r="E2061" s="417" t="s">
        <v>301</v>
      </c>
    </row>
    <row r="2062" spans="1:5" ht="54" x14ac:dyDescent="0.25">
      <c r="A2062" s="418">
        <v>92444</v>
      </c>
      <c r="B2062" s="414" t="s">
        <v>1971</v>
      </c>
      <c r="C2062" s="415" t="s">
        <v>220</v>
      </c>
      <c r="D2062" s="416">
        <v>45.17</v>
      </c>
      <c r="E2062" s="417" t="s">
        <v>301</v>
      </c>
    </row>
    <row r="2063" spans="1:5" ht="40.5" x14ac:dyDescent="0.25">
      <c r="A2063" s="418">
        <v>92445</v>
      </c>
      <c r="B2063" s="414" t="s">
        <v>1972</v>
      </c>
      <c r="C2063" s="415" t="s">
        <v>220</v>
      </c>
      <c r="D2063" s="416">
        <v>40.53</v>
      </c>
      <c r="E2063" s="417" t="s">
        <v>301</v>
      </c>
    </row>
    <row r="2064" spans="1:5" ht="27" x14ac:dyDescent="0.25">
      <c r="A2064" s="418">
        <v>92446</v>
      </c>
      <c r="B2064" s="414" t="s">
        <v>1973</v>
      </c>
      <c r="C2064" s="415" t="s">
        <v>220</v>
      </c>
      <c r="D2064" s="416">
        <v>158.72</v>
      </c>
      <c r="E2064" s="417" t="s">
        <v>301</v>
      </c>
    </row>
    <row r="2065" spans="1:5" ht="27" x14ac:dyDescent="0.25">
      <c r="A2065" s="418">
        <v>92447</v>
      </c>
      <c r="B2065" s="414" t="s">
        <v>1974</v>
      </c>
      <c r="C2065" s="415" t="s">
        <v>220</v>
      </c>
      <c r="D2065" s="416">
        <v>113.8</v>
      </c>
      <c r="E2065" s="417" t="s">
        <v>301</v>
      </c>
    </row>
    <row r="2066" spans="1:5" ht="27" x14ac:dyDescent="0.25">
      <c r="A2066" s="418">
        <v>92448</v>
      </c>
      <c r="B2066" s="414" t="s">
        <v>1975</v>
      </c>
      <c r="C2066" s="415" t="s">
        <v>220</v>
      </c>
      <c r="D2066" s="416">
        <v>90.32</v>
      </c>
      <c r="E2066" s="417" t="s">
        <v>301</v>
      </c>
    </row>
    <row r="2067" spans="1:5" ht="27" x14ac:dyDescent="0.25">
      <c r="A2067" s="418">
        <v>92449</v>
      </c>
      <c r="B2067" s="414" t="s">
        <v>1976</v>
      </c>
      <c r="C2067" s="415" t="s">
        <v>220</v>
      </c>
      <c r="D2067" s="416">
        <v>158.94999999999999</v>
      </c>
      <c r="E2067" s="417" t="s">
        <v>301</v>
      </c>
    </row>
    <row r="2068" spans="1:5" ht="27" x14ac:dyDescent="0.25">
      <c r="A2068" s="418">
        <v>92450</v>
      </c>
      <c r="B2068" s="414" t="s">
        <v>1977</v>
      </c>
      <c r="C2068" s="415" t="s">
        <v>220</v>
      </c>
      <c r="D2068" s="416">
        <v>178.66</v>
      </c>
      <c r="E2068" s="417" t="s">
        <v>301</v>
      </c>
    </row>
    <row r="2069" spans="1:5" ht="27" x14ac:dyDescent="0.25">
      <c r="A2069" s="418">
        <v>92451</v>
      </c>
      <c r="B2069" s="414" t="s">
        <v>1978</v>
      </c>
      <c r="C2069" s="415" t="s">
        <v>220</v>
      </c>
      <c r="D2069" s="416">
        <v>110.82</v>
      </c>
      <c r="E2069" s="417" t="s">
        <v>301</v>
      </c>
    </row>
    <row r="2070" spans="1:5" ht="27" x14ac:dyDescent="0.25">
      <c r="A2070" s="418">
        <v>92452</v>
      </c>
      <c r="B2070" s="414" t="s">
        <v>1979</v>
      </c>
      <c r="C2070" s="415" t="s">
        <v>220</v>
      </c>
      <c r="D2070" s="416">
        <v>104.48</v>
      </c>
      <c r="E2070" s="417" t="s">
        <v>301</v>
      </c>
    </row>
    <row r="2071" spans="1:5" ht="27" x14ac:dyDescent="0.25">
      <c r="A2071" s="418">
        <v>92453</v>
      </c>
      <c r="B2071" s="414" t="s">
        <v>1980</v>
      </c>
      <c r="C2071" s="415" t="s">
        <v>220</v>
      </c>
      <c r="D2071" s="416">
        <v>135.5</v>
      </c>
      <c r="E2071" s="417" t="s">
        <v>301</v>
      </c>
    </row>
    <row r="2072" spans="1:5" ht="27" x14ac:dyDescent="0.25">
      <c r="A2072" s="418">
        <v>92454</v>
      </c>
      <c r="B2072" s="414" t="s">
        <v>1981</v>
      </c>
      <c r="C2072" s="415" t="s">
        <v>220</v>
      </c>
      <c r="D2072" s="416">
        <v>189.34</v>
      </c>
      <c r="E2072" s="417" t="s">
        <v>301</v>
      </c>
    </row>
    <row r="2073" spans="1:5" ht="27" x14ac:dyDescent="0.25">
      <c r="A2073" s="418">
        <v>92455</v>
      </c>
      <c r="B2073" s="414" t="s">
        <v>1982</v>
      </c>
      <c r="C2073" s="415" t="s">
        <v>220</v>
      </c>
      <c r="D2073" s="416">
        <v>90.64</v>
      </c>
      <c r="E2073" s="417" t="s">
        <v>301</v>
      </c>
    </row>
    <row r="2074" spans="1:5" ht="27" x14ac:dyDescent="0.25">
      <c r="A2074" s="418">
        <v>92456</v>
      </c>
      <c r="B2074" s="414" t="s">
        <v>1983</v>
      </c>
      <c r="C2074" s="415" t="s">
        <v>220</v>
      </c>
      <c r="D2074" s="416">
        <v>88.42</v>
      </c>
      <c r="E2074" s="417" t="s">
        <v>301</v>
      </c>
    </row>
    <row r="2075" spans="1:5" ht="27" x14ac:dyDescent="0.25">
      <c r="A2075" s="418">
        <v>92457</v>
      </c>
      <c r="B2075" s="414" t="s">
        <v>1984</v>
      </c>
      <c r="C2075" s="415" t="s">
        <v>220</v>
      </c>
      <c r="D2075" s="416">
        <v>117.74</v>
      </c>
      <c r="E2075" s="417" t="s">
        <v>301</v>
      </c>
    </row>
    <row r="2076" spans="1:5" ht="27" x14ac:dyDescent="0.25">
      <c r="A2076" s="418">
        <v>92458</v>
      </c>
      <c r="B2076" s="414" t="s">
        <v>390</v>
      </c>
      <c r="C2076" s="415" t="s">
        <v>220</v>
      </c>
      <c r="D2076" s="416">
        <v>176.76</v>
      </c>
      <c r="E2076" s="417" t="s">
        <v>301</v>
      </c>
    </row>
    <row r="2077" spans="1:5" ht="27" x14ac:dyDescent="0.25">
      <c r="A2077" s="418">
        <v>92459</v>
      </c>
      <c r="B2077" s="414" t="s">
        <v>1985</v>
      </c>
      <c r="C2077" s="415" t="s">
        <v>220</v>
      </c>
      <c r="D2077" s="416">
        <v>77</v>
      </c>
      <c r="E2077" s="417" t="s">
        <v>301</v>
      </c>
    </row>
    <row r="2078" spans="1:5" ht="27" x14ac:dyDescent="0.25">
      <c r="A2078" s="418">
        <v>92460</v>
      </c>
      <c r="B2078" s="414" t="s">
        <v>391</v>
      </c>
      <c r="C2078" s="415" t="s">
        <v>220</v>
      </c>
      <c r="D2078" s="416">
        <v>73.12</v>
      </c>
      <c r="E2078" s="417" t="s">
        <v>301</v>
      </c>
    </row>
    <row r="2079" spans="1:5" ht="27" x14ac:dyDescent="0.25">
      <c r="A2079" s="418">
        <v>92461</v>
      </c>
      <c r="B2079" s="414" t="s">
        <v>1986</v>
      </c>
      <c r="C2079" s="415" t="s">
        <v>220</v>
      </c>
      <c r="D2079" s="416">
        <v>108.2</v>
      </c>
      <c r="E2079" s="417" t="s">
        <v>301</v>
      </c>
    </row>
    <row r="2080" spans="1:5" ht="27" x14ac:dyDescent="0.25">
      <c r="A2080" s="418">
        <v>92462</v>
      </c>
      <c r="B2080" s="414" t="s">
        <v>1987</v>
      </c>
      <c r="C2080" s="415" t="s">
        <v>220</v>
      </c>
      <c r="D2080" s="416">
        <v>168.55</v>
      </c>
      <c r="E2080" s="417" t="s">
        <v>301</v>
      </c>
    </row>
    <row r="2081" spans="1:5" ht="27" x14ac:dyDescent="0.25">
      <c r="A2081" s="418">
        <v>92463</v>
      </c>
      <c r="B2081" s="414" t="s">
        <v>1988</v>
      </c>
      <c r="C2081" s="415" t="s">
        <v>220</v>
      </c>
      <c r="D2081" s="416">
        <v>69.53</v>
      </c>
      <c r="E2081" s="417" t="s">
        <v>301</v>
      </c>
    </row>
    <row r="2082" spans="1:5" ht="27" x14ac:dyDescent="0.25">
      <c r="A2082" s="418">
        <v>92464</v>
      </c>
      <c r="B2082" s="414" t="s">
        <v>1989</v>
      </c>
      <c r="C2082" s="415" t="s">
        <v>220</v>
      </c>
      <c r="D2082" s="416">
        <v>68.8</v>
      </c>
      <c r="E2082" s="417" t="s">
        <v>301</v>
      </c>
    </row>
    <row r="2083" spans="1:5" ht="27" x14ac:dyDescent="0.25">
      <c r="A2083" s="418">
        <v>92465</v>
      </c>
      <c r="B2083" s="414" t="s">
        <v>1990</v>
      </c>
      <c r="C2083" s="415" t="s">
        <v>220</v>
      </c>
      <c r="D2083" s="416">
        <v>87.17</v>
      </c>
      <c r="E2083" s="417" t="s">
        <v>301</v>
      </c>
    </row>
    <row r="2084" spans="1:5" ht="27" x14ac:dyDescent="0.25">
      <c r="A2084" s="418">
        <v>92466</v>
      </c>
      <c r="B2084" s="414" t="s">
        <v>1991</v>
      </c>
      <c r="C2084" s="415" t="s">
        <v>220</v>
      </c>
      <c r="D2084" s="416">
        <v>162.47999999999999</v>
      </c>
      <c r="E2084" s="417" t="s">
        <v>301</v>
      </c>
    </row>
    <row r="2085" spans="1:5" ht="27" x14ac:dyDescent="0.25">
      <c r="A2085" s="418">
        <v>92467</v>
      </c>
      <c r="B2085" s="414" t="s">
        <v>1992</v>
      </c>
      <c r="C2085" s="415" t="s">
        <v>220</v>
      </c>
      <c r="D2085" s="416">
        <v>57.3</v>
      </c>
      <c r="E2085" s="417" t="s">
        <v>301</v>
      </c>
    </row>
    <row r="2086" spans="1:5" ht="27" x14ac:dyDescent="0.25">
      <c r="A2086" s="418">
        <v>92468</v>
      </c>
      <c r="B2086" s="414" t="s">
        <v>1993</v>
      </c>
      <c r="C2086" s="415" t="s">
        <v>220</v>
      </c>
      <c r="D2086" s="416">
        <v>63.26</v>
      </c>
      <c r="E2086" s="417" t="s">
        <v>301</v>
      </c>
    </row>
    <row r="2087" spans="1:5" ht="27" x14ac:dyDescent="0.25">
      <c r="A2087" s="418">
        <v>92469</v>
      </c>
      <c r="B2087" s="414" t="s">
        <v>1994</v>
      </c>
      <c r="C2087" s="415" t="s">
        <v>220</v>
      </c>
      <c r="D2087" s="416">
        <v>79.569999999999993</v>
      </c>
      <c r="E2087" s="417" t="s">
        <v>301</v>
      </c>
    </row>
    <row r="2088" spans="1:5" ht="27" x14ac:dyDescent="0.25">
      <c r="A2088" s="418">
        <v>92470</v>
      </c>
      <c r="B2088" s="414" t="s">
        <v>1995</v>
      </c>
      <c r="C2088" s="415" t="s">
        <v>220</v>
      </c>
      <c r="D2088" s="416">
        <v>157.78</v>
      </c>
      <c r="E2088" s="417" t="s">
        <v>301</v>
      </c>
    </row>
    <row r="2089" spans="1:5" ht="27" x14ac:dyDescent="0.25">
      <c r="A2089" s="418">
        <v>92471</v>
      </c>
      <c r="B2089" s="414" t="s">
        <v>1996</v>
      </c>
      <c r="C2089" s="415" t="s">
        <v>220</v>
      </c>
      <c r="D2089" s="416">
        <v>52.35</v>
      </c>
      <c r="E2089" s="417" t="s">
        <v>301</v>
      </c>
    </row>
    <row r="2090" spans="1:5" ht="27" x14ac:dyDescent="0.25">
      <c r="A2090" s="418">
        <v>92472</v>
      </c>
      <c r="B2090" s="414" t="s">
        <v>1997</v>
      </c>
      <c r="C2090" s="415" t="s">
        <v>220</v>
      </c>
      <c r="D2090" s="416">
        <v>59.27</v>
      </c>
      <c r="E2090" s="417" t="s">
        <v>301</v>
      </c>
    </row>
    <row r="2091" spans="1:5" ht="27" x14ac:dyDescent="0.25">
      <c r="A2091" s="418">
        <v>92473</v>
      </c>
      <c r="B2091" s="414" t="s">
        <v>1998</v>
      </c>
      <c r="C2091" s="415" t="s">
        <v>220</v>
      </c>
      <c r="D2091" s="416">
        <v>73.319999999999993</v>
      </c>
      <c r="E2091" s="417" t="s">
        <v>301</v>
      </c>
    </row>
    <row r="2092" spans="1:5" ht="27" x14ac:dyDescent="0.25">
      <c r="A2092" s="418">
        <v>92474</v>
      </c>
      <c r="B2092" s="414" t="s">
        <v>1999</v>
      </c>
      <c r="C2092" s="415" t="s">
        <v>220</v>
      </c>
      <c r="D2092" s="416">
        <v>153.68</v>
      </c>
      <c r="E2092" s="417" t="s">
        <v>301</v>
      </c>
    </row>
    <row r="2093" spans="1:5" ht="27" x14ac:dyDescent="0.25">
      <c r="A2093" s="418">
        <v>92475</v>
      </c>
      <c r="B2093" s="414" t="s">
        <v>2000</v>
      </c>
      <c r="C2093" s="415" t="s">
        <v>220</v>
      </c>
      <c r="D2093" s="416">
        <v>48.29</v>
      </c>
      <c r="E2093" s="417" t="s">
        <v>301</v>
      </c>
    </row>
    <row r="2094" spans="1:5" ht="27" x14ac:dyDescent="0.25">
      <c r="A2094" s="418">
        <v>92476</v>
      </c>
      <c r="B2094" s="414" t="s">
        <v>2001</v>
      </c>
      <c r="C2094" s="415" t="s">
        <v>220</v>
      </c>
      <c r="D2094" s="416">
        <v>55.83</v>
      </c>
      <c r="E2094" s="417" t="s">
        <v>301</v>
      </c>
    </row>
    <row r="2095" spans="1:5" ht="27" x14ac:dyDescent="0.25">
      <c r="A2095" s="418">
        <v>92477</v>
      </c>
      <c r="B2095" s="414" t="s">
        <v>2002</v>
      </c>
      <c r="C2095" s="415" t="s">
        <v>220</v>
      </c>
      <c r="D2095" s="416">
        <v>60.24</v>
      </c>
      <c r="E2095" s="417" t="s">
        <v>301</v>
      </c>
    </row>
    <row r="2096" spans="1:5" ht="27" x14ac:dyDescent="0.25">
      <c r="A2096" s="418">
        <v>92478</v>
      </c>
      <c r="B2096" s="414" t="s">
        <v>2003</v>
      </c>
      <c r="C2096" s="415" t="s">
        <v>220</v>
      </c>
      <c r="D2096" s="416">
        <v>145.72999999999999</v>
      </c>
      <c r="E2096" s="417" t="s">
        <v>301</v>
      </c>
    </row>
    <row r="2097" spans="1:5" ht="27" x14ac:dyDescent="0.25">
      <c r="A2097" s="418">
        <v>92479</v>
      </c>
      <c r="B2097" s="414" t="s">
        <v>2004</v>
      </c>
      <c r="C2097" s="415" t="s">
        <v>220</v>
      </c>
      <c r="D2097" s="416">
        <v>39.74</v>
      </c>
      <c r="E2097" s="417" t="s">
        <v>301</v>
      </c>
    </row>
    <row r="2098" spans="1:5" ht="27" x14ac:dyDescent="0.25">
      <c r="A2098" s="418">
        <v>92480</v>
      </c>
      <c r="B2098" s="414" t="s">
        <v>2005</v>
      </c>
      <c r="C2098" s="415" t="s">
        <v>220</v>
      </c>
      <c r="D2098" s="416">
        <v>49.09</v>
      </c>
      <c r="E2098" s="417" t="s">
        <v>301</v>
      </c>
    </row>
    <row r="2099" spans="1:5" ht="27" x14ac:dyDescent="0.25">
      <c r="A2099" s="418">
        <v>92481</v>
      </c>
      <c r="B2099" s="414" t="s">
        <v>2006</v>
      </c>
      <c r="C2099" s="415" t="s">
        <v>220</v>
      </c>
      <c r="D2099" s="416">
        <v>208.43</v>
      </c>
      <c r="E2099" s="417" t="s">
        <v>301</v>
      </c>
    </row>
    <row r="2100" spans="1:5" ht="27" x14ac:dyDescent="0.25">
      <c r="A2100" s="418">
        <v>92482</v>
      </c>
      <c r="B2100" s="414" t="s">
        <v>2007</v>
      </c>
      <c r="C2100" s="415" t="s">
        <v>220</v>
      </c>
      <c r="D2100" s="416">
        <v>196.97</v>
      </c>
      <c r="E2100" s="417" t="s">
        <v>301</v>
      </c>
    </row>
    <row r="2101" spans="1:5" ht="27" x14ac:dyDescent="0.25">
      <c r="A2101" s="418">
        <v>92483</v>
      </c>
      <c r="B2101" s="414" t="s">
        <v>2008</v>
      </c>
      <c r="C2101" s="415" t="s">
        <v>220</v>
      </c>
      <c r="D2101" s="416">
        <v>157.16</v>
      </c>
      <c r="E2101" s="417" t="s">
        <v>301</v>
      </c>
    </row>
    <row r="2102" spans="1:5" ht="27" x14ac:dyDescent="0.25">
      <c r="A2102" s="418">
        <v>92484</v>
      </c>
      <c r="B2102" s="414" t="s">
        <v>2009</v>
      </c>
      <c r="C2102" s="415" t="s">
        <v>220</v>
      </c>
      <c r="D2102" s="416">
        <v>147.04</v>
      </c>
      <c r="E2102" s="417" t="s">
        <v>301</v>
      </c>
    </row>
    <row r="2103" spans="1:5" ht="27" x14ac:dyDescent="0.25">
      <c r="A2103" s="418">
        <v>92485</v>
      </c>
      <c r="B2103" s="414" t="s">
        <v>2010</v>
      </c>
      <c r="C2103" s="415" t="s">
        <v>220</v>
      </c>
      <c r="D2103" s="416">
        <v>111.96</v>
      </c>
      <c r="E2103" s="417" t="s">
        <v>301</v>
      </c>
    </row>
    <row r="2104" spans="1:5" ht="27" x14ac:dyDescent="0.25">
      <c r="A2104" s="418">
        <v>92486</v>
      </c>
      <c r="B2104" s="414" t="s">
        <v>2011</v>
      </c>
      <c r="C2104" s="415" t="s">
        <v>220</v>
      </c>
      <c r="D2104" s="416">
        <v>104.18</v>
      </c>
      <c r="E2104" s="417" t="s">
        <v>301</v>
      </c>
    </row>
    <row r="2105" spans="1:5" ht="40.5" x14ac:dyDescent="0.25">
      <c r="A2105" s="418">
        <v>92487</v>
      </c>
      <c r="B2105" s="414" t="s">
        <v>2012</v>
      </c>
      <c r="C2105" s="415" t="s">
        <v>220</v>
      </c>
      <c r="D2105" s="416">
        <v>67.59</v>
      </c>
      <c r="E2105" s="417" t="s">
        <v>301</v>
      </c>
    </row>
    <row r="2106" spans="1:5" ht="40.5" x14ac:dyDescent="0.25">
      <c r="A2106" s="418">
        <v>92488</v>
      </c>
      <c r="B2106" s="414" t="s">
        <v>2013</v>
      </c>
      <c r="C2106" s="415" t="s">
        <v>220</v>
      </c>
      <c r="D2106" s="416">
        <v>64.900000000000006</v>
      </c>
      <c r="E2106" s="417" t="s">
        <v>301</v>
      </c>
    </row>
    <row r="2107" spans="1:5" ht="40.5" x14ac:dyDescent="0.25">
      <c r="A2107" s="418">
        <v>92489</v>
      </c>
      <c r="B2107" s="414" t="s">
        <v>2014</v>
      </c>
      <c r="C2107" s="415" t="s">
        <v>220</v>
      </c>
      <c r="D2107" s="416">
        <v>40.130000000000003</v>
      </c>
      <c r="E2107" s="417" t="s">
        <v>301</v>
      </c>
    </row>
    <row r="2108" spans="1:5" ht="40.5" x14ac:dyDescent="0.25">
      <c r="A2108" s="418">
        <v>92490</v>
      </c>
      <c r="B2108" s="414" t="s">
        <v>2015</v>
      </c>
      <c r="C2108" s="415" t="s">
        <v>220</v>
      </c>
      <c r="D2108" s="416">
        <v>37.67</v>
      </c>
      <c r="E2108" s="417" t="s">
        <v>301</v>
      </c>
    </row>
    <row r="2109" spans="1:5" ht="40.5" x14ac:dyDescent="0.25">
      <c r="A2109" s="418">
        <v>92491</v>
      </c>
      <c r="B2109" s="414" t="s">
        <v>2016</v>
      </c>
      <c r="C2109" s="415" t="s">
        <v>220</v>
      </c>
      <c r="D2109" s="416">
        <v>65.040000000000006</v>
      </c>
      <c r="E2109" s="417" t="s">
        <v>301</v>
      </c>
    </row>
    <row r="2110" spans="1:5" ht="40.5" x14ac:dyDescent="0.25">
      <c r="A2110" s="418">
        <v>92492</v>
      </c>
      <c r="B2110" s="414" t="s">
        <v>2017</v>
      </c>
      <c r="C2110" s="415" t="s">
        <v>220</v>
      </c>
      <c r="D2110" s="416">
        <v>62.49</v>
      </c>
      <c r="E2110" s="417" t="s">
        <v>301</v>
      </c>
    </row>
    <row r="2111" spans="1:5" ht="40.5" x14ac:dyDescent="0.25">
      <c r="A2111" s="418">
        <v>92493</v>
      </c>
      <c r="B2111" s="414" t="s">
        <v>2018</v>
      </c>
      <c r="C2111" s="415" t="s">
        <v>220</v>
      </c>
      <c r="D2111" s="416">
        <v>36.119999999999997</v>
      </c>
      <c r="E2111" s="417" t="s">
        <v>301</v>
      </c>
    </row>
    <row r="2112" spans="1:5" ht="40.5" x14ac:dyDescent="0.25">
      <c r="A2112" s="418">
        <v>92494</v>
      </c>
      <c r="B2112" s="414" t="s">
        <v>2019</v>
      </c>
      <c r="C2112" s="415" t="s">
        <v>220</v>
      </c>
      <c r="D2112" s="416">
        <v>35.659999999999997</v>
      </c>
      <c r="E2112" s="417" t="s">
        <v>301</v>
      </c>
    </row>
    <row r="2113" spans="1:5" ht="40.5" x14ac:dyDescent="0.25">
      <c r="A2113" s="418">
        <v>92495</v>
      </c>
      <c r="B2113" s="414" t="s">
        <v>2020</v>
      </c>
      <c r="C2113" s="415" t="s">
        <v>220</v>
      </c>
      <c r="D2113" s="416">
        <v>63.33</v>
      </c>
      <c r="E2113" s="417" t="s">
        <v>301</v>
      </c>
    </row>
    <row r="2114" spans="1:5" ht="40.5" x14ac:dyDescent="0.25">
      <c r="A2114" s="418">
        <v>92496</v>
      </c>
      <c r="B2114" s="414" t="s">
        <v>2021</v>
      </c>
      <c r="C2114" s="415" t="s">
        <v>220</v>
      </c>
      <c r="D2114" s="416">
        <v>60.87</v>
      </c>
      <c r="E2114" s="417" t="s">
        <v>301</v>
      </c>
    </row>
    <row r="2115" spans="1:5" ht="40.5" x14ac:dyDescent="0.25">
      <c r="A2115" s="418">
        <v>92497</v>
      </c>
      <c r="B2115" s="414" t="s">
        <v>2022</v>
      </c>
      <c r="C2115" s="415" t="s">
        <v>220</v>
      </c>
      <c r="D2115" s="416">
        <v>36.6</v>
      </c>
      <c r="E2115" s="417" t="s">
        <v>301</v>
      </c>
    </row>
    <row r="2116" spans="1:5" ht="40.5" x14ac:dyDescent="0.25">
      <c r="A2116" s="418">
        <v>92498</v>
      </c>
      <c r="B2116" s="414" t="s">
        <v>2023</v>
      </c>
      <c r="C2116" s="415" t="s">
        <v>220</v>
      </c>
      <c r="D2116" s="416">
        <v>34.31</v>
      </c>
      <c r="E2116" s="417" t="s">
        <v>301</v>
      </c>
    </row>
    <row r="2117" spans="1:5" ht="40.5" x14ac:dyDescent="0.25">
      <c r="A2117" s="418">
        <v>92499</v>
      </c>
      <c r="B2117" s="414" t="s">
        <v>2024</v>
      </c>
      <c r="C2117" s="415" t="s">
        <v>220</v>
      </c>
      <c r="D2117" s="416">
        <v>62.29</v>
      </c>
      <c r="E2117" s="417" t="s">
        <v>301</v>
      </c>
    </row>
    <row r="2118" spans="1:5" ht="40.5" x14ac:dyDescent="0.25">
      <c r="A2118" s="418">
        <v>92500</v>
      </c>
      <c r="B2118" s="414" t="s">
        <v>2025</v>
      </c>
      <c r="C2118" s="415" t="s">
        <v>220</v>
      </c>
      <c r="D2118" s="416">
        <v>59.89</v>
      </c>
      <c r="E2118" s="417" t="s">
        <v>301</v>
      </c>
    </row>
    <row r="2119" spans="1:5" ht="40.5" x14ac:dyDescent="0.25">
      <c r="A2119" s="418">
        <v>92501</v>
      </c>
      <c r="B2119" s="414" t="s">
        <v>2026</v>
      </c>
      <c r="C2119" s="415" t="s">
        <v>220</v>
      </c>
      <c r="D2119" s="416">
        <v>35.74</v>
      </c>
      <c r="E2119" s="417" t="s">
        <v>301</v>
      </c>
    </row>
    <row r="2120" spans="1:5" ht="40.5" x14ac:dyDescent="0.25">
      <c r="A2120" s="418">
        <v>92502</v>
      </c>
      <c r="B2120" s="414" t="s">
        <v>2027</v>
      </c>
      <c r="C2120" s="415" t="s">
        <v>220</v>
      </c>
      <c r="D2120" s="416">
        <v>33.520000000000003</v>
      </c>
      <c r="E2120" s="417" t="s">
        <v>301</v>
      </c>
    </row>
    <row r="2121" spans="1:5" ht="40.5" x14ac:dyDescent="0.25">
      <c r="A2121" s="418">
        <v>92503</v>
      </c>
      <c r="B2121" s="414" t="s">
        <v>2028</v>
      </c>
      <c r="C2121" s="415" t="s">
        <v>220</v>
      </c>
      <c r="D2121" s="416">
        <v>60.63</v>
      </c>
      <c r="E2121" s="417" t="s">
        <v>301</v>
      </c>
    </row>
    <row r="2122" spans="1:5" ht="40.5" x14ac:dyDescent="0.25">
      <c r="A2122" s="418">
        <v>92504</v>
      </c>
      <c r="B2122" s="414" t="s">
        <v>2029</v>
      </c>
      <c r="C2122" s="415" t="s">
        <v>220</v>
      </c>
      <c r="D2122" s="416">
        <v>39.49</v>
      </c>
      <c r="E2122" s="417" t="s">
        <v>301</v>
      </c>
    </row>
    <row r="2123" spans="1:5" ht="40.5" x14ac:dyDescent="0.25">
      <c r="A2123" s="418">
        <v>92505</v>
      </c>
      <c r="B2123" s="414" t="s">
        <v>2030</v>
      </c>
      <c r="C2123" s="415" t="s">
        <v>220</v>
      </c>
      <c r="D2123" s="416">
        <v>34.369999999999997</v>
      </c>
      <c r="E2123" s="417" t="s">
        <v>301</v>
      </c>
    </row>
    <row r="2124" spans="1:5" ht="40.5" x14ac:dyDescent="0.25">
      <c r="A2124" s="418">
        <v>92506</v>
      </c>
      <c r="B2124" s="414" t="s">
        <v>2031</v>
      </c>
      <c r="C2124" s="415" t="s">
        <v>220</v>
      </c>
      <c r="D2124" s="416">
        <v>32.229999999999997</v>
      </c>
      <c r="E2124" s="417" t="s">
        <v>301</v>
      </c>
    </row>
    <row r="2125" spans="1:5" ht="40.5" x14ac:dyDescent="0.25">
      <c r="A2125" s="418">
        <v>92507</v>
      </c>
      <c r="B2125" s="414" t="s">
        <v>2032</v>
      </c>
      <c r="C2125" s="415" t="s">
        <v>220</v>
      </c>
      <c r="D2125" s="416">
        <v>62.25</v>
      </c>
      <c r="E2125" s="417" t="s">
        <v>301</v>
      </c>
    </row>
    <row r="2126" spans="1:5" ht="40.5" x14ac:dyDescent="0.25">
      <c r="A2126" s="418">
        <v>92508</v>
      </c>
      <c r="B2126" s="414" t="s">
        <v>2033</v>
      </c>
      <c r="C2126" s="415" t="s">
        <v>220</v>
      </c>
      <c r="D2126" s="416">
        <v>60.1</v>
      </c>
      <c r="E2126" s="417" t="s">
        <v>301</v>
      </c>
    </row>
    <row r="2127" spans="1:5" ht="40.5" x14ac:dyDescent="0.25">
      <c r="A2127" s="418">
        <v>92509</v>
      </c>
      <c r="B2127" s="414" t="s">
        <v>348</v>
      </c>
      <c r="C2127" s="415" t="s">
        <v>220</v>
      </c>
      <c r="D2127" s="416">
        <v>36.619999999999997</v>
      </c>
      <c r="E2127" s="417" t="s">
        <v>301</v>
      </c>
    </row>
    <row r="2128" spans="1:5" ht="40.5" x14ac:dyDescent="0.25">
      <c r="A2128" s="418">
        <v>92510</v>
      </c>
      <c r="B2128" s="414" t="s">
        <v>392</v>
      </c>
      <c r="C2128" s="415" t="s">
        <v>220</v>
      </c>
      <c r="D2128" s="416">
        <v>34.64</v>
      </c>
      <c r="E2128" s="417" t="s">
        <v>301</v>
      </c>
    </row>
    <row r="2129" spans="1:5" ht="40.5" x14ac:dyDescent="0.25">
      <c r="A2129" s="418">
        <v>92511</v>
      </c>
      <c r="B2129" s="414" t="s">
        <v>2034</v>
      </c>
      <c r="C2129" s="415" t="s">
        <v>220</v>
      </c>
      <c r="D2129" s="416">
        <v>55.44</v>
      </c>
      <c r="E2129" s="417" t="s">
        <v>301</v>
      </c>
    </row>
    <row r="2130" spans="1:5" ht="40.5" x14ac:dyDescent="0.25">
      <c r="A2130" s="418">
        <v>92512</v>
      </c>
      <c r="B2130" s="414" t="s">
        <v>2035</v>
      </c>
      <c r="C2130" s="415" t="s">
        <v>220</v>
      </c>
      <c r="D2130" s="416">
        <v>53.79</v>
      </c>
      <c r="E2130" s="417" t="s">
        <v>301</v>
      </c>
    </row>
    <row r="2131" spans="1:5" ht="40.5" x14ac:dyDescent="0.25">
      <c r="A2131" s="418">
        <v>92513</v>
      </c>
      <c r="B2131" s="414" t="s">
        <v>2036</v>
      </c>
      <c r="C2131" s="415" t="s">
        <v>220</v>
      </c>
      <c r="D2131" s="416">
        <v>27.06</v>
      </c>
      <c r="E2131" s="417" t="s">
        <v>301</v>
      </c>
    </row>
    <row r="2132" spans="1:5" ht="40.5" x14ac:dyDescent="0.25">
      <c r="A2132" s="418">
        <v>92514</v>
      </c>
      <c r="B2132" s="414" t="s">
        <v>2037</v>
      </c>
      <c r="C2132" s="415" t="s">
        <v>220</v>
      </c>
      <c r="D2132" s="416">
        <v>25.54</v>
      </c>
      <c r="E2132" s="417" t="s">
        <v>301</v>
      </c>
    </row>
    <row r="2133" spans="1:5" ht="40.5" x14ac:dyDescent="0.25">
      <c r="A2133" s="418">
        <v>92515</v>
      </c>
      <c r="B2133" s="414" t="s">
        <v>2038</v>
      </c>
      <c r="C2133" s="415" t="s">
        <v>220</v>
      </c>
      <c r="D2133" s="416">
        <v>49.72</v>
      </c>
      <c r="E2133" s="417" t="s">
        <v>301</v>
      </c>
    </row>
    <row r="2134" spans="1:5" ht="40.5" x14ac:dyDescent="0.25">
      <c r="A2134" s="418">
        <v>92516</v>
      </c>
      <c r="B2134" s="414" t="s">
        <v>2039</v>
      </c>
      <c r="C2134" s="415" t="s">
        <v>220</v>
      </c>
      <c r="D2134" s="416">
        <v>48.31</v>
      </c>
      <c r="E2134" s="417" t="s">
        <v>301</v>
      </c>
    </row>
    <row r="2135" spans="1:5" ht="40.5" x14ac:dyDescent="0.25">
      <c r="A2135" s="418">
        <v>92517</v>
      </c>
      <c r="B2135" s="414" t="s">
        <v>2040</v>
      </c>
      <c r="C2135" s="415" t="s">
        <v>220</v>
      </c>
      <c r="D2135" s="416">
        <v>22.62</v>
      </c>
      <c r="E2135" s="417" t="s">
        <v>301</v>
      </c>
    </row>
    <row r="2136" spans="1:5" ht="40.5" x14ac:dyDescent="0.25">
      <c r="A2136" s="418">
        <v>92518</v>
      </c>
      <c r="B2136" s="414" t="s">
        <v>2041</v>
      </c>
      <c r="C2136" s="415" t="s">
        <v>220</v>
      </c>
      <c r="D2136" s="416">
        <v>21.29</v>
      </c>
      <c r="E2136" s="417" t="s">
        <v>301</v>
      </c>
    </row>
    <row r="2137" spans="1:5" ht="40.5" x14ac:dyDescent="0.25">
      <c r="A2137" s="418">
        <v>92519</v>
      </c>
      <c r="B2137" s="414" t="s">
        <v>2042</v>
      </c>
      <c r="C2137" s="415" t="s">
        <v>220</v>
      </c>
      <c r="D2137" s="416">
        <v>46.81</v>
      </c>
      <c r="E2137" s="417" t="s">
        <v>301</v>
      </c>
    </row>
    <row r="2138" spans="1:5" ht="40.5" x14ac:dyDescent="0.25">
      <c r="A2138" s="418">
        <v>92520</v>
      </c>
      <c r="B2138" s="414" t="s">
        <v>2043</v>
      </c>
      <c r="C2138" s="415" t="s">
        <v>220</v>
      </c>
      <c r="D2138" s="416">
        <v>45.5</v>
      </c>
      <c r="E2138" s="417" t="s">
        <v>301</v>
      </c>
    </row>
    <row r="2139" spans="1:5" ht="40.5" x14ac:dyDescent="0.25">
      <c r="A2139" s="418">
        <v>92521</v>
      </c>
      <c r="B2139" s="414" t="s">
        <v>2044</v>
      </c>
      <c r="C2139" s="415" t="s">
        <v>220</v>
      </c>
      <c r="D2139" s="416">
        <v>20.34</v>
      </c>
      <c r="E2139" s="417" t="s">
        <v>301</v>
      </c>
    </row>
    <row r="2140" spans="1:5" ht="40.5" x14ac:dyDescent="0.25">
      <c r="A2140" s="418">
        <v>92522</v>
      </c>
      <c r="B2140" s="414" t="s">
        <v>2045</v>
      </c>
      <c r="C2140" s="415" t="s">
        <v>220</v>
      </c>
      <c r="D2140" s="416">
        <v>19.11</v>
      </c>
      <c r="E2140" s="417" t="s">
        <v>301</v>
      </c>
    </row>
    <row r="2141" spans="1:5" ht="40.5" x14ac:dyDescent="0.25">
      <c r="A2141" s="418">
        <v>92523</v>
      </c>
      <c r="B2141" s="414" t="s">
        <v>2046</v>
      </c>
      <c r="C2141" s="415" t="s">
        <v>220</v>
      </c>
      <c r="D2141" s="416">
        <v>46.14</v>
      </c>
      <c r="E2141" s="417" t="s">
        <v>301</v>
      </c>
    </row>
    <row r="2142" spans="1:5" ht="40.5" x14ac:dyDescent="0.25">
      <c r="A2142" s="418">
        <v>92524</v>
      </c>
      <c r="B2142" s="414" t="s">
        <v>2047</v>
      </c>
      <c r="C2142" s="415" t="s">
        <v>220</v>
      </c>
      <c r="D2142" s="416">
        <v>44.89</v>
      </c>
      <c r="E2142" s="417" t="s">
        <v>301</v>
      </c>
    </row>
    <row r="2143" spans="1:5" ht="40.5" x14ac:dyDescent="0.25">
      <c r="A2143" s="418">
        <v>92525</v>
      </c>
      <c r="B2143" s="414" t="s">
        <v>2048</v>
      </c>
      <c r="C2143" s="415" t="s">
        <v>220</v>
      </c>
      <c r="D2143" s="416">
        <v>20.059999999999999</v>
      </c>
      <c r="E2143" s="417" t="s">
        <v>301</v>
      </c>
    </row>
    <row r="2144" spans="1:5" ht="40.5" x14ac:dyDescent="0.25">
      <c r="A2144" s="418">
        <v>92526</v>
      </c>
      <c r="B2144" s="414" t="s">
        <v>2049</v>
      </c>
      <c r="C2144" s="415" t="s">
        <v>220</v>
      </c>
      <c r="D2144" s="416">
        <v>18.86</v>
      </c>
      <c r="E2144" s="417" t="s">
        <v>301</v>
      </c>
    </row>
    <row r="2145" spans="1:5" ht="40.5" x14ac:dyDescent="0.25">
      <c r="A2145" s="418">
        <v>92527</v>
      </c>
      <c r="B2145" s="414" t="s">
        <v>2050</v>
      </c>
      <c r="C2145" s="415" t="s">
        <v>220</v>
      </c>
      <c r="D2145" s="416">
        <v>44.95</v>
      </c>
      <c r="E2145" s="417" t="s">
        <v>301</v>
      </c>
    </row>
    <row r="2146" spans="1:5" ht="40.5" x14ac:dyDescent="0.25">
      <c r="A2146" s="418">
        <v>92528</v>
      </c>
      <c r="B2146" s="414" t="s">
        <v>2051</v>
      </c>
      <c r="C2146" s="415" t="s">
        <v>220</v>
      </c>
      <c r="D2146" s="416">
        <v>43.74</v>
      </c>
      <c r="E2146" s="417" t="s">
        <v>301</v>
      </c>
    </row>
    <row r="2147" spans="1:5" ht="40.5" x14ac:dyDescent="0.25">
      <c r="A2147" s="418">
        <v>92529</v>
      </c>
      <c r="B2147" s="414" t="s">
        <v>2052</v>
      </c>
      <c r="C2147" s="415" t="s">
        <v>220</v>
      </c>
      <c r="D2147" s="416">
        <v>19.09</v>
      </c>
      <c r="E2147" s="417" t="s">
        <v>301</v>
      </c>
    </row>
    <row r="2148" spans="1:5" ht="40.5" x14ac:dyDescent="0.25">
      <c r="A2148" s="418">
        <v>92530</v>
      </c>
      <c r="B2148" s="414" t="s">
        <v>2053</v>
      </c>
      <c r="C2148" s="415" t="s">
        <v>220</v>
      </c>
      <c r="D2148" s="416">
        <v>17.95</v>
      </c>
      <c r="E2148" s="417" t="s">
        <v>301</v>
      </c>
    </row>
    <row r="2149" spans="1:5" ht="40.5" x14ac:dyDescent="0.25">
      <c r="A2149" s="418">
        <v>92531</v>
      </c>
      <c r="B2149" s="414" t="s">
        <v>2054</v>
      </c>
      <c r="C2149" s="415" t="s">
        <v>220</v>
      </c>
      <c r="D2149" s="416">
        <v>44.04</v>
      </c>
      <c r="E2149" s="417" t="s">
        <v>301</v>
      </c>
    </row>
    <row r="2150" spans="1:5" ht="40.5" x14ac:dyDescent="0.25">
      <c r="A2150" s="418">
        <v>92532</v>
      </c>
      <c r="B2150" s="414" t="s">
        <v>2055</v>
      </c>
      <c r="C2150" s="415" t="s">
        <v>220</v>
      </c>
      <c r="D2150" s="416">
        <v>42.86</v>
      </c>
      <c r="E2150" s="417" t="s">
        <v>301</v>
      </c>
    </row>
    <row r="2151" spans="1:5" ht="40.5" x14ac:dyDescent="0.25">
      <c r="A2151" s="418">
        <v>92533</v>
      </c>
      <c r="B2151" s="414" t="s">
        <v>2056</v>
      </c>
      <c r="C2151" s="415" t="s">
        <v>220</v>
      </c>
      <c r="D2151" s="416">
        <v>18.38</v>
      </c>
      <c r="E2151" s="417" t="s">
        <v>301</v>
      </c>
    </row>
    <row r="2152" spans="1:5" ht="40.5" x14ac:dyDescent="0.25">
      <c r="A2152" s="418">
        <v>92534</v>
      </c>
      <c r="B2152" s="414" t="s">
        <v>2057</v>
      </c>
      <c r="C2152" s="415" t="s">
        <v>220</v>
      </c>
      <c r="D2152" s="416">
        <v>17.29</v>
      </c>
      <c r="E2152" s="417" t="s">
        <v>301</v>
      </c>
    </row>
    <row r="2153" spans="1:5" ht="40.5" x14ac:dyDescent="0.25">
      <c r="A2153" s="418">
        <v>92535</v>
      </c>
      <c r="B2153" s="414" t="s">
        <v>2058</v>
      </c>
      <c r="C2153" s="415" t="s">
        <v>220</v>
      </c>
      <c r="D2153" s="416">
        <v>42.48</v>
      </c>
      <c r="E2153" s="417" t="s">
        <v>301</v>
      </c>
    </row>
    <row r="2154" spans="1:5" ht="40.5" x14ac:dyDescent="0.25">
      <c r="A2154" s="418">
        <v>92536</v>
      </c>
      <c r="B2154" s="414" t="s">
        <v>2059</v>
      </c>
      <c r="C2154" s="415" t="s">
        <v>220</v>
      </c>
      <c r="D2154" s="416">
        <v>41.34</v>
      </c>
      <c r="E2154" s="417" t="s">
        <v>301</v>
      </c>
    </row>
    <row r="2155" spans="1:5" ht="40.5" x14ac:dyDescent="0.25">
      <c r="A2155" s="418">
        <v>92537</v>
      </c>
      <c r="B2155" s="414" t="s">
        <v>2060</v>
      </c>
      <c r="C2155" s="415" t="s">
        <v>220</v>
      </c>
      <c r="D2155" s="416">
        <v>17.04</v>
      </c>
      <c r="E2155" s="417" t="s">
        <v>301</v>
      </c>
    </row>
    <row r="2156" spans="1:5" ht="40.5" x14ac:dyDescent="0.25">
      <c r="A2156" s="418">
        <v>92538</v>
      </c>
      <c r="B2156" s="414" t="s">
        <v>2061</v>
      </c>
      <c r="C2156" s="415" t="s">
        <v>220</v>
      </c>
      <c r="D2156" s="416">
        <v>15.98</v>
      </c>
      <c r="E2156" s="417" t="s">
        <v>301</v>
      </c>
    </row>
    <row r="2157" spans="1:5" ht="27" x14ac:dyDescent="0.25">
      <c r="A2157" s="418">
        <v>95934</v>
      </c>
      <c r="B2157" s="414" t="s">
        <v>2062</v>
      </c>
      <c r="C2157" s="415" t="s">
        <v>220</v>
      </c>
      <c r="D2157" s="416">
        <v>105.04</v>
      </c>
      <c r="E2157" s="417" t="s">
        <v>301</v>
      </c>
    </row>
    <row r="2158" spans="1:5" ht="27" x14ac:dyDescent="0.25">
      <c r="A2158" s="418">
        <v>95935</v>
      </c>
      <c r="B2158" s="414" t="s">
        <v>2063</v>
      </c>
      <c r="C2158" s="415" t="s">
        <v>220</v>
      </c>
      <c r="D2158" s="416">
        <v>87.35</v>
      </c>
      <c r="E2158" s="417" t="s">
        <v>301</v>
      </c>
    </row>
    <row r="2159" spans="1:5" ht="27" x14ac:dyDescent="0.25">
      <c r="A2159" s="418">
        <v>95936</v>
      </c>
      <c r="B2159" s="414" t="s">
        <v>2064</v>
      </c>
      <c r="C2159" s="415" t="s">
        <v>220</v>
      </c>
      <c r="D2159" s="416">
        <v>124.88</v>
      </c>
      <c r="E2159" s="417" t="s">
        <v>301</v>
      </c>
    </row>
    <row r="2160" spans="1:5" ht="27" x14ac:dyDescent="0.25">
      <c r="A2160" s="418">
        <v>95937</v>
      </c>
      <c r="B2160" s="414" t="s">
        <v>2065</v>
      </c>
      <c r="C2160" s="415" t="s">
        <v>220</v>
      </c>
      <c r="D2160" s="416">
        <v>278.89999999999998</v>
      </c>
      <c r="E2160" s="417" t="s">
        <v>301</v>
      </c>
    </row>
    <row r="2161" spans="1:5" ht="27" x14ac:dyDescent="0.25">
      <c r="A2161" s="418">
        <v>95938</v>
      </c>
      <c r="B2161" s="414" t="s">
        <v>2066</v>
      </c>
      <c r="C2161" s="415" t="s">
        <v>220</v>
      </c>
      <c r="D2161" s="416">
        <v>232.8</v>
      </c>
      <c r="E2161" s="417" t="s">
        <v>301</v>
      </c>
    </row>
    <row r="2162" spans="1:5" ht="27" x14ac:dyDescent="0.25">
      <c r="A2162" s="418">
        <v>95939</v>
      </c>
      <c r="B2162" s="414" t="s">
        <v>2067</v>
      </c>
      <c r="C2162" s="415" t="s">
        <v>220</v>
      </c>
      <c r="D2162" s="416">
        <v>147.26</v>
      </c>
      <c r="E2162" s="417" t="s">
        <v>301</v>
      </c>
    </row>
    <row r="2163" spans="1:5" ht="27" x14ac:dyDescent="0.25">
      <c r="A2163" s="418">
        <v>95940</v>
      </c>
      <c r="B2163" s="414" t="s">
        <v>2068</v>
      </c>
      <c r="C2163" s="415" t="s">
        <v>220</v>
      </c>
      <c r="D2163" s="416">
        <v>121.48</v>
      </c>
      <c r="E2163" s="417" t="s">
        <v>301</v>
      </c>
    </row>
    <row r="2164" spans="1:5" ht="27" x14ac:dyDescent="0.25">
      <c r="A2164" s="418">
        <v>95941</v>
      </c>
      <c r="B2164" s="414" t="s">
        <v>2069</v>
      </c>
      <c r="C2164" s="415" t="s">
        <v>220</v>
      </c>
      <c r="D2164" s="416">
        <v>107.65</v>
      </c>
      <c r="E2164" s="417" t="s">
        <v>301</v>
      </c>
    </row>
    <row r="2165" spans="1:5" ht="27" x14ac:dyDescent="0.25">
      <c r="A2165" s="418">
        <v>95942</v>
      </c>
      <c r="B2165" s="414" t="s">
        <v>2070</v>
      </c>
      <c r="C2165" s="415" t="s">
        <v>220</v>
      </c>
      <c r="D2165" s="416">
        <v>99.06</v>
      </c>
      <c r="E2165" s="417" t="s">
        <v>301</v>
      </c>
    </row>
    <row r="2166" spans="1:5" ht="27" x14ac:dyDescent="0.25">
      <c r="A2166" s="418">
        <v>96252</v>
      </c>
      <c r="B2166" s="414" t="s">
        <v>2071</v>
      </c>
      <c r="C2166" s="415" t="s">
        <v>220</v>
      </c>
      <c r="D2166" s="416">
        <v>154.22999999999999</v>
      </c>
      <c r="E2166" s="417" t="s">
        <v>301</v>
      </c>
    </row>
    <row r="2167" spans="1:5" ht="40.5" x14ac:dyDescent="0.25">
      <c r="A2167" s="418">
        <v>96257</v>
      </c>
      <c r="B2167" s="414" t="s">
        <v>2072</v>
      </c>
      <c r="C2167" s="415" t="s">
        <v>220</v>
      </c>
      <c r="D2167" s="416">
        <v>136.02000000000001</v>
      </c>
      <c r="E2167" s="417" t="s">
        <v>301</v>
      </c>
    </row>
    <row r="2168" spans="1:5" ht="40.5" x14ac:dyDescent="0.25">
      <c r="A2168" s="418">
        <v>96258</v>
      </c>
      <c r="B2168" s="414" t="s">
        <v>2073</v>
      </c>
      <c r="C2168" s="415" t="s">
        <v>220</v>
      </c>
      <c r="D2168" s="416">
        <v>126.88</v>
      </c>
      <c r="E2168" s="417" t="s">
        <v>301</v>
      </c>
    </row>
    <row r="2169" spans="1:5" ht="40.5" x14ac:dyDescent="0.25">
      <c r="A2169" s="418">
        <v>96259</v>
      </c>
      <c r="B2169" s="414" t="s">
        <v>2074</v>
      </c>
      <c r="C2169" s="415" t="s">
        <v>220</v>
      </c>
      <c r="D2169" s="416">
        <v>155.52000000000001</v>
      </c>
      <c r="E2169" s="417" t="s">
        <v>301</v>
      </c>
    </row>
    <row r="2170" spans="1:5" ht="27" x14ac:dyDescent="0.25">
      <c r="A2170" s="418">
        <v>96529</v>
      </c>
      <c r="B2170" s="414" t="s">
        <v>2075</v>
      </c>
      <c r="C2170" s="415" t="s">
        <v>220</v>
      </c>
      <c r="D2170" s="416">
        <v>222.23</v>
      </c>
      <c r="E2170" s="417" t="s">
        <v>301</v>
      </c>
    </row>
    <row r="2171" spans="1:5" ht="27" x14ac:dyDescent="0.25">
      <c r="A2171" s="418">
        <v>96530</v>
      </c>
      <c r="B2171" s="414" t="s">
        <v>2076</v>
      </c>
      <c r="C2171" s="415" t="s">
        <v>220</v>
      </c>
      <c r="D2171" s="416">
        <v>113.76</v>
      </c>
      <c r="E2171" s="417" t="s">
        <v>301</v>
      </c>
    </row>
    <row r="2172" spans="1:5" ht="27" x14ac:dyDescent="0.25">
      <c r="A2172" s="418">
        <v>96531</v>
      </c>
      <c r="B2172" s="414" t="s">
        <v>2077</v>
      </c>
      <c r="C2172" s="415" t="s">
        <v>220</v>
      </c>
      <c r="D2172" s="416">
        <v>83.66</v>
      </c>
      <c r="E2172" s="417" t="s">
        <v>301</v>
      </c>
    </row>
    <row r="2173" spans="1:5" ht="27" x14ac:dyDescent="0.25">
      <c r="A2173" s="418">
        <v>96532</v>
      </c>
      <c r="B2173" s="414" t="s">
        <v>2078</v>
      </c>
      <c r="C2173" s="415" t="s">
        <v>220</v>
      </c>
      <c r="D2173" s="416">
        <v>146.22999999999999</v>
      </c>
      <c r="E2173" s="417" t="s">
        <v>301</v>
      </c>
    </row>
    <row r="2174" spans="1:5" ht="27" x14ac:dyDescent="0.25">
      <c r="A2174" s="418">
        <v>96533</v>
      </c>
      <c r="B2174" s="414" t="s">
        <v>2079</v>
      </c>
      <c r="C2174" s="415" t="s">
        <v>220</v>
      </c>
      <c r="D2174" s="416">
        <v>73.25</v>
      </c>
      <c r="E2174" s="417" t="s">
        <v>301</v>
      </c>
    </row>
    <row r="2175" spans="1:5" ht="27" x14ac:dyDescent="0.25">
      <c r="A2175" s="418">
        <v>96534</v>
      </c>
      <c r="B2175" s="414" t="s">
        <v>2080</v>
      </c>
      <c r="C2175" s="415" t="s">
        <v>220</v>
      </c>
      <c r="D2175" s="416">
        <v>61.33</v>
      </c>
      <c r="E2175" s="417" t="s">
        <v>301</v>
      </c>
    </row>
    <row r="2176" spans="1:5" ht="27" x14ac:dyDescent="0.25">
      <c r="A2176" s="418">
        <v>96535</v>
      </c>
      <c r="B2176" s="414" t="s">
        <v>2081</v>
      </c>
      <c r="C2176" s="415" t="s">
        <v>220</v>
      </c>
      <c r="D2176" s="416">
        <v>106.62</v>
      </c>
      <c r="E2176" s="417" t="s">
        <v>301</v>
      </c>
    </row>
    <row r="2177" spans="1:5" ht="27" x14ac:dyDescent="0.25">
      <c r="A2177" s="418">
        <v>96536</v>
      </c>
      <c r="B2177" s="414" t="s">
        <v>2082</v>
      </c>
      <c r="C2177" s="415" t="s">
        <v>220</v>
      </c>
      <c r="D2177" s="416">
        <v>52.19</v>
      </c>
      <c r="E2177" s="417" t="s">
        <v>301</v>
      </c>
    </row>
    <row r="2178" spans="1:5" ht="27" x14ac:dyDescent="0.25">
      <c r="A2178" s="418">
        <v>96537</v>
      </c>
      <c r="B2178" s="414" t="s">
        <v>2083</v>
      </c>
      <c r="C2178" s="415" t="s">
        <v>220</v>
      </c>
      <c r="D2178" s="416">
        <v>123.03</v>
      </c>
      <c r="E2178" s="417" t="s">
        <v>301</v>
      </c>
    </row>
    <row r="2179" spans="1:5" ht="27" x14ac:dyDescent="0.25">
      <c r="A2179" s="418">
        <v>96538</v>
      </c>
      <c r="B2179" s="414" t="s">
        <v>2084</v>
      </c>
      <c r="C2179" s="415" t="s">
        <v>220</v>
      </c>
      <c r="D2179" s="416">
        <v>183.07</v>
      </c>
      <c r="E2179" s="417" t="s">
        <v>301</v>
      </c>
    </row>
    <row r="2180" spans="1:5" ht="27" x14ac:dyDescent="0.25">
      <c r="A2180" s="418">
        <v>96539</v>
      </c>
      <c r="B2180" s="414" t="s">
        <v>2085</v>
      </c>
      <c r="C2180" s="415" t="s">
        <v>220</v>
      </c>
      <c r="D2180" s="416">
        <v>81.540000000000006</v>
      </c>
      <c r="E2180" s="417" t="s">
        <v>301</v>
      </c>
    </row>
    <row r="2181" spans="1:5" ht="27" x14ac:dyDescent="0.25">
      <c r="A2181" s="418">
        <v>96540</v>
      </c>
      <c r="B2181" s="414" t="s">
        <v>2086</v>
      </c>
      <c r="C2181" s="415" t="s">
        <v>220</v>
      </c>
      <c r="D2181" s="416">
        <v>90.16</v>
      </c>
      <c r="E2181" s="417" t="s">
        <v>301</v>
      </c>
    </row>
    <row r="2182" spans="1:5" ht="27" x14ac:dyDescent="0.25">
      <c r="A2182" s="418">
        <v>96541</v>
      </c>
      <c r="B2182" s="414" t="s">
        <v>2087</v>
      </c>
      <c r="C2182" s="415" t="s">
        <v>220</v>
      </c>
      <c r="D2182" s="416">
        <v>134.78</v>
      </c>
      <c r="E2182" s="417" t="s">
        <v>301</v>
      </c>
    </row>
    <row r="2183" spans="1:5" ht="27" x14ac:dyDescent="0.25">
      <c r="A2183" s="418">
        <v>96542</v>
      </c>
      <c r="B2183" s="414" t="s">
        <v>2088</v>
      </c>
      <c r="C2183" s="415" t="s">
        <v>220</v>
      </c>
      <c r="D2183" s="416">
        <v>64.459999999999994</v>
      </c>
      <c r="E2183" s="417" t="s">
        <v>301</v>
      </c>
    </row>
    <row r="2184" spans="1:5" ht="27" x14ac:dyDescent="0.25">
      <c r="A2184" s="418">
        <v>96543</v>
      </c>
      <c r="B2184" s="414" t="s">
        <v>2089</v>
      </c>
      <c r="C2184" s="415" t="s">
        <v>112</v>
      </c>
      <c r="D2184" s="416">
        <v>12.65</v>
      </c>
      <c r="E2184" s="417" t="s">
        <v>301</v>
      </c>
    </row>
    <row r="2185" spans="1:5" ht="40.5" x14ac:dyDescent="0.25">
      <c r="A2185" s="418">
        <v>97747</v>
      </c>
      <c r="B2185" s="414" t="s">
        <v>5389</v>
      </c>
      <c r="C2185" s="415" t="s">
        <v>220</v>
      </c>
      <c r="D2185" s="416">
        <v>143.52000000000001</v>
      </c>
      <c r="E2185" s="417" t="s">
        <v>301</v>
      </c>
    </row>
    <row r="2186" spans="1:5" ht="13.5" x14ac:dyDescent="0.25">
      <c r="A2186" s="413" t="s">
        <v>2090</v>
      </c>
      <c r="B2186" s="414" t="s">
        <v>2091</v>
      </c>
      <c r="C2186" s="415" t="s">
        <v>113</v>
      </c>
      <c r="D2186" s="416">
        <v>21.9</v>
      </c>
      <c r="E2186" s="417" t="s">
        <v>301</v>
      </c>
    </row>
    <row r="2187" spans="1:5" ht="13.5" x14ac:dyDescent="0.25">
      <c r="A2187" s="413" t="s">
        <v>2092</v>
      </c>
      <c r="B2187" s="414" t="s">
        <v>2093</v>
      </c>
      <c r="C2187" s="415" t="s">
        <v>113</v>
      </c>
      <c r="D2187" s="416">
        <v>555.39</v>
      </c>
      <c r="E2187" s="417" t="s">
        <v>301</v>
      </c>
    </row>
    <row r="2188" spans="1:5" ht="27" x14ac:dyDescent="0.25">
      <c r="A2188" s="418">
        <v>85662</v>
      </c>
      <c r="B2188" s="414" t="s">
        <v>347</v>
      </c>
      <c r="C2188" s="415" t="s">
        <v>220</v>
      </c>
      <c r="D2188" s="416">
        <v>11.12</v>
      </c>
      <c r="E2188" s="417" t="s">
        <v>301</v>
      </c>
    </row>
    <row r="2189" spans="1:5" ht="13.5" x14ac:dyDescent="0.25">
      <c r="A2189" s="418">
        <v>89996</v>
      </c>
      <c r="B2189" s="414" t="s">
        <v>2094</v>
      </c>
      <c r="C2189" s="415" t="s">
        <v>112</v>
      </c>
      <c r="D2189" s="416">
        <v>6.8</v>
      </c>
      <c r="E2189" s="417" t="s">
        <v>301</v>
      </c>
    </row>
    <row r="2190" spans="1:5" ht="13.5" x14ac:dyDescent="0.25">
      <c r="A2190" s="418">
        <v>89997</v>
      </c>
      <c r="B2190" s="414" t="s">
        <v>2095</v>
      </c>
      <c r="C2190" s="415" t="s">
        <v>112</v>
      </c>
      <c r="D2190" s="416">
        <v>5.85</v>
      </c>
      <c r="E2190" s="417" t="s">
        <v>301</v>
      </c>
    </row>
    <row r="2191" spans="1:5" ht="13.5" x14ac:dyDescent="0.25">
      <c r="A2191" s="418">
        <v>89998</v>
      </c>
      <c r="B2191" s="414" t="s">
        <v>2096</v>
      </c>
      <c r="C2191" s="415" t="s">
        <v>112</v>
      </c>
      <c r="D2191" s="416">
        <v>6.36</v>
      </c>
      <c r="E2191" s="417" t="s">
        <v>301</v>
      </c>
    </row>
    <row r="2192" spans="1:5" ht="27" x14ac:dyDescent="0.25">
      <c r="A2192" s="418">
        <v>89999</v>
      </c>
      <c r="B2192" s="414" t="s">
        <v>2097</v>
      </c>
      <c r="C2192" s="415" t="s">
        <v>112</v>
      </c>
      <c r="D2192" s="416">
        <v>10.55</v>
      </c>
      <c r="E2192" s="417" t="s">
        <v>301</v>
      </c>
    </row>
    <row r="2193" spans="1:5" ht="27" x14ac:dyDescent="0.25">
      <c r="A2193" s="418">
        <v>90000</v>
      </c>
      <c r="B2193" s="414" t="s">
        <v>2098</v>
      </c>
      <c r="C2193" s="415" t="s">
        <v>112</v>
      </c>
      <c r="D2193" s="416">
        <v>7.93</v>
      </c>
      <c r="E2193" s="417" t="s">
        <v>301</v>
      </c>
    </row>
    <row r="2194" spans="1:5" ht="27" x14ac:dyDescent="0.25">
      <c r="A2194" s="418">
        <v>91593</v>
      </c>
      <c r="B2194" s="414" t="s">
        <v>7624</v>
      </c>
      <c r="C2194" s="415" t="s">
        <v>112</v>
      </c>
      <c r="D2194" s="416">
        <v>7.36</v>
      </c>
      <c r="E2194" s="417" t="s">
        <v>301</v>
      </c>
    </row>
    <row r="2195" spans="1:5" ht="27" x14ac:dyDescent="0.25">
      <c r="A2195" s="418">
        <v>91594</v>
      </c>
      <c r="B2195" s="414" t="s">
        <v>7625</v>
      </c>
      <c r="C2195" s="415" t="s">
        <v>112</v>
      </c>
      <c r="D2195" s="416">
        <v>7.71</v>
      </c>
      <c r="E2195" s="417" t="s">
        <v>301</v>
      </c>
    </row>
    <row r="2196" spans="1:5" ht="27" x14ac:dyDescent="0.25">
      <c r="A2196" s="418">
        <v>91595</v>
      </c>
      <c r="B2196" s="414" t="s">
        <v>7626</v>
      </c>
      <c r="C2196" s="415" t="s">
        <v>112</v>
      </c>
      <c r="D2196" s="416">
        <v>8.57</v>
      </c>
      <c r="E2196" s="417" t="s">
        <v>301</v>
      </c>
    </row>
    <row r="2197" spans="1:5" ht="27" x14ac:dyDescent="0.25">
      <c r="A2197" s="418">
        <v>91596</v>
      </c>
      <c r="B2197" s="414" t="s">
        <v>7627</v>
      </c>
      <c r="C2197" s="415" t="s">
        <v>112</v>
      </c>
      <c r="D2197" s="416">
        <v>7.61</v>
      </c>
      <c r="E2197" s="417" t="s">
        <v>301</v>
      </c>
    </row>
    <row r="2198" spans="1:5" ht="27" x14ac:dyDescent="0.25">
      <c r="A2198" s="418">
        <v>91597</v>
      </c>
      <c r="B2198" s="414" t="s">
        <v>7628</v>
      </c>
      <c r="C2198" s="415" t="s">
        <v>112</v>
      </c>
      <c r="D2198" s="416">
        <v>5.36</v>
      </c>
      <c r="E2198" s="417" t="s">
        <v>301</v>
      </c>
    </row>
    <row r="2199" spans="1:5" ht="27" x14ac:dyDescent="0.25">
      <c r="A2199" s="418">
        <v>91598</v>
      </c>
      <c r="B2199" s="414" t="s">
        <v>7629</v>
      </c>
      <c r="C2199" s="415" t="s">
        <v>112</v>
      </c>
      <c r="D2199" s="416">
        <v>7.56</v>
      </c>
      <c r="E2199" s="417" t="s">
        <v>301</v>
      </c>
    </row>
    <row r="2200" spans="1:5" ht="27" x14ac:dyDescent="0.25">
      <c r="A2200" s="418">
        <v>91599</v>
      </c>
      <c r="B2200" s="414" t="s">
        <v>7630</v>
      </c>
      <c r="C2200" s="415" t="s">
        <v>112</v>
      </c>
      <c r="D2200" s="416">
        <v>8.09</v>
      </c>
      <c r="E2200" s="417" t="s">
        <v>301</v>
      </c>
    </row>
    <row r="2201" spans="1:5" ht="27" x14ac:dyDescent="0.25">
      <c r="A2201" s="418">
        <v>91600</v>
      </c>
      <c r="B2201" s="414" t="s">
        <v>7631</v>
      </c>
      <c r="C2201" s="415" t="s">
        <v>112</v>
      </c>
      <c r="D2201" s="416">
        <v>9.66</v>
      </c>
      <c r="E2201" s="417" t="s">
        <v>301</v>
      </c>
    </row>
    <row r="2202" spans="1:5" ht="27" x14ac:dyDescent="0.25">
      <c r="A2202" s="418">
        <v>91601</v>
      </c>
      <c r="B2202" s="414" t="s">
        <v>7632</v>
      </c>
      <c r="C2202" s="415" t="s">
        <v>112</v>
      </c>
      <c r="D2202" s="416">
        <v>7.73</v>
      </c>
      <c r="E2202" s="417" t="s">
        <v>301</v>
      </c>
    </row>
    <row r="2203" spans="1:5" ht="27" x14ac:dyDescent="0.25">
      <c r="A2203" s="418">
        <v>91602</v>
      </c>
      <c r="B2203" s="414" t="s">
        <v>7633</v>
      </c>
      <c r="C2203" s="415" t="s">
        <v>112</v>
      </c>
      <c r="D2203" s="416">
        <v>7.58</v>
      </c>
      <c r="E2203" s="417" t="s">
        <v>301</v>
      </c>
    </row>
    <row r="2204" spans="1:5" ht="27" x14ac:dyDescent="0.25">
      <c r="A2204" s="418">
        <v>91603</v>
      </c>
      <c r="B2204" s="414" t="s">
        <v>7634</v>
      </c>
      <c r="C2204" s="415" t="s">
        <v>112</v>
      </c>
      <c r="D2204" s="416">
        <v>6.58</v>
      </c>
      <c r="E2204" s="417" t="s">
        <v>301</v>
      </c>
    </row>
    <row r="2205" spans="1:5" ht="40.5" x14ac:dyDescent="0.25">
      <c r="A2205" s="418">
        <v>92759</v>
      </c>
      <c r="B2205" s="414" t="s">
        <v>2099</v>
      </c>
      <c r="C2205" s="415" t="s">
        <v>112</v>
      </c>
      <c r="D2205" s="416">
        <v>10.3</v>
      </c>
      <c r="E2205" s="417" t="s">
        <v>301</v>
      </c>
    </row>
    <row r="2206" spans="1:5" ht="40.5" x14ac:dyDescent="0.25">
      <c r="A2206" s="418">
        <v>92760</v>
      </c>
      <c r="B2206" s="414" t="s">
        <v>2100</v>
      </c>
      <c r="C2206" s="415" t="s">
        <v>112</v>
      </c>
      <c r="D2206" s="416">
        <v>9.0299999999999994</v>
      </c>
      <c r="E2206" s="417" t="s">
        <v>301</v>
      </c>
    </row>
    <row r="2207" spans="1:5" ht="40.5" x14ac:dyDescent="0.25">
      <c r="A2207" s="418">
        <v>92761</v>
      </c>
      <c r="B2207" s="414" t="s">
        <v>2101</v>
      </c>
      <c r="C2207" s="415" t="s">
        <v>112</v>
      </c>
      <c r="D2207" s="416">
        <v>8.83</v>
      </c>
      <c r="E2207" s="417" t="s">
        <v>301</v>
      </c>
    </row>
    <row r="2208" spans="1:5" ht="40.5" x14ac:dyDescent="0.25">
      <c r="A2208" s="418">
        <v>92762</v>
      </c>
      <c r="B2208" s="414" t="s">
        <v>2102</v>
      </c>
      <c r="C2208" s="415" t="s">
        <v>112</v>
      </c>
      <c r="D2208" s="416">
        <v>7.2</v>
      </c>
      <c r="E2208" s="417" t="s">
        <v>301</v>
      </c>
    </row>
    <row r="2209" spans="1:5" ht="40.5" x14ac:dyDescent="0.25">
      <c r="A2209" s="418">
        <v>92763</v>
      </c>
      <c r="B2209" s="414" t="s">
        <v>2103</v>
      </c>
      <c r="C2209" s="415" t="s">
        <v>112</v>
      </c>
      <c r="D2209" s="416">
        <v>6.44</v>
      </c>
      <c r="E2209" s="417" t="s">
        <v>301</v>
      </c>
    </row>
    <row r="2210" spans="1:5" ht="40.5" x14ac:dyDescent="0.25">
      <c r="A2210" s="418">
        <v>92764</v>
      </c>
      <c r="B2210" s="414" t="s">
        <v>2104</v>
      </c>
      <c r="C2210" s="415" t="s">
        <v>112</v>
      </c>
      <c r="D2210" s="416">
        <v>6.04</v>
      </c>
      <c r="E2210" s="417" t="s">
        <v>301</v>
      </c>
    </row>
    <row r="2211" spans="1:5" ht="40.5" x14ac:dyDescent="0.25">
      <c r="A2211" s="418">
        <v>92765</v>
      </c>
      <c r="B2211" s="414" t="s">
        <v>2105</v>
      </c>
      <c r="C2211" s="415" t="s">
        <v>112</v>
      </c>
      <c r="D2211" s="416">
        <v>5.57</v>
      </c>
      <c r="E2211" s="417" t="s">
        <v>301</v>
      </c>
    </row>
    <row r="2212" spans="1:5" ht="40.5" x14ac:dyDescent="0.25">
      <c r="A2212" s="418">
        <v>92766</v>
      </c>
      <c r="B2212" s="414" t="s">
        <v>2106</v>
      </c>
      <c r="C2212" s="415" t="s">
        <v>112</v>
      </c>
      <c r="D2212" s="416">
        <v>6.12</v>
      </c>
      <c r="E2212" s="417" t="s">
        <v>301</v>
      </c>
    </row>
    <row r="2213" spans="1:5" ht="40.5" x14ac:dyDescent="0.25">
      <c r="A2213" s="418">
        <v>92767</v>
      </c>
      <c r="B2213" s="414" t="s">
        <v>2107</v>
      </c>
      <c r="C2213" s="415" t="s">
        <v>112</v>
      </c>
      <c r="D2213" s="416">
        <v>10.48</v>
      </c>
      <c r="E2213" s="417" t="s">
        <v>301</v>
      </c>
    </row>
    <row r="2214" spans="1:5" ht="40.5" x14ac:dyDescent="0.25">
      <c r="A2214" s="418">
        <v>92768</v>
      </c>
      <c r="B2214" s="414" t="s">
        <v>2108</v>
      </c>
      <c r="C2214" s="415" t="s">
        <v>112</v>
      </c>
      <c r="D2214" s="416">
        <v>9.08</v>
      </c>
      <c r="E2214" s="417" t="s">
        <v>301</v>
      </c>
    </row>
    <row r="2215" spans="1:5" ht="40.5" x14ac:dyDescent="0.25">
      <c r="A2215" s="418">
        <v>92769</v>
      </c>
      <c r="B2215" s="414" t="s">
        <v>2109</v>
      </c>
      <c r="C2215" s="415" t="s">
        <v>112</v>
      </c>
      <c r="D2215" s="416">
        <v>8.1</v>
      </c>
      <c r="E2215" s="417" t="s">
        <v>301</v>
      </c>
    </row>
    <row r="2216" spans="1:5" ht="40.5" x14ac:dyDescent="0.25">
      <c r="A2216" s="418">
        <v>92770</v>
      </c>
      <c r="B2216" s="414" t="s">
        <v>2110</v>
      </c>
      <c r="C2216" s="415" t="s">
        <v>112</v>
      </c>
      <c r="D2216" s="416">
        <v>8.11</v>
      </c>
      <c r="E2216" s="417" t="s">
        <v>301</v>
      </c>
    </row>
    <row r="2217" spans="1:5" ht="40.5" x14ac:dyDescent="0.25">
      <c r="A2217" s="418">
        <v>92771</v>
      </c>
      <c r="B2217" s="414" t="s">
        <v>2111</v>
      </c>
      <c r="C2217" s="415" t="s">
        <v>112</v>
      </c>
      <c r="D2217" s="416">
        <v>6.65</v>
      </c>
      <c r="E2217" s="417" t="s">
        <v>301</v>
      </c>
    </row>
    <row r="2218" spans="1:5" ht="40.5" x14ac:dyDescent="0.25">
      <c r="A2218" s="418">
        <v>92772</v>
      </c>
      <c r="B2218" s="414" t="s">
        <v>2112</v>
      </c>
      <c r="C2218" s="415" t="s">
        <v>112</v>
      </c>
      <c r="D2218" s="416">
        <v>6.03</v>
      </c>
      <c r="E2218" s="417" t="s">
        <v>301</v>
      </c>
    </row>
    <row r="2219" spans="1:5" ht="40.5" x14ac:dyDescent="0.25">
      <c r="A2219" s="418">
        <v>92773</v>
      </c>
      <c r="B2219" s="414" t="s">
        <v>2113</v>
      </c>
      <c r="C2219" s="415" t="s">
        <v>112</v>
      </c>
      <c r="D2219" s="416">
        <v>5.74</v>
      </c>
      <c r="E2219" s="417" t="s">
        <v>301</v>
      </c>
    </row>
    <row r="2220" spans="1:5" ht="40.5" x14ac:dyDescent="0.25">
      <c r="A2220" s="418">
        <v>92774</v>
      </c>
      <c r="B2220" s="414" t="s">
        <v>2114</v>
      </c>
      <c r="C2220" s="415" t="s">
        <v>112</v>
      </c>
      <c r="D2220" s="416">
        <v>5.36</v>
      </c>
      <c r="E2220" s="417" t="s">
        <v>301</v>
      </c>
    </row>
    <row r="2221" spans="1:5" ht="40.5" x14ac:dyDescent="0.25">
      <c r="A2221" s="418">
        <v>92775</v>
      </c>
      <c r="B2221" s="414" t="s">
        <v>2115</v>
      </c>
      <c r="C2221" s="415" t="s">
        <v>112</v>
      </c>
      <c r="D2221" s="416">
        <v>12.72</v>
      </c>
      <c r="E2221" s="417" t="s">
        <v>301</v>
      </c>
    </row>
    <row r="2222" spans="1:5" ht="40.5" x14ac:dyDescent="0.25">
      <c r="A2222" s="418">
        <v>92776</v>
      </c>
      <c r="B2222" s="414" t="s">
        <v>2116</v>
      </c>
      <c r="C2222" s="415" t="s">
        <v>112</v>
      </c>
      <c r="D2222" s="416">
        <v>10.87</v>
      </c>
      <c r="E2222" s="417" t="s">
        <v>301</v>
      </c>
    </row>
    <row r="2223" spans="1:5" ht="40.5" x14ac:dyDescent="0.25">
      <c r="A2223" s="418">
        <v>92777</v>
      </c>
      <c r="B2223" s="414" t="s">
        <v>2117</v>
      </c>
      <c r="C2223" s="415" t="s">
        <v>112</v>
      </c>
      <c r="D2223" s="416">
        <v>10.199999999999999</v>
      </c>
      <c r="E2223" s="417" t="s">
        <v>301</v>
      </c>
    </row>
    <row r="2224" spans="1:5" ht="40.5" x14ac:dyDescent="0.25">
      <c r="A2224" s="418">
        <v>92778</v>
      </c>
      <c r="B2224" s="414" t="s">
        <v>2118</v>
      </c>
      <c r="C2224" s="415" t="s">
        <v>112</v>
      </c>
      <c r="D2224" s="416">
        <v>8.23</v>
      </c>
      <c r="E2224" s="417" t="s">
        <v>301</v>
      </c>
    </row>
    <row r="2225" spans="1:5" ht="40.5" x14ac:dyDescent="0.25">
      <c r="A2225" s="418">
        <v>92779</v>
      </c>
      <c r="B2225" s="414" t="s">
        <v>2119</v>
      </c>
      <c r="C2225" s="415" t="s">
        <v>112</v>
      </c>
      <c r="D2225" s="416">
        <v>7.19</v>
      </c>
      <c r="E2225" s="417" t="s">
        <v>301</v>
      </c>
    </row>
    <row r="2226" spans="1:5" ht="40.5" x14ac:dyDescent="0.25">
      <c r="A2226" s="418">
        <v>92780</v>
      </c>
      <c r="B2226" s="414" t="s">
        <v>2120</v>
      </c>
      <c r="C2226" s="415" t="s">
        <v>112</v>
      </c>
      <c r="D2226" s="416">
        <v>6.54</v>
      </c>
      <c r="E2226" s="417" t="s">
        <v>301</v>
      </c>
    </row>
    <row r="2227" spans="1:5" ht="40.5" x14ac:dyDescent="0.25">
      <c r="A2227" s="418">
        <v>92781</v>
      </c>
      <c r="B2227" s="414" t="s">
        <v>2121</v>
      </c>
      <c r="C2227" s="415" t="s">
        <v>112</v>
      </c>
      <c r="D2227" s="416">
        <v>5.91</v>
      </c>
      <c r="E2227" s="417" t="s">
        <v>301</v>
      </c>
    </row>
    <row r="2228" spans="1:5" ht="40.5" x14ac:dyDescent="0.25">
      <c r="A2228" s="418">
        <v>92782</v>
      </c>
      <c r="B2228" s="414" t="s">
        <v>2122</v>
      </c>
      <c r="C2228" s="415" t="s">
        <v>112</v>
      </c>
      <c r="D2228" s="416">
        <v>6.32</v>
      </c>
      <c r="E2228" s="417" t="s">
        <v>301</v>
      </c>
    </row>
    <row r="2229" spans="1:5" ht="40.5" x14ac:dyDescent="0.25">
      <c r="A2229" s="418">
        <v>92783</v>
      </c>
      <c r="B2229" s="414" t="s">
        <v>2123</v>
      </c>
      <c r="C2229" s="415" t="s">
        <v>112</v>
      </c>
      <c r="D2229" s="416">
        <v>12.52</v>
      </c>
      <c r="E2229" s="417" t="s">
        <v>301</v>
      </c>
    </row>
    <row r="2230" spans="1:5" ht="40.5" x14ac:dyDescent="0.25">
      <c r="A2230" s="418">
        <v>92784</v>
      </c>
      <c r="B2230" s="414" t="s">
        <v>2124</v>
      </c>
      <c r="C2230" s="415" t="s">
        <v>112</v>
      </c>
      <c r="D2230" s="416">
        <v>10.74</v>
      </c>
      <c r="E2230" s="417" t="s">
        <v>301</v>
      </c>
    </row>
    <row r="2231" spans="1:5" ht="40.5" x14ac:dyDescent="0.25">
      <c r="A2231" s="418">
        <v>92785</v>
      </c>
      <c r="B2231" s="414" t="s">
        <v>2125</v>
      </c>
      <c r="C2231" s="415" t="s">
        <v>112</v>
      </c>
      <c r="D2231" s="416">
        <v>9.36</v>
      </c>
      <c r="E2231" s="417" t="s">
        <v>301</v>
      </c>
    </row>
    <row r="2232" spans="1:5" ht="40.5" x14ac:dyDescent="0.25">
      <c r="A2232" s="418">
        <v>92786</v>
      </c>
      <c r="B2232" s="414" t="s">
        <v>2126</v>
      </c>
      <c r="C2232" s="415" t="s">
        <v>112</v>
      </c>
      <c r="D2232" s="416">
        <v>9.0399999999999991</v>
      </c>
      <c r="E2232" s="417" t="s">
        <v>301</v>
      </c>
    </row>
    <row r="2233" spans="1:5" ht="40.5" x14ac:dyDescent="0.25">
      <c r="A2233" s="418">
        <v>92787</v>
      </c>
      <c r="B2233" s="414" t="s">
        <v>2127</v>
      </c>
      <c r="C2233" s="415" t="s">
        <v>112</v>
      </c>
      <c r="D2233" s="416">
        <v>7.33</v>
      </c>
      <c r="E2233" s="417" t="s">
        <v>301</v>
      </c>
    </row>
    <row r="2234" spans="1:5" ht="40.5" x14ac:dyDescent="0.25">
      <c r="A2234" s="418">
        <v>92788</v>
      </c>
      <c r="B2234" s="414" t="s">
        <v>2128</v>
      </c>
      <c r="C2234" s="415" t="s">
        <v>112</v>
      </c>
      <c r="D2234" s="416">
        <v>6.52</v>
      </c>
      <c r="E2234" s="417" t="s">
        <v>301</v>
      </c>
    </row>
    <row r="2235" spans="1:5" ht="40.5" x14ac:dyDescent="0.25">
      <c r="A2235" s="418">
        <v>92789</v>
      </c>
      <c r="B2235" s="414" t="s">
        <v>2129</v>
      </c>
      <c r="C2235" s="415" t="s">
        <v>112</v>
      </c>
      <c r="D2235" s="416">
        <v>6.04</v>
      </c>
      <c r="E2235" s="417" t="s">
        <v>301</v>
      </c>
    </row>
    <row r="2236" spans="1:5" ht="40.5" x14ac:dyDescent="0.25">
      <c r="A2236" s="418">
        <v>92790</v>
      </c>
      <c r="B2236" s="414" t="s">
        <v>2130</v>
      </c>
      <c r="C2236" s="415" t="s">
        <v>112</v>
      </c>
      <c r="D2236" s="416">
        <v>5.54</v>
      </c>
      <c r="E2236" s="417" t="s">
        <v>301</v>
      </c>
    </row>
    <row r="2237" spans="1:5" ht="27" x14ac:dyDescent="0.25">
      <c r="A2237" s="418">
        <v>92791</v>
      </c>
      <c r="B2237" s="414" t="s">
        <v>2131</v>
      </c>
      <c r="C2237" s="415" t="s">
        <v>112</v>
      </c>
      <c r="D2237" s="416">
        <v>6.87</v>
      </c>
      <c r="E2237" s="417" t="s">
        <v>301</v>
      </c>
    </row>
    <row r="2238" spans="1:5" ht="27" x14ac:dyDescent="0.25">
      <c r="A2238" s="418">
        <v>92792</v>
      </c>
      <c r="B2238" s="414" t="s">
        <v>2132</v>
      </c>
      <c r="C2238" s="415" t="s">
        <v>112</v>
      </c>
      <c r="D2238" s="416">
        <v>6.33</v>
      </c>
      <c r="E2238" s="417" t="s">
        <v>301</v>
      </c>
    </row>
    <row r="2239" spans="1:5" ht="27" x14ac:dyDescent="0.25">
      <c r="A2239" s="418">
        <v>92793</v>
      </c>
      <c r="B2239" s="414" t="s">
        <v>2133</v>
      </c>
      <c r="C2239" s="415" t="s">
        <v>112</v>
      </c>
      <c r="D2239" s="416">
        <v>6.74</v>
      </c>
      <c r="E2239" s="417" t="s">
        <v>301</v>
      </c>
    </row>
    <row r="2240" spans="1:5" ht="27" x14ac:dyDescent="0.25">
      <c r="A2240" s="418">
        <v>92794</v>
      </c>
      <c r="B2240" s="414" t="s">
        <v>2134</v>
      </c>
      <c r="C2240" s="415" t="s">
        <v>112</v>
      </c>
      <c r="D2240" s="416">
        <v>5.57</v>
      </c>
      <c r="E2240" s="417" t="s">
        <v>301</v>
      </c>
    </row>
    <row r="2241" spans="1:5" ht="27" x14ac:dyDescent="0.25">
      <c r="A2241" s="418">
        <v>92795</v>
      </c>
      <c r="B2241" s="414" t="s">
        <v>2135</v>
      </c>
      <c r="C2241" s="415" t="s">
        <v>112</v>
      </c>
      <c r="D2241" s="416">
        <v>5.18</v>
      </c>
      <c r="E2241" s="417" t="s">
        <v>301</v>
      </c>
    </row>
    <row r="2242" spans="1:5" ht="27" x14ac:dyDescent="0.25">
      <c r="A2242" s="418">
        <v>92796</v>
      </c>
      <c r="B2242" s="414" t="s">
        <v>2136</v>
      </c>
      <c r="C2242" s="415" t="s">
        <v>112</v>
      </c>
      <c r="D2242" s="416">
        <v>5.0999999999999996</v>
      </c>
      <c r="E2242" s="417" t="s">
        <v>301</v>
      </c>
    </row>
    <row r="2243" spans="1:5" ht="27" x14ac:dyDescent="0.25">
      <c r="A2243" s="418">
        <v>92797</v>
      </c>
      <c r="B2243" s="414" t="s">
        <v>2137</v>
      </c>
      <c r="C2243" s="415" t="s">
        <v>112</v>
      </c>
      <c r="D2243" s="416">
        <v>4.87</v>
      </c>
      <c r="E2243" s="417" t="s">
        <v>301</v>
      </c>
    </row>
    <row r="2244" spans="1:5" ht="27" x14ac:dyDescent="0.25">
      <c r="A2244" s="418">
        <v>92798</v>
      </c>
      <c r="B2244" s="414" t="s">
        <v>2138</v>
      </c>
      <c r="C2244" s="415" t="s">
        <v>112</v>
      </c>
      <c r="D2244" s="416">
        <v>5.6</v>
      </c>
      <c r="E2244" s="417" t="s">
        <v>301</v>
      </c>
    </row>
    <row r="2245" spans="1:5" ht="13.5" x14ac:dyDescent="0.25">
      <c r="A2245" s="418">
        <v>92799</v>
      </c>
      <c r="B2245" s="414" t="s">
        <v>2139</v>
      </c>
      <c r="C2245" s="415" t="s">
        <v>112</v>
      </c>
      <c r="D2245" s="416">
        <v>7.26</v>
      </c>
      <c r="E2245" s="417" t="s">
        <v>301</v>
      </c>
    </row>
    <row r="2246" spans="1:5" ht="13.5" x14ac:dyDescent="0.25">
      <c r="A2246" s="418">
        <v>92800</v>
      </c>
      <c r="B2246" s="414" t="s">
        <v>2140</v>
      </c>
      <c r="C2246" s="415" t="s">
        <v>112</v>
      </c>
      <c r="D2246" s="416">
        <v>6.43</v>
      </c>
      <c r="E2246" s="417" t="s">
        <v>301</v>
      </c>
    </row>
    <row r="2247" spans="1:5" ht="13.5" x14ac:dyDescent="0.25">
      <c r="A2247" s="418">
        <v>92801</v>
      </c>
      <c r="B2247" s="414" t="s">
        <v>2141</v>
      </c>
      <c r="C2247" s="415" t="s">
        <v>112</v>
      </c>
      <c r="D2247" s="416">
        <v>6.08</v>
      </c>
      <c r="E2247" s="417" t="s">
        <v>301</v>
      </c>
    </row>
    <row r="2248" spans="1:5" ht="13.5" x14ac:dyDescent="0.25">
      <c r="A2248" s="418">
        <v>92802</v>
      </c>
      <c r="B2248" s="414" t="s">
        <v>2142</v>
      </c>
      <c r="C2248" s="415" t="s">
        <v>112</v>
      </c>
      <c r="D2248" s="416">
        <v>6.59</v>
      </c>
      <c r="E2248" s="417" t="s">
        <v>301</v>
      </c>
    </row>
    <row r="2249" spans="1:5" ht="27" x14ac:dyDescent="0.25">
      <c r="A2249" s="418">
        <v>92803</v>
      </c>
      <c r="B2249" s="414" t="s">
        <v>2143</v>
      </c>
      <c r="C2249" s="415" t="s">
        <v>112</v>
      </c>
      <c r="D2249" s="416">
        <v>5.48</v>
      </c>
      <c r="E2249" s="417" t="s">
        <v>301</v>
      </c>
    </row>
    <row r="2250" spans="1:5" ht="27" x14ac:dyDescent="0.25">
      <c r="A2250" s="418">
        <v>92804</v>
      </c>
      <c r="B2250" s="414" t="s">
        <v>2144</v>
      </c>
      <c r="C2250" s="415" t="s">
        <v>112</v>
      </c>
      <c r="D2250" s="416">
        <v>5.14</v>
      </c>
      <c r="E2250" s="417" t="s">
        <v>301</v>
      </c>
    </row>
    <row r="2251" spans="1:5" ht="27" x14ac:dyDescent="0.25">
      <c r="A2251" s="418">
        <v>92805</v>
      </c>
      <c r="B2251" s="414" t="s">
        <v>2145</v>
      </c>
      <c r="C2251" s="415" t="s">
        <v>112</v>
      </c>
      <c r="D2251" s="416">
        <v>5.08</v>
      </c>
      <c r="E2251" s="417" t="s">
        <v>301</v>
      </c>
    </row>
    <row r="2252" spans="1:5" ht="27" x14ac:dyDescent="0.25">
      <c r="A2252" s="418">
        <v>92806</v>
      </c>
      <c r="B2252" s="414" t="s">
        <v>2146</v>
      </c>
      <c r="C2252" s="415" t="s">
        <v>112</v>
      </c>
      <c r="D2252" s="416">
        <v>4.8499999999999996</v>
      </c>
      <c r="E2252" s="417" t="s">
        <v>301</v>
      </c>
    </row>
    <row r="2253" spans="1:5" ht="13.5" x14ac:dyDescent="0.25">
      <c r="A2253" s="418">
        <v>92875</v>
      </c>
      <c r="B2253" s="414" t="s">
        <v>2147</v>
      </c>
      <c r="C2253" s="415" t="s">
        <v>112</v>
      </c>
      <c r="D2253" s="416">
        <v>6.4</v>
      </c>
      <c r="E2253" s="417" t="s">
        <v>301</v>
      </c>
    </row>
    <row r="2254" spans="1:5" ht="13.5" x14ac:dyDescent="0.25">
      <c r="A2254" s="418">
        <v>92876</v>
      </c>
      <c r="B2254" s="414" t="s">
        <v>2148</v>
      </c>
      <c r="C2254" s="415" t="s">
        <v>112</v>
      </c>
      <c r="D2254" s="416">
        <v>6.1</v>
      </c>
      <c r="E2254" s="417" t="s">
        <v>301</v>
      </c>
    </row>
    <row r="2255" spans="1:5" ht="13.5" x14ac:dyDescent="0.25">
      <c r="A2255" s="418">
        <v>92877</v>
      </c>
      <c r="B2255" s="414" t="s">
        <v>2149</v>
      </c>
      <c r="C2255" s="415" t="s">
        <v>112</v>
      </c>
      <c r="D2255" s="416">
        <v>5.5</v>
      </c>
      <c r="E2255" s="417" t="s">
        <v>301</v>
      </c>
    </row>
    <row r="2256" spans="1:5" ht="13.5" x14ac:dyDescent="0.25">
      <c r="A2256" s="418">
        <v>92878</v>
      </c>
      <c r="B2256" s="414" t="s">
        <v>2150</v>
      </c>
      <c r="C2256" s="415" t="s">
        <v>112</v>
      </c>
      <c r="D2256" s="416">
        <v>5.41</v>
      </c>
      <c r="E2256" s="417" t="s">
        <v>301</v>
      </c>
    </row>
    <row r="2257" spans="1:5" ht="13.5" x14ac:dyDescent="0.25">
      <c r="A2257" s="418">
        <v>92879</v>
      </c>
      <c r="B2257" s="414" t="s">
        <v>2151</v>
      </c>
      <c r="C2257" s="415" t="s">
        <v>112</v>
      </c>
      <c r="D2257" s="416">
        <v>5.33</v>
      </c>
      <c r="E2257" s="417" t="s">
        <v>301</v>
      </c>
    </row>
    <row r="2258" spans="1:5" ht="13.5" x14ac:dyDescent="0.25">
      <c r="A2258" s="418">
        <v>92880</v>
      </c>
      <c r="B2258" s="414" t="s">
        <v>2152</v>
      </c>
      <c r="C2258" s="415" t="s">
        <v>112</v>
      </c>
      <c r="D2258" s="416">
        <v>5.44</v>
      </c>
      <c r="E2258" s="417" t="s">
        <v>301</v>
      </c>
    </row>
    <row r="2259" spans="1:5" ht="13.5" x14ac:dyDescent="0.25">
      <c r="A2259" s="418">
        <v>92881</v>
      </c>
      <c r="B2259" s="414" t="s">
        <v>2153</v>
      </c>
      <c r="C2259" s="415" t="s">
        <v>112</v>
      </c>
      <c r="D2259" s="416">
        <v>5.42</v>
      </c>
      <c r="E2259" s="417" t="s">
        <v>301</v>
      </c>
    </row>
    <row r="2260" spans="1:5" ht="13.5" x14ac:dyDescent="0.25">
      <c r="A2260" s="418">
        <v>92882</v>
      </c>
      <c r="B2260" s="414" t="s">
        <v>2154</v>
      </c>
      <c r="C2260" s="415" t="s">
        <v>112</v>
      </c>
      <c r="D2260" s="416">
        <v>9.1</v>
      </c>
      <c r="E2260" s="417" t="s">
        <v>301</v>
      </c>
    </row>
    <row r="2261" spans="1:5" ht="13.5" x14ac:dyDescent="0.25">
      <c r="A2261" s="418">
        <v>92883</v>
      </c>
      <c r="B2261" s="414" t="s">
        <v>2155</v>
      </c>
      <c r="C2261" s="415" t="s">
        <v>112</v>
      </c>
      <c r="D2261" s="416">
        <v>8.19</v>
      </c>
      <c r="E2261" s="417" t="s">
        <v>301</v>
      </c>
    </row>
    <row r="2262" spans="1:5" ht="13.5" x14ac:dyDescent="0.25">
      <c r="A2262" s="418">
        <v>92884</v>
      </c>
      <c r="B2262" s="414" t="s">
        <v>2156</v>
      </c>
      <c r="C2262" s="415" t="s">
        <v>112</v>
      </c>
      <c r="D2262" s="416">
        <v>7.13</v>
      </c>
      <c r="E2262" s="417" t="s">
        <v>301</v>
      </c>
    </row>
    <row r="2263" spans="1:5" ht="13.5" x14ac:dyDescent="0.25">
      <c r="A2263" s="418">
        <v>92885</v>
      </c>
      <c r="B2263" s="414" t="s">
        <v>2157</v>
      </c>
      <c r="C2263" s="415" t="s">
        <v>112</v>
      </c>
      <c r="D2263" s="416">
        <v>6.67</v>
      </c>
      <c r="E2263" s="417" t="s">
        <v>301</v>
      </c>
    </row>
    <row r="2264" spans="1:5" ht="13.5" x14ac:dyDescent="0.25">
      <c r="A2264" s="418">
        <v>92886</v>
      </c>
      <c r="B2264" s="414" t="s">
        <v>2158</v>
      </c>
      <c r="C2264" s="415" t="s">
        <v>112</v>
      </c>
      <c r="D2264" s="416">
        <v>6.27</v>
      </c>
      <c r="E2264" s="417" t="s">
        <v>301</v>
      </c>
    </row>
    <row r="2265" spans="1:5" ht="13.5" x14ac:dyDescent="0.25">
      <c r="A2265" s="418">
        <v>92887</v>
      </c>
      <c r="B2265" s="414" t="s">
        <v>2159</v>
      </c>
      <c r="C2265" s="415" t="s">
        <v>112</v>
      </c>
      <c r="D2265" s="416">
        <v>6.14</v>
      </c>
      <c r="E2265" s="417" t="s">
        <v>301</v>
      </c>
    </row>
    <row r="2266" spans="1:5" ht="13.5" x14ac:dyDescent="0.25">
      <c r="A2266" s="418">
        <v>92888</v>
      </c>
      <c r="B2266" s="414" t="s">
        <v>2160</v>
      </c>
      <c r="C2266" s="415" t="s">
        <v>112</v>
      </c>
      <c r="D2266" s="416">
        <v>5.94</v>
      </c>
      <c r="E2266" s="417" t="s">
        <v>301</v>
      </c>
    </row>
    <row r="2267" spans="1:5" ht="27" x14ac:dyDescent="0.25">
      <c r="A2267" s="418">
        <v>92915</v>
      </c>
      <c r="B2267" s="414" t="s">
        <v>5390</v>
      </c>
      <c r="C2267" s="415" t="s">
        <v>112</v>
      </c>
      <c r="D2267" s="416">
        <v>11.52</v>
      </c>
      <c r="E2267" s="417" t="s">
        <v>301</v>
      </c>
    </row>
    <row r="2268" spans="1:5" ht="27" x14ac:dyDescent="0.25">
      <c r="A2268" s="418">
        <v>92916</v>
      </c>
      <c r="B2268" s="414" t="s">
        <v>5391</v>
      </c>
      <c r="C2268" s="415" t="s">
        <v>112</v>
      </c>
      <c r="D2268" s="416">
        <v>9.9499999999999993</v>
      </c>
      <c r="E2268" s="417" t="s">
        <v>301</v>
      </c>
    </row>
    <row r="2269" spans="1:5" ht="27" x14ac:dyDescent="0.25">
      <c r="A2269" s="418">
        <v>92917</v>
      </c>
      <c r="B2269" s="414" t="s">
        <v>5392</v>
      </c>
      <c r="C2269" s="415" t="s">
        <v>112</v>
      </c>
      <c r="D2269" s="416">
        <v>9.52</v>
      </c>
      <c r="E2269" s="417" t="s">
        <v>301</v>
      </c>
    </row>
    <row r="2270" spans="1:5" ht="27" x14ac:dyDescent="0.25">
      <c r="A2270" s="418">
        <v>92919</v>
      </c>
      <c r="B2270" s="414" t="s">
        <v>5393</v>
      </c>
      <c r="C2270" s="415" t="s">
        <v>112</v>
      </c>
      <c r="D2270" s="416">
        <v>7.72</v>
      </c>
      <c r="E2270" s="417" t="s">
        <v>301</v>
      </c>
    </row>
    <row r="2271" spans="1:5" ht="27" x14ac:dyDescent="0.25">
      <c r="A2271" s="418">
        <v>92921</v>
      </c>
      <c r="B2271" s="414" t="s">
        <v>5394</v>
      </c>
      <c r="C2271" s="415" t="s">
        <v>112</v>
      </c>
      <c r="D2271" s="416">
        <v>6.81</v>
      </c>
      <c r="E2271" s="417" t="s">
        <v>301</v>
      </c>
    </row>
    <row r="2272" spans="1:5" ht="27" x14ac:dyDescent="0.25">
      <c r="A2272" s="418">
        <v>92922</v>
      </c>
      <c r="B2272" s="414" t="s">
        <v>5395</v>
      </c>
      <c r="C2272" s="415" t="s">
        <v>112</v>
      </c>
      <c r="D2272" s="416">
        <v>6.29</v>
      </c>
      <c r="E2272" s="417" t="s">
        <v>301</v>
      </c>
    </row>
    <row r="2273" spans="1:5" ht="27" x14ac:dyDescent="0.25">
      <c r="A2273" s="418">
        <v>92923</v>
      </c>
      <c r="B2273" s="414" t="s">
        <v>5396</v>
      </c>
      <c r="C2273" s="415" t="s">
        <v>112</v>
      </c>
      <c r="D2273" s="416">
        <v>5.74</v>
      </c>
      <c r="E2273" s="417" t="s">
        <v>301</v>
      </c>
    </row>
    <row r="2274" spans="1:5" ht="27" x14ac:dyDescent="0.25">
      <c r="A2274" s="418">
        <v>92924</v>
      </c>
      <c r="B2274" s="414" t="s">
        <v>5397</v>
      </c>
      <c r="C2274" s="415" t="s">
        <v>112</v>
      </c>
      <c r="D2274" s="416">
        <v>6.22</v>
      </c>
      <c r="E2274" s="417" t="s">
        <v>301</v>
      </c>
    </row>
    <row r="2275" spans="1:5" ht="27" x14ac:dyDescent="0.25">
      <c r="A2275" s="418">
        <v>95445</v>
      </c>
      <c r="B2275" s="414" t="s">
        <v>2161</v>
      </c>
      <c r="C2275" s="415" t="s">
        <v>112</v>
      </c>
      <c r="D2275" s="416">
        <v>5.32</v>
      </c>
      <c r="E2275" s="417" t="s">
        <v>301</v>
      </c>
    </row>
    <row r="2276" spans="1:5" ht="27" x14ac:dyDescent="0.25">
      <c r="A2276" s="418">
        <v>95446</v>
      </c>
      <c r="B2276" s="414" t="s">
        <v>2162</v>
      </c>
      <c r="C2276" s="415" t="s">
        <v>112</v>
      </c>
      <c r="D2276" s="416">
        <v>5.44</v>
      </c>
      <c r="E2276" s="417" t="s">
        <v>301</v>
      </c>
    </row>
    <row r="2277" spans="1:5" ht="27" x14ac:dyDescent="0.25">
      <c r="A2277" s="418">
        <v>95576</v>
      </c>
      <c r="B2277" s="414" t="s">
        <v>5398</v>
      </c>
      <c r="C2277" s="415" t="s">
        <v>112</v>
      </c>
      <c r="D2277" s="416">
        <v>8.98</v>
      </c>
      <c r="E2277" s="417" t="s">
        <v>301</v>
      </c>
    </row>
    <row r="2278" spans="1:5" ht="27" x14ac:dyDescent="0.25">
      <c r="A2278" s="418">
        <v>95577</v>
      </c>
      <c r="B2278" s="414" t="s">
        <v>2163</v>
      </c>
      <c r="C2278" s="415" t="s">
        <v>112</v>
      </c>
      <c r="D2278" s="416">
        <v>7.42</v>
      </c>
      <c r="E2278" s="417" t="s">
        <v>301</v>
      </c>
    </row>
    <row r="2279" spans="1:5" ht="27" x14ac:dyDescent="0.25">
      <c r="A2279" s="418">
        <v>95578</v>
      </c>
      <c r="B2279" s="414" t="s">
        <v>5399</v>
      </c>
      <c r="C2279" s="415" t="s">
        <v>112</v>
      </c>
      <c r="D2279" s="416">
        <v>6.71</v>
      </c>
      <c r="E2279" s="417" t="s">
        <v>301</v>
      </c>
    </row>
    <row r="2280" spans="1:5" ht="27" x14ac:dyDescent="0.25">
      <c r="A2280" s="418">
        <v>95579</v>
      </c>
      <c r="B2280" s="414" t="s">
        <v>2164</v>
      </c>
      <c r="C2280" s="415" t="s">
        <v>112</v>
      </c>
      <c r="D2280" s="416">
        <v>6.34</v>
      </c>
      <c r="E2280" s="417" t="s">
        <v>301</v>
      </c>
    </row>
    <row r="2281" spans="1:5" ht="27" x14ac:dyDescent="0.25">
      <c r="A2281" s="418">
        <v>95580</v>
      </c>
      <c r="B2281" s="414" t="s">
        <v>2165</v>
      </c>
      <c r="C2281" s="415" t="s">
        <v>112</v>
      </c>
      <c r="D2281" s="416">
        <v>5.92</v>
      </c>
      <c r="E2281" s="417" t="s">
        <v>301</v>
      </c>
    </row>
    <row r="2282" spans="1:5" ht="27" x14ac:dyDescent="0.25">
      <c r="A2282" s="418">
        <v>95581</v>
      </c>
      <c r="B2282" s="414" t="s">
        <v>2166</v>
      </c>
      <c r="C2282" s="415" t="s">
        <v>112</v>
      </c>
      <c r="D2282" s="416">
        <v>6.48</v>
      </c>
      <c r="E2282" s="417" t="s">
        <v>301</v>
      </c>
    </row>
    <row r="2283" spans="1:5" ht="27" x14ac:dyDescent="0.25">
      <c r="A2283" s="418">
        <v>95583</v>
      </c>
      <c r="B2283" s="414" t="s">
        <v>2167</v>
      </c>
      <c r="C2283" s="415" t="s">
        <v>112</v>
      </c>
      <c r="D2283" s="416">
        <v>12.01</v>
      </c>
      <c r="E2283" s="417" t="s">
        <v>301</v>
      </c>
    </row>
    <row r="2284" spans="1:5" ht="27" x14ac:dyDescent="0.25">
      <c r="A2284" s="418">
        <v>95584</v>
      </c>
      <c r="B2284" s="414" t="s">
        <v>2168</v>
      </c>
      <c r="C2284" s="415" t="s">
        <v>112</v>
      </c>
      <c r="D2284" s="416">
        <v>9.69</v>
      </c>
      <c r="E2284" s="417" t="s">
        <v>301</v>
      </c>
    </row>
    <row r="2285" spans="1:5" ht="27" x14ac:dyDescent="0.25">
      <c r="A2285" s="418">
        <v>95585</v>
      </c>
      <c r="B2285" s="414" t="s">
        <v>5400</v>
      </c>
      <c r="C2285" s="415" t="s">
        <v>112</v>
      </c>
      <c r="D2285" s="416">
        <v>9.4</v>
      </c>
      <c r="E2285" s="417" t="s">
        <v>301</v>
      </c>
    </row>
    <row r="2286" spans="1:5" ht="27" x14ac:dyDescent="0.25">
      <c r="A2286" s="418">
        <v>95586</v>
      </c>
      <c r="B2286" s="414" t="s">
        <v>2169</v>
      </c>
      <c r="C2286" s="415" t="s">
        <v>112</v>
      </c>
      <c r="D2286" s="416">
        <v>7.73</v>
      </c>
      <c r="E2286" s="417" t="s">
        <v>301</v>
      </c>
    </row>
    <row r="2287" spans="1:5" ht="27" x14ac:dyDescent="0.25">
      <c r="A2287" s="418">
        <v>95587</v>
      </c>
      <c r="B2287" s="414" t="s">
        <v>5401</v>
      </c>
      <c r="C2287" s="415" t="s">
        <v>112</v>
      </c>
      <c r="D2287" s="416">
        <v>6.99</v>
      </c>
      <c r="E2287" s="417" t="s">
        <v>301</v>
      </c>
    </row>
    <row r="2288" spans="1:5" ht="27" x14ac:dyDescent="0.25">
      <c r="A2288" s="418">
        <v>95588</v>
      </c>
      <c r="B2288" s="414" t="s">
        <v>2170</v>
      </c>
      <c r="C2288" s="415" t="s">
        <v>112</v>
      </c>
      <c r="D2288" s="416">
        <v>6.55</v>
      </c>
      <c r="E2288" s="417" t="s">
        <v>301</v>
      </c>
    </row>
    <row r="2289" spans="1:5" ht="27" x14ac:dyDescent="0.25">
      <c r="A2289" s="418">
        <v>95589</v>
      </c>
      <c r="B2289" s="414" t="s">
        <v>2171</v>
      </c>
      <c r="C2289" s="415" t="s">
        <v>112</v>
      </c>
      <c r="D2289" s="416">
        <v>6.09</v>
      </c>
      <c r="E2289" s="417" t="s">
        <v>301</v>
      </c>
    </row>
    <row r="2290" spans="1:5" ht="27" x14ac:dyDescent="0.25">
      <c r="A2290" s="418">
        <v>95590</v>
      </c>
      <c r="B2290" s="414" t="s">
        <v>2172</v>
      </c>
      <c r="C2290" s="415" t="s">
        <v>112</v>
      </c>
      <c r="D2290" s="416">
        <v>6.63</v>
      </c>
      <c r="E2290" s="417" t="s">
        <v>301</v>
      </c>
    </row>
    <row r="2291" spans="1:5" ht="27" x14ac:dyDescent="0.25">
      <c r="A2291" s="418">
        <v>95592</v>
      </c>
      <c r="B2291" s="414" t="s">
        <v>2173</v>
      </c>
      <c r="C2291" s="415" t="s">
        <v>112</v>
      </c>
      <c r="D2291" s="416">
        <v>14.86</v>
      </c>
      <c r="E2291" s="417" t="s">
        <v>301</v>
      </c>
    </row>
    <row r="2292" spans="1:5" ht="27" x14ac:dyDescent="0.25">
      <c r="A2292" s="418">
        <v>95593</v>
      </c>
      <c r="B2292" s="414" t="s">
        <v>2174</v>
      </c>
      <c r="C2292" s="415" t="s">
        <v>112</v>
      </c>
      <c r="D2292" s="416">
        <v>11.38</v>
      </c>
      <c r="E2292" s="417" t="s">
        <v>301</v>
      </c>
    </row>
    <row r="2293" spans="1:5" ht="27" x14ac:dyDescent="0.25">
      <c r="A2293" s="418">
        <v>95943</v>
      </c>
      <c r="B2293" s="414" t="s">
        <v>2175</v>
      </c>
      <c r="C2293" s="415" t="s">
        <v>112</v>
      </c>
      <c r="D2293" s="416">
        <v>15.64</v>
      </c>
      <c r="E2293" s="417" t="s">
        <v>301</v>
      </c>
    </row>
    <row r="2294" spans="1:5" ht="27" x14ac:dyDescent="0.25">
      <c r="A2294" s="418">
        <v>95944</v>
      </c>
      <c r="B2294" s="414" t="s">
        <v>2176</v>
      </c>
      <c r="C2294" s="415" t="s">
        <v>112</v>
      </c>
      <c r="D2294" s="416">
        <v>13.6</v>
      </c>
      <c r="E2294" s="417" t="s">
        <v>301</v>
      </c>
    </row>
    <row r="2295" spans="1:5" ht="27" x14ac:dyDescent="0.25">
      <c r="A2295" s="418">
        <v>95945</v>
      </c>
      <c r="B2295" s="414" t="s">
        <v>2177</v>
      </c>
      <c r="C2295" s="415" t="s">
        <v>112</v>
      </c>
      <c r="D2295" s="416">
        <v>11.16</v>
      </c>
      <c r="E2295" s="417" t="s">
        <v>301</v>
      </c>
    </row>
    <row r="2296" spans="1:5" ht="27" x14ac:dyDescent="0.25">
      <c r="A2296" s="418">
        <v>95946</v>
      </c>
      <c r="B2296" s="414" t="s">
        <v>2178</v>
      </c>
      <c r="C2296" s="415" t="s">
        <v>112</v>
      </c>
      <c r="D2296" s="416">
        <v>8.07</v>
      </c>
      <c r="E2296" s="417" t="s">
        <v>301</v>
      </c>
    </row>
    <row r="2297" spans="1:5" ht="27" x14ac:dyDescent="0.25">
      <c r="A2297" s="418">
        <v>95947</v>
      </c>
      <c r="B2297" s="414" t="s">
        <v>2179</v>
      </c>
      <c r="C2297" s="415" t="s">
        <v>112</v>
      </c>
      <c r="D2297" s="416">
        <v>6.47</v>
      </c>
      <c r="E2297" s="417" t="s">
        <v>301</v>
      </c>
    </row>
    <row r="2298" spans="1:5" ht="27" x14ac:dyDescent="0.25">
      <c r="A2298" s="418">
        <v>95948</v>
      </c>
      <c r="B2298" s="414" t="s">
        <v>2180</v>
      </c>
      <c r="C2298" s="415" t="s">
        <v>112</v>
      </c>
      <c r="D2298" s="416">
        <v>5.54</v>
      </c>
      <c r="E2298" s="417" t="s">
        <v>301</v>
      </c>
    </row>
    <row r="2299" spans="1:5" ht="27" x14ac:dyDescent="0.25">
      <c r="A2299" s="418">
        <v>96544</v>
      </c>
      <c r="B2299" s="414" t="s">
        <v>2181</v>
      </c>
      <c r="C2299" s="415" t="s">
        <v>112</v>
      </c>
      <c r="D2299" s="416">
        <v>10.82</v>
      </c>
      <c r="E2299" s="417" t="s">
        <v>301</v>
      </c>
    </row>
    <row r="2300" spans="1:5" ht="27" x14ac:dyDescent="0.25">
      <c r="A2300" s="418">
        <v>96545</v>
      </c>
      <c r="B2300" s="414" t="s">
        <v>2182</v>
      </c>
      <c r="C2300" s="415" t="s">
        <v>112</v>
      </c>
      <c r="D2300" s="416">
        <v>10.210000000000001</v>
      </c>
      <c r="E2300" s="417" t="s">
        <v>301</v>
      </c>
    </row>
    <row r="2301" spans="1:5" ht="27" x14ac:dyDescent="0.25">
      <c r="A2301" s="418">
        <v>96546</v>
      </c>
      <c r="B2301" s="414" t="s">
        <v>2183</v>
      </c>
      <c r="C2301" s="415" t="s">
        <v>112</v>
      </c>
      <c r="D2301" s="416">
        <v>8.3000000000000007</v>
      </c>
      <c r="E2301" s="417" t="s">
        <v>301</v>
      </c>
    </row>
    <row r="2302" spans="1:5" ht="27" x14ac:dyDescent="0.25">
      <c r="A2302" s="418">
        <v>96547</v>
      </c>
      <c r="B2302" s="414" t="s">
        <v>2184</v>
      </c>
      <c r="C2302" s="415" t="s">
        <v>112</v>
      </c>
      <c r="D2302" s="416">
        <v>7.32</v>
      </c>
      <c r="E2302" s="417" t="s">
        <v>301</v>
      </c>
    </row>
    <row r="2303" spans="1:5" ht="27" x14ac:dyDescent="0.25">
      <c r="A2303" s="418">
        <v>96548</v>
      </c>
      <c r="B2303" s="414" t="s">
        <v>2185</v>
      </c>
      <c r="C2303" s="415" t="s">
        <v>112</v>
      </c>
      <c r="D2303" s="416">
        <v>6.72</v>
      </c>
      <c r="E2303" s="417" t="s">
        <v>301</v>
      </c>
    </row>
    <row r="2304" spans="1:5" ht="27" x14ac:dyDescent="0.25">
      <c r="A2304" s="418">
        <v>96549</v>
      </c>
      <c r="B2304" s="414" t="s">
        <v>2186</v>
      </c>
      <c r="C2304" s="415" t="s">
        <v>112</v>
      </c>
      <c r="D2304" s="416">
        <v>6.14</v>
      </c>
      <c r="E2304" s="417" t="s">
        <v>301</v>
      </c>
    </row>
    <row r="2305" spans="1:5" ht="27" x14ac:dyDescent="0.25">
      <c r="A2305" s="418">
        <v>96550</v>
      </c>
      <c r="B2305" s="414" t="s">
        <v>2187</v>
      </c>
      <c r="C2305" s="415" t="s">
        <v>112</v>
      </c>
      <c r="D2305" s="416">
        <v>6.59</v>
      </c>
      <c r="E2305" s="417" t="s">
        <v>301</v>
      </c>
    </row>
    <row r="2306" spans="1:5" ht="27" x14ac:dyDescent="0.25">
      <c r="A2306" s="418">
        <v>100066</v>
      </c>
      <c r="B2306" s="414" t="s">
        <v>7635</v>
      </c>
      <c r="C2306" s="415" t="s">
        <v>112</v>
      </c>
      <c r="D2306" s="416">
        <v>7.1</v>
      </c>
      <c r="E2306" s="417" t="s">
        <v>301</v>
      </c>
    </row>
    <row r="2307" spans="1:5" ht="27" x14ac:dyDescent="0.25">
      <c r="A2307" s="418">
        <v>100067</v>
      </c>
      <c r="B2307" s="414" t="s">
        <v>7636</v>
      </c>
      <c r="C2307" s="415" t="s">
        <v>112</v>
      </c>
      <c r="D2307" s="416">
        <v>7.95</v>
      </c>
      <c r="E2307" s="417" t="s">
        <v>301</v>
      </c>
    </row>
    <row r="2308" spans="1:5" ht="27" x14ac:dyDescent="0.25">
      <c r="A2308" s="418">
        <v>100068</v>
      </c>
      <c r="B2308" s="414" t="s">
        <v>7637</v>
      </c>
      <c r="C2308" s="415" t="s">
        <v>112</v>
      </c>
      <c r="D2308" s="416">
        <v>6.05</v>
      </c>
      <c r="E2308" s="417" t="s">
        <v>301</v>
      </c>
    </row>
    <row r="2309" spans="1:5" ht="13.5" x14ac:dyDescent="0.25">
      <c r="A2309" s="418">
        <v>40780</v>
      </c>
      <c r="B2309" s="414" t="s">
        <v>2188</v>
      </c>
      <c r="C2309" s="415" t="s">
        <v>220</v>
      </c>
      <c r="D2309" s="416">
        <v>9.8800000000000008</v>
      </c>
      <c r="E2309" s="417" t="s">
        <v>301</v>
      </c>
    </row>
    <row r="2310" spans="1:5" ht="13.5" x14ac:dyDescent="0.25">
      <c r="A2310" s="413" t="s">
        <v>2189</v>
      </c>
      <c r="B2310" s="414" t="s">
        <v>386</v>
      </c>
      <c r="C2310" s="415" t="s">
        <v>260</v>
      </c>
      <c r="D2310" s="416">
        <v>106.86</v>
      </c>
      <c r="E2310" s="417" t="s">
        <v>301</v>
      </c>
    </row>
    <row r="2311" spans="1:5" ht="13.5" x14ac:dyDescent="0.25">
      <c r="A2311" s="418">
        <v>89993</v>
      </c>
      <c r="B2311" s="414" t="s">
        <v>2190</v>
      </c>
      <c r="C2311" s="415" t="s">
        <v>260</v>
      </c>
      <c r="D2311" s="416">
        <v>656.93</v>
      </c>
      <c r="E2311" s="417" t="s">
        <v>301</v>
      </c>
    </row>
    <row r="2312" spans="1:5" ht="27" x14ac:dyDescent="0.25">
      <c r="A2312" s="418">
        <v>89994</v>
      </c>
      <c r="B2312" s="414" t="s">
        <v>2191</v>
      </c>
      <c r="C2312" s="415" t="s">
        <v>260</v>
      </c>
      <c r="D2312" s="416">
        <v>546.99</v>
      </c>
      <c r="E2312" s="417" t="s">
        <v>301</v>
      </c>
    </row>
    <row r="2313" spans="1:5" ht="27" x14ac:dyDescent="0.25">
      <c r="A2313" s="418">
        <v>89995</v>
      </c>
      <c r="B2313" s="414" t="s">
        <v>2192</v>
      </c>
      <c r="C2313" s="415" t="s">
        <v>260</v>
      </c>
      <c r="D2313" s="416">
        <v>628.80999999999995</v>
      </c>
      <c r="E2313" s="417" t="s">
        <v>301</v>
      </c>
    </row>
    <row r="2314" spans="1:5" ht="27" x14ac:dyDescent="0.25">
      <c r="A2314" s="418">
        <v>90278</v>
      </c>
      <c r="B2314" s="414" t="s">
        <v>2193</v>
      </c>
      <c r="C2314" s="415" t="s">
        <v>260</v>
      </c>
      <c r="D2314" s="416">
        <v>315.35000000000002</v>
      </c>
      <c r="E2314" s="417" t="s">
        <v>301</v>
      </c>
    </row>
    <row r="2315" spans="1:5" ht="27" x14ac:dyDescent="0.25">
      <c r="A2315" s="418">
        <v>90279</v>
      </c>
      <c r="B2315" s="414" t="s">
        <v>2194</v>
      </c>
      <c r="C2315" s="415" t="s">
        <v>260</v>
      </c>
      <c r="D2315" s="416">
        <v>326.33</v>
      </c>
      <c r="E2315" s="417" t="s">
        <v>301</v>
      </c>
    </row>
    <row r="2316" spans="1:5" ht="27" x14ac:dyDescent="0.25">
      <c r="A2316" s="418">
        <v>90280</v>
      </c>
      <c r="B2316" s="414" t="s">
        <v>2195</v>
      </c>
      <c r="C2316" s="415" t="s">
        <v>260</v>
      </c>
      <c r="D2316" s="416">
        <v>351.85</v>
      </c>
      <c r="E2316" s="417" t="s">
        <v>301</v>
      </c>
    </row>
    <row r="2317" spans="1:5" ht="27" x14ac:dyDescent="0.25">
      <c r="A2317" s="418">
        <v>90281</v>
      </c>
      <c r="B2317" s="414" t="s">
        <v>2196</v>
      </c>
      <c r="C2317" s="415" t="s">
        <v>260</v>
      </c>
      <c r="D2317" s="416">
        <v>385.56</v>
      </c>
      <c r="E2317" s="417" t="s">
        <v>301</v>
      </c>
    </row>
    <row r="2318" spans="1:5" ht="27" x14ac:dyDescent="0.25">
      <c r="A2318" s="418">
        <v>90282</v>
      </c>
      <c r="B2318" s="414" t="s">
        <v>2197</v>
      </c>
      <c r="C2318" s="415" t="s">
        <v>260</v>
      </c>
      <c r="D2318" s="416">
        <v>318.64999999999998</v>
      </c>
      <c r="E2318" s="417" t="s">
        <v>301</v>
      </c>
    </row>
    <row r="2319" spans="1:5" ht="27" x14ac:dyDescent="0.25">
      <c r="A2319" s="418">
        <v>90283</v>
      </c>
      <c r="B2319" s="414" t="s">
        <v>2198</v>
      </c>
      <c r="C2319" s="415" t="s">
        <v>260</v>
      </c>
      <c r="D2319" s="416">
        <v>331.06</v>
      </c>
      <c r="E2319" s="417" t="s">
        <v>301</v>
      </c>
    </row>
    <row r="2320" spans="1:5" ht="27" x14ac:dyDescent="0.25">
      <c r="A2320" s="418">
        <v>90284</v>
      </c>
      <c r="B2320" s="414" t="s">
        <v>2199</v>
      </c>
      <c r="C2320" s="415" t="s">
        <v>260</v>
      </c>
      <c r="D2320" s="416">
        <v>357.28</v>
      </c>
      <c r="E2320" s="417" t="s">
        <v>301</v>
      </c>
    </row>
    <row r="2321" spans="1:5" ht="27" x14ac:dyDescent="0.25">
      <c r="A2321" s="418">
        <v>90285</v>
      </c>
      <c r="B2321" s="414" t="s">
        <v>2200</v>
      </c>
      <c r="C2321" s="415" t="s">
        <v>260</v>
      </c>
      <c r="D2321" s="416">
        <v>393.83</v>
      </c>
      <c r="E2321" s="417" t="s">
        <v>301</v>
      </c>
    </row>
    <row r="2322" spans="1:5" ht="40.5" x14ac:dyDescent="0.25">
      <c r="A2322" s="418">
        <v>90853</v>
      </c>
      <c r="B2322" s="414" t="s">
        <v>7638</v>
      </c>
      <c r="C2322" s="415" t="s">
        <v>260</v>
      </c>
      <c r="D2322" s="416">
        <v>355.97</v>
      </c>
      <c r="E2322" s="417" t="s">
        <v>301</v>
      </c>
    </row>
    <row r="2323" spans="1:5" ht="40.5" x14ac:dyDescent="0.25">
      <c r="A2323" s="418">
        <v>90854</v>
      </c>
      <c r="B2323" s="414" t="s">
        <v>7639</v>
      </c>
      <c r="C2323" s="415" t="s">
        <v>260</v>
      </c>
      <c r="D2323" s="416">
        <v>344.77</v>
      </c>
      <c r="E2323" s="417" t="s">
        <v>301</v>
      </c>
    </row>
    <row r="2324" spans="1:5" ht="40.5" x14ac:dyDescent="0.25">
      <c r="A2324" s="418">
        <v>90855</v>
      </c>
      <c r="B2324" s="414" t="s">
        <v>7640</v>
      </c>
      <c r="C2324" s="415" t="s">
        <v>260</v>
      </c>
      <c r="D2324" s="416">
        <v>380.06</v>
      </c>
      <c r="E2324" s="417" t="s">
        <v>301</v>
      </c>
    </row>
    <row r="2325" spans="1:5" ht="40.5" x14ac:dyDescent="0.25">
      <c r="A2325" s="418">
        <v>90856</v>
      </c>
      <c r="B2325" s="414" t="s">
        <v>7641</v>
      </c>
      <c r="C2325" s="415" t="s">
        <v>260</v>
      </c>
      <c r="D2325" s="416">
        <v>359.72</v>
      </c>
      <c r="E2325" s="417" t="s">
        <v>301</v>
      </c>
    </row>
    <row r="2326" spans="1:5" ht="40.5" x14ac:dyDescent="0.25">
      <c r="A2326" s="418">
        <v>90857</v>
      </c>
      <c r="B2326" s="414" t="s">
        <v>7642</v>
      </c>
      <c r="C2326" s="415" t="s">
        <v>260</v>
      </c>
      <c r="D2326" s="416">
        <v>347.25</v>
      </c>
      <c r="E2326" s="417" t="s">
        <v>301</v>
      </c>
    </row>
    <row r="2327" spans="1:5" ht="40.5" x14ac:dyDescent="0.25">
      <c r="A2327" s="418">
        <v>90858</v>
      </c>
      <c r="B2327" s="414" t="s">
        <v>7643</v>
      </c>
      <c r="C2327" s="415" t="s">
        <v>260</v>
      </c>
      <c r="D2327" s="416">
        <v>397.25</v>
      </c>
      <c r="E2327" s="417" t="s">
        <v>301</v>
      </c>
    </row>
    <row r="2328" spans="1:5" ht="40.5" x14ac:dyDescent="0.25">
      <c r="A2328" s="418">
        <v>90859</v>
      </c>
      <c r="B2328" s="414" t="s">
        <v>7644</v>
      </c>
      <c r="C2328" s="415" t="s">
        <v>260</v>
      </c>
      <c r="D2328" s="416">
        <v>337.78</v>
      </c>
      <c r="E2328" s="417" t="s">
        <v>301</v>
      </c>
    </row>
    <row r="2329" spans="1:5" ht="40.5" x14ac:dyDescent="0.25">
      <c r="A2329" s="418">
        <v>90860</v>
      </c>
      <c r="B2329" s="414" t="s">
        <v>7645</v>
      </c>
      <c r="C2329" s="415" t="s">
        <v>260</v>
      </c>
      <c r="D2329" s="416">
        <v>342.97</v>
      </c>
      <c r="E2329" s="417" t="s">
        <v>301</v>
      </c>
    </row>
    <row r="2330" spans="1:5" ht="40.5" x14ac:dyDescent="0.25">
      <c r="A2330" s="418">
        <v>90861</v>
      </c>
      <c r="B2330" s="414" t="s">
        <v>7646</v>
      </c>
      <c r="C2330" s="415" t="s">
        <v>260</v>
      </c>
      <c r="D2330" s="416">
        <v>350.58</v>
      </c>
      <c r="E2330" s="417" t="s">
        <v>301</v>
      </c>
    </row>
    <row r="2331" spans="1:5" ht="40.5" x14ac:dyDescent="0.25">
      <c r="A2331" s="418">
        <v>90862</v>
      </c>
      <c r="B2331" s="414" t="s">
        <v>7647</v>
      </c>
      <c r="C2331" s="415" t="s">
        <v>260</v>
      </c>
      <c r="D2331" s="416">
        <v>316.63</v>
      </c>
      <c r="E2331" s="417" t="s">
        <v>301</v>
      </c>
    </row>
    <row r="2332" spans="1:5" ht="40.5" x14ac:dyDescent="0.25">
      <c r="A2332" s="418">
        <v>92718</v>
      </c>
      <c r="B2332" s="414" t="s">
        <v>2201</v>
      </c>
      <c r="C2332" s="415" t="s">
        <v>260</v>
      </c>
      <c r="D2332" s="416">
        <v>443.39</v>
      </c>
      <c r="E2332" s="417" t="s">
        <v>301</v>
      </c>
    </row>
    <row r="2333" spans="1:5" ht="40.5" x14ac:dyDescent="0.25">
      <c r="A2333" s="418">
        <v>92719</v>
      </c>
      <c r="B2333" s="414" t="s">
        <v>2202</v>
      </c>
      <c r="C2333" s="415" t="s">
        <v>260</v>
      </c>
      <c r="D2333" s="416">
        <v>307.83</v>
      </c>
      <c r="E2333" s="417" t="s">
        <v>301</v>
      </c>
    </row>
    <row r="2334" spans="1:5" ht="40.5" x14ac:dyDescent="0.25">
      <c r="A2334" s="418">
        <v>92720</v>
      </c>
      <c r="B2334" s="414" t="s">
        <v>2203</v>
      </c>
      <c r="C2334" s="415" t="s">
        <v>260</v>
      </c>
      <c r="D2334" s="416">
        <v>349.27</v>
      </c>
      <c r="E2334" s="417" t="s">
        <v>301</v>
      </c>
    </row>
    <row r="2335" spans="1:5" ht="40.5" x14ac:dyDescent="0.25">
      <c r="A2335" s="418">
        <v>92721</v>
      </c>
      <c r="B2335" s="414" t="s">
        <v>2204</v>
      </c>
      <c r="C2335" s="415" t="s">
        <v>260</v>
      </c>
      <c r="D2335" s="416">
        <v>299.52999999999997</v>
      </c>
      <c r="E2335" s="417" t="s">
        <v>301</v>
      </c>
    </row>
    <row r="2336" spans="1:5" ht="40.5" x14ac:dyDescent="0.25">
      <c r="A2336" s="418">
        <v>92722</v>
      </c>
      <c r="B2336" s="414" t="s">
        <v>2205</v>
      </c>
      <c r="C2336" s="415" t="s">
        <v>260</v>
      </c>
      <c r="D2336" s="416">
        <v>345.86</v>
      </c>
      <c r="E2336" s="417" t="s">
        <v>301</v>
      </c>
    </row>
    <row r="2337" spans="1:5" ht="40.5" x14ac:dyDescent="0.25">
      <c r="A2337" s="418">
        <v>92723</v>
      </c>
      <c r="B2337" s="414" t="s">
        <v>2206</v>
      </c>
      <c r="C2337" s="415" t="s">
        <v>260</v>
      </c>
      <c r="D2337" s="416">
        <v>337.48</v>
      </c>
      <c r="E2337" s="417" t="s">
        <v>301</v>
      </c>
    </row>
    <row r="2338" spans="1:5" ht="40.5" x14ac:dyDescent="0.25">
      <c r="A2338" s="418">
        <v>92724</v>
      </c>
      <c r="B2338" s="414" t="s">
        <v>2207</v>
      </c>
      <c r="C2338" s="415" t="s">
        <v>260</v>
      </c>
      <c r="D2338" s="416">
        <v>334.41</v>
      </c>
      <c r="E2338" s="417" t="s">
        <v>301</v>
      </c>
    </row>
    <row r="2339" spans="1:5" ht="40.5" x14ac:dyDescent="0.25">
      <c r="A2339" s="418">
        <v>92725</v>
      </c>
      <c r="B2339" s="414" t="s">
        <v>2208</v>
      </c>
      <c r="C2339" s="415" t="s">
        <v>260</v>
      </c>
      <c r="D2339" s="416">
        <v>333.14</v>
      </c>
      <c r="E2339" s="417" t="s">
        <v>301</v>
      </c>
    </row>
    <row r="2340" spans="1:5" ht="40.5" x14ac:dyDescent="0.25">
      <c r="A2340" s="418">
        <v>92726</v>
      </c>
      <c r="B2340" s="414" t="s">
        <v>394</v>
      </c>
      <c r="C2340" s="415" t="s">
        <v>260</v>
      </c>
      <c r="D2340" s="416">
        <v>330.97</v>
      </c>
      <c r="E2340" s="417" t="s">
        <v>301</v>
      </c>
    </row>
    <row r="2341" spans="1:5" ht="54" x14ac:dyDescent="0.25">
      <c r="A2341" s="418">
        <v>92727</v>
      </c>
      <c r="B2341" s="414" t="s">
        <v>2209</v>
      </c>
      <c r="C2341" s="415" t="s">
        <v>260</v>
      </c>
      <c r="D2341" s="416">
        <v>382.41</v>
      </c>
      <c r="E2341" s="417" t="s">
        <v>301</v>
      </c>
    </row>
    <row r="2342" spans="1:5" ht="54" x14ac:dyDescent="0.25">
      <c r="A2342" s="418">
        <v>92728</v>
      </c>
      <c r="B2342" s="414" t="s">
        <v>2210</v>
      </c>
      <c r="C2342" s="415" t="s">
        <v>260</v>
      </c>
      <c r="D2342" s="416">
        <v>360.92</v>
      </c>
      <c r="E2342" s="417" t="s">
        <v>301</v>
      </c>
    </row>
    <row r="2343" spans="1:5" ht="54" x14ac:dyDescent="0.25">
      <c r="A2343" s="418">
        <v>92729</v>
      </c>
      <c r="B2343" s="414" t="s">
        <v>7648</v>
      </c>
      <c r="C2343" s="415" t="s">
        <v>260</v>
      </c>
      <c r="D2343" s="416">
        <v>351.83</v>
      </c>
      <c r="E2343" s="417" t="s">
        <v>301</v>
      </c>
    </row>
    <row r="2344" spans="1:5" ht="54" x14ac:dyDescent="0.25">
      <c r="A2344" s="418">
        <v>92730</v>
      </c>
      <c r="B2344" s="414" t="s">
        <v>2211</v>
      </c>
      <c r="C2344" s="415" t="s">
        <v>260</v>
      </c>
      <c r="D2344" s="416">
        <v>336.69</v>
      </c>
      <c r="E2344" s="417" t="s">
        <v>301</v>
      </c>
    </row>
    <row r="2345" spans="1:5" ht="54" x14ac:dyDescent="0.25">
      <c r="A2345" s="418">
        <v>92731</v>
      </c>
      <c r="B2345" s="414" t="s">
        <v>2212</v>
      </c>
      <c r="C2345" s="415" t="s">
        <v>260</v>
      </c>
      <c r="D2345" s="416">
        <v>354.06</v>
      </c>
      <c r="E2345" s="417" t="s">
        <v>301</v>
      </c>
    </row>
    <row r="2346" spans="1:5" ht="54" x14ac:dyDescent="0.25">
      <c r="A2346" s="418">
        <v>92732</v>
      </c>
      <c r="B2346" s="414" t="s">
        <v>2213</v>
      </c>
      <c r="C2346" s="415" t="s">
        <v>260</v>
      </c>
      <c r="D2346" s="416">
        <v>339.37</v>
      </c>
      <c r="E2346" s="417" t="s">
        <v>301</v>
      </c>
    </row>
    <row r="2347" spans="1:5" ht="54" x14ac:dyDescent="0.25">
      <c r="A2347" s="418">
        <v>92733</v>
      </c>
      <c r="B2347" s="414" t="s">
        <v>2214</v>
      </c>
      <c r="C2347" s="415" t="s">
        <v>260</v>
      </c>
      <c r="D2347" s="416">
        <v>333.11</v>
      </c>
      <c r="E2347" s="417" t="s">
        <v>301</v>
      </c>
    </row>
    <row r="2348" spans="1:5" ht="54" x14ac:dyDescent="0.25">
      <c r="A2348" s="418">
        <v>92734</v>
      </c>
      <c r="B2348" s="414" t="s">
        <v>2215</v>
      </c>
      <c r="C2348" s="415" t="s">
        <v>260</v>
      </c>
      <c r="D2348" s="416">
        <v>322.75</v>
      </c>
      <c r="E2348" s="417" t="s">
        <v>301</v>
      </c>
    </row>
    <row r="2349" spans="1:5" ht="54" x14ac:dyDescent="0.25">
      <c r="A2349" s="418">
        <v>92735</v>
      </c>
      <c r="B2349" s="414" t="s">
        <v>2216</v>
      </c>
      <c r="C2349" s="415" t="s">
        <v>260</v>
      </c>
      <c r="D2349" s="416">
        <v>330.35</v>
      </c>
      <c r="E2349" s="417" t="s">
        <v>301</v>
      </c>
    </row>
    <row r="2350" spans="1:5" ht="54" x14ac:dyDescent="0.25">
      <c r="A2350" s="418">
        <v>92736</v>
      </c>
      <c r="B2350" s="414" t="s">
        <v>2217</v>
      </c>
      <c r="C2350" s="415" t="s">
        <v>260</v>
      </c>
      <c r="D2350" s="416">
        <v>318.86</v>
      </c>
      <c r="E2350" s="417" t="s">
        <v>301</v>
      </c>
    </row>
    <row r="2351" spans="1:5" ht="54" x14ac:dyDescent="0.25">
      <c r="A2351" s="418">
        <v>92739</v>
      </c>
      <c r="B2351" s="414" t="s">
        <v>2218</v>
      </c>
      <c r="C2351" s="415" t="s">
        <v>260</v>
      </c>
      <c r="D2351" s="416">
        <v>302.18</v>
      </c>
      <c r="E2351" s="417" t="s">
        <v>301</v>
      </c>
    </row>
    <row r="2352" spans="1:5" ht="54" x14ac:dyDescent="0.25">
      <c r="A2352" s="418">
        <v>92740</v>
      </c>
      <c r="B2352" s="414" t="s">
        <v>2219</v>
      </c>
      <c r="C2352" s="415" t="s">
        <v>260</v>
      </c>
      <c r="D2352" s="416">
        <v>296.49</v>
      </c>
      <c r="E2352" s="417" t="s">
        <v>301</v>
      </c>
    </row>
    <row r="2353" spans="1:5" ht="40.5" x14ac:dyDescent="0.25">
      <c r="A2353" s="418">
        <v>92741</v>
      </c>
      <c r="B2353" s="414" t="s">
        <v>2220</v>
      </c>
      <c r="C2353" s="415" t="s">
        <v>260</v>
      </c>
      <c r="D2353" s="416">
        <v>501.19</v>
      </c>
      <c r="E2353" s="417" t="s">
        <v>301</v>
      </c>
    </row>
    <row r="2354" spans="1:5" ht="54" x14ac:dyDescent="0.25">
      <c r="A2354" s="418">
        <v>92742</v>
      </c>
      <c r="B2354" s="414" t="s">
        <v>2221</v>
      </c>
      <c r="C2354" s="415" t="s">
        <v>260</v>
      </c>
      <c r="D2354" s="416">
        <v>717.06</v>
      </c>
      <c r="E2354" s="417" t="s">
        <v>301</v>
      </c>
    </row>
    <row r="2355" spans="1:5" ht="27" x14ac:dyDescent="0.25">
      <c r="A2355" s="418">
        <v>92873</v>
      </c>
      <c r="B2355" s="414" t="s">
        <v>172</v>
      </c>
      <c r="C2355" s="415" t="s">
        <v>260</v>
      </c>
      <c r="D2355" s="416">
        <v>167.61</v>
      </c>
      <c r="E2355" s="417" t="s">
        <v>301</v>
      </c>
    </row>
    <row r="2356" spans="1:5" ht="27" x14ac:dyDescent="0.25">
      <c r="A2356" s="418">
        <v>92874</v>
      </c>
      <c r="B2356" s="414" t="s">
        <v>2222</v>
      </c>
      <c r="C2356" s="415" t="s">
        <v>260</v>
      </c>
      <c r="D2356" s="416">
        <v>27.44</v>
      </c>
      <c r="E2356" s="417" t="s">
        <v>301</v>
      </c>
    </row>
    <row r="2357" spans="1:5" ht="27" x14ac:dyDescent="0.25">
      <c r="A2357" s="418">
        <v>94962</v>
      </c>
      <c r="B2357" s="414" t="s">
        <v>2223</v>
      </c>
      <c r="C2357" s="415" t="s">
        <v>260</v>
      </c>
      <c r="D2357" s="416">
        <v>269.64</v>
      </c>
      <c r="E2357" s="417" t="s">
        <v>301</v>
      </c>
    </row>
    <row r="2358" spans="1:5" ht="27" x14ac:dyDescent="0.25">
      <c r="A2358" s="418">
        <v>94963</v>
      </c>
      <c r="B2358" s="414" t="s">
        <v>2224</v>
      </c>
      <c r="C2358" s="415" t="s">
        <v>260</v>
      </c>
      <c r="D2358" s="416">
        <v>292.48</v>
      </c>
      <c r="E2358" s="417" t="s">
        <v>301</v>
      </c>
    </row>
    <row r="2359" spans="1:5" ht="27" x14ac:dyDescent="0.25">
      <c r="A2359" s="418">
        <v>94964</v>
      </c>
      <c r="B2359" s="414" t="s">
        <v>2225</v>
      </c>
      <c r="C2359" s="415" t="s">
        <v>260</v>
      </c>
      <c r="D2359" s="416">
        <v>314.56</v>
      </c>
      <c r="E2359" s="417" t="s">
        <v>301</v>
      </c>
    </row>
    <row r="2360" spans="1:5" ht="27" x14ac:dyDescent="0.25">
      <c r="A2360" s="418">
        <v>94965</v>
      </c>
      <c r="B2360" s="414" t="s">
        <v>2226</v>
      </c>
      <c r="C2360" s="415" t="s">
        <v>260</v>
      </c>
      <c r="D2360" s="416">
        <v>322.56</v>
      </c>
      <c r="E2360" s="417" t="s">
        <v>301</v>
      </c>
    </row>
    <row r="2361" spans="1:5" ht="27" x14ac:dyDescent="0.25">
      <c r="A2361" s="418">
        <v>94966</v>
      </c>
      <c r="B2361" s="414" t="s">
        <v>2227</v>
      </c>
      <c r="C2361" s="415" t="s">
        <v>260</v>
      </c>
      <c r="D2361" s="416">
        <v>331.33</v>
      </c>
      <c r="E2361" s="417" t="s">
        <v>301</v>
      </c>
    </row>
    <row r="2362" spans="1:5" ht="27" x14ac:dyDescent="0.25">
      <c r="A2362" s="418">
        <v>94967</v>
      </c>
      <c r="B2362" s="414" t="s">
        <v>2228</v>
      </c>
      <c r="C2362" s="415" t="s">
        <v>260</v>
      </c>
      <c r="D2362" s="416">
        <v>369.96</v>
      </c>
      <c r="E2362" s="417" t="s">
        <v>301</v>
      </c>
    </row>
    <row r="2363" spans="1:5" ht="27" x14ac:dyDescent="0.25">
      <c r="A2363" s="418">
        <v>94968</v>
      </c>
      <c r="B2363" s="414" t="s">
        <v>2229</v>
      </c>
      <c r="C2363" s="415" t="s">
        <v>260</v>
      </c>
      <c r="D2363" s="416">
        <v>266.98</v>
      </c>
      <c r="E2363" s="417" t="s">
        <v>301</v>
      </c>
    </row>
    <row r="2364" spans="1:5" ht="27" x14ac:dyDescent="0.25">
      <c r="A2364" s="418">
        <v>94969</v>
      </c>
      <c r="B2364" s="414" t="s">
        <v>2230</v>
      </c>
      <c r="C2364" s="415" t="s">
        <v>260</v>
      </c>
      <c r="D2364" s="416">
        <v>287.41000000000003</v>
      </c>
      <c r="E2364" s="417" t="s">
        <v>301</v>
      </c>
    </row>
    <row r="2365" spans="1:5" ht="27" x14ac:dyDescent="0.25">
      <c r="A2365" s="418">
        <v>94970</v>
      </c>
      <c r="B2365" s="414" t="s">
        <v>2231</v>
      </c>
      <c r="C2365" s="415" t="s">
        <v>260</v>
      </c>
      <c r="D2365" s="416">
        <v>304.98</v>
      </c>
      <c r="E2365" s="417" t="s">
        <v>301</v>
      </c>
    </row>
    <row r="2366" spans="1:5" ht="27" x14ac:dyDescent="0.25">
      <c r="A2366" s="418">
        <v>94971</v>
      </c>
      <c r="B2366" s="414" t="s">
        <v>2232</v>
      </c>
      <c r="C2366" s="415" t="s">
        <v>260</v>
      </c>
      <c r="D2366" s="416">
        <v>317.39999999999998</v>
      </c>
      <c r="E2366" s="417" t="s">
        <v>301</v>
      </c>
    </row>
    <row r="2367" spans="1:5" ht="27" x14ac:dyDescent="0.25">
      <c r="A2367" s="418">
        <v>94972</v>
      </c>
      <c r="B2367" s="414" t="s">
        <v>2233</v>
      </c>
      <c r="C2367" s="415" t="s">
        <v>260</v>
      </c>
      <c r="D2367" s="416">
        <v>325.98</v>
      </c>
      <c r="E2367" s="417" t="s">
        <v>301</v>
      </c>
    </row>
    <row r="2368" spans="1:5" ht="27" x14ac:dyDescent="0.25">
      <c r="A2368" s="418">
        <v>94973</v>
      </c>
      <c r="B2368" s="414" t="s">
        <v>2234</v>
      </c>
      <c r="C2368" s="415" t="s">
        <v>260</v>
      </c>
      <c r="D2368" s="416">
        <v>363.37</v>
      </c>
      <c r="E2368" s="417" t="s">
        <v>301</v>
      </c>
    </row>
    <row r="2369" spans="1:5" ht="27" x14ac:dyDescent="0.25">
      <c r="A2369" s="418">
        <v>94974</v>
      </c>
      <c r="B2369" s="414" t="s">
        <v>2235</v>
      </c>
      <c r="C2369" s="415" t="s">
        <v>260</v>
      </c>
      <c r="D2369" s="416">
        <v>372.27</v>
      </c>
      <c r="E2369" s="417" t="s">
        <v>301</v>
      </c>
    </row>
    <row r="2370" spans="1:5" ht="27" x14ac:dyDescent="0.25">
      <c r="A2370" s="418">
        <v>94975</v>
      </c>
      <c r="B2370" s="414" t="s">
        <v>2236</v>
      </c>
      <c r="C2370" s="415" t="s">
        <v>260</v>
      </c>
      <c r="D2370" s="416">
        <v>393.11</v>
      </c>
      <c r="E2370" s="417" t="s">
        <v>301</v>
      </c>
    </row>
    <row r="2371" spans="1:5" ht="27" x14ac:dyDescent="0.25">
      <c r="A2371" s="418">
        <v>96555</v>
      </c>
      <c r="B2371" s="414" t="s">
        <v>2237</v>
      </c>
      <c r="C2371" s="415" t="s">
        <v>260</v>
      </c>
      <c r="D2371" s="416">
        <v>465.43</v>
      </c>
      <c r="E2371" s="417" t="s">
        <v>301</v>
      </c>
    </row>
    <row r="2372" spans="1:5" ht="27" x14ac:dyDescent="0.25">
      <c r="A2372" s="418">
        <v>96556</v>
      </c>
      <c r="B2372" s="414" t="s">
        <v>2238</v>
      </c>
      <c r="C2372" s="415" t="s">
        <v>260</v>
      </c>
      <c r="D2372" s="416">
        <v>533.13</v>
      </c>
      <c r="E2372" s="417" t="s">
        <v>301</v>
      </c>
    </row>
    <row r="2373" spans="1:5" ht="27" x14ac:dyDescent="0.25">
      <c r="A2373" s="418">
        <v>96557</v>
      </c>
      <c r="B2373" s="414" t="s">
        <v>2239</v>
      </c>
      <c r="C2373" s="415" t="s">
        <v>260</v>
      </c>
      <c r="D2373" s="416">
        <v>363.35</v>
      </c>
      <c r="E2373" s="417" t="s">
        <v>301</v>
      </c>
    </row>
    <row r="2374" spans="1:5" ht="27" x14ac:dyDescent="0.25">
      <c r="A2374" s="418">
        <v>96558</v>
      </c>
      <c r="B2374" s="414" t="s">
        <v>2240</v>
      </c>
      <c r="C2374" s="415" t="s">
        <v>260</v>
      </c>
      <c r="D2374" s="416">
        <v>369.29</v>
      </c>
      <c r="E2374" s="417" t="s">
        <v>301</v>
      </c>
    </row>
    <row r="2375" spans="1:5" ht="40.5" x14ac:dyDescent="0.25">
      <c r="A2375" s="418">
        <v>99235</v>
      </c>
      <c r="B2375" s="414" t="s">
        <v>7649</v>
      </c>
      <c r="C2375" s="415" t="s">
        <v>260</v>
      </c>
      <c r="D2375" s="416">
        <v>327.35000000000002</v>
      </c>
      <c r="E2375" s="417" t="s">
        <v>301</v>
      </c>
    </row>
    <row r="2376" spans="1:5" ht="40.5" x14ac:dyDescent="0.25">
      <c r="A2376" s="418">
        <v>99431</v>
      </c>
      <c r="B2376" s="414" t="s">
        <v>7650</v>
      </c>
      <c r="C2376" s="415" t="s">
        <v>260</v>
      </c>
      <c r="D2376" s="416">
        <v>390.22</v>
      </c>
      <c r="E2376" s="417" t="s">
        <v>301</v>
      </c>
    </row>
    <row r="2377" spans="1:5" ht="40.5" x14ac:dyDescent="0.25">
      <c r="A2377" s="418">
        <v>99432</v>
      </c>
      <c r="B2377" s="414" t="s">
        <v>7651</v>
      </c>
      <c r="C2377" s="415" t="s">
        <v>260</v>
      </c>
      <c r="D2377" s="416">
        <v>367.63</v>
      </c>
      <c r="E2377" s="417" t="s">
        <v>301</v>
      </c>
    </row>
    <row r="2378" spans="1:5" ht="40.5" x14ac:dyDescent="0.25">
      <c r="A2378" s="418">
        <v>99433</v>
      </c>
      <c r="B2378" s="414" t="s">
        <v>7652</v>
      </c>
      <c r="C2378" s="415" t="s">
        <v>260</v>
      </c>
      <c r="D2378" s="416">
        <v>415.54</v>
      </c>
      <c r="E2378" s="417" t="s">
        <v>301</v>
      </c>
    </row>
    <row r="2379" spans="1:5" ht="40.5" x14ac:dyDescent="0.25">
      <c r="A2379" s="418">
        <v>99434</v>
      </c>
      <c r="B2379" s="414" t="s">
        <v>7653</v>
      </c>
      <c r="C2379" s="415" t="s">
        <v>260</v>
      </c>
      <c r="D2379" s="416">
        <v>393.97</v>
      </c>
      <c r="E2379" s="417" t="s">
        <v>301</v>
      </c>
    </row>
    <row r="2380" spans="1:5" ht="40.5" x14ac:dyDescent="0.25">
      <c r="A2380" s="418">
        <v>99435</v>
      </c>
      <c r="B2380" s="414" t="s">
        <v>7654</v>
      </c>
      <c r="C2380" s="415" t="s">
        <v>260</v>
      </c>
      <c r="D2380" s="416">
        <v>380.56</v>
      </c>
      <c r="E2380" s="417" t="s">
        <v>301</v>
      </c>
    </row>
    <row r="2381" spans="1:5" ht="40.5" x14ac:dyDescent="0.25">
      <c r="A2381" s="418">
        <v>99436</v>
      </c>
      <c r="B2381" s="414" t="s">
        <v>7655</v>
      </c>
      <c r="C2381" s="415" t="s">
        <v>260</v>
      </c>
      <c r="D2381" s="416">
        <v>432.73</v>
      </c>
      <c r="E2381" s="417" t="s">
        <v>301</v>
      </c>
    </row>
    <row r="2382" spans="1:5" ht="40.5" x14ac:dyDescent="0.25">
      <c r="A2382" s="418">
        <v>99437</v>
      </c>
      <c r="B2382" s="414" t="s">
        <v>7656</v>
      </c>
      <c r="C2382" s="415" t="s">
        <v>260</v>
      </c>
      <c r="D2382" s="416">
        <v>349.08</v>
      </c>
      <c r="E2382" s="417" t="s">
        <v>301</v>
      </c>
    </row>
    <row r="2383" spans="1:5" ht="40.5" x14ac:dyDescent="0.25">
      <c r="A2383" s="418">
        <v>99438</v>
      </c>
      <c r="B2383" s="414" t="s">
        <v>7657</v>
      </c>
      <c r="C2383" s="415" t="s">
        <v>260</v>
      </c>
      <c r="D2383" s="416">
        <v>354.27</v>
      </c>
      <c r="E2383" s="417" t="s">
        <v>301</v>
      </c>
    </row>
    <row r="2384" spans="1:5" ht="40.5" x14ac:dyDescent="0.25">
      <c r="A2384" s="418">
        <v>99439</v>
      </c>
      <c r="B2384" s="414" t="s">
        <v>7658</v>
      </c>
      <c r="C2384" s="415" t="s">
        <v>260</v>
      </c>
      <c r="D2384" s="416">
        <v>384.2</v>
      </c>
      <c r="E2384" s="417" t="s">
        <v>301</v>
      </c>
    </row>
    <row r="2385" spans="1:5" ht="27" x14ac:dyDescent="0.25">
      <c r="A2385" s="413" t="s">
        <v>2241</v>
      </c>
      <c r="B2385" s="414" t="s">
        <v>2242</v>
      </c>
      <c r="C2385" s="415" t="s">
        <v>220</v>
      </c>
      <c r="D2385" s="416">
        <v>70.900000000000006</v>
      </c>
      <c r="E2385" s="417" t="s">
        <v>301</v>
      </c>
    </row>
    <row r="2386" spans="1:5" ht="27" x14ac:dyDescent="0.25">
      <c r="A2386" s="413" t="s">
        <v>2243</v>
      </c>
      <c r="B2386" s="414" t="s">
        <v>2244</v>
      </c>
      <c r="C2386" s="415" t="s">
        <v>220</v>
      </c>
      <c r="D2386" s="416">
        <v>78.66</v>
      </c>
      <c r="E2386" s="417" t="s">
        <v>301</v>
      </c>
    </row>
    <row r="2387" spans="1:5" ht="27" x14ac:dyDescent="0.25">
      <c r="A2387" s="413" t="s">
        <v>2245</v>
      </c>
      <c r="B2387" s="414" t="s">
        <v>2246</v>
      </c>
      <c r="C2387" s="415" t="s">
        <v>220</v>
      </c>
      <c r="D2387" s="416">
        <v>93.31</v>
      </c>
      <c r="E2387" s="417" t="s">
        <v>301</v>
      </c>
    </row>
    <row r="2388" spans="1:5" ht="27" x14ac:dyDescent="0.25">
      <c r="A2388" s="413" t="s">
        <v>2247</v>
      </c>
      <c r="B2388" s="414" t="s">
        <v>2248</v>
      </c>
      <c r="C2388" s="415" t="s">
        <v>220</v>
      </c>
      <c r="D2388" s="416">
        <v>106.46</v>
      </c>
      <c r="E2388" s="417" t="s">
        <v>301</v>
      </c>
    </row>
    <row r="2389" spans="1:5" ht="40.5" x14ac:dyDescent="0.25">
      <c r="A2389" s="413" t="s">
        <v>2249</v>
      </c>
      <c r="B2389" s="414" t="s">
        <v>393</v>
      </c>
      <c r="C2389" s="415" t="s">
        <v>220</v>
      </c>
      <c r="D2389" s="416">
        <v>63.51</v>
      </c>
      <c r="E2389" s="417" t="s">
        <v>301</v>
      </c>
    </row>
    <row r="2390" spans="1:5" ht="40.5" x14ac:dyDescent="0.25">
      <c r="A2390" s="413" t="s">
        <v>2250</v>
      </c>
      <c r="B2390" s="414" t="s">
        <v>2251</v>
      </c>
      <c r="C2390" s="415" t="s">
        <v>220</v>
      </c>
      <c r="D2390" s="416">
        <v>70.2</v>
      </c>
      <c r="E2390" s="417" t="s">
        <v>301</v>
      </c>
    </row>
    <row r="2391" spans="1:5" ht="13.5" x14ac:dyDescent="0.25">
      <c r="A2391" s="413" t="s">
        <v>2252</v>
      </c>
      <c r="B2391" s="414" t="s">
        <v>2253</v>
      </c>
      <c r="C2391" s="415" t="s">
        <v>260</v>
      </c>
      <c r="D2391" s="416">
        <v>110.17</v>
      </c>
      <c r="E2391" s="417" t="s">
        <v>301</v>
      </c>
    </row>
    <row r="2392" spans="1:5" ht="13.5" x14ac:dyDescent="0.25">
      <c r="A2392" s="413" t="s">
        <v>2254</v>
      </c>
      <c r="B2392" s="414" t="s">
        <v>2255</v>
      </c>
      <c r="C2392" s="415" t="s">
        <v>260</v>
      </c>
      <c r="D2392" s="416">
        <v>141.93</v>
      </c>
      <c r="E2392" s="417" t="s">
        <v>301</v>
      </c>
    </row>
    <row r="2393" spans="1:5" ht="13.5" x14ac:dyDescent="0.25">
      <c r="A2393" s="413" t="s">
        <v>2256</v>
      </c>
      <c r="B2393" s="414" t="s">
        <v>2257</v>
      </c>
      <c r="C2393" s="415" t="s">
        <v>220</v>
      </c>
      <c r="D2393" s="416">
        <v>32.21</v>
      </c>
      <c r="E2393" s="417" t="s">
        <v>301</v>
      </c>
    </row>
    <row r="2394" spans="1:5" ht="13.5" x14ac:dyDescent="0.25">
      <c r="A2394" s="418">
        <v>83518</v>
      </c>
      <c r="B2394" s="414" t="s">
        <v>2258</v>
      </c>
      <c r="C2394" s="415" t="s">
        <v>260</v>
      </c>
      <c r="D2394" s="416">
        <v>308.33</v>
      </c>
      <c r="E2394" s="417" t="s">
        <v>301</v>
      </c>
    </row>
    <row r="2395" spans="1:5" ht="13.5" x14ac:dyDescent="0.25">
      <c r="A2395" s="418">
        <v>95467</v>
      </c>
      <c r="B2395" s="414" t="s">
        <v>2259</v>
      </c>
      <c r="C2395" s="415" t="s">
        <v>260</v>
      </c>
      <c r="D2395" s="416">
        <v>419.59</v>
      </c>
      <c r="E2395" s="417" t="s">
        <v>301</v>
      </c>
    </row>
    <row r="2396" spans="1:5" ht="13.5" x14ac:dyDescent="0.25">
      <c r="A2396" s="418">
        <v>68328</v>
      </c>
      <c r="B2396" s="414" t="s">
        <v>2260</v>
      </c>
      <c r="C2396" s="415" t="s">
        <v>220</v>
      </c>
      <c r="D2396" s="416">
        <v>15.87</v>
      </c>
      <c r="E2396" s="417" t="s">
        <v>301</v>
      </c>
    </row>
    <row r="2397" spans="1:5" ht="13.5" x14ac:dyDescent="0.25">
      <c r="A2397" s="413" t="s">
        <v>2261</v>
      </c>
      <c r="B2397" s="414" t="s">
        <v>2262</v>
      </c>
      <c r="C2397" s="415" t="s">
        <v>8</v>
      </c>
      <c r="D2397" s="416">
        <v>88.3</v>
      </c>
      <c r="E2397" s="417" t="s">
        <v>301</v>
      </c>
    </row>
    <row r="2398" spans="1:5" ht="13.5" x14ac:dyDescent="0.25">
      <c r="A2398" s="418">
        <v>79471</v>
      </c>
      <c r="B2398" s="414" t="s">
        <v>2263</v>
      </c>
      <c r="C2398" s="415" t="s">
        <v>112</v>
      </c>
      <c r="D2398" s="416">
        <v>61.85</v>
      </c>
      <c r="E2398" s="417" t="s">
        <v>301</v>
      </c>
    </row>
    <row r="2399" spans="1:5" ht="27" x14ac:dyDescent="0.25">
      <c r="A2399" s="418">
        <v>98576</v>
      </c>
      <c r="B2399" s="414" t="s">
        <v>6085</v>
      </c>
      <c r="C2399" s="415" t="s">
        <v>8</v>
      </c>
      <c r="D2399" s="416">
        <v>15.17</v>
      </c>
      <c r="E2399" s="417" t="s">
        <v>301</v>
      </c>
    </row>
    <row r="2400" spans="1:5" ht="13.5" x14ac:dyDescent="0.25">
      <c r="A2400" s="418">
        <v>93182</v>
      </c>
      <c r="B2400" s="414" t="s">
        <v>2264</v>
      </c>
      <c r="C2400" s="415" t="s">
        <v>8</v>
      </c>
      <c r="D2400" s="416">
        <v>26.19</v>
      </c>
      <c r="E2400" s="417" t="s">
        <v>301</v>
      </c>
    </row>
    <row r="2401" spans="1:5" ht="13.5" x14ac:dyDescent="0.25">
      <c r="A2401" s="418">
        <v>93183</v>
      </c>
      <c r="B2401" s="414" t="s">
        <v>2265</v>
      </c>
      <c r="C2401" s="415" t="s">
        <v>8</v>
      </c>
      <c r="D2401" s="416">
        <v>33.229999999999997</v>
      </c>
      <c r="E2401" s="417" t="s">
        <v>301</v>
      </c>
    </row>
    <row r="2402" spans="1:5" ht="13.5" x14ac:dyDescent="0.25">
      <c r="A2402" s="418">
        <v>93184</v>
      </c>
      <c r="B2402" s="414" t="s">
        <v>2266</v>
      </c>
      <c r="C2402" s="415" t="s">
        <v>8</v>
      </c>
      <c r="D2402" s="416">
        <v>20.11</v>
      </c>
      <c r="E2402" s="417" t="s">
        <v>301</v>
      </c>
    </row>
    <row r="2403" spans="1:5" ht="13.5" x14ac:dyDescent="0.25">
      <c r="A2403" s="418">
        <v>93185</v>
      </c>
      <c r="B2403" s="414" t="s">
        <v>2267</v>
      </c>
      <c r="C2403" s="415" t="s">
        <v>8</v>
      </c>
      <c r="D2403" s="416">
        <v>32.67</v>
      </c>
      <c r="E2403" s="417" t="s">
        <v>301</v>
      </c>
    </row>
    <row r="2404" spans="1:5" ht="27" x14ac:dyDescent="0.25">
      <c r="A2404" s="418">
        <v>93186</v>
      </c>
      <c r="B2404" s="414" t="s">
        <v>2268</v>
      </c>
      <c r="C2404" s="415" t="s">
        <v>8</v>
      </c>
      <c r="D2404" s="416">
        <v>47.59</v>
      </c>
      <c r="E2404" s="417" t="s">
        <v>301</v>
      </c>
    </row>
    <row r="2405" spans="1:5" ht="27" x14ac:dyDescent="0.25">
      <c r="A2405" s="418">
        <v>93187</v>
      </c>
      <c r="B2405" s="414" t="s">
        <v>2269</v>
      </c>
      <c r="C2405" s="415" t="s">
        <v>8</v>
      </c>
      <c r="D2405" s="416">
        <v>54.38</v>
      </c>
      <c r="E2405" s="417" t="s">
        <v>301</v>
      </c>
    </row>
    <row r="2406" spans="1:5" ht="27" x14ac:dyDescent="0.25">
      <c r="A2406" s="418">
        <v>93188</v>
      </c>
      <c r="B2406" s="414" t="s">
        <v>2270</v>
      </c>
      <c r="C2406" s="415" t="s">
        <v>8</v>
      </c>
      <c r="D2406" s="416">
        <v>44.51</v>
      </c>
      <c r="E2406" s="417" t="s">
        <v>301</v>
      </c>
    </row>
    <row r="2407" spans="1:5" ht="27" x14ac:dyDescent="0.25">
      <c r="A2407" s="418">
        <v>93189</v>
      </c>
      <c r="B2407" s="414" t="s">
        <v>2271</v>
      </c>
      <c r="C2407" s="415" t="s">
        <v>8</v>
      </c>
      <c r="D2407" s="416">
        <v>54.66</v>
      </c>
      <c r="E2407" s="417" t="s">
        <v>301</v>
      </c>
    </row>
    <row r="2408" spans="1:5" ht="27" x14ac:dyDescent="0.25">
      <c r="A2408" s="418">
        <v>93190</v>
      </c>
      <c r="B2408" s="414" t="s">
        <v>2272</v>
      </c>
      <c r="C2408" s="415" t="s">
        <v>8</v>
      </c>
      <c r="D2408" s="416">
        <v>28.43</v>
      </c>
      <c r="E2408" s="417" t="s">
        <v>301</v>
      </c>
    </row>
    <row r="2409" spans="1:5" ht="27" x14ac:dyDescent="0.25">
      <c r="A2409" s="418">
        <v>93191</v>
      </c>
      <c r="B2409" s="414" t="s">
        <v>2273</v>
      </c>
      <c r="C2409" s="415" t="s">
        <v>8</v>
      </c>
      <c r="D2409" s="416">
        <v>29.77</v>
      </c>
      <c r="E2409" s="417" t="s">
        <v>301</v>
      </c>
    </row>
    <row r="2410" spans="1:5" ht="27" x14ac:dyDescent="0.25">
      <c r="A2410" s="418">
        <v>93192</v>
      </c>
      <c r="B2410" s="414" t="s">
        <v>2274</v>
      </c>
      <c r="C2410" s="415" t="s">
        <v>8</v>
      </c>
      <c r="D2410" s="416">
        <v>30.83</v>
      </c>
      <c r="E2410" s="417" t="s">
        <v>301</v>
      </c>
    </row>
    <row r="2411" spans="1:5" ht="27" x14ac:dyDescent="0.25">
      <c r="A2411" s="418">
        <v>93193</v>
      </c>
      <c r="B2411" s="414" t="s">
        <v>2275</v>
      </c>
      <c r="C2411" s="415" t="s">
        <v>8</v>
      </c>
      <c r="D2411" s="416">
        <v>30.12</v>
      </c>
      <c r="E2411" s="417" t="s">
        <v>301</v>
      </c>
    </row>
    <row r="2412" spans="1:5" ht="13.5" x14ac:dyDescent="0.25">
      <c r="A2412" s="418">
        <v>93194</v>
      </c>
      <c r="B2412" s="414" t="s">
        <v>2276</v>
      </c>
      <c r="C2412" s="415" t="s">
        <v>8</v>
      </c>
      <c r="D2412" s="416">
        <v>25.75</v>
      </c>
      <c r="E2412" s="417" t="s">
        <v>301</v>
      </c>
    </row>
    <row r="2413" spans="1:5" ht="13.5" x14ac:dyDescent="0.25">
      <c r="A2413" s="418">
        <v>93195</v>
      </c>
      <c r="B2413" s="414" t="s">
        <v>2277</v>
      </c>
      <c r="C2413" s="415" t="s">
        <v>8</v>
      </c>
      <c r="D2413" s="416">
        <v>30.71</v>
      </c>
      <c r="E2413" s="417" t="s">
        <v>301</v>
      </c>
    </row>
    <row r="2414" spans="1:5" ht="27" x14ac:dyDescent="0.25">
      <c r="A2414" s="418">
        <v>93196</v>
      </c>
      <c r="B2414" s="414" t="s">
        <v>2278</v>
      </c>
      <c r="C2414" s="415" t="s">
        <v>8</v>
      </c>
      <c r="D2414" s="416">
        <v>46.32</v>
      </c>
      <c r="E2414" s="417" t="s">
        <v>301</v>
      </c>
    </row>
    <row r="2415" spans="1:5" ht="27" x14ac:dyDescent="0.25">
      <c r="A2415" s="418">
        <v>93197</v>
      </c>
      <c r="B2415" s="414" t="s">
        <v>2279</v>
      </c>
      <c r="C2415" s="415" t="s">
        <v>8</v>
      </c>
      <c r="D2415" s="416">
        <v>51.37</v>
      </c>
      <c r="E2415" s="417" t="s">
        <v>301</v>
      </c>
    </row>
    <row r="2416" spans="1:5" ht="27" x14ac:dyDescent="0.25">
      <c r="A2416" s="418">
        <v>93198</v>
      </c>
      <c r="B2416" s="414" t="s">
        <v>2280</v>
      </c>
      <c r="C2416" s="415" t="s">
        <v>8</v>
      </c>
      <c r="D2416" s="416">
        <v>25.36</v>
      </c>
      <c r="E2416" s="417" t="s">
        <v>301</v>
      </c>
    </row>
    <row r="2417" spans="1:5" ht="27" x14ac:dyDescent="0.25">
      <c r="A2417" s="418">
        <v>93199</v>
      </c>
      <c r="B2417" s="414" t="s">
        <v>2281</v>
      </c>
      <c r="C2417" s="415" t="s">
        <v>8</v>
      </c>
      <c r="D2417" s="416">
        <v>24.89</v>
      </c>
      <c r="E2417" s="417" t="s">
        <v>301</v>
      </c>
    </row>
    <row r="2418" spans="1:5" ht="27" x14ac:dyDescent="0.25">
      <c r="A2418" s="418">
        <v>93200</v>
      </c>
      <c r="B2418" s="414" t="s">
        <v>2282</v>
      </c>
      <c r="C2418" s="415" t="s">
        <v>8</v>
      </c>
      <c r="D2418" s="416">
        <v>2.44</v>
      </c>
      <c r="E2418" s="417" t="s">
        <v>301</v>
      </c>
    </row>
    <row r="2419" spans="1:5" ht="27" x14ac:dyDescent="0.25">
      <c r="A2419" s="418">
        <v>93201</v>
      </c>
      <c r="B2419" s="414" t="s">
        <v>2283</v>
      </c>
      <c r="C2419" s="415" t="s">
        <v>8</v>
      </c>
      <c r="D2419" s="416">
        <v>5.07</v>
      </c>
      <c r="E2419" s="417" t="s">
        <v>301</v>
      </c>
    </row>
    <row r="2420" spans="1:5" ht="13.5" x14ac:dyDescent="0.25">
      <c r="A2420" s="418">
        <v>93202</v>
      </c>
      <c r="B2420" s="414" t="s">
        <v>249</v>
      </c>
      <c r="C2420" s="415" t="s">
        <v>8</v>
      </c>
      <c r="D2420" s="416">
        <v>18.54</v>
      </c>
      <c r="E2420" s="417" t="s">
        <v>301</v>
      </c>
    </row>
    <row r="2421" spans="1:5" ht="27" x14ac:dyDescent="0.25">
      <c r="A2421" s="418">
        <v>93203</v>
      </c>
      <c r="B2421" s="414" t="s">
        <v>5402</v>
      </c>
      <c r="C2421" s="415" t="s">
        <v>8</v>
      </c>
      <c r="D2421" s="416">
        <v>11.48</v>
      </c>
      <c r="E2421" s="417" t="s">
        <v>301</v>
      </c>
    </row>
    <row r="2422" spans="1:5" ht="13.5" x14ac:dyDescent="0.25">
      <c r="A2422" s="418">
        <v>93204</v>
      </c>
      <c r="B2422" s="414" t="s">
        <v>2284</v>
      </c>
      <c r="C2422" s="415" t="s">
        <v>8</v>
      </c>
      <c r="D2422" s="416">
        <v>36.22</v>
      </c>
      <c r="E2422" s="417" t="s">
        <v>301</v>
      </c>
    </row>
    <row r="2423" spans="1:5" ht="27" x14ac:dyDescent="0.25">
      <c r="A2423" s="418">
        <v>93205</v>
      </c>
      <c r="B2423" s="414" t="s">
        <v>2285</v>
      </c>
      <c r="C2423" s="415" t="s">
        <v>8</v>
      </c>
      <c r="D2423" s="416">
        <v>23.19</v>
      </c>
      <c r="E2423" s="417" t="s">
        <v>301</v>
      </c>
    </row>
    <row r="2424" spans="1:5" ht="27" x14ac:dyDescent="0.25">
      <c r="A2424" s="418">
        <v>71623</v>
      </c>
      <c r="B2424" s="414" t="s">
        <v>2286</v>
      </c>
      <c r="C2424" s="415" t="s">
        <v>8</v>
      </c>
      <c r="D2424" s="416">
        <v>28.14</v>
      </c>
      <c r="E2424" s="417" t="s">
        <v>301</v>
      </c>
    </row>
    <row r="2425" spans="1:5" ht="13.5" x14ac:dyDescent="0.25">
      <c r="A2425" s="413" t="s">
        <v>2287</v>
      </c>
      <c r="B2425" s="414" t="s">
        <v>2288</v>
      </c>
      <c r="C2425" s="415" t="s">
        <v>113</v>
      </c>
      <c r="D2425" s="416">
        <v>23.82</v>
      </c>
      <c r="E2425" s="417" t="s">
        <v>301</v>
      </c>
    </row>
    <row r="2426" spans="1:5" ht="13.5" x14ac:dyDescent="0.25">
      <c r="A2426" s="418">
        <v>83513</v>
      </c>
      <c r="B2426" s="414" t="s">
        <v>2289</v>
      </c>
      <c r="C2426" s="415" t="s">
        <v>112</v>
      </c>
      <c r="D2426" s="416">
        <v>7.78</v>
      </c>
      <c r="E2426" s="417" t="s">
        <v>301</v>
      </c>
    </row>
    <row r="2427" spans="1:5" ht="13.5" x14ac:dyDescent="0.25">
      <c r="A2427" s="418">
        <v>83514</v>
      </c>
      <c r="B2427" s="414" t="s">
        <v>2290</v>
      </c>
      <c r="C2427" s="415" t="s">
        <v>112</v>
      </c>
      <c r="D2427" s="416">
        <v>6.89</v>
      </c>
      <c r="E2427" s="417" t="s">
        <v>301</v>
      </c>
    </row>
    <row r="2428" spans="1:5" ht="13.5" x14ac:dyDescent="0.25">
      <c r="A2428" s="418">
        <v>84153</v>
      </c>
      <c r="B2428" s="414" t="s">
        <v>2291</v>
      </c>
      <c r="C2428" s="415" t="s">
        <v>112</v>
      </c>
      <c r="D2428" s="416">
        <v>56.55</v>
      </c>
      <c r="E2428" s="417" t="s">
        <v>301</v>
      </c>
    </row>
    <row r="2429" spans="1:5" ht="13.5" x14ac:dyDescent="0.25">
      <c r="A2429" s="418">
        <v>84154</v>
      </c>
      <c r="B2429" s="414" t="s">
        <v>2292</v>
      </c>
      <c r="C2429" s="415" t="s">
        <v>2293</v>
      </c>
      <c r="D2429" s="416">
        <v>115.9</v>
      </c>
      <c r="E2429" s="417" t="s">
        <v>301</v>
      </c>
    </row>
    <row r="2430" spans="1:5" ht="13.5" x14ac:dyDescent="0.25">
      <c r="A2430" s="418">
        <v>85233</v>
      </c>
      <c r="B2430" s="414" t="s">
        <v>2294</v>
      </c>
      <c r="C2430" s="415" t="s">
        <v>260</v>
      </c>
      <c r="D2430" s="416">
        <v>2387.15</v>
      </c>
      <c r="E2430" s="417" t="s">
        <v>301</v>
      </c>
    </row>
    <row r="2431" spans="1:5" ht="40.5" x14ac:dyDescent="0.25">
      <c r="A2431" s="418">
        <v>95952</v>
      </c>
      <c r="B2431" s="414" t="s">
        <v>2295</v>
      </c>
      <c r="C2431" s="415" t="s">
        <v>260</v>
      </c>
      <c r="D2431" s="416">
        <v>1376.5</v>
      </c>
      <c r="E2431" s="417" t="s">
        <v>301</v>
      </c>
    </row>
    <row r="2432" spans="1:5" ht="40.5" x14ac:dyDescent="0.25">
      <c r="A2432" s="418">
        <v>95953</v>
      </c>
      <c r="B2432" s="414" t="s">
        <v>2296</v>
      </c>
      <c r="C2432" s="415" t="s">
        <v>260</v>
      </c>
      <c r="D2432" s="416">
        <v>2320.91</v>
      </c>
      <c r="E2432" s="417" t="s">
        <v>301</v>
      </c>
    </row>
    <row r="2433" spans="1:5" ht="40.5" x14ac:dyDescent="0.25">
      <c r="A2433" s="418">
        <v>95954</v>
      </c>
      <c r="B2433" s="414" t="s">
        <v>2297</v>
      </c>
      <c r="C2433" s="415" t="s">
        <v>260</v>
      </c>
      <c r="D2433" s="416">
        <v>1646.38</v>
      </c>
      <c r="E2433" s="417" t="s">
        <v>301</v>
      </c>
    </row>
    <row r="2434" spans="1:5" ht="40.5" x14ac:dyDescent="0.25">
      <c r="A2434" s="418">
        <v>95955</v>
      </c>
      <c r="B2434" s="414" t="s">
        <v>2298</v>
      </c>
      <c r="C2434" s="415" t="s">
        <v>260</v>
      </c>
      <c r="D2434" s="416">
        <v>2056.65</v>
      </c>
      <c r="E2434" s="417" t="s">
        <v>301</v>
      </c>
    </row>
    <row r="2435" spans="1:5" ht="40.5" x14ac:dyDescent="0.25">
      <c r="A2435" s="418">
        <v>95956</v>
      </c>
      <c r="B2435" s="414" t="s">
        <v>2299</v>
      </c>
      <c r="C2435" s="415" t="s">
        <v>260</v>
      </c>
      <c r="D2435" s="416">
        <v>1609.64</v>
      </c>
      <c r="E2435" s="417" t="s">
        <v>301</v>
      </c>
    </row>
    <row r="2436" spans="1:5" ht="27" x14ac:dyDescent="0.25">
      <c r="A2436" s="418">
        <v>95957</v>
      </c>
      <c r="B2436" s="414" t="s">
        <v>2300</v>
      </c>
      <c r="C2436" s="415" t="s">
        <v>260</v>
      </c>
      <c r="D2436" s="416">
        <v>2014.55</v>
      </c>
      <c r="E2436" s="417" t="s">
        <v>301</v>
      </c>
    </row>
    <row r="2437" spans="1:5" ht="27" x14ac:dyDescent="0.25">
      <c r="A2437" s="418">
        <v>95969</v>
      </c>
      <c r="B2437" s="414" t="s">
        <v>2301</v>
      </c>
      <c r="C2437" s="415" t="s">
        <v>260</v>
      </c>
      <c r="D2437" s="416">
        <v>1934.88</v>
      </c>
      <c r="E2437" s="417" t="s">
        <v>301</v>
      </c>
    </row>
    <row r="2438" spans="1:5" ht="27" x14ac:dyDescent="0.25">
      <c r="A2438" s="418">
        <v>97733</v>
      </c>
      <c r="B2438" s="414" t="s">
        <v>5403</v>
      </c>
      <c r="C2438" s="415" t="s">
        <v>260</v>
      </c>
      <c r="D2438" s="416">
        <v>2467.35</v>
      </c>
      <c r="E2438" s="417" t="s">
        <v>301</v>
      </c>
    </row>
    <row r="2439" spans="1:5" ht="27" x14ac:dyDescent="0.25">
      <c r="A2439" s="418">
        <v>97734</v>
      </c>
      <c r="B2439" s="414" t="s">
        <v>5404</v>
      </c>
      <c r="C2439" s="415" t="s">
        <v>260</v>
      </c>
      <c r="D2439" s="416">
        <v>2149.3000000000002</v>
      </c>
      <c r="E2439" s="417" t="s">
        <v>301</v>
      </c>
    </row>
    <row r="2440" spans="1:5" ht="27" x14ac:dyDescent="0.25">
      <c r="A2440" s="418">
        <v>97735</v>
      </c>
      <c r="B2440" s="414" t="s">
        <v>5405</v>
      </c>
      <c r="C2440" s="415" t="s">
        <v>260</v>
      </c>
      <c r="D2440" s="416">
        <v>1762.08</v>
      </c>
      <c r="E2440" s="417" t="s">
        <v>301</v>
      </c>
    </row>
    <row r="2441" spans="1:5" ht="27" x14ac:dyDescent="0.25">
      <c r="A2441" s="418">
        <v>97736</v>
      </c>
      <c r="B2441" s="414" t="s">
        <v>5406</v>
      </c>
      <c r="C2441" s="415" t="s">
        <v>260</v>
      </c>
      <c r="D2441" s="416">
        <v>1067.56</v>
      </c>
      <c r="E2441" s="417" t="s">
        <v>301</v>
      </c>
    </row>
    <row r="2442" spans="1:5" ht="27" x14ac:dyDescent="0.25">
      <c r="A2442" s="418">
        <v>97737</v>
      </c>
      <c r="B2442" s="414" t="s">
        <v>5407</v>
      </c>
      <c r="C2442" s="415" t="s">
        <v>260</v>
      </c>
      <c r="D2442" s="416">
        <v>2408.9899999999998</v>
      </c>
      <c r="E2442" s="417" t="s">
        <v>301</v>
      </c>
    </row>
    <row r="2443" spans="1:5" ht="27" x14ac:dyDescent="0.25">
      <c r="A2443" s="418">
        <v>97738</v>
      </c>
      <c r="B2443" s="414" t="s">
        <v>6086</v>
      </c>
      <c r="C2443" s="415" t="s">
        <v>260</v>
      </c>
      <c r="D2443" s="416">
        <v>3222.84</v>
      </c>
      <c r="E2443" s="417" t="s">
        <v>301</v>
      </c>
    </row>
    <row r="2444" spans="1:5" ht="27" x14ac:dyDescent="0.25">
      <c r="A2444" s="418">
        <v>97739</v>
      </c>
      <c r="B2444" s="414" t="s">
        <v>5408</v>
      </c>
      <c r="C2444" s="415" t="s">
        <v>260</v>
      </c>
      <c r="D2444" s="416">
        <v>1983.63</v>
      </c>
      <c r="E2444" s="417" t="s">
        <v>301</v>
      </c>
    </row>
    <row r="2445" spans="1:5" ht="27" x14ac:dyDescent="0.25">
      <c r="A2445" s="418">
        <v>97740</v>
      </c>
      <c r="B2445" s="414" t="s">
        <v>5409</v>
      </c>
      <c r="C2445" s="415" t="s">
        <v>260</v>
      </c>
      <c r="D2445" s="416">
        <v>1403.36</v>
      </c>
      <c r="E2445" s="417" t="s">
        <v>301</v>
      </c>
    </row>
    <row r="2446" spans="1:5" ht="27" x14ac:dyDescent="0.25">
      <c r="A2446" s="418">
        <v>98615</v>
      </c>
      <c r="B2446" s="414" t="s">
        <v>6087</v>
      </c>
      <c r="C2446" s="415" t="s">
        <v>220</v>
      </c>
      <c r="D2446" s="416">
        <v>79.099999999999994</v>
      </c>
      <c r="E2446" s="417" t="s">
        <v>301</v>
      </c>
    </row>
    <row r="2447" spans="1:5" ht="27" x14ac:dyDescent="0.25">
      <c r="A2447" s="418">
        <v>98616</v>
      </c>
      <c r="B2447" s="414" t="s">
        <v>6088</v>
      </c>
      <c r="C2447" s="415" t="s">
        <v>220</v>
      </c>
      <c r="D2447" s="416">
        <v>60.85</v>
      </c>
      <c r="E2447" s="417" t="s">
        <v>301</v>
      </c>
    </row>
    <row r="2448" spans="1:5" ht="27" x14ac:dyDescent="0.25">
      <c r="A2448" s="418">
        <v>98617</v>
      </c>
      <c r="B2448" s="414" t="s">
        <v>6089</v>
      </c>
      <c r="C2448" s="415" t="s">
        <v>220</v>
      </c>
      <c r="D2448" s="416">
        <v>55.65</v>
      </c>
      <c r="E2448" s="417" t="s">
        <v>301</v>
      </c>
    </row>
    <row r="2449" spans="1:5" ht="27" x14ac:dyDescent="0.25">
      <c r="A2449" s="418">
        <v>98618</v>
      </c>
      <c r="B2449" s="414" t="s">
        <v>6090</v>
      </c>
      <c r="C2449" s="415" t="s">
        <v>220</v>
      </c>
      <c r="D2449" s="416">
        <v>76.75</v>
      </c>
      <c r="E2449" s="417" t="s">
        <v>301</v>
      </c>
    </row>
    <row r="2450" spans="1:5" ht="27" x14ac:dyDescent="0.25">
      <c r="A2450" s="418">
        <v>98619</v>
      </c>
      <c r="B2450" s="414" t="s">
        <v>6091</v>
      </c>
      <c r="C2450" s="415" t="s">
        <v>220</v>
      </c>
      <c r="D2450" s="416">
        <v>68.88</v>
      </c>
      <c r="E2450" s="417" t="s">
        <v>301</v>
      </c>
    </row>
    <row r="2451" spans="1:5" ht="27" x14ac:dyDescent="0.25">
      <c r="A2451" s="418">
        <v>98620</v>
      </c>
      <c r="B2451" s="414" t="s">
        <v>6092</v>
      </c>
      <c r="C2451" s="415" t="s">
        <v>220</v>
      </c>
      <c r="D2451" s="416">
        <v>64.930000000000007</v>
      </c>
      <c r="E2451" s="417" t="s">
        <v>301</v>
      </c>
    </row>
    <row r="2452" spans="1:5" ht="27" x14ac:dyDescent="0.25">
      <c r="A2452" s="418">
        <v>98621</v>
      </c>
      <c r="B2452" s="414" t="s">
        <v>6093</v>
      </c>
      <c r="C2452" s="415" t="s">
        <v>220</v>
      </c>
      <c r="D2452" s="416">
        <v>85.71</v>
      </c>
      <c r="E2452" s="417" t="s">
        <v>301</v>
      </c>
    </row>
    <row r="2453" spans="1:5" ht="27" x14ac:dyDescent="0.25">
      <c r="A2453" s="418">
        <v>98622</v>
      </c>
      <c r="B2453" s="414" t="s">
        <v>6094</v>
      </c>
      <c r="C2453" s="415" t="s">
        <v>220</v>
      </c>
      <c r="D2453" s="416">
        <v>79.42</v>
      </c>
      <c r="E2453" s="417" t="s">
        <v>301</v>
      </c>
    </row>
    <row r="2454" spans="1:5" ht="27" x14ac:dyDescent="0.25">
      <c r="A2454" s="418">
        <v>98623</v>
      </c>
      <c r="B2454" s="414" t="s">
        <v>6095</v>
      </c>
      <c r="C2454" s="415" t="s">
        <v>220</v>
      </c>
      <c r="D2454" s="416">
        <v>76.2</v>
      </c>
      <c r="E2454" s="417" t="s">
        <v>301</v>
      </c>
    </row>
    <row r="2455" spans="1:5" ht="27" x14ac:dyDescent="0.25">
      <c r="A2455" s="418">
        <v>98624</v>
      </c>
      <c r="B2455" s="414" t="s">
        <v>6096</v>
      </c>
      <c r="C2455" s="415" t="s">
        <v>220</v>
      </c>
      <c r="D2455" s="416">
        <v>95.81</v>
      </c>
      <c r="E2455" s="417" t="s">
        <v>301</v>
      </c>
    </row>
    <row r="2456" spans="1:5" ht="27" x14ac:dyDescent="0.25">
      <c r="A2456" s="418">
        <v>98625</v>
      </c>
      <c r="B2456" s="414" t="s">
        <v>6097</v>
      </c>
      <c r="C2456" s="415" t="s">
        <v>220</v>
      </c>
      <c r="D2456" s="416">
        <v>90.5</v>
      </c>
      <c r="E2456" s="417" t="s">
        <v>301</v>
      </c>
    </row>
    <row r="2457" spans="1:5" ht="27" x14ac:dyDescent="0.25">
      <c r="A2457" s="418">
        <v>98626</v>
      </c>
      <c r="B2457" s="414" t="s">
        <v>6098</v>
      </c>
      <c r="C2457" s="415" t="s">
        <v>220</v>
      </c>
      <c r="D2457" s="416">
        <v>87.75</v>
      </c>
      <c r="E2457" s="417" t="s">
        <v>301</v>
      </c>
    </row>
    <row r="2458" spans="1:5" ht="27" x14ac:dyDescent="0.25">
      <c r="A2458" s="418">
        <v>98655</v>
      </c>
      <c r="B2458" s="414" t="s">
        <v>6099</v>
      </c>
      <c r="C2458" s="415" t="s">
        <v>8</v>
      </c>
      <c r="D2458" s="416">
        <v>411.03</v>
      </c>
      <c r="E2458" s="417" t="s">
        <v>301</v>
      </c>
    </row>
    <row r="2459" spans="1:5" ht="27" x14ac:dyDescent="0.25">
      <c r="A2459" s="418">
        <v>98656</v>
      </c>
      <c r="B2459" s="414" t="s">
        <v>6100</v>
      </c>
      <c r="C2459" s="415" t="s">
        <v>8</v>
      </c>
      <c r="D2459" s="416">
        <v>416.77</v>
      </c>
      <c r="E2459" s="417" t="s">
        <v>301</v>
      </c>
    </row>
    <row r="2460" spans="1:5" ht="27" x14ac:dyDescent="0.25">
      <c r="A2460" s="418">
        <v>98657</v>
      </c>
      <c r="B2460" s="414" t="s">
        <v>6101</v>
      </c>
      <c r="C2460" s="415" t="s">
        <v>8</v>
      </c>
      <c r="D2460" s="416">
        <v>422.5</v>
      </c>
      <c r="E2460" s="417" t="s">
        <v>301</v>
      </c>
    </row>
    <row r="2461" spans="1:5" ht="27" x14ac:dyDescent="0.25">
      <c r="A2461" s="418">
        <v>98658</v>
      </c>
      <c r="B2461" s="414" t="s">
        <v>6102</v>
      </c>
      <c r="C2461" s="415" t="s">
        <v>8</v>
      </c>
      <c r="D2461" s="416">
        <v>428.23</v>
      </c>
      <c r="E2461" s="417" t="s">
        <v>301</v>
      </c>
    </row>
    <row r="2462" spans="1:5" ht="27" x14ac:dyDescent="0.25">
      <c r="A2462" s="418">
        <v>98659</v>
      </c>
      <c r="B2462" s="414" t="s">
        <v>6103</v>
      </c>
      <c r="C2462" s="415" t="s">
        <v>8</v>
      </c>
      <c r="D2462" s="416">
        <v>439.71</v>
      </c>
      <c r="E2462" s="417" t="s">
        <v>301</v>
      </c>
    </row>
    <row r="2463" spans="1:5" ht="27" x14ac:dyDescent="0.25">
      <c r="A2463" s="418">
        <v>98746</v>
      </c>
      <c r="B2463" s="414" t="s">
        <v>7659</v>
      </c>
      <c r="C2463" s="415" t="s">
        <v>8</v>
      </c>
      <c r="D2463" s="416">
        <v>45.55</v>
      </c>
      <c r="E2463" s="417" t="s">
        <v>301</v>
      </c>
    </row>
    <row r="2464" spans="1:5" ht="27" x14ac:dyDescent="0.25">
      <c r="A2464" s="418">
        <v>98749</v>
      </c>
      <c r="B2464" s="414" t="s">
        <v>7660</v>
      </c>
      <c r="C2464" s="415" t="s">
        <v>8</v>
      </c>
      <c r="D2464" s="416">
        <v>52.5</v>
      </c>
      <c r="E2464" s="417" t="s">
        <v>301</v>
      </c>
    </row>
    <row r="2465" spans="1:5" ht="27" x14ac:dyDescent="0.25">
      <c r="A2465" s="418">
        <v>98750</v>
      </c>
      <c r="B2465" s="414" t="s">
        <v>7661</v>
      </c>
      <c r="C2465" s="415" t="s">
        <v>8</v>
      </c>
      <c r="D2465" s="416">
        <v>60.73</v>
      </c>
      <c r="E2465" s="417" t="s">
        <v>301</v>
      </c>
    </row>
    <row r="2466" spans="1:5" ht="27" x14ac:dyDescent="0.25">
      <c r="A2466" s="418">
        <v>98751</v>
      </c>
      <c r="B2466" s="414" t="s">
        <v>7662</v>
      </c>
      <c r="C2466" s="415" t="s">
        <v>8</v>
      </c>
      <c r="D2466" s="416">
        <v>82.12</v>
      </c>
      <c r="E2466" s="417" t="s">
        <v>301</v>
      </c>
    </row>
    <row r="2467" spans="1:5" ht="27" x14ac:dyDescent="0.25">
      <c r="A2467" s="418">
        <v>98752</v>
      </c>
      <c r="B2467" s="414" t="s">
        <v>7663</v>
      </c>
      <c r="C2467" s="415" t="s">
        <v>8</v>
      </c>
      <c r="D2467" s="416">
        <v>107.61</v>
      </c>
      <c r="E2467" s="417" t="s">
        <v>301</v>
      </c>
    </row>
    <row r="2468" spans="1:5" ht="27" x14ac:dyDescent="0.25">
      <c r="A2468" s="418">
        <v>98753</v>
      </c>
      <c r="B2468" s="414" t="s">
        <v>7664</v>
      </c>
      <c r="C2468" s="415" t="s">
        <v>8</v>
      </c>
      <c r="D2468" s="416">
        <v>139.09</v>
      </c>
      <c r="E2468" s="417" t="s">
        <v>301</v>
      </c>
    </row>
    <row r="2469" spans="1:5" ht="27" x14ac:dyDescent="0.25">
      <c r="A2469" s="418">
        <v>98560</v>
      </c>
      <c r="B2469" s="414" t="s">
        <v>6104</v>
      </c>
      <c r="C2469" s="415" t="s">
        <v>220</v>
      </c>
      <c r="D2469" s="416">
        <v>36.42</v>
      </c>
      <c r="E2469" s="417" t="s">
        <v>301</v>
      </c>
    </row>
    <row r="2470" spans="1:5" ht="27" x14ac:dyDescent="0.25">
      <c r="A2470" s="418">
        <v>98561</v>
      </c>
      <c r="B2470" s="414" t="s">
        <v>6105</v>
      </c>
      <c r="C2470" s="415" t="s">
        <v>220</v>
      </c>
      <c r="D2470" s="416">
        <v>31.69</v>
      </c>
      <c r="E2470" s="417" t="s">
        <v>301</v>
      </c>
    </row>
    <row r="2471" spans="1:5" ht="27" x14ac:dyDescent="0.25">
      <c r="A2471" s="418">
        <v>98562</v>
      </c>
      <c r="B2471" s="414" t="s">
        <v>6106</v>
      </c>
      <c r="C2471" s="415" t="s">
        <v>220</v>
      </c>
      <c r="D2471" s="416">
        <v>31.81</v>
      </c>
      <c r="E2471" s="417" t="s">
        <v>301</v>
      </c>
    </row>
    <row r="2472" spans="1:5" ht="27" x14ac:dyDescent="0.25">
      <c r="A2472" s="418">
        <v>83735</v>
      </c>
      <c r="B2472" s="414" t="s">
        <v>2302</v>
      </c>
      <c r="C2472" s="415" t="s">
        <v>220</v>
      </c>
      <c r="D2472" s="416">
        <v>58.23</v>
      </c>
      <c r="E2472" s="417" t="s">
        <v>301</v>
      </c>
    </row>
    <row r="2473" spans="1:5" ht="27" x14ac:dyDescent="0.25">
      <c r="A2473" s="418">
        <v>98555</v>
      </c>
      <c r="B2473" s="414" t="s">
        <v>7665</v>
      </c>
      <c r="C2473" s="415" t="s">
        <v>220</v>
      </c>
      <c r="D2473" s="416">
        <v>29.82</v>
      </c>
      <c r="E2473" s="417" t="s">
        <v>301</v>
      </c>
    </row>
    <row r="2474" spans="1:5" ht="27" x14ac:dyDescent="0.25">
      <c r="A2474" s="418">
        <v>98556</v>
      </c>
      <c r="B2474" s="414" t="s">
        <v>7666</v>
      </c>
      <c r="C2474" s="415" t="s">
        <v>220</v>
      </c>
      <c r="D2474" s="416">
        <v>50.23</v>
      </c>
      <c r="E2474" s="417" t="s">
        <v>301</v>
      </c>
    </row>
    <row r="2475" spans="1:5" ht="27" x14ac:dyDescent="0.25">
      <c r="A2475" s="418">
        <v>98558</v>
      </c>
      <c r="B2475" s="414" t="s">
        <v>7667</v>
      </c>
      <c r="C2475" s="415" t="s">
        <v>113</v>
      </c>
      <c r="D2475" s="416">
        <v>7.72</v>
      </c>
      <c r="E2475" s="417" t="s">
        <v>301</v>
      </c>
    </row>
    <row r="2476" spans="1:5" ht="13.5" x14ac:dyDescent="0.25">
      <c r="A2476" s="418">
        <v>98559</v>
      </c>
      <c r="B2476" s="414" t="s">
        <v>6107</v>
      </c>
      <c r="C2476" s="415" t="s">
        <v>8</v>
      </c>
      <c r="D2476" s="416">
        <v>3.38</v>
      </c>
      <c r="E2476" s="417" t="s">
        <v>301</v>
      </c>
    </row>
    <row r="2477" spans="1:5" ht="27" x14ac:dyDescent="0.25">
      <c r="A2477" s="418">
        <v>68053</v>
      </c>
      <c r="B2477" s="414" t="s">
        <v>2303</v>
      </c>
      <c r="C2477" s="415" t="s">
        <v>220</v>
      </c>
      <c r="D2477" s="416">
        <v>5.39</v>
      </c>
      <c r="E2477" s="417" t="s">
        <v>301</v>
      </c>
    </row>
    <row r="2478" spans="1:5" ht="27" x14ac:dyDescent="0.25">
      <c r="A2478" s="413" t="s">
        <v>2304</v>
      </c>
      <c r="B2478" s="414" t="s">
        <v>2305</v>
      </c>
      <c r="C2478" s="415" t="s">
        <v>220</v>
      </c>
      <c r="D2478" s="416">
        <v>43.38</v>
      </c>
      <c r="E2478" s="417" t="s">
        <v>301</v>
      </c>
    </row>
    <row r="2479" spans="1:5" ht="27" x14ac:dyDescent="0.25">
      <c r="A2479" s="418">
        <v>98546</v>
      </c>
      <c r="B2479" s="414" t="s">
        <v>6109</v>
      </c>
      <c r="C2479" s="415" t="s">
        <v>220</v>
      </c>
      <c r="D2479" s="416">
        <v>75.05</v>
      </c>
      <c r="E2479" s="417" t="s">
        <v>301</v>
      </c>
    </row>
    <row r="2480" spans="1:5" ht="27" x14ac:dyDescent="0.25">
      <c r="A2480" s="418">
        <v>98547</v>
      </c>
      <c r="B2480" s="414" t="s">
        <v>6110</v>
      </c>
      <c r="C2480" s="415" t="s">
        <v>220</v>
      </c>
      <c r="D2480" s="416">
        <v>137.96</v>
      </c>
      <c r="E2480" s="417" t="s">
        <v>301</v>
      </c>
    </row>
    <row r="2481" spans="1:5" ht="27" x14ac:dyDescent="0.25">
      <c r="A2481" s="413" t="s">
        <v>2306</v>
      </c>
      <c r="B2481" s="414" t="s">
        <v>2307</v>
      </c>
      <c r="C2481" s="415" t="s">
        <v>220</v>
      </c>
      <c r="D2481" s="416">
        <v>150.15</v>
      </c>
      <c r="E2481" s="417" t="s">
        <v>301</v>
      </c>
    </row>
    <row r="2482" spans="1:5" ht="27" x14ac:dyDescent="0.25">
      <c r="A2482" s="413" t="s">
        <v>2308</v>
      </c>
      <c r="B2482" s="414" t="s">
        <v>2309</v>
      </c>
      <c r="C2482" s="415" t="s">
        <v>220</v>
      </c>
      <c r="D2482" s="416">
        <v>80.150000000000006</v>
      </c>
      <c r="E2482" s="417" t="s">
        <v>301</v>
      </c>
    </row>
    <row r="2483" spans="1:5" ht="13.5" x14ac:dyDescent="0.25">
      <c r="A2483" s="413" t="s">
        <v>2310</v>
      </c>
      <c r="B2483" s="414" t="s">
        <v>387</v>
      </c>
      <c r="C2483" s="415" t="s">
        <v>220</v>
      </c>
      <c r="D2483" s="416">
        <v>9.8800000000000008</v>
      </c>
      <c r="E2483" s="417" t="s">
        <v>301</v>
      </c>
    </row>
    <row r="2484" spans="1:5" ht="13.5" x14ac:dyDescent="0.25">
      <c r="A2484" s="418">
        <v>98557</v>
      </c>
      <c r="B2484" s="414" t="s">
        <v>6111</v>
      </c>
      <c r="C2484" s="415" t="s">
        <v>220</v>
      </c>
      <c r="D2484" s="416">
        <v>31.69</v>
      </c>
      <c r="E2484" s="417" t="s">
        <v>301</v>
      </c>
    </row>
    <row r="2485" spans="1:5" ht="13.5" x14ac:dyDescent="0.25">
      <c r="A2485" s="413" t="s">
        <v>2311</v>
      </c>
      <c r="B2485" s="414" t="s">
        <v>2312</v>
      </c>
      <c r="C2485" s="415" t="s">
        <v>220</v>
      </c>
      <c r="D2485" s="416">
        <v>28.7</v>
      </c>
      <c r="E2485" s="417" t="s">
        <v>301</v>
      </c>
    </row>
    <row r="2486" spans="1:5" ht="13.5" x14ac:dyDescent="0.25">
      <c r="A2486" s="413" t="s">
        <v>2313</v>
      </c>
      <c r="B2486" s="414" t="s">
        <v>2314</v>
      </c>
      <c r="C2486" s="415" t="s">
        <v>220</v>
      </c>
      <c r="D2486" s="416">
        <v>56.17</v>
      </c>
      <c r="E2486" s="417" t="s">
        <v>301</v>
      </c>
    </row>
    <row r="2487" spans="1:5" ht="27" x14ac:dyDescent="0.25">
      <c r="A2487" s="418">
        <v>72124</v>
      </c>
      <c r="B2487" s="414" t="s">
        <v>2315</v>
      </c>
      <c r="C2487" s="415" t="s">
        <v>2293</v>
      </c>
      <c r="D2487" s="416">
        <v>107.37</v>
      </c>
      <c r="E2487" s="417" t="s">
        <v>301</v>
      </c>
    </row>
    <row r="2488" spans="1:5" ht="13.5" x14ac:dyDescent="0.25">
      <c r="A2488" s="413" t="s">
        <v>2316</v>
      </c>
      <c r="B2488" s="414" t="s">
        <v>2317</v>
      </c>
      <c r="C2488" s="415" t="s">
        <v>8</v>
      </c>
      <c r="D2488" s="416">
        <v>53.17</v>
      </c>
      <c r="E2488" s="417" t="s">
        <v>301</v>
      </c>
    </row>
    <row r="2489" spans="1:5" ht="13.5" x14ac:dyDescent="0.25">
      <c r="A2489" s="413" t="s">
        <v>2318</v>
      </c>
      <c r="B2489" s="414" t="s">
        <v>2319</v>
      </c>
      <c r="C2489" s="415" t="s">
        <v>220</v>
      </c>
      <c r="D2489" s="416">
        <v>176.09</v>
      </c>
      <c r="E2489" s="417" t="s">
        <v>301</v>
      </c>
    </row>
    <row r="2490" spans="1:5" ht="27" x14ac:dyDescent="0.25">
      <c r="A2490" s="418">
        <v>98563</v>
      </c>
      <c r="B2490" s="414" t="s">
        <v>6112</v>
      </c>
      <c r="C2490" s="415" t="s">
        <v>220</v>
      </c>
      <c r="D2490" s="416">
        <v>25.03</v>
      </c>
      <c r="E2490" s="417" t="s">
        <v>301</v>
      </c>
    </row>
    <row r="2491" spans="1:5" ht="27" x14ac:dyDescent="0.25">
      <c r="A2491" s="418">
        <v>98564</v>
      </c>
      <c r="B2491" s="414" t="s">
        <v>6113</v>
      </c>
      <c r="C2491" s="415" t="s">
        <v>220</v>
      </c>
      <c r="D2491" s="416">
        <v>33.53</v>
      </c>
      <c r="E2491" s="417" t="s">
        <v>301</v>
      </c>
    </row>
    <row r="2492" spans="1:5" ht="27" x14ac:dyDescent="0.25">
      <c r="A2492" s="418">
        <v>98565</v>
      </c>
      <c r="B2492" s="414" t="s">
        <v>6114</v>
      </c>
      <c r="C2492" s="415" t="s">
        <v>220</v>
      </c>
      <c r="D2492" s="416">
        <v>36.229999999999997</v>
      </c>
      <c r="E2492" s="417" t="s">
        <v>301</v>
      </c>
    </row>
    <row r="2493" spans="1:5" ht="27" x14ac:dyDescent="0.25">
      <c r="A2493" s="418">
        <v>98566</v>
      </c>
      <c r="B2493" s="414" t="s">
        <v>6115</v>
      </c>
      <c r="C2493" s="415" t="s">
        <v>220</v>
      </c>
      <c r="D2493" s="416">
        <v>44.72</v>
      </c>
      <c r="E2493" s="417" t="s">
        <v>301</v>
      </c>
    </row>
    <row r="2494" spans="1:5" ht="27" x14ac:dyDescent="0.25">
      <c r="A2494" s="418">
        <v>98567</v>
      </c>
      <c r="B2494" s="414" t="s">
        <v>6116</v>
      </c>
      <c r="C2494" s="415" t="s">
        <v>220</v>
      </c>
      <c r="D2494" s="416">
        <v>46.93</v>
      </c>
      <c r="E2494" s="417" t="s">
        <v>301</v>
      </c>
    </row>
    <row r="2495" spans="1:5" ht="27" x14ac:dyDescent="0.25">
      <c r="A2495" s="418">
        <v>98568</v>
      </c>
      <c r="B2495" s="414" t="s">
        <v>6117</v>
      </c>
      <c r="C2495" s="415" t="s">
        <v>220</v>
      </c>
      <c r="D2495" s="416">
        <v>55.41</v>
      </c>
      <c r="E2495" s="417" t="s">
        <v>301</v>
      </c>
    </row>
    <row r="2496" spans="1:5" ht="27" x14ac:dyDescent="0.25">
      <c r="A2496" s="418">
        <v>98569</v>
      </c>
      <c r="B2496" s="414" t="s">
        <v>6118</v>
      </c>
      <c r="C2496" s="415" t="s">
        <v>220</v>
      </c>
      <c r="D2496" s="416">
        <v>58.11</v>
      </c>
      <c r="E2496" s="417" t="s">
        <v>301</v>
      </c>
    </row>
    <row r="2497" spans="1:5" ht="27" x14ac:dyDescent="0.25">
      <c r="A2497" s="418">
        <v>98570</v>
      </c>
      <c r="B2497" s="414" t="s">
        <v>6119</v>
      </c>
      <c r="C2497" s="415" t="s">
        <v>220</v>
      </c>
      <c r="D2497" s="416">
        <v>66.62</v>
      </c>
      <c r="E2497" s="417" t="s">
        <v>301</v>
      </c>
    </row>
    <row r="2498" spans="1:5" ht="27" x14ac:dyDescent="0.25">
      <c r="A2498" s="418">
        <v>98571</v>
      </c>
      <c r="B2498" s="414" t="s">
        <v>6120</v>
      </c>
      <c r="C2498" s="415" t="s">
        <v>220</v>
      </c>
      <c r="D2498" s="416">
        <v>27.83</v>
      </c>
      <c r="E2498" s="417" t="s">
        <v>301</v>
      </c>
    </row>
    <row r="2499" spans="1:5" ht="27" x14ac:dyDescent="0.25">
      <c r="A2499" s="418">
        <v>98572</v>
      </c>
      <c r="B2499" s="414" t="s">
        <v>6121</v>
      </c>
      <c r="C2499" s="415" t="s">
        <v>220</v>
      </c>
      <c r="D2499" s="416">
        <v>34.409999999999997</v>
      </c>
      <c r="E2499" s="417" t="s">
        <v>301</v>
      </c>
    </row>
    <row r="2500" spans="1:5" ht="27" x14ac:dyDescent="0.25">
      <c r="A2500" s="418">
        <v>98573</v>
      </c>
      <c r="B2500" s="414" t="s">
        <v>6122</v>
      </c>
      <c r="C2500" s="415" t="s">
        <v>220</v>
      </c>
      <c r="D2500" s="416">
        <v>42.58</v>
      </c>
      <c r="E2500" s="417" t="s">
        <v>301</v>
      </c>
    </row>
    <row r="2501" spans="1:5" ht="27" x14ac:dyDescent="0.25">
      <c r="A2501" s="413" t="s">
        <v>2320</v>
      </c>
      <c r="B2501" s="414" t="s">
        <v>148</v>
      </c>
      <c r="C2501" s="415" t="s">
        <v>8</v>
      </c>
      <c r="D2501" s="416">
        <v>24.68</v>
      </c>
      <c r="E2501" s="417" t="s">
        <v>301</v>
      </c>
    </row>
    <row r="2502" spans="1:5" ht="27" x14ac:dyDescent="0.25">
      <c r="A2502" s="413" t="s">
        <v>2321</v>
      </c>
      <c r="B2502" s="414" t="s">
        <v>2322</v>
      </c>
      <c r="C2502" s="415" t="s">
        <v>8</v>
      </c>
      <c r="D2502" s="416">
        <v>38.409999999999997</v>
      </c>
      <c r="E2502" s="417" t="s">
        <v>301</v>
      </c>
    </row>
    <row r="2503" spans="1:5" ht="27" x14ac:dyDescent="0.25">
      <c r="A2503" s="418">
        <v>91831</v>
      </c>
      <c r="B2503" s="414" t="s">
        <v>2323</v>
      </c>
      <c r="C2503" s="415" t="s">
        <v>8</v>
      </c>
      <c r="D2503" s="416">
        <v>5.86</v>
      </c>
      <c r="E2503" s="417" t="s">
        <v>301</v>
      </c>
    </row>
    <row r="2504" spans="1:5" ht="27" x14ac:dyDescent="0.25">
      <c r="A2504" s="418">
        <v>91833</v>
      </c>
      <c r="B2504" s="414" t="s">
        <v>7668</v>
      </c>
      <c r="C2504" s="415" t="s">
        <v>8</v>
      </c>
      <c r="D2504" s="416">
        <v>6.19</v>
      </c>
      <c r="E2504" s="417" t="s">
        <v>301</v>
      </c>
    </row>
    <row r="2505" spans="1:5" ht="27" x14ac:dyDescent="0.25">
      <c r="A2505" s="418">
        <v>91834</v>
      </c>
      <c r="B2505" s="414" t="s">
        <v>2324</v>
      </c>
      <c r="C2505" s="415" t="s">
        <v>8</v>
      </c>
      <c r="D2505" s="416">
        <v>6.56</v>
      </c>
      <c r="E2505" s="417" t="s">
        <v>301</v>
      </c>
    </row>
    <row r="2506" spans="1:5" ht="27" x14ac:dyDescent="0.25">
      <c r="A2506" s="418">
        <v>91835</v>
      </c>
      <c r="B2506" s="414" t="s">
        <v>7669</v>
      </c>
      <c r="C2506" s="415" t="s">
        <v>8</v>
      </c>
      <c r="D2506" s="416">
        <v>7.41</v>
      </c>
      <c r="E2506" s="417" t="s">
        <v>301</v>
      </c>
    </row>
    <row r="2507" spans="1:5" ht="27" x14ac:dyDescent="0.25">
      <c r="A2507" s="418">
        <v>91836</v>
      </c>
      <c r="B2507" s="414" t="s">
        <v>2325</v>
      </c>
      <c r="C2507" s="415" t="s">
        <v>8</v>
      </c>
      <c r="D2507" s="416">
        <v>8.49</v>
      </c>
      <c r="E2507" s="417" t="s">
        <v>301</v>
      </c>
    </row>
    <row r="2508" spans="1:5" ht="27" x14ac:dyDescent="0.25">
      <c r="A2508" s="418">
        <v>91837</v>
      </c>
      <c r="B2508" s="414" t="s">
        <v>7670</v>
      </c>
      <c r="C2508" s="415" t="s">
        <v>8</v>
      </c>
      <c r="D2508" s="416">
        <v>10.46</v>
      </c>
      <c r="E2508" s="417" t="s">
        <v>301</v>
      </c>
    </row>
    <row r="2509" spans="1:5" ht="27" x14ac:dyDescent="0.25">
      <c r="A2509" s="418">
        <v>91839</v>
      </c>
      <c r="B2509" s="414" t="s">
        <v>7671</v>
      </c>
      <c r="C2509" s="415" t="s">
        <v>8</v>
      </c>
      <c r="D2509" s="416">
        <v>8.09</v>
      </c>
      <c r="E2509" s="417" t="s">
        <v>301</v>
      </c>
    </row>
    <row r="2510" spans="1:5" ht="27" x14ac:dyDescent="0.25">
      <c r="A2510" s="418">
        <v>91840</v>
      </c>
      <c r="B2510" s="414" t="s">
        <v>7672</v>
      </c>
      <c r="C2510" s="415" t="s">
        <v>8</v>
      </c>
      <c r="D2510" s="416">
        <v>10.199999999999999</v>
      </c>
      <c r="E2510" s="417" t="s">
        <v>301</v>
      </c>
    </row>
    <row r="2511" spans="1:5" ht="27" x14ac:dyDescent="0.25">
      <c r="A2511" s="418">
        <v>91841</v>
      </c>
      <c r="B2511" s="414" t="s">
        <v>7673</v>
      </c>
      <c r="C2511" s="415" t="s">
        <v>8</v>
      </c>
      <c r="D2511" s="416">
        <v>9.65</v>
      </c>
      <c r="E2511" s="417" t="s">
        <v>301</v>
      </c>
    </row>
    <row r="2512" spans="1:5" ht="27" x14ac:dyDescent="0.25">
      <c r="A2512" s="418">
        <v>91842</v>
      </c>
      <c r="B2512" s="414" t="s">
        <v>2326</v>
      </c>
      <c r="C2512" s="415" t="s">
        <v>8</v>
      </c>
      <c r="D2512" s="416">
        <v>4.26</v>
      </c>
      <c r="E2512" s="417" t="s">
        <v>301</v>
      </c>
    </row>
    <row r="2513" spans="1:5" ht="27" x14ac:dyDescent="0.25">
      <c r="A2513" s="418">
        <v>91843</v>
      </c>
      <c r="B2513" s="414" t="s">
        <v>7674</v>
      </c>
      <c r="C2513" s="415" t="s">
        <v>8</v>
      </c>
      <c r="D2513" s="416">
        <v>4.59</v>
      </c>
      <c r="E2513" s="417" t="s">
        <v>301</v>
      </c>
    </row>
    <row r="2514" spans="1:5" ht="27" x14ac:dyDescent="0.25">
      <c r="A2514" s="418">
        <v>91844</v>
      </c>
      <c r="B2514" s="414" t="s">
        <v>2327</v>
      </c>
      <c r="C2514" s="415" t="s">
        <v>8</v>
      </c>
      <c r="D2514" s="416">
        <v>4.97</v>
      </c>
      <c r="E2514" s="417" t="s">
        <v>301</v>
      </c>
    </row>
    <row r="2515" spans="1:5" ht="27" x14ac:dyDescent="0.25">
      <c r="A2515" s="418">
        <v>91845</v>
      </c>
      <c r="B2515" s="414" t="s">
        <v>7675</v>
      </c>
      <c r="C2515" s="415" t="s">
        <v>8</v>
      </c>
      <c r="D2515" s="416">
        <v>5.82</v>
      </c>
      <c r="E2515" s="417" t="s">
        <v>301</v>
      </c>
    </row>
    <row r="2516" spans="1:5" ht="27" x14ac:dyDescent="0.25">
      <c r="A2516" s="418">
        <v>91846</v>
      </c>
      <c r="B2516" s="414" t="s">
        <v>2328</v>
      </c>
      <c r="C2516" s="415" t="s">
        <v>8</v>
      </c>
      <c r="D2516" s="416">
        <v>6.9</v>
      </c>
      <c r="E2516" s="417" t="s">
        <v>301</v>
      </c>
    </row>
    <row r="2517" spans="1:5" ht="27" x14ac:dyDescent="0.25">
      <c r="A2517" s="418">
        <v>91847</v>
      </c>
      <c r="B2517" s="414" t="s">
        <v>7676</v>
      </c>
      <c r="C2517" s="415" t="s">
        <v>8</v>
      </c>
      <c r="D2517" s="416">
        <v>8.8699999999999992</v>
      </c>
      <c r="E2517" s="417" t="s">
        <v>301</v>
      </c>
    </row>
    <row r="2518" spans="1:5" ht="27" x14ac:dyDescent="0.25">
      <c r="A2518" s="418">
        <v>91849</v>
      </c>
      <c r="B2518" s="414" t="s">
        <v>7677</v>
      </c>
      <c r="C2518" s="415" t="s">
        <v>8</v>
      </c>
      <c r="D2518" s="416">
        <v>6.5</v>
      </c>
      <c r="E2518" s="417" t="s">
        <v>301</v>
      </c>
    </row>
    <row r="2519" spans="1:5" ht="27" x14ac:dyDescent="0.25">
      <c r="A2519" s="418">
        <v>91850</v>
      </c>
      <c r="B2519" s="414" t="s">
        <v>7678</v>
      </c>
      <c r="C2519" s="415" t="s">
        <v>8</v>
      </c>
      <c r="D2519" s="416">
        <v>8.65</v>
      </c>
      <c r="E2519" s="417" t="s">
        <v>301</v>
      </c>
    </row>
    <row r="2520" spans="1:5" ht="27" x14ac:dyDescent="0.25">
      <c r="A2520" s="418">
        <v>91851</v>
      </c>
      <c r="B2520" s="414" t="s">
        <v>7679</v>
      </c>
      <c r="C2520" s="415" t="s">
        <v>8</v>
      </c>
      <c r="D2520" s="416">
        <v>8.1</v>
      </c>
      <c r="E2520" s="417" t="s">
        <v>301</v>
      </c>
    </row>
    <row r="2521" spans="1:5" ht="27" x14ac:dyDescent="0.25">
      <c r="A2521" s="418">
        <v>91852</v>
      </c>
      <c r="B2521" s="414" t="s">
        <v>2329</v>
      </c>
      <c r="C2521" s="415" t="s">
        <v>8</v>
      </c>
      <c r="D2521" s="416">
        <v>6.35</v>
      </c>
      <c r="E2521" s="417" t="s">
        <v>301</v>
      </c>
    </row>
    <row r="2522" spans="1:5" ht="27" x14ac:dyDescent="0.25">
      <c r="A2522" s="418">
        <v>91853</v>
      </c>
      <c r="B2522" s="414" t="s">
        <v>7680</v>
      </c>
      <c r="C2522" s="415" t="s">
        <v>8</v>
      </c>
      <c r="D2522" s="416">
        <v>6.65</v>
      </c>
      <c r="E2522" s="417" t="s">
        <v>301</v>
      </c>
    </row>
    <row r="2523" spans="1:5" ht="27" x14ac:dyDescent="0.25">
      <c r="A2523" s="418">
        <v>91854</v>
      </c>
      <c r="B2523" s="414" t="s">
        <v>2330</v>
      </c>
      <c r="C2523" s="415" t="s">
        <v>8</v>
      </c>
      <c r="D2523" s="416">
        <v>7.03</v>
      </c>
      <c r="E2523" s="417" t="s">
        <v>301</v>
      </c>
    </row>
    <row r="2524" spans="1:5" ht="27" x14ac:dyDescent="0.25">
      <c r="A2524" s="418">
        <v>91855</v>
      </c>
      <c r="B2524" s="414" t="s">
        <v>7681</v>
      </c>
      <c r="C2524" s="415" t="s">
        <v>8</v>
      </c>
      <c r="D2524" s="416">
        <v>7.81</v>
      </c>
      <c r="E2524" s="417" t="s">
        <v>301</v>
      </c>
    </row>
    <row r="2525" spans="1:5" ht="27" x14ac:dyDescent="0.25">
      <c r="A2525" s="418">
        <v>91856</v>
      </c>
      <c r="B2525" s="414" t="s">
        <v>2331</v>
      </c>
      <c r="C2525" s="415" t="s">
        <v>8</v>
      </c>
      <c r="D2525" s="416">
        <v>8.8800000000000008</v>
      </c>
      <c r="E2525" s="417" t="s">
        <v>301</v>
      </c>
    </row>
    <row r="2526" spans="1:5" ht="27" x14ac:dyDescent="0.25">
      <c r="A2526" s="418">
        <v>91857</v>
      </c>
      <c r="B2526" s="414" t="s">
        <v>7682</v>
      </c>
      <c r="C2526" s="415" t="s">
        <v>8</v>
      </c>
      <c r="D2526" s="416">
        <v>10.7</v>
      </c>
      <c r="E2526" s="417" t="s">
        <v>301</v>
      </c>
    </row>
    <row r="2527" spans="1:5" ht="27" x14ac:dyDescent="0.25">
      <c r="A2527" s="418">
        <v>91859</v>
      </c>
      <c r="B2527" s="414" t="s">
        <v>7683</v>
      </c>
      <c r="C2527" s="415" t="s">
        <v>8</v>
      </c>
      <c r="D2527" s="416">
        <v>8.51</v>
      </c>
      <c r="E2527" s="417" t="s">
        <v>301</v>
      </c>
    </row>
    <row r="2528" spans="1:5" ht="27" x14ac:dyDescent="0.25">
      <c r="A2528" s="418">
        <v>91860</v>
      </c>
      <c r="B2528" s="414" t="s">
        <v>7684</v>
      </c>
      <c r="C2528" s="415" t="s">
        <v>8</v>
      </c>
      <c r="D2528" s="416">
        <v>10.56</v>
      </c>
      <c r="E2528" s="417" t="s">
        <v>301</v>
      </c>
    </row>
    <row r="2529" spans="1:5" ht="27" x14ac:dyDescent="0.25">
      <c r="A2529" s="418">
        <v>91861</v>
      </c>
      <c r="B2529" s="414" t="s">
        <v>7685</v>
      </c>
      <c r="C2529" s="415" t="s">
        <v>8</v>
      </c>
      <c r="D2529" s="416">
        <v>10.050000000000001</v>
      </c>
      <c r="E2529" s="417" t="s">
        <v>301</v>
      </c>
    </row>
    <row r="2530" spans="1:5" ht="27" x14ac:dyDescent="0.25">
      <c r="A2530" s="418">
        <v>91862</v>
      </c>
      <c r="B2530" s="414" t="s">
        <v>2332</v>
      </c>
      <c r="C2530" s="415" t="s">
        <v>8</v>
      </c>
      <c r="D2530" s="416">
        <v>7.03</v>
      </c>
      <c r="E2530" s="417" t="s">
        <v>301</v>
      </c>
    </row>
    <row r="2531" spans="1:5" ht="27" x14ac:dyDescent="0.25">
      <c r="A2531" s="418">
        <v>91863</v>
      </c>
      <c r="B2531" s="414" t="s">
        <v>2333</v>
      </c>
      <c r="C2531" s="415" t="s">
        <v>8</v>
      </c>
      <c r="D2531" s="416">
        <v>8.25</v>
      </c>
      <c r="E2531" s="417" t="s">
        <v>301</v>
      </c>
    </row>
    <row r="2532" spans="1:5" ht="27" x14ac:dyDescent="0.25">
      <c r="A2532" s="418">
        <v>91864</v>
      </c>
      <c r="B2532" s="414" t="s">
        <v>2334</v>
      </c>
      <c r="C2532" s="415" t="s">
        <v>8</v>
      </c>
      <c r="D2532" s="416">
        <v>10.78</v>
      </c>
      <c r="E2532" s="417" t="s">
        <v>301</v>
      </c>
    </row>
    <row r="2533" spans="1:5" ht="27" x14ac:dyDescent="0.25">
      <c r="A2533" s="418">
        <v>91865</v>
      </c>
      <c r="B2533" s="414" t="s">
        <v>2335</v>
      </c>
      <c r="C2533" s="415" t="s">
        <v>8</v>
      </c>
      <c r="D2533" s="416">
        <v>13.32</v>
      </c>
      <c r="E2533" s="417" t="s">
        <v>301</v>
      </c>
    </row>
    <row r="2534" spans="1:5" ht="27" x14ac:dyDescent="0.25">
      <c r="A2534" s="418">
        <v>91866</v>
      </c>
      <c r="B2534" s="414" t="s">
        <v>2336</v>
      </c>
      <c r="C2534" s="415" t="s">
        <v>8</v>
      </c>
      <c r="D2534" s="416">
        <v>5.55</v>
      </c>
      <c r="E2534" s="417" t="s">
        <v>301</v>
      </c>
    </row>
    <row r="2535" spans="1:5" ht="27" x14ac:dyDescent="0.25">
      <c r="A2535" s="418">
        <v>91867</v>
      </c>
      <c r="B2535" s="414" t="s">
        <v>353</v>
      </c>
      <c r="C2535" s="415" t="s">
        <v>8</v>
      </c>
      <c r="D2535" s="416">
        <v>6.78</v>
      </c>
      <c r="E2535" s="417" t="s">
        <v>301</v>
      </c>
    </row>
    <row r="2536" spans="1:5" ht="27" x14ac:dyDescent="0.25">
      <c r="A2536" s="418">
        <v>91868</v>
      </c>
      <c r="B2536" s="414" t="s">
        <v>2337</v>
      </c>
      <c r="C2536" s="415" t="s">
        <v>8</v>
      </c>
      <c r="D2536" s="416">
        <v>9.31</v>
      </c>
      <c r="E2536" s="417" t="s">
        <v>301</v>
      </c>
    </row>
    <row r="2537" spans="1:5" ht="27" x14ac:dyDescent="0.25">
      <c r="A2537" s="418">
        <v>91869</v>
      </c>
      <c r="B2537" s="414" t="s">
        <v>2338</v>
      </c>
      <c r="C2537" s="415" t="s">
        <v>8</v>
      </c>
      <c r="D2537" s="416">
        <v>11.85</v>
      </c>
      <c r="E2537" s="417" t="s">
        <v>301</v>
      </c>
    </row>
    <row r="2538" spans="1:5" ht="27" x14ac:dyDescent="0.25">
      <c r="A2538" s="418">
        <v>91870</v>
      </c>
      <c r="B2538" s="414" t="s">
        <v>2339</v>
      </c>
      <c r="C2538" s="415" t="s">
        <v>8</v>
      </c>
      <c r="D2538" s="416">
        <v>8.14</v>
      </c>
      <c r="E2538" s="417" t="s">
        <v>301</v>
      </c>
    </row>
    <row r="2539" spans="1:5" ht="27" x14ac:dyDescent="0.25">
      <c r="A2539" s="418">
        <v>91871</v>
      </c>
      <c r="B2539" s="414" t="s">
        <v>354</v>
      </c>
      <c r="C2539" s="415" t="s">
        <v>8</v>
      </c>
      <c r="D2539" s="416">
        <v>9.39</v>
      </c>
      <c r="E2539" s="417" t="s">
        <v>301</v>
      </c>
    </row>
    <row r="2540" spans="1:5" ht="27" x14ac:dyDescent="0.25">
      <c r="A2540" s="418">
        <v>91872</v>
      </c>
      <c r="B2540" s="414" t="s">
        <v>355</v>
      </c>
      <c r="C2540" s="415" t="s">
        <v>8</v>
      </c>
      <c r="D2540" s="416">
        <v>11.92</v>
      </c>
      <c r="E2540" s="417" t="s">
        <v>301</v>
      </c>
    </row>
    <row r="2541" spans="1:5" ht="27" x14ac:dyDescent="0.25">
      <c r="A2541" s="418">
        <v>91873</v>
      </c>
      <c r="B2541" s="414" t="s">
        <v>366</v>
      </c>
      <c r="C2541" s="415" t="s">
        <v>8</v>
      </c>
      <c r="D2541" s="416">
        <v>14.42</v>
      </c>
      <c r="E2541" s="417" t="s">
        <v>301</v>
      </c>
    </row>
    <row r="2542" spans="1:5" ht="27" x14ac:dyDescent="0.25">
      <c r="A2542" s="418">
        <v>93008</v>
      </c>
      <c r="B2542" s="414" t="s">
        <v>2340</v>
      </c>
      <c r="C2542" s="415" t="s">
        <v>8</v>
      </c>
      <c r="D2542" s="416">
        <v>11.33</v>
      </c>
      <c r="E2542" s="417" t="s">
        <v>301</v>
      </c>
    </row>
    <row r="2543" spans="1:5" ht="27" x14ac:dyDescent="0.25">
      <c r="A2543" s="418">
        <v>93009</v>
      </c>
      <c r="B2543" s="414" t="s">
        <v>2341</v>
      </c>
      <c r="C2543" s="415" t="s">
        <v>8</v>
      </c>
      <c r="D2543" s="416">
        <v>16.440000000000001</v>
      </c>
      <c r="E2543" s="417" t="s">
        <v>301</v>
      </c>
    </row>
    <row r="2544" spans="1:5" ht="27" x14ac:dyDescent="0.25">
      <c r="A2544" s="418">
        <v>93010</v>
      </c>
      <c r="B2544" s="414" t="s">
        <v>2342</v>
      </c>
      <c r="C2544" s="415" t="s">
        <v>8</v>
      </c>
      <c r="D2544" s="416">
        <v>22.66</v>
      </c>
      <c r="E2544" s="417" t="s">
        <v>301</v>
      </c>
    </row>
    <row r="2545" spans="1:5" ht="27" x14ac:dyDescent="0.25">
      <c r="A2545" s="418">
        <v>93011</v>
      </c>
      <c r="B2545" s="414" t="s">
        <v>2343</v>
      </c>
      <c r="C2545" s="415" t="s">
        <v>8</v>
      </c>
      <c r="D2545" s="416">
        <v>27.57</v>
      </c>
      <c r="E2545" s="417" t="s">
        <v>301</v>
      </c>
    </row>
    <row r="2546" spans="1:5" ht="27" x14ac:dyDescent="0.25">
      <c r="A2546" s="418">
        <v>93012</v>
      </c>
      <c r="B2546" s="414" t="s">
        <v>2344</v>
      </c>
      <c r="C2546" s="415" t="s">
        <v>8</v>
      </c>
      <c r="D2546" s="416">
        <v>41.27</v>
      </c>
      <c r="E2546" s="417" t="s">
        <v>301</v>
      </c>
    </row>
    <row r="2547" spans="1:5" ht="27" x14ac:dyDescent="0.25">
      <c r="A2547" s="418">
        <v>95726</v>
      </c>
      <c r="B2547" s="414" t="s">
        <v>2345</v>
      </c>
      <c r="C2547" s="415" t="s">
        <v>8</v>
      </c>
      <c r="D2547" s="416">
        <v>4.8099999999999996</v>
      </c>
      <c r="E2547" s="417" t="s">
        <v>301</v>
      </c>
    </row>
    <row r="2548" spans="1:5" ht="27" x14ac:dyDescent="0.25">
      <c r="A2548" s="418">
        <v>95727</v>
      </c>
      <c r="B2548" s="414" t="s">
        <v>2346</v>
      </c>
      <c r="C2548" s="415" t="s">
        <v>8</v>
      </c>
      <c r="D2548" s="416">
        <v>5.46</v>
      </c>
      <c r="E2548" s="417" t="s">
        <v>301</v>
      </c>
    </row>
    <row r="2549" spans="1:5" ht="27" x14ac:dyDescent="0.25">
      <c r="A2549" s="418">
        <v>95728</v>
      </c>
      <c r="B2549" s="414" t="s">
        <v>2347</v>
      </c>
      <c r="C2549" s="415" t="s">
        <v>8</v>
      </c>
      <c r="D2549" s="416">
        <v>6.83</v>
      </c>
      <c r="E2549" s="417" t="s">
        <v>301</v>
      </c>
    </row>
    <row r="2550" spans="1:5" ht="27" x14ac:dyDescent="0.25">
      <c r="A2550" s="418">
        <v>95729</v>
      </c>
      <c r="B2550" s="414" t="s">
        <v>2348</v>
      </c>
      <c r="C2550" s="415" t="s">
        <v>8</v>
      </c>
      <c r="D2550" s="416">
        <v>6.45</v>
      </c>
      <c r="E2550" s="417" t="s">
        <v>301</v>
      </c>
    </row>
    <row r="2551" spans="1:5" ht="27" x14ac:dyDescent="0.25">
      <c r="A2551" s="418">
        <v>95730</v>
      </c>
      <c r="B2551" s="414" t="s">
        <v>2349</v>
      </c>
      <c r="C2551" s="415" t="s">
        <v>8</v>
      </c>
      <c r="D2551" s="416">
        <v>7.11</v>
      </c>
      <c r="E2551" s="417" t="s">
        <v>301</v>
      </c>
    </row>
    <row r="2552" spans="1:5" ht="27" x14ac:dyDescent="0.25">
      <c r="A2552" s="418">
        <v>95731</v>
      </c>
      <c r="B2552" s="414" t="s">
        <v>2350</v>
      </c>
      <c r="C2552" s="415" t="s">
        <v>8</v>
      </c>
      <c r="D2552" s="416">
        <v>8.48</v>
      </c>
      <c r="E2552" s="417" t="s">
        <v>301</v>
      </c>
    </row>
    <row r="2553" spans="1:5" ht="27" x14ac:dyDescent="0.25">
      <c r="A2553" s="418">
        <v>95732</v>
      </c>
      <c r="B2553" s="414" t="s">
        <v>2351</v>
      </c>
      <c r="C2553" s="415" t="s">
        <v>113</v>
      </c>
      <c r="D2553" s="416">
        <v>3.36</v>
      </c>
      <c r="E2553" s="417" t="s">
        <v>301</v>
      </c>
    </row>
    <row r="2554" spans="1:5" ht="27" x14ac:dyDescent="0.25">
      <c r="A2554" s="418">
        <v>95745</v>
      </c>
      <c r="B2554" s="414" t="s">
        <v>2352</v>
      </c>
      <c r="C2554" s="415" t="s">
        <v>8</v>
      </c>
      <c r="D2554" s="416">
        <v>16.95</v>
      </c>
      <c r="E2554" s="417" t="s">
        <v>301</v>
      </c>
    </row>
    <row r="2555" spans="1:5" ht="27" x14ac:dyDescent="0.25">
      <c r="A2555" s="418">
        <v>95746</v>
      </c>
      <c r="B2555" s="414" t="s">
        <v>2353</v>
      </c>
      <c r="C2555" s="415" t="s">
        <v>8</v>
      </c>
      <c r="D2555" s="416">
        <v>21.1</v>
      </c>
      <c r="E2555" s="417" t="s">
        <v>301</v>
      </c>
    </row>
    <row r="2556" spans="1:5" ht="27" x14ac:dyDescent="0.25">
      <c r="A2556" s="418">
        <v>95747</v>
      </c>
      <c r="B2556" s="414" t="s">
        <v>2354</v>
      </c>
      <c r="C2556" s="415" t="s">
        <v>8</v>
      </c>
      <c r="D2556" s="416">
        <v>34.799999999999997</v>
      </c>
      <c r="E2556" s="417" t="s">
        <v>301</v>
      </c>
    </row>
    <row r="2557" spans="1:5" ht="27" x14ac:dyDescent="0.25">
      <c r="A2557" s="418">
        <v>95748</v>
      </c>
      <c r="B2557" s="414" t="s">
        <v>2355</v>
      </c>
      <c r="C2557" s="415" t="s">
        <v>8</v>
      </c>
      <c r="D2557" s="416">
        <v>37.659999999999997</v>
      </c>
      <c r="E2557" s="417" t="s">
        <v>301</v>
      </c>
    </row>
    <row r="2558" spans="1:5" ht="27" x14ac:dyDescent="0.25">
      <c r="A2558" s="418">
        <v>95749</v>
      </c>
      <c r="B2558" s="414" t="s">
        <v>2356</v>
      </c>
      <c r="C2558" s="415" t="s">
        <v>8</v>
      </c>
      <c r="D2558" s="416">
        <v>22.29</v>
      </c>
      <c r="E2558" s="417" t="s">
        <v>301</v>
      </c>
    </row>
    <row r="2559" spans="1:5" ht="27" x14ac:dyDescent="0.25">
      <c r="A2559" s="418">
        <v>95750</v>
      </c>
      <c r="B2559" s="414" t="s">
        <v>2357</v>
      </c>
      <c r="C2559" s="415" t="s">
        <v>8</v>
      </c>
      <c r="D2559" s="416">
        <v>26.31</v>
      </c>
      <c r="E2559" s="417" t="s">
        <v>301</v>
      </c>
    </row>
    <row r="2560" spans="1:5" ht="27" x14ac:dyDescent="0.25">
      <c r="A2560" s="418">
        <v>95751</v>
      </c>
      <c r="B2560" s="414" t="s">
        <v>2358</v>
      </c>
      <c r="C2560" s="415" t="s">
        <v>8</v>
      </c>
      <c r="D2560" s="416">
        <v>39.85</v>
      </c>
      <c r="E2560" s="417" t="s">
        <v>301</v>
      </c>
    </row>
    <row r="2561" spans="1:5" ht="27" x14ac:dyDescent="0.25">
      <c r="A2561" s="418">
        <v>95752</v>
      </c>
      <c r="B2561" s="414" t="s">
        <v>2359</v>
      </c>
      <c r="C2561" s="415" t="s">
        <v>8</v>
      </c>
      <c r="D2561" s="416">
        <v>42.53</v>
      </c>
      <c r="E2561" s="417" t="s">
        <v>301</v>
      </c>
    </row>
    <row r="2562" spans="1:5" ht="27" x14ac:dyDescent="0.25">
      <c r="A2562" s="418">
        <v>97667</v>
      </c>
      <c r="B2562" s="414" t="s">
        <v>7686</v>
      </c>
      <c r="C2562" s="415" t="s">
        <v>8</v>
      </c>
      <c r="D2562" s="416">
        <v>6.49</v>
      </c>
      <c r="E2562" s="417" t="s">
        <v>301</v>
      </c>
    </row>
    <row r="2563" spans="1:5" ht="27" x14ac:dyDescent="0.25">
      <c r="A2563" s="418">
        <v>97668</v>
      </c>
      <c r="B2563" s="414" t="s">
        <v>7687</v>
      </c>
      <c r="C2563" s="415" t="s">
        <v>8</v>
      </c>
      <c r="D2563" s="416">
        <v>9.9499999999999993</v>
      </c>
      <c r="E2563" s="417" t="s">
        <v>301</v>
      </c>
    </row>
    <row r="2564" spans="1:5" ht="27" x14ac:dyDescent="0.25">
      <c r="A2564" s="418">
        <v>97669</v>
      </c>
      <c r="B2564" s="414" t="s">
        <v>7688</v>
      </c>
      <c r="C2564" s="415" t="s">
        <v>8</v>
      </c>
      <c r="D2564" s="416">
        <v>15.83</v>
      </c>
      <c r="E2564" s="417" t="s">
        <v>301</v>
      </c>
    </row>
    <row r="2565" spans="1:5" ht="27" x14ac:dyDescent="0.25">
      <c r="A2565" s="418">
        <v>97670</v>
      </c>
      <c r="B2565" s="414" t="s">
        <v>7689</v>
      </c>
      <c r="C2565" s="415" t="s">
        <v>8</v>
      </c>
      <c r="D2565" s="416">
        <v>20.39</v>
      </c>
      <c r="E2565" s="417" t="s">
        <v>301</v>
      </c>
    </row>
    <row r="2566" spans="1:5" ht="13.5" x14ac:dyDescent="0.25">
      <c r="A2566" s="418">
        <v>72263</v>
      </c>
      <c r="B2566" s="414" t="s">
        <v>363</v>
      </c>
      <c r="C2566" s="415" t="s">
        <v>113</v>
      </c>
      <c r="D2566" s="416">
        <v>20.74</v>
      </c>
      <c r="E2566" s="417" t="s">
        <v>301</v>
      </c>
    </row>
    <row r="2567" spans="1:5" ht="27" x14ac:dyDescent="0.25">
      <c r="A2567" s="418">
        <v>72271</v>
      </c>
      <c r="B2567" s="414" t="s">
        <v>2360</v>
      </c>
      <c r="C2567" s="415" t="s">
        <v>113</v>
      </c>
      <c r="D2567" s="416">
        <v>12.02</v>
      </c>
      <c r="E2567" s="417" t="s">
        <v>301</v>
      </c>
    </row>
    <row r="2568" spans="1:5" ht="27" x14ac:dyDescent="0.25">
      <c r="A2568" s="418">
        <v>72272</v>
      </c>
      <c r="B2568" s="414" t="s">
        <v>2361</v>
      </c>
      <c r="C2568" s="415" t="s">
        <v>113</v>
      </c>
      <c r="D2568" s="416">
        <v>13.39</v>
      </c>
      <c r="E2568" s="417" t="s">
        <v>301</v>
      </c>
    </row>
    <row r="2569" spans="1:5" ht="13.5" x14ac:dyDescent="0.25">
      <c r="A2569" s="413" t="s">
        <v>2362</v>
      </c>
      <c r="B2569" s="414" t="s">
        <v>2363</v>
      </c>
      <c r="C2569" s="415" t="s">
        <v>113</v>
      </c>
      <c r="D2569" s="416">
        <v>35.299999999999997</v>
      </c>
      <c r="E2569" s="417" t="s">
        <v>301</v>
      </c>
    </row>
    <row r="2570" spans="1:5" ht="13.5" x14ac:dyDescent="0.25">
      <c r="A2570" s="413" t="s">
        <v>2364</v>
      </c>
      <c r="B2570" s="414" t="s">
        <v>2365</v>
      </c>
      <c r="C2570" s="415" t="s">
        <v>113</v>
      </c>
      <c r="D2570" s="416">
        <v>54.63</v>
      </c>
      <c r="E2570" s="417" t="s">
        <v>301</v>
      </c>
    </row>
    <row r="2571" spans="1:5" ht="27" x14ac:dyDescent="0.25">
      <c r="A2571" s="413" t="s">
        <v>2366</v>
      </c>
      <c r="B2571" s="414" t="s">
        <v>2367</v>
      </c>
      <c r="C2571" s="415" t="s">
        <v>113</v>
      </c>
      <c r="D2571" s="416">
        <v>127.37</v>
      </c>
      <c r="E2571" s="417" t="s">
        <v>301</v>
      </c>
    </row>
    <row r="2572" spans="1:5" ht="27" x14ac:dyDescent="0.25">
      <c r="A2572" s="413" t="s">
        <v>2368</v>
      </c>
      <c r="B2572" s="414" t="s">
        <v>2369</v>
      </c>
      <c r="C2572" s="415" t="s">
        <v>113</v>
      </c>
      <c r="D2572" s="416">
        <v>22.54</v>
      </c>
      <c r="E2572" s="417" t="s">
        <v>301</v>
      </c>
    </row>
    <row r="2573" spans="1:5" ht="27" x14ac:dyDescent="0.25">
      <c r="A2573" s="418">
        <v>83377</v>
      </c>
      <c r="B2573" s="414" t="s">
        <v>364</v>
      </c>
      <c r="C2573" s="415" t="s">
        <v>113</v>
      </c>
      <c r="D2573" s="416">
        <v>10.67</v>
      </c>
      <c r="E2573" s="417" t="s">
        <v>301</v>
      </c>
    </row>
    <row r="2574" spans="1:5" ht="27" x14ac:dyDescent="0.25">
      <c r="A2574" s="418">
        <v>91874</v>
      </c>
      <c r="B2574" s="414" t="s">
        <v>2370</v>
      </c>
      <c r="C2574" s="415" t="s">
        <v>113</v>
      </c>
      <c r="D2574" s="416">
        <v>3.72</v>
      </c>
      <c r="E2574" s="417" t="s">
        <v>301</v>
      </c>
    </row>
    <row r="2575" spans="1:5" ht="27" x14ac:dyDescent="0.25">
      <c r="A2575" s="418">
        <v>91875</v>
      </c>
      <c r="B2575" s="414" t="s">
        <v>2371</v>
      </c>
      <c r="C2575" s="415" t="s">
        <v>113</v>
      </c>
      <c r="D2575" s="416">
        <v>4.8899999999999997</v>
      </c>
      <c r="E2575" s="417" t="s">
        <v>301</v>
      </c>
    </row>
    <row r="2576" spans="1:5" ht="27" x14ac:dyDescent="0.25">
      <c r="A2576" s="418">
        <v>91876</v>
      </c>
      <c r="B2576" s="414" t="s">
        <v>2372</v>
      </c>
      <c r="C2576" s="415" t="s">
        <v>113</v>
      </c>
      <c r="D2576" s="416">
        <v>6.44</v>
      </c>
      <c r="E2576" s="417" t="s">
        <v>301</v>
      </c>
    </row>
    <row r="2577" spans="1:5" ht="27" x14ac:dyDescent="0.25">
      <c r="A2577" s="418">
        <v>91877</v>
      </c>
      <c r="B2577" s="414" t="s">
        <v>2373</v>
      </c>
      <c r="C2577" s="415" t="s">
        <v>113</v>
      </c>
      <c r="D2577" s="416">
        <v>8.4600000000000009</v>
      </c>
      <c r="E2577" s="417" t="s">
        <v>301</v>
      </c>
    </row>
    <row r="2578" spans="1:5" ht="27" x14ac:dyDescent="0.25">
      <c r="A2578" s="418">
        <v>91878</v>
      </c>
      <c r="B2578" s="414" t="s">
        <v>2374</v>
      </c>
      <c r="C2578" s="415" t="s">
        <v>113</v>
      </c>
      <c r="D2578" s="416">
        <v>4.84</v>
      </c>
      <c r="E2578" s="417" t="s">
        <v>301</v>
      </c>
    </row>
    <row r="2579" spans="1:5" ht="27" x14ac:dyDescent="0.25">
      <c r="A2579" s="418">
        <v>91879</v>
      </c>
      <c r="B2579" s="414" t="s">
        <v>2375</v>
      </c>
      <c r="C2579" s="415" t="s">
        <v>113</v>
      </c>
      <c r="D2579" s="416">
        <v>5.98</v>
      </c>
      <c r="E2579" s="417" t="s">
        <v>301</v>
      </c>
    </row>
    <row r="2580" spans="1:5" ht="27" x14ac:dyDescent="0.25">
      <c r="A2580" s="418">
        <v>91880</v>
      </c>
      <c r="B2580" s="414" t="s">
        <v>2376</v>
      </c>
      <c r="C2580" s="415" t="s">
        <v>113</v>
      </c>
      <c r="D2580" s="416">
        <v>7.56</v>
      </c>
      <c r="E2580" s="417" t="s">
        <v>301</v>
      </c>
    </row>
    <row r="2581" spans="1:5" ht="27" x14ac:dyDescent="0.25">
      <c r="A2581" s="418">
        <v>91881</v>
      </c>
      <c r="B2581" s="414" t="s">
        <v>2377</v>
      </c>
      <c r="C2581" s="415" t="s">
        <v>113</v>
      </c>
      <c r="D2581" s="416">
        <v>9.58</v>
      </c>
      <c r="E2581" s="417" t="s">
        <v>301</v>
      </c>
    </row>
    <row r="2582" spans="1:5" ht="27" x14ac:dyDescent="0.25">
      <c r="A2582" s="418">
        <v>91882</v>
      </c>
      <c r="B2582" s="414" t="s">
        <v>2378</v>
      </c>
      <c r="C2582" s="415" t="s">
        <v>113</v>
      </c>
      <c r="D2582" s="416">
        <v>6.03</v>
      </c>
      <c r="E2582" s="417" t="s">
        <v>301</v>
      </c>
    </row>
    <row r="2583" spans="1:5" ht="27" x14ac:dyDescent="0.25">
      <c r="A2583" s="418">
        <v>91884</v>
      </c>
      <c r="B2583" s="414" t="s">
        <v>2379</v>
      </c>
      <c r="C2583" s="415" t="s">
        <v>113</v>
      </c>
      <c r="D2583" s="416">
        <v>6.9</v>
      </c>
      <c r="E2583" s="417" t="s">
        <v>301</v>
      </c>
    </row>
    <row r="2584" spans="1:5" ht="27" x14ac:dyDescent="0.25">
      <c r="A2584" s="418">
        <v>91885</v>
      </c>
      <c r="B2584" s="414" t="s">
        <v>2380</v>
      </c>
      <c r="C2584" s="415" t="s">
        <v>113</v>
      </c>
      <c r="D2584" s="416">
        <v>8.1</v>
      </c>
      <c r="E2584" s="417" t="s">
        <v>301</v>
      </c>
    </row>
    <row r="2585" spans="1:5" ht="27" x14ac:dyDescent="0.25">
      <c r="A2585" s="418">
        <v>91886</v>
      </c>
      <c r="B2585" s="414" t="s">
        <v>2381</v>
      </c>
      <c r="C2585" s="415" t="s">
        <v>113</v>
      </c>
      <c r="D2585" s="416">
        <v>9.69</v>
      </c>
      <c r="E2585" s="417" t="s">
        <v>301</v>
      </c>
    </row>
    <row r="2586" spans="1:5" ht="40.5" x14ac:dyDescent="0.25">
      <c r="A2586" s="418">
        <v>91887</v>
      </c>
      <c r="B2586" s="414" t="s">
        <v>2382</v>
      </c>
      <c r="C2586" s="415" t="s">
        <v>113</v>
      </c>
      <c r="D2586" s="416">
        <v>6.58</v>
      </c>
      <c r="E2586" s="417" t="s">
        <v>301</v>
      </c>
    </row>
    <row r="2587" spans="1:5" ht="40.5" x14ac:dyDescent="0.25">
      <c r="A2587" s="418">
        <v>91889</v>
      </c>
      <c r="B2587" s="414" t="s">
        <v>2383</v>
      </c>
      <c r="C2587" s="415" t="s">
        <v>113</v>
      </c>
      <c r="D2587" s="416">
        <v>6.39</v>
      </c>
      <c r="E2587" s="417" t="s">
        <v>301</v>
      </c>
    </row>
    <row r="2588" spans="1:5" ht="40.5" x14ac:dyDescent="0.25">
      <c r="A2588" s="418">
        <v>91890</v>
      </c>
      <c r="B2588" s="414" t="s">
        <v>2384</v>
      </c>
      <c r="C2588" s="415" t="s">
        <v>113</v>
      </c>
      <c r="D2588" s="416">
        <v>7.95</v>
      </c>
      <c r="E2588" s="417" t="s">
        <v>301</v>
      </c>
    </row>
    <row r="2589" spans="1:5" ht="40.5" x14ac:dyDescent="0.25">
      <c r="A2589" s="418">
        <v>91892</v>
      </c>
      <c r="B2589" s="414" t="s">
        <v>2385</v>
      </c>
      <c r="C2589" s="415" t="s">
        <v>113</v>
      </c>
      <c r="D2589" s="416">
        <v>9.23</v>
      </c>
      <c r="E2589" s="417" t="s">
        <v>301</v>
      </c>
    </row>
    <row r="2590" spans="1:5" ht="27" x14ac:dyDescent="0.25">
      <c r="A2590" s="418">
        <v>91893</v>
      </c>
      <c r="B2590" s="414" t="s">
        <v>356</v>
      </c>
      <c r="C2590" s="415" t="s">
        <v>113</v>
      </c>
      <c r="D2590" s="416">
        <v>10.76</v>
      </c>
      <c r="E2590" s="417" t="s">
        <v>301</v>
      </c>
    </row>
    <row r="2591" spans="1:5" ht="27" x14ac:dyDescent="0.25">
      <c r="A2591" s="418">
        <v>91895</v>
      </c>
      <c r="B2591" s="414" t="s">
        <v>7690</v>
      </c>
      <c r="C2591" s="415" t="s">
        <v>113</v>
      </c>
      <c r="D2591" s="416">
        <v>12.05</v>
      </c>
      <c r="E2591" s="417" t="s">
        <v>301</v>
      </c>
    </row>
    <row r="2592" spans="1:5" ht="40.5" x14ac:dyDescent="0.25">
      <c r="A2592" s="418">
        <v>91896</v>
      </c>
      <c r="B2592" s="414" t="s">
        <v>2386</v>
      </c>
      <c r="C2592" s="415" t="s">
        <v>113</v>
      </c>
      <c r="D2592" s="416">
        <v>13.24</v>
      </c>
      <c r="E2592" s="417" t="s">
        <v>301</v>
      </c>
    </row>
    <row r="2593" spans="1:5" ht="40.5" x14ac:dyDescent="0.25">
      <c r="A2593" s="418">
        <v>91898</v>
      </c>
      <c r="B2593" s="414" t="s">
        <v>2387</v>
      </c>
      <c r="C2593" s="415" t="s">
        <v>113</v>
      </c>
      <c r="D2593" s="416">
        <v>14.62</v>
      </c>
      <c r="E2593" s="417" t="s">
        <v>301</v>
      </c>
    </row>
    <row r="2594" spans="1:5" ht="40.5" x14ac:dyDescent="0.25">
      <c r="A2594" s="418">
        <v>91899</v>
      </c>
      <c r="B2594" s="414" t="s">
        <v>2388</v>
      </c>
      <c r="C2594" s="415" t="s">
        <v>113</v>
      </c>
      <c r="D2594" s="416">
        <v>8.1999999999999993</v>
      </c>
      <c r="E2594" s="417" t="s">
        <v>301</v>
      </c>
    </row>
    <row r="2595" spans="1:5" ht="40.5" x14ac:dyDescent="0.25">
      <c r="A2595" s="418">
        <v>91901</v>
      </c>
      <c r="B2595" s="414" t="s">
        <v>2389</v>
      </c>
      <c r="C2595" s="415" t="s">
        <v>113</v>
      </c>
      <c r="D2595" s="416">
        <v>8.01</v>
      </c>
      <c r="E2595" s="417" t="s">
        <v>301</v>
      </c>
    </row>
    <row r="2596" spans="1:5" ht="40.5" x14ac:dyDescent="0.25">
      <c r="A2596" s="418">
        <v>91902</v>
      </c>
      <c r="B2596" s="414" t="s">
        <v>2390</v>
      </c>
      <c r="C2596" s="415" t="s">
        <v>113</v>
      </c>
      <c r="D2596" s="416">
        <v>9.57</v>
      </c>
      <c r="E2596" s="417" t="s">
        <v>301</v>
      </c>
    </row>
    <row r="2597" spans="1:5" ht="40.5" x14ac:dyDescent="0.25">
      <c r="A2597" s="418">
        <v>91904</v>
      </c>
      <c r="B2597" s="414" t="s">
        <v>2391</v>
      </c>
      <c r="C2597" s="415" t="s">
        <v>113</v>
      </c>
      <c r="D2597" s="416">
        <v>10.85</v>
      </c>
      <c r="E2597" s="417" t="s">
        <v>301</v>
      </c>
    </row>
    <row r="2598" spans="1:5" ht="27" x14ac:dyDescent="0.25">
      <c r="A2598" s="418">
        <v>91905</v>
      </c>
      <c r="B2598" s="414" t="s">
        <v>2392</v>
      </c>
      <c r="C2598" s="415" t="s">
        <v>113</v>
      </c>
      <c r="D2598" s="416">
        <v>12.39</v>
      </c>
      <c r="E2598" s="417" t="s">
        <v>301</v>
      </c>
    </row>
    <row r="2599" spans="1:5" ht="27" x14ac:dyDescent="0.25">
      <c r="A2599" s="418">
        <v>91907</v>
      </c>
      <c r="B2599" s="414" t="s">
        <v>7691</v>
      </c>
      <c r="C2599" s="415" t="s">
        <v>113</v>
      </c>
      <c r="D2599" s="416">
        <v>13.68</v>
      </c>
      <c r="E2599" s="417" t="s">
        <v>301</v>
      </c>
    </row>
    <row r="2600" spans="1:5" ht="40.5" x14ac:dyDescent="0.25">
      <c r="A2600" s="418">
        <v>91908</v>
      </c>
      <c r="B2600" s="414" t="s">
        <v>2393</v>
      </c>
      <c r="C2600" s="415" t="s">
        <v>113</v>
      </c>
      <c r="D2600" s="416">
        <v>14.9</v>
      </c>
      <c r="E2600" s="417" t="s">
        <v>301</v>
      </c>
    </row>
    <row r="2601" spans="1:5" ht="40.5" x14ac:dyDescent="0.25">
      <c r="A2601" s="418">
        <v>91910</v>
      </c>
      <c r="B2601" s="414" t="s">
        <v>2394</v>
      </c>
      <c r="C2601" s="415" t="s">
        <v>113</v>
      </c>
      <c r="D2601" s="416">
        <v>16.28</v>
      </c>
      <c r="E2601" s="417" t="s">
        <v>301</v>
      </c>
    </row>
    <row r="2602" spans="1:5" ht="40.5" x14ac:dyDescent="0.25">
      <c r="A2602" s="418">
        <v>91911</v>
      </c>
      <c r="B2602" s="414" t="s">
        <v>2395</v>
      </c>
      <c r="C2602" s="415" t="s">
        <v>113</v>
      </c>
      <c r="D2602" s="416">
        <v>10.050000000000001</v>
      </c>
      <c r="E2602" s="417" t="s">
        <v>301</v>
      </c>
    </row>
    <row r="2603" spans="1:5" ht="40.5" x14ac:dyDescent="0.25">
      <c r="A2603" s="418">
        <v>91913</v>
      </c>
      <c r="B2603" s="414" t="s">
        <v>2396</v>
      </c>
      <c r="C2603" s="415" t="s">
        <v>113</v>
      </c>
      <c r="D2603" s="416">
        <v>9.86</v>
      </c>
      <c r="E2603" s="417" t="s">
        <v>301</v>
      </c>
    </row>
    <row r="2604" spans="1:5" ht="40.5" x14ac:dyDescent="0.25">
      <c r="A2604" s="418">
        <v>91914</v>
      </c>
      <c r="B2604" s="414" t="s">
        <v>2397</v>
      </c>
      <c r="C2604" s="415" t="s">
        <v>113</v>
      </c>
      <c r="D2604" s="416">
        <v>11.01</v>
      </c>
      <c r="E2604" s="417" t="s">
        <v>301</v>
      </c>
    </row>
    <row r="2605" spans="1:5" ht="40.5" x14ac:dyDescent="0.25">
      <c r="A2605" s="418">
        <v>91916</v>
      </c>
      <c r="B2605" s="414" t="s">
        <v>2398</v>
      </c>
      <c r="C2605" s="415" t="s">
        <v>113</v>
      </c>
      <c r="D2605" s="416">
        <v>12.29</v>
      </c>
      <c r="E2605" s="417" t="s">
        <v>301</v>
      </c>
    </row>
    <row r="2606" spans="1:5" ht="27" x14ac:dyDescent="0.25">
      <c r="A2606" s="418">
        <v>91917</v>
      </c>
      <c r="B2606" s="414" t="s">
        <v>2399</v>
      </c>
      <c r="C2606" s="415" t="s">
        <v>113</v>
      </c>
      <c r="D2606" s="416">
        <v>13.23</v>
      </c>
      <c r="E2606" s="417" t="s">
        <v>301</v>
      </c>
    </row>
    <row r="2607" spans="1:5" ht="27" x14ac:dyDescent="0.25">
      <c r="A2607" s="418">
        <v>91919</v>
      </c>
      <c r="B2607" s="414" t="s">
        <v>7692</v>
      </c>
      <c r="C2607" s="415" t="s">
        <v>113</v>
      </c>
      <c r="D2607" s="416">
        <v>14.52</v>
      </c>
      <c r="E2607" s="417" t="s">
        <v>301</v>
      </c>
    </row>
    <row r="2608" spans="1:5" ht="40.5" x14ac:dyDescent="0.25">
      <c r="A2608" s="418">
        <v>91920</v>
      </c>
      <c r="B2608" s="414" t="s">
        <v>2400</v>
      </c>
      <c r="C2608" s="415" t="s">
        <v>113</v>
      </c>
      <c r="D2608" s="416">
        <v>15.09</v>
      </c>
      <c r="E2608" s="417" t="s">
        <v>301</v>
      </c>
    </row>
    <row r="2609" spans="1:5" ht="40.5" x14ac:dyDescent="0.25">
      <c r="A2609" s="418">
        <v>91922</v>
      </c>
      <c r="B2609" s="414" t="s">
        <v>2401</v>
      </c>
      <c r="C2609" s="415" t="s">
        <v>113</v>
      </c>
      <c r="D2609" s="416">
        <v>16.47</v>
      </c>
      <c r="E2609" s="417" t="s">
        <v>301</v>
      </c>
    </row>
    <row r="2610" spans="1:5" ht="27" x14ac:dyDescent="0.25">
      <c r="A2610" s="418">
        <v>93013</v>
      </c>
      <c r="B2610" s="414" t="s">
        <v>2402</v>
      </c>
      <c r="C2610" s="415" t="s">
        <v>113</v>
      </c>
      <c r="D2610" s="416">
        <v>10.94</v>
      </c>
      <c r="E2610" s="417" t="s">
        <v>301</v>
      </c>
    </row>
    <row r="2611" spans="1:5" ht="27" x14ac:dyDescent="0.25">
      <c r="A2611" s="418">
        <v>93014</v>
      </c>
      <c r="B2611" s="414" t="s">
        <v>2403</v>
      </c>
      <c r="C2611" s="415" t="s">
        <v>113</v>
      </c>
      <c r="D2611" s="416">
        <v>13.29</v>
      </c>
      <c r="E2611" s="417" t="s">
        <v>301</v>
      </c>
    </row>
    <row r="2612" spans="1:5" ht="27" x14ac:dyDescent="0.25">
      <c r="A2612" s="418">
        <v>93015</v>
      </c>
      <c r="B2612" s="414" t="s">
        <v>2404</v>
      </c>
      <c r="C2612" s="415" t="s">
        <v>113</v>
      </c>
      <c r="D2612" s="416">
        <v>19.29</v>
      </c>
      <c r="E2612" s="417" t="s">
        <v>301</v>
      </c>
    </row>
    <row r="2613" spans="1:5" ht="27" x14ac:dyDescent="0.25">
      <c r="A2613" s="418">
        <v>93016</v>
      </c>
      <c r="B2613" s="414" t="s">
        <v>2405</v>
      </c>
      <c r="C2613" s="415" t="s">
        <v>113</v>
      </c>
      <c r="D2613" s="416">
        <v>23.15</v>
      </c>
      <c r="E2613" s="417" t="s">
        <v>301</v>
      </c>
    </row>
    <row r="2614" spans="1:5" ht="27" x14ac:dyDescent="0.25">
      <c r="A2614" s="418">
        <v>93017</v>
      </c>
      <c r="B2614" s="414" t="s">
        <v>2406</v>
      </c>
      <c r="C2614" s="415" t="s">
        <v>113</v>
      </c>
      <c r="D2614" s="416">
        <v>33.94</v>
      </c>
      <c r="E2614" s="417" t="s">
        <v>301</v>
      </c>
    </row>
    <row r="2615" spans="1:5" ht="27" x14ac:dyDescent="0.25">
      <c r="A2615" s="418">
        <v>93018</v>
      </c>
      <c r="B2615" s="414" t="s">
        <v>2407</v>
      </c>
      <c r="C2615" s="415" t="s">
        <v>113</v>
      </c>
      <c r="D2615" s="416">
        <v>16.66</v>
      </c>
      <c r="E2615" s="417" t="s">
        <v>301</v>
      </c>
    </row>
    <row r="2616" spans="1:5" ht="27" x14ac:dyDescent="0.25">
      <c r="A2616" s="418">
        <v>93020</v>
      </c>
      <c r="B2616" s="414" t="s">
        <v>2408</v>
      </c>
      <c r="C2616" s="415" t="s">
        <v>113</v>
      </c>
      <c r="D2616" s="416">
        <v>20.93</v>
      </c>
      <c r="E2616" s="417" t="s">
        <v>301</v>
      </c>
    </row>
    <row r="2617" spans="1:5" ht="27" x14ac:dyDescent="0.25">
      <c r="A2617" s="418">
        <v>93022</v>
      </c>
      <c r="B2617" s="414" t="s">
        <v>2409</v>
      </c>
      <c r="C2617" s="415" t="s">
        <v>113</v>
      </c>
      <c r="D2617" s="416">
        <v>33.17</v>
      </c>
      <c r="E2617" s="417" t="s">
        <v>301</v>
      </c>
    </row>
    <row r="2618" spans="1:5" ht="27" x14ac:dyDescent="0.25">
      <c r="A2618" s="418">
        <v>93024</v>
      </c>
      <c r="B2618" s="414" t="s">
        <v>2410</v>
      </c>
      <c r="C2618" s="415" t="s">
        <v>113</v>
      </c>
      <c r="D2618" s="416">
        <v>35.130000000000003</v>
      </c>
      <c r="E2618" s="417" t="s">
        <v>301</v>
      </c>
    </row>
    <row r="2619" spans="1:5" ht="27" x14ac:dyDescent="0.25">
      <c r="A2619" s="418">
        <v>93026</v>
      </c>
      <c r="B2619" s="414" t="s">
        <v>2411</v>
      </c>
      <c r="C2619" s="415" t="s">
        <v>113</v>
      </c>
      <c r="D2619" s="416">
        <v>55.45</v>
      </c>
      <c r="E2619" s="417" t="s">
        <v>301</v>
      </c>
    </row>
    <row r="2620" spans="1:5" ht="27" x14ac:dyDescent="0.25">
      <c r="A2620" s="418">
        <v>95733</v>
      </c>
      <c r="B2620" s="414" t="s">
        <v>2412</v>
      </c>
      <c r="C2620" s="415" t="s">
        <v>113</v>
      </c>
      <c r="D2620" s="416">
        <v>4.37</v>
      </c>
      <c r="E2620" s="417" t="s">
        <v>301</v>
      </c>
    </row>
    <row r="2621" spans="1:5" ht="27" x14ac:dyDescent="0.25">
      <c r="A2621" s="418">
        <v>95734</v>
      </c>
      <c r="B2621" s="414" t="s">
        <v>2413</v>
      </c>
      <c r="C2621" s="415" t="s">
        <v>113</v>
      </c>
      <c r="D2621" s="416">
        <v>5.81</v>
      </c>
      <c r="E2621" s="417" t="s">
        <v>301</v>
      </c>
    </row>
    <row r="2622" spans="1:5" ht="27" x14ac:dyDescent="0.25">
      <c r="A2622" s="418">
        <v>95735</v>
      </c>
      <c r="B2622" s="414" t="s">
        <v>2414</v>
      </c>
      <c r="C2622" s="415" t="s">
        <v>113</v>
      </c>
      <c r="D2622" s="416">
        <v>5.07</v>
      </c>
      <c r="E2622" s="417" t="s">
        <v>301</v>
      </c>
    </row>
    <row r="2623" spans="1:5" ht="27" x14ac:dyDescent="0.25">
      <c r="A2623" s="418">
        <v>95736</v>
      </c>
      <c r="B2623" s="414" t="s">
        <v>2415</v>
      </c>
      <c r="C2623" s="415" t="s">
        <v>113</v>
      </c>
      <c r="D2623" s="416">
        <v>5.88</v>
      </c>
      <c r="E2623" s="417" t="s">
        <v>301</v>
      </c>
    </row>
    <row r="2624" spans="1:5" ht="27" x14ac:dyDescent="0.25">
      <c r="A2624" s="418">
        <v>95738</v>
      </c>
      <c r="B2624" s="414" t="s">
        <v>2416</v>
      </c>
      <c r="C2624" s="415" t="s">
        <v>113</v>
      </c>
      <c r="D2624" s="416">
        <v>7.03</v>
      </c>
      <c r="E2624" s="417" t="s">
        <v>301</v>
      </c>
    </row>
    <row r="2625" spans="1:5" ht="27" x14ac:dyDescent="0.25">
      <c r="A2625" s="418">
        <v>95753</v>
      </c>
      <c r="B2625" s="414" t="s">
        <v>2417</v>
      </c>
      <c r="C2625" s="415" t="s">
        <v>113</v>
      </c>
      <c r="D2625" s="416">
        <v>5.75</v>
      </c>
      <c r="E2625" s="417" t="s">
        <v>301</v>
      </c>
    </row>
    <row r="2626" spans="1:5" ht="27" x14ac:dyDescent="0.25">
      <c r="A2626" s="418">
        <v>95754</v>
      </c>
      <c r="B2626" s="414" t="s">
        <v>2418</v>
      </c>
      <c r="C2626" s="415" t="s">
        <v>113</v>
      </c>
      <c r="D2626" s="416">
        <v>7.18</v>
      </c>
      <c r="E2626" s="417" t="s">
        <v>301</v>
      </c>
    </row>
    <row r="2627" spans="1:5" ht="27" x14ac:dyDescent="0.25">
      <c r="A2627" s="418">
        <v>95755</v>
      </c>
      <c r="B2627" s="414" t="s">
        <v>2419</v>
      </c>
      <c r="C2627" s="415" t="s">
        <v>113</v>
      </c>
      <c r="D2627" s="416">
        <v>10.31</v>
      </c>
      <c r="E2627" s="417" t="s">
        <v>301</v>
      </c>
    </row>
    <row r="2628" spans="1:5" ht="27" x14ac:dyDescent="0.25">
      <c r="A2628" s="418">
        <v>95756</v>
      </c>
      <c r="B2628" s="414" t="s">
        <v>2420</v>
      </c>
      <c r="C2628" s="415" t="s">
        <v>113</v>
      </c>
      <c r="D2628" s="416">
        <v>13.69</v>
      </c>
      <c r="E2628" s="417" t="s">
        <v>301</v>
      </c>
    </row>
    <row r="2629" spans="1:5" ht="27" x14ac:dyDescent="0.25">
      <c r="A2629" s="418">
        <v>95757</v>
      </c>
      <c r="B2629" s="414" t="s">
        <v>2421</v>
      </c>
      <c r="C2629" s="415" t="s">
        <v>113</v>
      </c>
      <c r="D2629" s="416">
        <v>8.7200000000000006</v>
      </c>
      <c r="E2629" s="417" t="s">
        <v>301</v>
      </c>
    </row>
    <row r="2630" spans="1:5" ht="27" x14ac:dyDescent="0.25">
      <c r="A2630" s="418">
        <v>95758</v>
      </c>
      <c r="B2630" s="414" t="s">
        <v>2422</v>
      </c>
      <c r="C2630" s="415" t="s">
        <v>113</v>
      </c>
      <c r="D2630" s="416">
        <v>9.8000000000000007</v>
      </c>
      <c r="E2630" s="417" t="s">
        <v>301</v>
      </c>
    </row>
    <row r="2631" spans="1:5" ht="27" x14ac:dyDescent="0.25">
      <c r="A2631" s="418">
        <v>95759</v>
      </c>
      <c r="B2631" s="414" t="s">
        <v>2423</v>
      </c>
      <c r="C2631" s="415" t="s">
        <v>113</v>
      </c>
      <c r="D2631" s="416">
        <v>12.44</v>
      </c>
      <c r="E2631" s="417" t="s">
        <v>301</v>
      </c>
    </row>
    <row r="2632" spans="1:5" ht="27" x14ac:dyDescent="0.25">
      <c r="A2632" s="418">
        <v>95760</v>
      </c>
      <c r="B2632" s="414" t="s">
        <v>2424</v>
      </c>
      <c r="C2632" s="415" t="s">
        <v>113</v>
      </c>
      <c r="D2632" s="416">
        <v>15.26</v>
      </c>
      <c r="E2632" s="417" t="s">
        <v>301</v>
      </c>
    </row>
    <row r="2633" spans="1:5" ht="40.5" x14ac:dyDescent="0.25">
      <c r="A2633" s="418">
        <v>97559</v>
      </c>
      <c r="B2633" s="414" t="s">
        <v>7693</v>
      </c>
      <c r="C2633" s="415" t="s">
        <v>113</v>
      </c>
      <c r="D2633" s="416">
        <v>7.81</v>
      </c>
      <c r="E2633" s="417" t="s">
        <v>301</v>
      </c>
    </row>
    <row r="2634" spans="1:5" ht="40.5" x14ac:dyDescent="0.25">
      <c r="A2634" s="418">
        <v>97562</v>
      </c>
      <c r="B2634" s="414" t="s">
        <v>7694</v>
      </c>
      <c r="C2634" s="415" t="s">
        <v>113</v>
      </c>
      <c r="D2634" s="416">
        <v>9.43</v>
      </c>
      <c r="E2634" s="417" t="s">
        <v>301</v>
      </c>
    </row>
    <row r="2635" spans="1:5" ht="40.5" x14ac:dyDescent="0.25">
      <c r="A2635" s="418">
        <v>97564</v>
      </c>
      <c r="B2635" s="414" t="s">
        <v>7695</v>
      </c>
      <c r="C2635" s="415" t="s">
        <v>113</v>
      </c>
      <c r="D2635" s="416">
        <v>10.87</v>
      </c>
      <c r="E2635" s="417" t="s">
        <v>301</v>
      </c>
    </row>
    <row r="2636" spans="1:5" ht="27" x14ac:dyDescent="0.25">
      <c r="A2636" s="418">
        <v>91924</v>
      </c>
      <c r="B2636" s="414" t="s">
        <v>2425</v>
      </c>
      <c r="C2636" s="415" t="s">
        <v>8</v>
      </c>
      <c r="D2636" s="416">
        <v>2.0499999999999998</v>
      </c>
      <c r="E2636" s="417" t="s">
        <v>301</v>
      </c>
    </row>
    <row r="2637" spans="1:5" ht="27" x14ac:dyDescent="0.25">
      <c r="A2637" s="418">
        <v>91925</v>
      </c>
      <c r="B2637" s="414" t="s">
        <v>2426</v>
      </c>
      <c r="C2637" s="415" t="s">
        <v>8</v>
      </c>
      <c r="D2637" s="416">
        <v>2.84</v>
      </c>
      <c r="E2637" s="417" t="s">
        <v>301</v>
      </c>
    </row>
    <row r="2638" spans="1:5" ht="27" x14ac:dyDescent="0.25">
      <c r="A2638" s="418">
        <v>91926</v>
      </c>
      <c r="B2638" s="414" t="s">
        <v>136</v>
      </c>
      <c r="C2638" s="415" t="s">
        <v>8</v>
      </c>
      <c r="D2638" s="416">
        <v>2.94</v>
      </c>
      <c r="E2638" s="417" t="s">
        <v>301</v>
      </c>
    </row>
    <row r="2639" spans="1:5" ht="27" x14ac:dyDescent="0.25">
      <c r="A2639" s="418">
        <v>91927</v>
      </c>
      <c r="B2639" s="414" t="s">
        <v>2427</v>
      </c>
      <c r="C2639" s="415" t="s">
        <v>8</v>
      </c>
      <c r="D2639" s="416">
        <v>3.8</v>
      </c>
      <c r="E2639" s="417" t="s">
        <v>301</v>
      </c>
    </row>
    <row r="2640" spans="1:5" ht="27" x14ac:dyDescent="0.25">
      <c r="A2640" s="418">
        <v>91928</v>
      </c>
      <c r="B2640" s="414" t="s">
        <v>137</v>
      </c>
      <c r="C2640" s="415" t="s">
        <v>8</v>
      </c>
      <c r="D2640" s="416">
        <v>4.71</v>
      </c>
      <c r="E2640" s="417" t="s">
        <v>301</v>
      </c>
    </row>
    <row r="2641" spans="1:5" ht="27" x14ac:dyDescent="0.25">
      <c r="A2641" s="418">
        <v>91929</v>
      </c>
      <c r="B2641" s="414" t="s">
        <v>2428</v>
      </c>
      <c r="C2641" s="415" t="s">
        <v>8</v>
      </c>
      <c r="D2641" s="416">
        <v>5.33</v>
      </c>
      <c r="E2641" s="417" t="s">
        <v>301</v>
      </c>
    </row>
    <row r="2642" spans="1:5" ht="27" x14ac:dyDescent="0.25">
      <c r="A2642" s="418">
        <v>91930</v>
      </c>
      <c r="B2642" s="414" t="s">
        <v>401</v>
      </c>
      <c r="C2642" s="415" t="s">
        <v>8</v>
      </c>
      <c r="D2642" s="416">
        <v>6.44</v>
      </c>
      <c r="E2642" s="417" t="s">
        <v>301</v>
      </c>
    </row>
    <row r="2643" spans="1:5" ht="27" x14ac:dyDescent="0.25">
      <c r="A2643" s="418">
        <v>91931</v>
      </c>
      <c r="B2643" s="414" t="s">
        <v>138</v>
      </c>
      <c r="C2643" s="415" t="s">
        <v>8</v>
      </c>
      <c r="D2643" s="416">
        <v>7.17</v>
      </c>
      <c r="E2643" s="417" t="s">
        <v>301</v>
      </c>
    </row>
    <row r="2644" spans="1:5" ht="27" x14ac:dyDescent="0.25">
      <c r="A2644" s="418">
        <v>91932</v>
      </c>
      <c r="B2644" s="414" t="s">
        <v>2429</v>
      </c>
      <c r="C2644" s="415" t="s">
        <v>8</v>
      </c>
      <c r="D2644" s="416">
        <v>10.56</v>
      </c>
      <c r="E2644" s="417" t="s">
        <v>301</v>
      </c>
    </row>
    <row r="2645" spans="1:5" ht="27" x14ac:dyDescent="0.25">
      <c r="A2645" s="418">
        <v>91933</v>
      </c>
      <c r="B2645" s="414" t="s">
        <v>2430</v>
      </c>
      <c r="C2645" s="415" t="s">
        <v>8</v>
      </c>
      <c r="D2645" s="416">
        <v>11.24</v>
      </c>
      <c r="E2645" s="417" t="s">
        <v>301</v>
      </c>
    </row>
    <row r="2646" spans="1:5" ht="27" x14ac:dyDescent="0.25">
      <c r="A2646" s="418">
        <v>91934</v>
      </c>
      <c r="B2646" s="414" t="s">
        <v>2431</v>
      </c>
      <c r="C2646" s="415" t="s">
        <v>8</v>
      </c>
      <c r="D2646" s="416">
        <v>16.12</v>
      </c>
      <c r="E2646" s="417" t="s">
        <v>301</v>
      </c>
    </row>
    <row r="2647" spans="1:5" ht="27" x14ac:dyDescent="0.25">
      <c r="A2647" s="418">
        <v>91935</v>
      </c>
      <c r="B2647" s="414" t="s">
        <v>2432</v>
      </c>
      <c r="C2647" s="415" t="s">
        <v>8</v>
      </c>
      <c r="D2647" s="416">
        <v>17.100000000000001</v>
      </c>
      <c r="E2647" s="417" t="s">
        <v>301</v>
      </c>
    </row>
    <row r="2648" spans="1:5" ht="27" x14ac:dyDescent="0.25">
      <c r="A2648" s="418">
        <v>92979</v>
      </c>
      <c r="B2648" s="414" t="s">
        <v>2433</v>
      </c>
      <c r="C2648" s="415" t="s">
        <v>8</v>
      </c>
      <c r="D2648" s="416">
        <v>6.91</v>
      </c>
      <c r="E2648" s="417" t="s">
        <v>301</v>
      </c>
    </row>
    <row r="2649" spans="1:5" ht="27" x14ac:dyDescent="0.25">
      <c r="A2649" s="418">
        <v>92980</v>
      </c>
      <c r="B2649" s="414" t="s">
        <v>2434</v>
      </c>
      <c r="C2649" s="415" t="s">
        <v>8</v>
      </c>
      <c r="D2649" s="416">
        <v>7.49</v>
      </c>
      <c r="E2649" s="417" t="s">
        <v>301</v>
      </c>
    </row>
    <row r="2650" spans="1:5" ht="27" x14ac:dyDescent="0.25">
      <c r="A2650" s="418">
        <v>92981</v>
      </c>
      <c r="B2650" s="414" t="s">
        <v>2435</v>
      </c>
      <c r="C2650" s="415" t="s">
        <v>8</v>
      </c>
      <c r="D2650" s="416">
        <v>10.59</v>
      </c>
      <c r="E2650" s="417" t="s">
        <v>301</v>
      </c>
    </row>
    <row r="2651" spans="1:5" ht="27" x14ac:dyDescent="0.25">
      <c r="A2651" s="418">
        <v>92982</v>
      </c>
      <c r="B2651" s="414" t="s">
        <v>2436</v>
      </c>
      <c r="C2651" s="415" t="s">
        <v>8</v>
      </c>
      <c r="D2651" s="416">
        <v>11.44</v>
      </c>
      <c r="E2651" s="417" t="s">
        <v>301</v>
      </c>
    </row>
    <row r="2652" spans="1:5" ht="27" x14ac:dyDescent="0.25">
      <c r="A2652" s="418">
        <v>92983</v>
      </c>
      <c r="B2652" s="414" t="s">
        <v>2437</v>
      </c>
      <c r="C2652" s="415" t="s">
        <v>8</v>
      </c>
      <c r="D2652" s="416">
        <v>18.45</v>
      </c>
      <c r="E2652" s="417" t="s">
        <v>301</v>
      </c>
    </row>
    <row r="2653" spans="1:5" ht="27" x14ac:dyDescent="0.25">
      <c r="A2653" s="418">
        <v>92984</v>
      </c>
      <c r="B2653" s="414" t="s">
        <v>2438</v>
      </c>
      <c r="C2653" s="415" t="s">
        <v>8</v>
      </c>
      <c r="D2653" s="416">
        <v>18.93</v>
      </c>
      <c r="E2653" s="417" t="s">
        <v>301</v>
      </c>
    </row>
    <row r="2654" spans="1:5" ht="27" x14ac:dyDescent="0.25">
      <c r="A2654" s="418">
        <v>92985</v>
      </c>
      <c r="B2654" s="414" t="s">
        <v>2439</v>
      </c>
      <c r="C2654" s="415" t="s">
        <v>8</v>
      </c>
      <c r="D2654" s="416">
        <v>24.77</v>
      </c>
      <c r="E2654" s="417" t="s">
        <v>301</v>
      </c>
    </row>
    <row r="2655" spans="1:5" ht="27" x14ac:dyDescent="0.25">
      <c r="A2655" s="418">
        <v>92986</v>
      </c>
      <c r="B2655" s="414" t="s">
        <v>139</v>
      </c>
      <c r="C2655" s="415" t="s">
        <v>8</v>
      </c>
      <c r="D2655" s="416">
        <v>25.49</v>
      </c>
      <c r="E2655" s="417" t="s">
        <v>301</v>
      </c>
    </row>
    <row r="2656" spans="1:5" ht="27" x14ac:dyDescent="0.25">
      <c r="A2656" s="418">
        <v>92987</v>
      </c>
      <c r="B2656" s="414" t="s">
        <v>2440</v>
      </c>
      <c r="C2656" s="415" t="s">
        <v>8</v>
      </c>
      <c r="D2656" s="416">
        <v>35.57</v>
      </c>
      <c r="E2656" s="417" t="s">
        <v>301</v>
      </c>
    </row>
    <row r="2657" spans="1:5" ht="27" x14ac:dyDescent="0.25">
      <c r="A2657" s="418">
        <v>92988</v>
      </c>
      <c r="B2657" s="414" t="s">
        <v>2441</v>
      </c>
      <c r="C2657" s="415" t="s">
        <v>8</v>
      </c>
      <c r="D2657" s="416">
        <v>35.659999999999997</v>
      </c>
      <c r="E2657" s="417" t="s">
        <v>301</v>
      </c>
    </row>
    <row r="2658" spans="1:5" ht="27" x14ac:dyDescent="0.25">
      <c r="A2658" s="418">
        <v>92989</v>
      </c>
      <c r="B2658" s="414" t="s">
        <v>2442</v>
      </c>
      <c r="C2658" s="415" t="s">
        <v>8</v>
      </c>
      <c r="D2658" s="416">
        <v>49.36</v>
      </c>
      <c r="E2658" s="417" t="s">
        <v>301</v>
      </c>
    </row>
    <row r="2659" spans="1:5" ht="27" x14ac:dyDescent="0.25">
      <c r="A2659" s="418">
        <v>92990</v>
      </c>
      <c r="B2659" s="414" t="s">
        <v>2443</v>
      </c>
      <c r="C2659" s="415" t="s">
        <v>8</v>
      </c>
      <c r="D2659" s="416">
        <v>48.8</v>
      </c>
      <c r="E2659" s="417" t="s">
        <v>301</v>
      </c>
    </row>
    <row r="2660" spans="1:5" ht="27" x14ac:dyDescent="0.25">
      <c r="A2660" s="418">
        <v>92991</v>
      </c>
      <c r="B2660" s="414" t="s">
        <v>2444</v>
      </c>
      <c r="C2660" s="415" t="s">
        <v>8</v>
      </c>
      <c r="D2660" s="416">
        <v>64.33</v>
      </c>
      <c r="E2660" s="417" t="s">
        <v>301</v>
      </c>
    </row>
    <row r="2661" spans="1:5" ht="27" x14ac:dyDescent="0.25">
      <c r="A2661" s="418">
        <v>92992</v>
      </c>
      <c r="B2661" s="414" t="s">
        <v>2445</v>
      </c>
      <c r="C2661" s="415" t="s">
        <v>8</v>
      </c>
      <c r="D2661" s="416">
        <v>64.37</v>
      </c>
      <c r="E2661" s="417" t="s">
        <v>301</v>
      </c>
    </row>
    <row r="2662" spans="1:5" ht="27" x14ac:dyDescent="0.25">
      <c r="A2662" s="418">
        <v>92993</v>
      </c>
      <c r="B2662" s="414" t="s">
        <v>2446</v>
      </c>
      <c r="C2662" s="415" t="s">
        <v>8</v>
      </c>
      <c r="D2662" s="416">
        <v>82.42</v>
      </c>
      <c r="E2662" s="417" t="s">
        <v>301</v>
      </c>
    </row>
    <row r="2663" spans="1:5" ht="27" x14ac:dyDescent="0.25">
      <c r="A2663" s="418">
        <v>92994</v>
      </c>
      <c r="B2663" s="414" t="s">
        <v>2447</v>
      </c>
      <c r="C2663" s="415" t="s">
        <v>8</v>
      </c>
      <c r="D2663" s="416">
        <v>83.23</v>
      </c>
      <c r="E2663" s="417" t="s">
        <v>301</v>
      </c>
    </row>
    <row r="2664" spans="1:5" ht="27" x14ac:dyDescent="0.25">
      <c r="A2664" s="418">
        <v>92995</v>
      </c>
      <c r="B2664" s="414" t="s">
        <v>2448</v>
      </c>
      <c r="C2664" s="415" t="s">
        <v>8</v>
      </c>
      <c r="D2664" s="416">
        <v>102.47</v>
      </c>
      <c r="E2664" s="417" t="s">
        <v>301</v>
      </c>
    </row>
    <row r="2665" spans="1:5" ht="27" x14ac:dyDescent="0.25">
      <c r="A2665" s="418">
        <v>92996</v>
      </c>
      <c r="B2665" s="414" t="s">
        <v>2449</v>
      </c>
      <c r="C2665" s="415" t="s">
        <v>8</v>
      </c>
      <c r="D2665" s="416">
        <v>102.75</v>
      </c>
      <c r="E2665" s="417" t="s">
        <v>301</v>
      </c>
    </row>
    <row r="2666" spans="1:5" ht="27" x14ac:dyDescent="0.25">
      <c r="A2666" s="418">
        <v>92997</v>
      </c>
      <c r="B2666" s="414" t="s">
        <v>2450</v>
      </c>
      <c r="C2666" s="415" t="s">
        <v>8</v>
      </c>
      <c r="D2666" s="416">
        <v>124.48</v>
      </c>
      <c r="E2666" s="417" t="s">
        <v>301</v>
      </c>
    </row>
    <row r="2667" spans="1:5" ht="27" x14ac:dyDescent="0.25">
      <c r="A2667" s="418">
        <v>92998</v>
      </c>
      <c r="B2667" s="414" t="s">
        <v>2451</v>
      </c>
      <c r="C2667" s="415" t="s">
        <v>8</v>
      </c>
      <c r="D2667" s="416">
        <v>125.67</v>
      </c>
      <c r="E2667" s="417" t="s">
        <v>301</v>
      </c>
    </row>
    <row r="2668" spans="1:5" ht="27" x14ac:dyDescent="0.25">
      <c r="A2668" s="418">
        <v>92999</v>
      </c>
      <c r="B2668" s="414" t="s">
        <v>2452</v>
      </c>
      <c r="C2668" s="415" t="s">
        <v>8</v>
      </c>
      <c r="D2668" s="416">
        <v>163.86</v>
      </c>
      <c r="E2668" s="417" t="s">
        <v>301</v>
      </c>
    </row>
    <row r="2669" spans="1:5" ht="27" x14ac:dyDescent="0.25">
      <c r="A2669" s="418">
        <v>93000</v>
      </c>
      <c r="B2669" s="414" t="s">
        <v>2453</v>
      </c>
      <c r="C2669" s="415" t="s">
        <v>8</v>
      </c>
      <c r="D2669" s="416">
        <v>164.85</v>
      </c>
      <c r="E2669" s="417" t="s">
        <v>301</v>
      </c>
    </row>
    <row r="2670" spans="1:5" ht="27" x14ac:dyDescent="0.25">
      <c r="A2670" s="418">
        <v>93001</v>
      </c>
      <c r="B2670" s="414" t="s">
        <v>2454</v>
      </c>
      <c r="C2670" s="415" t="s">
        <v>8</v>
      </c>
      <c r="D2670" s="416">
        <v>200.06</v>
      </c>
      <c r="E2670" s="417" t="s">
        <v>301</v>
      </c>
    </row>
    <row r="2671" spans="1:5" ht="27" x14ac:dyDescent="0.25">
      <c r="A2671" s="418">
        <v>93002</v>
      </c>
      <c r="B2671" s="414" t="s">
        <v>2455</v>
      </c>
      <c r="C2671" s="415" t="s">
        <v>8</v>
      </c>
      <c r="D2671" s="416">
        <v>205.6</v>
      </c>
      <c r="E2671" s="417" t="s">
        <v>301</v>
      </c>
    </row>
    <row r="2672" spans="1:5" ht="13.5" x14ac:dyDescent="0.25">
      <c r="A2672" s="418">
        <v>83446</v>
      </c>
      <c r="B2672" s="414" t="s">
        <v>140</v>
      </c>
      <c r="C2672" s="415" t="s">
        <v>113</v>
      </c>
      <c r="D2672" s="416">
        <v>156.13</v>
      </c>
      <c r="E2672" s="417" t="s">
        <v>301</v>
      </c>
    </row>
    <row r="2673" spans="1:5" ht="27" x14ac:dyDescent="0.25">
      <c r="A2673" s="418">
        <v>91936</v>
      </c>
      <c r="B2673" s="414" t="s">
        <v>2456</v>
      </c>
      <c r="C2673" s="415" t="s">
        <v>113</v>
      </c>
      <c r="D2673" s="416">
        <v>9.48</v>
      </c>
      <c r="E2673" s="417" t="s">
        <v>301</v>
      </c>
    </row>
    <row r="2674" spans="1:5" ht="27" x14ac:dyDescent="0.25">
      <c r="A2674" s="418">
        <v>91937</v>
      </c>
      <c r="B2674" s="414" t="s">
        <v>2457</v>
      </c>
      <c r="C2674" s="415" t="s">
        <v>113</v>
      </c>
      <c r="D2674" s="416">
        <v>8.26</v>
      </c>
      <c r="E2674" s="417" t="s">
        <v>301</v>
      </c>
    </row>
    <row r="2675" spans="1:5" ht="27" x14ac:dyDescent="0.25">
      <c r="A2675" s="418">
        <v>91939</v>
      </c>
      <c r="B2675" s="414" t="s">
        <v>152</v>
      </c>
      <c r="C2675" s="415" t="s">
        <v>113</v>
      </c>
      <c r="D2675" s="416">
        <v>21.95</v>
      </c>
      <c r="E2675" s="417" t="s">
        <v>301</v>
      </c>
    </row>
    <row r="2676" spans="1:5" ht="27" x14ac:dyDescent="0.25">
      <c r="A2676" s="418">
        <v>91940</v>
      </c>
      <c r="B2676" s="414" t="s">
        <v>153</v>
      </c>
      <c r="C2676" s="415" t="s">
        <v>113</v>
      </c>
      <c r="D2676" s="416">
        <v>11.44</v>
      </c>
      <c r="E2676" s="417" t="s">
        <v>301</v>
      </c>
    </row>
    <row r="2677" spans="1:5" ht="27" x14ac:dyDescent="0.25">
      <c r="A2677" s="418">
        <v>91941</v>
      </c>
      <c r="B2677" s="414" t="s">
        <v>141</v>
      </c>
      <c r="C2677" s="415" t="s">
        <v>113</v>
      </c>
      <c r="D2677" s="416">
        <v>7.5</v>
      </c>
      <c r="E2677" s="417" t="s">
        <v>301</v>
      </c>
    </row>
    <row r="2678" spans="1:5" ht="27" x14ac:dyDescent="0.25">
      <c r="A2678" s="418">
        <v>91942</v>
      </c>
      <c r="B2678" s="414" t="s">
        <v>2458</v>
      </c>
      <c r="C2678" s="415" t="s">
        <v>113</v>
      </c>
      <c r="D2678" s="416">
        <v>26.57</v>
      </c>
      <c r="E2678" s="417" t="s">
        <v>301</v>
      </c>
    </row>
    <row r="2679" spans="1:5" ht="27" x14ac:dyDescent="0.25">
      <c r="A2679" s="418">
        <v>91943</v>
      </c>
      <c r="B2679" s="414" t="s">
        <v>365</v>
      </c>
      <c r="C2679" s="415" t="s">
        <v>113</v>
      </c>
      <c r="D2679" s="416">
        <v>14.48</v>
      </c>
      <c r="E2679" s="417" t="s">
        <v>301</v>
      </c>
    </row>
    <row r="2680" spans="1:5" ht="27" x14ac:dyDescent="0.25">
      <c r="A2680" s="418">
        <v>91944</v>
      </c>
      <c r="B2680" s="414" t="s">
        <v>2459</v>
      </c>
      <c r="C2680" s="415" t="s">
        <v>113</v>
      </c>
      <c r="D2680" s="416">
        <v>9.9600000000000009</v>
      </c>
      <c r="E2680" s="417" t="s">
        <v>301</v>
      </c>
    </row>
    <row r="2681" spans="1:5" ht="27" x14ac:dyDescent="0.25">
      <c r="A2681" s="418">
        <v>92865</v>
      </c>
      <c r="B2681" s="414" t="s">
        <v>2460</v>
      </c>
      <c r="C2681" s="415" t="s">
        <v>113</v>
      </c>
      <c r="D2681" s="416">
        <v>9.36</v>
      </c>
      <c r="E2681" s="417" t="s">
        <v>301</v>
      </c>
    </row>
    <row r="2682" spans="1:5" ht="27" x14ac:dyDescent="0.25">
      <c r="A2682" s="418">
        <v>92866</v>
      </c>
      <c r="B2682" s="414" t="s">
        <v>2461</v>
      </c>
      <c r="C2682" s="415" t="s">
        <v>113</v>
      </c>
      <c r="D2682" s="416">
        <v>7.49</v>
      </c>
      <c r="E2682" s="417" t="s">
        <v>301</v>
      </c>
    </row>
    <row r="2683" spans="1:5" ht="27" x14ac:dyDescent="0.25">
      <c r="A2683" s="418">
        <v>92867</v>
      </c>
      <c r="B2683" s="414" t="s">
        <v>2462</v>
      </c>
      <c r="C2683" s="415" t="s">
        <v>113</v>
      </c>
      <c r="D2683" s="416">
        <v>22.25</v>
      </c>
      <c r="E2683" s="417" t="s">
        <v>301</v>
      </c>
    </row>
    <row r="2684" spans="1:5" ht="27" x14ac:dyDescent="0.25">
      <c r="A2684" s="418">
        <v>92868</v>
      </c>
      <c r="B2684" s="414" t="s">
        <v>2463</v>
      </c>
      <c r="C2684" s="415" t="s">
        <v>113</v>
      </c>
      <c r="D2684" s="416">
        <v>11.74</v>
      </c>
      <c r="E2684" s="417" t="s">
        <v>301</v>
      </c>
    </row>
    <row r="2685" spans="1:5" ht="27" x14ac:dyDescent="0.25">
      <c r="A2685" s="418">
        <v>92869</v>
      </c>
      <c r="B2685" s="414" t="s">
        <v>2464</v>
      </c>
      <c r="C2685" s="415" t="s">
        <v>113</v>
      </c>
      <c r="D2685" s="416">
        <v>7.8</v>
      </c>
      <c r="E2685" s="417" t="s">
        <v>301</v>
      </c>
    </row>
    <row r="2686" spans="1:5" ht="27" x14ac:dyDescent="0.25">
      <c r="A2686" s="418">
        <v>92870</v>
      </c>
      <c r="B2686" s="414" t="s">
        <v>2465</v>
      </c>
      <c r="C2686" s="415" t="s">
        <v>113</v>
      </c>
      <c r="D2686" s="416">
        <v>27.38</v>
      </c>
      <c r="E2686" s="417" t="s">
        <v>301</v>
      </c>
    </row>
    <row r="2687" spans="1:5" ht="27" x14ac:dyDescent="0.25">
      <c r="A2687" s="418">
        <v>92871</v>
      </c>
      <c r="B2687" s="414" t="s">
        <v>2466</v>
      </c>
      <c r="C2687" s="415" t="s">
        <v>113</v>
      </c>
      <c r="D2687" s="416">
        <v>15.29</v>
      </c>
      <c r="E2687" s="417" t="s">
        <v>301</v>
      </c>
    </row>
    <row r="2688" spans="1:5" ht="27" x14ac:dyDescent="0.25">
      <c r="A2688" s="418">
        <v>92872</v>
      </c>
      <c r="B2688" s="414" t="s">
        <v>2467</v>
      </c>
      <c r="C2688" s="415" t="s">
        <v>113</v>
      </c>
      <c r="D2688" s="416">
        <v>10.77</v>
      </c>
      <c r="E2688" s="417" t="s">
        <v>301</v>
      </c>
    </row>
    <row r="2689" spans="1:5" ht="27" x14ac:dyDescent="0.25">
      <c r="A2689" s="418">
        <v>95777</v>
      </c>
      <c r="B2689" s="414" t="s">
        <v>2468</v>
      </c>
      <c r="C2689" s="415" t="s">
        <v>113</v>
      </c>
      <c r="D2689" s="416">
        <v>20.89</v>
      </c>
      <c r="E2689" s="417" t="s">
        <v>301</v>
      </c>
    </row>
    <row r="2690" spans="1:5" ht="27" x14ac:dyDescent="0.25">
      <c r="A2690" s="418">
        <v>95778</v>
      </c>
      <c r="B2690" s="414" t="s">
        <v>357</v>
      </c>
      <c r="C2690" s="415" t="s">
        <v>113</v>
      </c>
      <c r="D2690" s="416">
        <v>21.33</v>
      </c>
      <c r="E2690" s="417" t="s">
        <v>301</v>
      </c>
    </row>
    <row r="2691" spans="1:5" ht="27" x14ac:dyDescent="0.25">
      <c r="A2691" s="418">
        <v>95779</v>
      </c>
      <c r="B2691" s="414" t="s">
        <v>359</v>
      </c>
      <c r="C2691" s="415" t="s">
        <v>113</v>
      </c>
      <c r="D2691" s="416">
        <v>19.87</v>
      </c>
      <c r="E2691" s="417" t="s">
        <v>301</v>
      </c>
    </row>
    <row r="2692" spans="1:5" ht="27" x14ac:dyDescent="0.25">
      <c r="A2692" s="418">
        <v>95780</v>
      </c>
      <c r="B2692" s="414" t="s">
        <v>2469</v>
      </c>
      <c r="C2692" s="415" t="s">
        <v>113</v>
      </c>
      <c r="D2692" s="416">
        <v>23.46</v>
      </c>
      <c r="E2692" s="417" t="s">
        <v>301</v>
      </c>
    </row>
    <row r="2693" spans="1:5" ht="27" x14ac:dyDescent="0.25">
      <c r="A2693" s="418">
        <v>95781</v>
      </c>
      <c r="B2693" s="414" t="s">
        <v>362</v>
      </c>
      <c r="C2693" s="415" t="s">
        <v>113</v>
      </c>
      <c r="D2693" s="416">
        <v>23.78</v>
      </c>
      <c r="E2693" s="417" t="s">
        <v>301</v>
      </c>
    </row>
    <row r="2694" spans="1:5" ht="27" x14ac:dyDescent="0.25">
      <c r="A2694" s="418">
        <v>95782</v>
      </c>
      <c r="B2694" s="414" t="s">
        <v>2470</v>
      </c>
      <c r="C2694" s="415" t="s">
        <v>113</v>
      </c>
      <c r="D2694" s="416">
        <v>24.63</v>
      </c>
      <c r="E2694" s="417" t="s">
        <v>301</v>
      </c>
    </row>
    <row r="2695" spans="1:5" ht="27" x14ac:dyDescent="0.25">
      <c r="A2695" s="418">
        <v>95785</v>
      </c>
      <c r="B2695" s="414" t="s">
        <v>2471</v>
      </c>
      <c r="C2695" s="415" t="s">
        <v>113</v>
      </c>
      <c r="D2695" s="416">
        <v>27.74</v>
      </c>
      <c r="E2695" s="417" t="s">
        <v>301</v>
      </c>
    </row>
    <row r="2696" spans="1:5" ht="27" x14ac:dyDescent="0.25">
      <c r="A2696" s="418">
        <v>95787</v>
      </c>
      <c r="B2696" s="414" t="s">
        <v>360</v>
      </c>
      <c r="C2696" s="415" t="s">
        <v>113</v>
      </c>
      <c r="D2696" s="416">
        <v>21.37</v>
      </c>
      <c r="E2696" s="417" t="s">
        <v>301</v>
      </c>
    </row>
    <row r="2697" spans="1:5" ht="27" x14ac:dyDescent="0.25">
      <c r="A2697" s="418">
        <v>95789</v>
      </c>
      <c r="B2697" s="414" t="s">
        <v>2472</v>
      </c>
      <c r="C2697" s="415" t="s">
        <v>113</v>
      </c>
      <c r="D2697" s="416">
        <v>25.86</v>
      </c>
      <c r="E2697" s="417" t="s">
        <v>301</v>
      </c>
    </row>
    <row r="2698" spans="1:5" ht="27" x14ac:dyDescent="0.25">
      <c r="A2698" s="418">
        <v>95791</v>
      </c>
      <c r="B2698" s="414" t="s">
        <v>2473</v>
      </c>
      <c r="C2698" s="415" t="s">
        <v>113</v>
      </c>
      <c r="D2698" s="416">
        <v>32.53</v>
      </c>
      <c r="E2698" s="417" t="s">
        <v>301</v>
      </c>
    </row>
    <row r="2699" spans="1:5" ht="27" x14ac:dyDescent="0.25">
      <c r="A2699" s="418">
        <v>95795</v>
      </c>
      <c r="B2699" s="414" t="s">
        <v>358</v>
      </c>
      <c r="C2699" s="415" t="s">
        <v>113</v>
      </c>
      <c r="D2699" s="416">
        <v>24.67</v>
      </c>
      <c r="E2699" s="417" t="s">
        <v>301</v>
      </c>
    </row>
    <row r="2700" spans="1:5" ht="27" x14ac:dyDescent="0.25">
      <c r="A2700" s="418">
        <v>95796</v>
      </c>
      <c r="B2700" s="414" t="s">
        <v>361</v>
      </c>
      <c r="C2700" s="415" t="s">
        <v>113</v>
      </c>
      <c r="D2700" s="416">
        <v>30.41</v>
      </c>
      <c r="E2700" s="417" t="s">
        <v>301</v>
      </c>
    </row>
    <row r="2701" spans="1:5" ht="27" x14ac:dyDescent="0.25">
      <c r="A2701" s="418">
        <v>95797</v>
      </c>
      <c r="B2701" s="414" t="s">
        <v>2474</v>
      </c>
      <c r="C2701" s="415" t="s">
        <v>113</v>
      </c>
      <c r="D2701" s="416">
        <v>37.9</v>
      </c>
      <c r="E2701" s="417" t="s">
        <v>301</v>
      </c>
    </row>
    <row r="2702" spans="1:5" ht="27" x14ac:dyDescent="0.25">
      <c r="A2702" s="418">
        <v>95801</v>
      </c>
      <c r="B2702" s="414" t="s">
        <v>2475</v>
      </c>
      <c r="C2702" s="415" t="s">
        <v>113</v>
      </c>
      <c r="D2702" s="416">
        <v>29.35</v>
      </c>
      <c r="E2702" s="417" t="s">
        <v>301</v>
      </c>
    </row>
    <row r="2703" spans="1:5" ht="27" x14ac:dyDescent="0.25">
      <c r="A2703" s="418">
        <v>95802</v>
      </c>
      <c r="B2703" s="414" t="s">
        <v>2476</v>
      </c>
      <c r="C2703" s="415" t="s">
        <v>113</v>
      </c>
      <c r="D2703" s="416">
        <v>32.61</v>
      </c>
      <c r="E2703" s="417" t="s">
        <v>301</v>
      </c>
    </row>
    <row r="2704" spans="1:5" ht="27" x14ac:dyDescent="0.25">
      <c r="A2704" s="418">
        <v>95803</v>
      </c>
      <c r="B2704" s="414" t="s">
        <v>2477</v>
      </c>
      <c r="C2704" s="415" t="s">
        <v>113</v>
      </c>
      <c r="D2704" s="416">
        <v>42.2</v>
      </c>
      <c r="E2704" s="417" t="s">
        <v>301</v>
      </c>
    </row>
    <row r="2705" spans="1:5" ht="27" x14ac:dyDescent="0.25">
      <c r="A2705" s="418">
        <v>95804</v>
      </c>
      <c r="B2705" s="414" t="s">
        <v>2478</v>
      </c>
      <c r="C2705" s="415" t="s">
        <v>113</v>
      </c>
      <c r="D2705" s="416">
        <v>17.829999999999998</v>
      </c>
      <c r="E2705" s="417" t="s">
        <v>301</v>
      </c>
    </row>
    <row r="2706" spans="1:5" ht="27" x14ac:dyDescent="0.25">
      <c r="A2706" s="418">
        <v>95805</v>
      </c>
      <c r="B2706" s="414" t="s">
        <v>2479</v>
      </c>
      <c r="C2706" s="415" t="s">
        <v>113</v>
      </c>
      <c r="D2706" s="416">
        <v>18.010000000000002</v>
      </c>
      <c r="E2706" s="417" t="s">
        <v>301</v>
      </c>
    </row>
    <row r="2707" spans="1:5" ht="27" x14ac:dyDescent="0.25">
      <c r="A2707" s="418">
        <v>95806</v>
      </c>
      <c r="B2707" s="414" t="s">
        <v>2480</v>
      </c>
      <c r="C2707" s="415" t="s">
        <v>113</v>
      </c>
      <c r="D2707" s="416">
        <v>18.559999999999999</v>
      </c>
      <c r="E2707" s="417" t="s">
        <v>301</v>
      </c>
    </row>
    <row r="2708" spans="1:5" ht="27" x14ac:dyDescent="0.25">
      <c r="A2708" s="418">
        <v>95807</v>
      </c>
      <c r="B2708" s="414" t="s">
        <v>2481</v>
      </c>
      <c r="C2708" s="415" t="s">
        <v>113</v>
      </c>
      <c r="D2708" s="416">
        <v>20.57</v>
      </c>
      <c r="E2708" s="417" t="s">
        <v>301</v>
      </c>
    </row>
    <row r="2709" spans="1:5" ht="27" x14ac:dyDescent="0.25">
      <c r="A2709" s="418">
        <v>95808</v>
      </c>
      <c r="B2709" s="414" t="s">
        <v>2482</v>
      </c>
      <c r="C2709" s="415" t="s">
        <v>113</v>
      </c>
      <c r="D2709" s="416">
        <v>21.12</v>
      </c>
      <c r="E2709" s="417" t="s">
        <v>301</v>
      </c>
    </row>
    <row r="2710" spans="1:5" ht="27" x14ac:dyDescent="0.25">
      <c r="A2710" s="418">
        <v>95809</v>
      </c>
      <c r="B2710" s="414" t="s">
        <v>2483</v>
      </c>
      <c r="C2710" s="415" t="s">
        <v>113</v>
      </c>
      <c r="D2710" s="416">
        <v>23.06</v>
      </c>
      <c r="E2710" s="417" t="s">
        <v>301</v>
      </c>
    </row>
    <row r="2711" spans="1:5" ht="27" x14ac:dyDescent="0.25">
      <c r="A2711" s="418">
        <v>95810</v>
      </c>
      <c r="B2711" s="414" t="s">
        <v>2484</v>
      </c>
      <c r="C2711" s="415" t="s">
        <v>113</v>
      </c>
      <c r="D2711" s="416">
        <v>10.25</v>
      </c>
      <c r="E2711" s="417" t="s">
        <v>301</v>
      </c>
    </row>
    <row r="2712" spans="1:5" ht="27" x14ac:dyDescent="0.25">
      <c r="A2712" s="418">
        <v>95811</v>
      </c>
      <c r="B2712" s="414" t="s">
        <v>2485</v>
      </c>
      <c r="C2712" s="415" t="s">
        <v>113</v>
      </c>
      <c r="D2712" s="416">
        <v>10.78</v>
      </c>
      <c r="E2712" s="417" t="s">
        <v>301</v>
      </c>
    </row>
    <row r="2713" spans="1:5" ht="27" x14ac:dyDescent="0.25">
      <c r="A2713" s="418">
        <v>95812</v>
      </c>
      <c r="B2713" s="414" t="s">
        <v>2486</v>
      </c>
      <c r="C2713" s="415" t="s">
        <v>113</v>
      </c>
      <c r="D2713" s="416">
        <v>12.72</v>
      </c>
      <c r="E2713" s="417" t="s">
        <v>301</v>
      </c>
    </row>
    <row r="2714" spans="1:5" ht="27" x14ac:dyDescent="0.25">
      <c r="A2714" s="418">
        <v>95813</v>
      </c>
      <c r="B2714" s="414" t="s">
        <v>2487</v>
      </c>
      <c r="C2714" s="415" t="s">
        <v>113</v>
      </c>
      <c r="D2714" s="416">
        <v>12.55</v>
      </c>
      <c r="E2714" s="417" t="s">
        <v>301</v>
      </c>
    </row>
    <row r="2715" spans="1:5" ht="27" x14ac:dyDescent="0.25">
      <c r="A2715" s="418">
        <v>95814</v>
      </c>
      <c r="B2715" s="414" t="s">
        <v>2488</v>
      </c>
      <c r="C2715" s="415" t="s">
        <v>113</v>
      </c>
      <c r="D2715" s="416">
        <v>13.37</v>
      </c>
      <c r="E2715" s="417" t="s">
        <v>301</v>
      </c>
    </row>
    <row r="2716" spans="1:5" ht="27" x14ac:dyDescent="0.25">
      <c r="A2716" s="418">
        <v>95815</v>
      </c>
      <c r="B2716" s="414" t="s">
        <v>2489</v>
      </c>
      <c r="C2716" s="415" t="s">
        <v>113</v>
      </c>
      <c r="D2716" s="416">
        <v>17.010000000000002</v>
      </c>
      <c r="E2716" s="417" t="s">
        <v>301</v>
      </c>
    </row>
    <row r="2717" spans="1:5" ht="27" x14ac:dyDescent="0.25">
      <c r="A2717" s="418">
        <v>95816</v>
      </c>
      <c r="B2717" s="414" t="s">
        <v>2490</v>
      </c>
      <c r="C2717" s="415" t="s">
        <v>113</v>
      </c>
      <c r="D2717" s="416">
        <v>25.34</v>
      </c>
      <c r="E2717" s="417" t="s">
        <v>301</v>
      </c>
    </row>
    <row r="2718" spans="1:5" ht="27" x14ac:dyDescent="0.25">
      <c r="A2718" s="418">
        <v>95817</v>
      </c>
      <c r="B2718" s="414" t="s">
        <v>2491</v>
      </c>
      <c r="C2718" s="415" t="s">
        <v>113</v>
      </c>
      <c r="D2718" s="416">
        <v>26.14</v>
      </c>
      <c r="E2718" s="417" t="s">
        <v>301</v>
      </c>
    </row>
    <row r="2719" spans="1:5" ht="27" x14ac:dyDescent="0.25">
      <c r="A2719" s="418">
        <v>95818</v>
      </c>
      <c r="B2719" s="414" t="s">
        <v>2492</v>
      </c>
      <c r="C2719" s="415" t="s">
        <v>113</v>
      </c>
      <c r="D2719" s="416">
        <v>31.05</v>
      </c>
      <c r="E2719" s="417" t="s">
        <v>301</v>
      </c>
    </row>
    <row r="2720" spans="1:5" ht="27" x14ac:dyDescent="0.25">
      <c r="A2720" s="418">
        <v>97886</v>
      </c>
      <c r="B2720" s="414" t="s">
        <v>6123</v>
      </c>
      <c r="C2720" s="415" t="s">
        <v>113</v>
      </c>
      <c r="D2720" s="416">
        <v>127.88</v>
      </c>
      <c r="E2720" s="417" t="s">
        <v>301</v>
      </c>
    </row>
    <row r="2721" spans="1:5" ht="27" x14ac:dyDescent="0.25">
      <c r="A2721" s="418">
        <v>97887</v>
      </c>
      <c r="B2721" s="414" t="s">
        <v>6124</v>
      </c>
      <c r="C2721" s="415" t="s">
        <v>113</v>
      </c>
      <c r="D2721" s="416">
        <v>201.57</v>
      </c>
      <c r="E2721" s="417" t="s">
        <v>301</v>
      </c>
    </row>
    <row r="2722" spans="1:5" ht="27" x14ac:dyDescent="0.25">
      <c r="A2722" s="418">
        <v>97888</v>
      </c>
      <c r="B2722" s="414" t="s">
        <v>6125</v>
      </c>
      <c r="C2722" s="415" t="s">
        <v>113</v>
      </c>
      <c r="D2722" s="416">
        <v>387.04</v>
      </c>
      <c r="E2722" s="417" t="s">
        <v>301</v>
      </c>
    </row>
    <row r="2723" spans="1:5" ht="27" x14ac:dyDescent="0.25">
      <c r="A2723" s="418">
        <v>97889</v>
      </c>
      <c r="B2723" s="414" t="s">
        <v>6126</v>
      </c>
      <c r="C2723" s="415" t="s">
        <v>113</v>
      </c>
      <c r="D2723" s="416">
        <v>519.34</v>
      </c>
      <c r="E2723" s="417" t="s">
        <v>301</v>
      </c>
    </row>
    <row r="2724" spans="1:5" ht="27" x14ac:dyDescent="0.25">
      <c r="A2724" s="418">
        <v>97890</v>
      </c>
      <c r="B2724" s="414" t="s">
        <v>6127</v>
      </c>
      <c r="C2724" s="415" t="s">
        <v>113</v>
      </c>
      <c r="D2724" s="416">
        <v>594.33000000000004</v>
      </c>
      <c r="E2724" s="417" t="s">
        <v>301</v>
      </c>
    </row>
    <row r="2725" spans="1:5" ht="27" x14ac:dyDescent="0.25">
      <c r="A2725" s="418">
        <v>97891</v>
      </c>
      <c r="B2725" s="414" t="s">
        <v>6128</v>
      </c>
      <c r="C2725" s="415" t="s">
        <v>113</v>
      </c>
      <c r="D2725" s="416">
        <v>152.4</v>
      </c>
      <c r="E2725" s="417" t="s">
        <v>301</v>
      </c>
    </row>
    <row r="2726" spans="1:5" ht="27" x14ac:dyDescent="0.25">
      <c r="A2726" s="418">
        <v>97892</v>
      </c>
      <c r="B2726" s="414" t="s">
        <v>6129</v>
      </c>
      <c r="C2726" s="415" t="s">
        <v>113</v>
      </c>
      <c r="D2726" s="416">
        <v>283.07</v>
      </c>
      <c r="E2726" s="417" t="s">
        <v>301</v>
      </c>
    </row>
    <row r="2727" spans="1:5" ht="27" x14ac:dyDescent="0.25">
      <c r="A2727" s="418">
        <v>97893</v>
      </c>
      <c r="B2727" s="414" t="s">
        <v>6130</v>
      </c>
      <c r="C2727" s="415" t="s">
        <v>113</v>
      </c>
      <c r="D2727" s="416">
        <v>386.72</v>
      </c>
      <c r="E2727" s="417" t="s">
        <v>301</v>
      </c>
    </row>
    <row r="2728" spans="1:5" ht="27" x14ac:dyDescent="0.25">
      <c r="A2728" s="418">
        <v>97894</v>
      </c>
      <c r="B2728" s="414" t="s">
        <v>6131</v>
      </c>
      <c r="C2728" s="415" t="s">
        <v>113</v>
      </c>
      <c r="D2728" s="416">
        <v>433.64</v>
      </c>
      <c r="E2728" s="417" t="s">
        <v>301</v>
      </c>
    </row>
    <row r="2729" spans="1:5" ht="13.5" x14ac:dyDescent="0.25">
      <c r="A2729" s="418">
        <v>68066</v>
      </c>
      <c r="B2729" s="414" t="s">
        <v>2493</v>
      </c>
      <c r="C2729" s="415" t="s">
        <v>113</v>
      </c>
      <c r="D2729" s="416">
        <v>166.44</v>
      </c>
      <c r="E2729" s="417" t="s">
        <v>301</v>
      </c>
    </row>
    <row r="2730" spans="1:5" ht="13.5" x14ac:dyDescent="0.25">
      <c r="A2730" s="418">
        <v>72319</v>
      </c>
      <c r="B2730" s="414" t="s">
        <v>2494</v>
      </c>
      <c r="C2730" s="415" t="s">
        <v>113</v>
      </c>
      <c r="D2730" s="416">
        <v>4511</v>
      </c>
      <c r="E2730" s="417" t="s">
        <v>301</v>
      </c>
    </row>
    <row r="2731" spans="1:5" ht="27" x14ac:dyDescent="0.25">
      <c r="A2731" s="418">
        <v>72341</v>
      </c>
      <c r="B2731" s="414" t="s">
        <v>2495</v>
      </c>
      <c r="C2731" s="415" t="s">
        <v>113</v>
      </c>
      <c r="D2731" s="416">
        <v>237.88</v>
      </c>
      <c r="E2731" s="417" t="s">
        <v>301</v>
      </c>
    </row>
    <row r="2732" spans="1:5" ht="27" x14ac:dyDescent="0.25">
      <c r="A2732" s="418">
        <v>72343</v>
      </c>
      <c r="B2732" s="414" t="s">
        <v>2496</v>
      </c>
      <c r="C2732" s="415" t="s">
        <v>113</v>
      </c>
      <c r="D2732" s="416">
        <v>281.48</v>
      </c>
      <c r="E2732" s="417" t="s">
        <v>301</v>
      </c>
    </row>
    <row r="2733" spans="1:5" ht="27" x14ac:dyDescent="0.25">
      <c r="A2733" s="418">
        <v>72344</v>
      </c>
      <c r="B2733" s="414" t="s">
        <v>2497</v>
      </c>
      <c r="C2733" s="415" t="s">
        <v>113</v>
      </c>
      <c r="D2733" s="416">
        <v>438.74</v>
      </c>
      <c r="E2733" s="417" t="s">
        <v>301</v>
      </c>
    </row>
    <row r="2734" spans="1:5" ht="27" x14ac:dyDescent="0.25">
      <c r="A2734" s="418">
        <v>72345</v>
      </c>
      <c r="B2734" s="414" t="s">
        <v>2498</v>
      </c>
      <c r="C2734" s="415" t="s">
        <v>113</v>
      </c>
      <c r="D2734" s="416">
        <v>1243.3599999999999</v>
      </c>
      <c r="E2734" s="417" t="s">
        <v>301</v>
      </c>
    </row>
    <row r="2735" spans="1:5" ht="27" x14ac:dyDescent="0.25">
      <c r="A2735" s="413" t="s">
        <v>2499</v>
      </c>
      <c r="B2735" s="414" t="s">
        <v>2500</v>
      </c>
      <c r="C2735" s="415" t="s">
        <v>113</v>
      </c>
      <c r="D2735" s="416">
        <v>13.42</v>
      </c>
      <c r="E2735" s="417" t="s">
        <v>301</v>
      </c>
    </row>
    <row r="2736" spans="1:5" ht="27" x14ac:dyDescent="0.25">
      <c r="A2736" s="413" t="s">
        <v>2501</v>
      </c>
      <c r="B2736" s="414" t="s">
        <v>2502</v>
      </c>
      <c r="C2736" s="415" t="s">
        <v>113</v>
      </c>
      <c r="D2736" s="416">
        <v>20.67</v>
      </c>
      <c r="E2736" s="417" t="s">
        <v>301</v>
      </c>
    </row>
    <row r="2737" spans="1:5" ht="27" x14ac:dyDescent="0.25">
      <c r="A2737" s="413" t="s">
        <v>2503</v>
      </c>
      <c r="B2737" s="414" t="s">
        <v>2504</v>
      </c>
      <c r="C2737" s="415" t="s">
        <v>113</v>
      </c>
      <c r="D2737" s="416">
        <v>60.89</v>
      </c>
      <c r="E2737" s="417" t="s">
        <v>301</v>
      </c>
    </row>
    <row r="2738" spans="1:5" ht="27" x14ac:dyDescent="0.25">
      <c r="A2738" s="413" t="s">
        <v>2505</v>
      </c>
      <c r="B2738" s="414" t="s">
        <v>2506</v>
      </c>
      <c r="C2738" s="415" t="s">
        <v>113</v>
      </c>
      <c r="D2738" s="416">
        <v>87.33</v>
      </c>
      <c r="E2738" s="417" t="s">
        <v>301</v>
      </c>
    </row>
    <row r="2739" spans="1:5" ht="27" x14ac:dyDescent="0.25">
      <c r="A2739" s="413" t="s">
        <v>2507</v>
      </c>
      <c r="B2739" s="414" t="s">
        <v>2508</v>
      </c>
      <c r="C2739" s="415" t="s">
        <v>113</v>
      </c>
      <c r="D2739" s="416">
        <v>116.73</v>
      </c>
      <c r="E2739" s="417" t="s">
        <v>301</v>
      </c>
    </row>
    <row r="2740" spans="1:5" ht="27" x14ac:dyDescent="0.25">
      <c r="A2740" s="413" t="s">
        <v>2509</v>
      </c>
      <c r="B2740" s="414" t="s">
        <v>2510</v>
      </c>
      <c r="C2740" s="415" t="s">
        <v>113</v>
      </c>
      <c r="D2740" s="416">
        <v>332.21</v>
      </c>
      <c r="E2740" s="417" t="s">
        <v>301</v>
      </c>
    </row>
    <row r="2741" spans="1:5" ht="27" x14ac:dyDescent="0.25">
      <c r="A2741" s="413" t="s">
        <v>2511</v>
      </c>
      <c r="B2741" s="414" t="s">
        <v>2512</v>
      </c>
      <c r="C2741" s="415" t="s">
        <v>113</v>
      </c>
      <c r="D2741" s="416">
        <v>860.03</v>
      </c>
      <c r="E2741" s="417" t="s">
        <v>301</v>
      </c>
    </row>
    <row r="2742" spans="1:5" ht="27" x14ac:dyDescent="0.25">
      <c r="A2742" s="413" t="s">
        <v>2513</v>
      </c>
      <c r="B2742" s="414" t="s">
        <v>2514</v>
      </c>
      <c r="C2742" s="415" t="s">
        <v>113</v>
      </c>
      <c r="D2742" s="416">
        <v>1175.5899999999999</v>
      </c>
      <c r="E2742" s="417" t="s">
        <v>301</v>
      </c>
    </row>
    <row r="2743" spans="1:5" ht="27" x14ac:dyDescent="0.25">
      <c r="A2743" s="413" t="s">
        <v>2515</v>
      </c>
      <c r="B2743" s="414" t="s">
        <v>2516</v>
      </c>
      <c r="C2743" s="415" t="s">
        <v>113</v>
      </c>
      <c r="D2743" s="416">
        <v>1926.21</v>
      </c>
      <c r="E2743" s="417" t="s">
        <v>301</v>
      </c>
    </row>
    <row r="2744" spans="1:5" ht="27" x14ac:dyDescent="0.25">
      <c r="A2744" s="413" t="s">
        <v>2517</v>
      </c>
      <c r="B2744" s="414" t="s">
        <v>2518</v>
      </c>
      <c r="C2744" s="415" t="s">
        <v>113</v>
      </c>
      <c r="D2744" s="416">
        <v>519.78</v>
      </c>
      <c r="E2744" s="417" t="s">
        <v>301</v>
      </c>
    </row>
    <row r="2745" spans="1:5" ht="40.5" x14ac:dyDescent="0.25">
      <c r="A2745" s="413" t="s">
        <v>2519</v>
      </c>
      <c r="B2745" s="414" t="s">
        <v>2520</v>
      </c>
      <c r="C2745" s="415" t="s">
        <v>113</v>
      </c>
      <c r="D2745" s="416">
        <v>74</v>
      </c>
      <c r="E2745" s="417" t="s">
        <v>301</v>
      </c>
    </row>
    <row r="2746" spans="1:5" ht="40.5" x14ac:dyDescent="0.25">
      <c r="A2746" s="413" t="s">
        <v>2521</v>
      </c>
      <c r="B2746" s="414" t="s">
        <v>2522</v>
      </c>
      <c r="C2746" s="415" t="s">
        <v>113</v>
      </c>
      <c r="D2746" s="416">
        <v>546.15</v>
      </c>
      <c r="E2746" s="417" t="s">
        <v>301</v>
      </c>
    </row>
    <row r="2747" spans="1:5" ht="40.5" x14ac:dyDescent="0.25">
      <c r="A2747" s="413" t="s">
        <v>2523</v>
      </c>
      <c r="B2747" s="414" t="s">
        <v>2524</v>
      </c>
      <c r="C2747" s="415" t="s">
        <v>113</v>
      </c>
      <c r="D2747" s="416">
        <v>632.28</v>
      </c>
      <c r="E2747" s="417" t="s">
        <v>301</v>
      </c>
    </row>
    <row r="2748" spans="1:5" ht="40.5" x14ac:dyDescent="0.25">
      <c r="A2748" s="413" t="s">
        <v>2525</v>
      </c>
      <c r="B2748" s="414" t="s">
        <v>2526</v>
      </c>
      <c r="C2748" s="415" t="s">
        <v>113</v>
      </c>
      <c r="D2748" s="416">
        <v>1264.94</v>
      </c>
      <c r="E2748" s="417" t="s">
        <v>301</v>
      </c>
    </row>
    <row r="2749" spans="1:5" ht="40.5" x14ac:dyDescent="0.25">
      <c r="A2749" s="413" t="s">
        <v>2527</v>
      </c>
      <c r="B2749" s="414" t="s">
        <v>2528</v>
      </c>
      <c r="C2749" s="415" t="s">
        <v>113</v>
      </c>
      <c r="D2749" s="416">
        <v>1034.8499999999999</v>
      </c>
      <c r="E2749" s="417" t="s">
        <v>301</v>
      </c>
    </row>
    <row r="2750" spans="1:5" ht="40.5" x14ac:dyDescent="0.25">
      <c r="A2750" s="413" t="s">
        <v>2529</v>
      </c>
      <c r="B2750" s="414" t="s">
        <v>2530</v>
      </c>
      <c r="C2750" s="415" t="s">
        <v>113</v>
      </c>
      <c r="D2750" s="416">
        <v>1534.47</v>
      </c>
      <c r="E2750" s="417" t="s">
        <v>301</v>
      </c>
    </row>
    <row r="2751" spans="1:5" ht="40.5" x14ac:dyDescent="0.25">
      <c r="A2751" s="418">
        <v>83463</v>
      </c>
      <c r="B2751" s="414" t="s">
        <v>2531</v>
      </c>
      <c r="C2751" s="415" t="s">
        <v>113</v>
      </c>
      <c r="D2751" s="416">
        <v>399.09</v>
      </c>
      <c r="E2751" s="417" t="s">
        <v>301</v>
      </c>
    </row>
    <row r="2752" spans="1:5" ht="40.5" x14ac:dyDescent="0.25">
      <c r="A2752" s="418">
        <v>84402</v>
      </c>
      <c r="B2752" s="414" t="s">
        <v>2532</v>
      </c>
      <c r="C2752" s="415" t="s">
        <v>113</v>
      </c>
      <c r="D2752" s="416">
        <v>87.27</v>
      </c>
      <c r="E2752" s="417" t="s">
        <v>301</v>
      </c>
    </row>
    <row r="2753" spans="1:5" ht="27" x14ac:dyDescent="0.25">
      <c r="A2753" s="418">
        <v>93653</v>
      </c>
      <c r="B2753" s="414" t="s">
        <v>2533</v>
      </c>
      <c r="C2753" s="415" t="s">
        <v>113</v>
      </c>
      <c r="D2753" s="416">
        <v>10.17</v>
      </c>
      <c r="E2753" s="417" t="s">
        <v>301</v>
      </c>
    </row>
    <row r="2754" spans="1:5" ht="27" x14ac:dyDescent="0.25">
      <c r="A2754" s="418">
        <v>93654</v>
      </c>
      <c r="B2754" s="414" t="s">
        <v>2534</v>
      </c>
      <c r="C2754" s="415" t="s">
        <v>113</v>
      </c>
      <c r="D2754" s="416">
        <v>10.67</v>
      </c>
      <c r="E2754" s="417" t="s">
        <v>301</v>
      </c>
    </row>
    <row r="2755" spans="1:5" ht="27" x14ac:dyDescent="0.25">
      <c r="A2755" s="418">
        <v>93655</v>
      </c>
      <c r="B2755" s="414" t="s">
        <v>2535</v>
      </c>
      <c r="C2755" s="415" t="s">
        <v>113</v>
      </c>
      <c r="D2755" s="416">
        <v>11.53</v>
      </c>
      <c r="E2755" s="417" t="s">
        <v>301</v>
      </c>
    </row>
    <row r="2756" spans="1:5" ht="27" x14ac:dyDescent="0.25">
      <c r="A2756" s="418">
        <v>93656</v>
      </c>
      <c r="B2756" s="414" t="s">
        <v>2536</v>
      </c>
      <c r="C2756" s="415" t="s">
        <v>113</v>
      </c>
      <c r="D2756" s="416">
        <v>11.53</v>
      </c>
      <c r="E2756" s="417" t="s">
        <v>301</v>
      </c>
    </row>
    <row r="2757" spans="1:5" ht="27" x14ac:dyDescent="0.25">
      <c r="A2757" s="418">
        <v>93657</v>
      </c>
      <c r="B2757" s="414" t="s">
        <v>2537</v>
      </c>
      <c r="C2757" s="415" t="s">
        <v>113</v>
      </c>
      <c r="D2757" s="416">
        <v>12.63</v>
      </c>
      <c r="E2757" s="417" t="s">
        <v>301</v>
      </c>
    </row>
    <row r="2758" spans="1:5" ht="27" x14ac:dyDescent="0.25">
      <c r="A2758" s="418">
        <v>93658</v>
      </c>
      <c r="B2758" s="414" t="s">
        <v>2538</v>
      </c>
      <c r="C2758" s="415" t="s">
        <v>113</v>
      </c>
      <c r="D2758" s="416">
        <v>18.399999999999999</v>
      </c>
      <c r="E2758" s="417" t="s">
        <v>301</v>
      </c>
    </row>
    <row r="2759" spans="1:5" ht="27" x14ac:dyDescent="0.25">
      <c r="A2759" s="418">
        <v>93659</v>
      </c>
      <c r="B2759" s="414" t="s">
        <v>2539</v>
      </c>
      <c r="C2759" s="415" t="s">
        <v>113</v>
      </c>
      <c r="D2759" s="416">
        <v>20.66</v>
      </c>
      <c r="E2759" s="417" t="s">
        <v>301</v>
      </c>
    </row>
    <row r="2760" spans="1:5" ht="27" x14ac:dyDescent="0.25">
      <c r="A2760" s="418">
        <v>93660</v>
      </c>
      <c r="B2760" s="414" t="s">
        <v>2540</v>
      </c>
      <c r="C2760" s="415" t="s">
        <v>113</v>
      </c>
      <c r="D2760" s="416">
        <v>51.2</v>
      </c>
      <c r="E2760" s="417" t="s">
        <v>301</v>
      </c>
    </row>
    <row r="2761" spans="1:5" ht="27" x14ac:dyDescent="0.25">
      <c r="A2761" s="418">
        <v>93661</v>
      </c>
      <c r="B2761" s="414" t="s">
        <v>2541</v>
      </c>
      <c r="C2761" s="415" t="s">
        <v>113</v>
      </c>
      <c r="D2761" s="416">
        <v>52.16</v>
      </c>
      <c r="E2761" s="417" t="s">
        <v>301</v>
      </c>
    </row>
    <row r="2762" spans="1:5" ht="27" x14ac:dyDescent="0.25">
      <c r="A2762" s="418">
        <v>93662</v>
      </c>
      <c r="B2762" s="414" t="s">
        <v>2542</v>
      </c>
      <c r="C2762" s="415" t="s">
        <v>113</v>
      </c>
      <c r="D2762" s="416">
        <v>53.96</v>
      </c>
      <c r="E2762" s="417" t="s">
        <v>301</v>
      </c>
    </row>
    <row r="2763" spans="1:5" ht="27" x14ac:dyDescent="0.25">
      <c r="A2763" s="418">
        <v>93663</v>
      </c>
      <c r="B2763" s="414" t="s">
        <v>2543</v>
      </c>
      <c r="C2763" s="415" t="s">
        <v>113</v>
      </c>
      <c r="D2763" s="416">
        <v>53.96</v>
      </c>
      <c r="E2763" s="417" t="s">
        <v>301</v>
      </c>
    </row>
    <row r="2764" spans="1:5" ht="27" x14ac:dyDescent="0.25">
      <c r="A2764" s="418">
        <v>93664</v>
      </c>
      <c r="B2764" s="414" t="s">
        <v>2544</v>
      </c>
      <c r="C2764" s="415" t="s">
        <v>113</v>
      </c>
      <c r="D2764" s="416">
        <v>56.14</v>
      </c>
      <c r="E2764" s="417" t="s">
        <v>301</v>
      </c>
    </row>
    <row r="2765" spans="1:5" ht="27" x14ac:dyDescent="0.25">
      <c r="A2765" s="418">
        <v>93665</v>
      </c>
      <c r="B2765" s="414" t="s">
        <v>2545</v>
      </c>
      <c r="C2765" s="415" t="s">
        <v>113</v>
      </c>
      <c r="D2765" s="416">
        <v>58.95</v>
      </c>
      <c r="E2765" s="417" t="s">
        <v>301</v>
      </c>
    </row>
    <row r="2766" spans="1:5" ht="27" x14ac:dyDescent="0.25">
      <c r="A2766" s="418">
        <v>93666</v>
      </c>
      <c r="B2766" s="414" t="s">
        <v>2546</v>
      </c>
      <c r="C2766" s="415" t="s">
        <v>113</v>
      </c>
      <c r="D2766" s="416">
        <v>63.49</v>
      </c>
      <c r="E2766" s="417" t="s">
        <v>301</v>
      </c>
    </row>
    <row r="2767" spans="1:5" ht="27" x14ac:dyDescent="0.25">
      <c r="A2767" s="418">
        <v>93667</v>
      </c>
      <c r="B2767" s="414" t="s">
        <v>2547</v>
      </c>
      <c r="C2767" s="415" t="s">
        <v>113</v>
      </c>
      <c r="D2767" s="416">
        <v>63.77</v>
      </c>
      <c r="E2767" s="417" t="s">
        <v>301</v>
      </c>
    </row>
    <row r="2768" spans="1:5" ht="27" x14ac:dyDescent="0.25">
      <c r="A2768" s="418">
        <v>93668</v>
      </c>
      <c r="B2768" s="414" t="s">
        <v>2548</v>
      </c>
      <c r="C2768" s="415" t="s">
        <v>113</v>
      </c>
      <c r="D2768" s="416">
        <v>65.23</v>
      </c>
      <c r="E2768" s="417" t="s">
        <v>301</v>
      </c>
    </row>
    <row r="2769" spans="1:5" ht="27" x14ac:dyDescent="0.25">
      <c r="A2769" s="418">
        <v>93669</v>
      </c>
      <c r="B2769" s="414" t="s">
        <v>2549</v>
      </c>
      <c r="C2769" s="415" t="s">
        <v>113</v>
      </c>
      <c r="D2769" s="416">
        <v>67.91</v>
      </c>
      <c r="E2769" s="417" t="s">
        <v>301</v>
      </c>
    </row>
    <row r="2770" spans="1:5" ht="27" x14ac:dyDescent="0.25">
      <c r="A2770" s="418">
        <v>93670</v>
      </c>
      <c r="B2770" s="414" t="s">
        <v>2550</v>
      </c>
      <c r="C2770" s="415" t="s">
        <v>113</v>
      </c>
      <c r="D2770" s="416">
        <v>67.91</v>
      </c>
      <c r="E2770" s="417" t="s">
        <v>301</v>
      </c>
    </row>
    <row r="2771" spans="1:5" ht="27" x14ac:dyDescent="0.25">
      <c r="A2771" s="418">
        <v>93671</v>
      </c>
      <c r="B2771" s="414" t="s">
        <v>2551</v>
      </c>
      <c r="C2771" s="415" t="s">
        <v>113</v>
      </c>
      <c r="D2771" s="416">
        <v>71.180000000000007</v>
      </c>
      <c r="E2771" s="417" t="s">
        <v>301</v>
      </c>
    </row>
    <row r="2772" spans="1:5" ht="27" x14ac:dyDescent="0.25">
      <c r="A2772" s="418">
        <v>93672</v>
      </c>
      <c r="B2772" s="414" t="s">
        <v>2552</v>
      </c>
      <c r="C2772" s="415" t="s">
        <v>113</v>
      </c>
      <c r="D2772" s="416">
        <v>76.53</v>
      </c>
      <c r="E2772" s="417" t="s">
        <v>301</v>
      </c>
    </row>
    <row r="2773" spans="1:5" ht="27" x14ac:dyDescent="0.25">
      <c r="A2773" s="418">
        <v>93673</v>
      </c>
      <c r="B2773" s="414" t="s">
        <v>2553</v>
      </c>
      <c r="C2773" s="415" t="s">
        <v>113</v>
      </c>
      <c r="D2773" s="416">
        <v>83.33</v>
      </c>
      <c r="E2773" s="417" t="s">
        <v>301</v>
      </c>
    </row>
    <row r="2774" spans="1:5" ht="13.5" x14ac:dyDescent="0.25">
      <c r="A2774" s="418">
        <v>72339</v>
      </c>
      <c r="B2774" s="414" t="s">
        <v>2554</v>
      </c>
      <c r="C2774" s="415" t="s">
        <v>113</v>
      </c>
      <c r="D2774" s="416">
        <v>52.17</v>
      </c>
      <c r="E2774" s="417" t="s">
        <v>301</v>
      </c>
    </row>
    <row r="2775" spans="1:5" ht="27" x14ac:dyDescent="0.25">
      <c r="A2775" s="418">
        <v>83403</v>
      </c>
      <c r="B2775" s="414" t="s">
        <v>2555</v>
      </c>
      <c r="C2775" s="415" t="s">
        <v>113</v>
      </c>
      <c r="D2775" s="416">
        <v>17.7</v>
      </c>
      <c r="E2775" s="417" t="s">
        <v>301</v>
      </c>
    </row>
    <row r="2776" spans="1:5" ht="13.5" x14ac:dyDescent="0.25">
      <c r="A2776" s="418">
        <v>83465</v>
      </c>
      <c r="B2776" s="414" t="s">
        <v>2556</v>
      </c>
      <c r="C2776" s="415" t="s">
        <v>113</v>
      </c>
      <c r="D2776" s="416">
        <v>43.52</v>
      </c>
      <c r="E2776" s="417" t="s">
        <v>301</v>
      </c>
    </row>
    <row r="2777" spans="1:5" ht="27" x14ac:dyDescent="0.25">
      <c r="A2777" s="418">
        <v>91945</v>
      </c>
      <c r="B2777" s="414" t="s">
        <v>2557</v>
      </c>
      <c r="C2777" s="415" t="s">
        <v>113</v>
      </c>
      <c r="D2777" s="416">
        <v>7.55</v>
      </c>
      <c r="E2777" s="417" t="s">
        <v>301</v>
      </c>
    </row>
    <row r="2778" spans="1:5" ht="27" x14ac:dyDescent="0.25">
      <c r="A2778" s="418">
        <v>91946</v>
      </c>
      <c r="B2778" s="414" t="s">
        <v>2558</v>
      </c>
      <c r="C2778" s="415" t="s">
        <v>113</v>
      </c>
      <c r="D2778" s="416">
        <v>6.29</v>
      </c>
      <c r="E2778" s="417" t="s">
        <v>301</v>
      </c>
    </row>
    <row r="2779" spans="1:5" ht="27" x14ac:dyDescent="0.25">
      <c r="A2779" s="418">
        <v>91947</v>
      </c>
      <c r="B2779" s="414" t="s">
        <v>2559</v>
      </c>
      <c r="C2779" s="415" t="s">
        <v>113</v>
      </c>
      <c r="D2779" s="416">
        <v>5.51</v>
      </c>
      <c r="E2779" s="417" t="s">
        <v>301</v>
      </c>
    </row>
    <row r="2780" spans="1:5" ht="27" x14ac:dyDescent="0.25">
      <c r="A2780" s="418">
        <v>91949</v>
      </c>
      <c r="B2780" s="414" t="s">
        <v>2560</v>
      </c>
      <c r="C2780" s="415" t="s">
        <v>113</v>
      </c>
      <c r="D2780" s="416">
        <v>11.53</v>
      </c>
      <c r="E2780" s="417" t="s">
        <v>301</v>
      </c>
    </row>
    <row r="2781" spans="1:5" ht="27" x14ac:dyDescent="0.25">
      <c r="A2781" s="418">
        <v>91950</v>
      </c>
      <c r="B2781" s="414" t="s">
        <v>2561</v>
      </c>
      <c r="C2781" s="415" t="s">
        <v>113</v>
      </c>
      <c r="D2781" s="416">
        <v>10.01</v>
      </c>
      <c r="E2781" s="417" t="s">
        <v>301</v>
      </c>
    </row>
    <row r="2782" spans="1:5" ht="27" x14ac:dyDescent="0.25">
      <c r="A2782" s="418">
        <v>91951</v>
      </c>
      <c r="B2782" s="414" t="s">
        <v>2562</v>
      </c>
      <c r="C2782" s="415" t="s">
        <v>113</v>
      </c>
      <c r="D2782" s="416">
        <v>9.09</v>
      </c>
      <c r="E2782" s="417" t="s">
        <v>301</v>
      </c>
    </row>
    <row r="2783" spans="1:5" ht="27" x14ac:dyDescent="0.25">
      <c r="A2783" s="418">
        <v>91952</v>
      </c>
      <c r="B2783" s="414" t="s">
        <v>2563</v>
      </c>
      <c r="C2783" s="415" t="s">
        <v>113</v>
      </c>
      <c r="D2783" s="416">
        <v>14.29</v>
      </c>
      <c r="E2783" s="417" t="s">
        <v>301</v>
      </c>
    </row>
    <row r="2784" spans="1:5" ht="27" x14ac:dyDescent="0.25">
      <c r="A2784" s="418">
        <v>91953</v>
      </c>
      <c r="B2784" s="414" t="s">
        <v>131</v>
      </c>
      <c r="C2784" s="415" t="s">
        <v>113</v>
      </c>
      <c r="D2784" s="416">
        <v>20.58</v>
      </c>
      <c r="E2784" s="417" t="s">
        <v>301</v>
      </c>
    </row>
    <row r="2785" spans="1:5" ht="27" x14ac:dyDescent="0.25">
      <c r="A2785" s="418">
        <v>91954</v>
      </c>
      <c r="B2785" s="414" t="s">
        <v>2564</v>
      </c>
      <c r="C2785" s="415" t="s">
        <v>113</v>
      </c>
      <c r="D2785" s="416">
        <v>19.18</v>
      </c>
      <c r="E2785" s="417" t="s">
        <v>301</v>
      </c>
    </row>
    <row r="2786" spans="1:5" ht="27" x14ac:dyDescent="0.25">
      <c r="A2786" s="418">
        <v>91955</v>
      </c>
      <c r="B2786" s="414" t="s">
        <v>2565</v>
      </c>
      <c r="C2786" s="415" t="s">
        <v>113</v>
      </c>
      <c r="D2786" s="416">
        <v>25.47</v>
      </c>
      <c r="E2786" s="417" t="s">
        <v>301</v>
      </c>
    </row>
    <row r="2787" spans="1:5" ht="27" x14ac:dyDescent="0.25">
      <c r="A2787" s="418">
        <v>91956</v>
      </c>
      <c r="B2787" s="414" t="s">
        <v>2566</v>
      </c>
      <c r="C2787" s="415" t="s">
        <v>113</v>
      </c>
      <c r="D2787" s="416">
        <v>31.14</v>
      </c>
      <c r="E2787" s="417" t="s">
        <v>301</v>
      </c>
    </row>
    <row r="2788" spans="1:5" ht="27" x14ac:dyDescent="0.25">
      <c r="A2788" s="418">
        <v>91957</v>
      </c>
      <c r="B2788" s="414" t="s">
        <v>2567</v>
      </c>
      <c r="C2788" s="415" t="s">
        <v>113</v>
      </c>
      <c r="D2788" s="416">
        <v>37.43</v>
      </c>
      <c r="E2788" s="417" t="s">
        <v>301</v>
      </c>
    </row>
    <row r="2789" spans="1:5" ht="27" x14ac:dyDescent="0.25">
      <c r="A2789" s="418">
        <v>91958</v>
      </c>
      <c r="B2789" s="414" t="s">
        <v>2568</v>
      </c>
      <c r="C2789" s="415" t="s">
        <v>113</v>
      </c>
      <c r="D2789" s="416">
        <v>26.28</v>
      </c>
      <c r="E2789" s="417" t="s">
        <v>301</v>
      </c>
    </row>
    <row r="2790" spans="1:5" ht="27" x14ac:dyDescent="0.25">
      <c r="A2790" s="418">
        <v>91959</v>
      </c>
      <c r="B2790" s="414" t="s">
        <v>2569</v>
      </c>
      <c r="C2790" s="415" t="s">
        <v>113</v>
      </c>
      <c r="D2790" s="416">
        <v>32.57</v>
      </c>
      <c r="E2790" s="417" t="s">
        <v>301</v>
      </c>
    </row>
    <row r="2791" spans="1:5" ht="27" x14ac:dyDescent="0.25">
      <c r="A2791" s="418">
        <v>91960</v>
      </c>
      <c r="B2791" s="414" t="s">
        <v>2570</v>
      </c>
      <c r="C2791" s="415" t="s">
        <v>113</v>
      </c>
      <c r="D2791" s="416">
        <v>36.03</v>
      </c>
      <c r="E2791" s="417" t="s">
        <v>301</v>
      </c>
    </row>
    <row r="2792" spans="1:5" ht="27" x14ac:dyDescent="0.25">
      <c r="A2792" s="418">
        <v>91961</v>
      </c>
      <c r="B2792" s="414" t="s">
        <v>2571</v>
      </c>
      <c r="C2792" s="415" t="s">
        <v>113</v>
      </c>
      <c r="D2792" s="416">
        <v>42.32</v>
      </c>
      <c r="E2792" s="417" t="s">
        <v>301</v>
      </c>
    </row>
    <row r="2793" spans="1:5" ht="27" x14ac:dyDescent="0.25">
      <c r="A2793" s="418">
        <v>91962</v>
      </c>
      <c r="B2793" s="414" t="s">
        <v>2572</v>
      </c>
      <c r="C2793" s="415" t="s">
        <v>113</v>
      </c>
      <c r="D2793" s="416">
        <v>48.01</v>
      </c>
      <c r="E2793" s="417" t="s">
        <v>301</v>
      </c>
    </row>
    <row r="2794" spans="1:5" ht="27" x14ac:dyDescent="0.25">
      <c r="A2794" s="418">
        <v>91963</v>
      </c>
      <c r="B2794" s="414" t="s">
        <v>2573</v>
      </c>
      <c r="C2794" s="415" t="s">
        <v>113</v>
      </c>
      <c r="D2794" s="416">
        <v>54.3</v>
      </c>
      <c r="E2794" s="417" t="s">
        <v>301</v>
      </c>
    </row>
    <row r="2795" spans="1:5" ht="27" x14ac:dyDescent="0.25">
      <c r="A2795" s="418">
        <v>91964</v>
      </c>
      <c r="B2795" s="414" t="s">
        <v>2574</v>
      </c>
      <c r="C2795" s="415" t="s">
        <v>113</v>
      </c>
      <c r="D2795" s="416">
        <v>43.12</v>
      </c>
      <c r="E2795" s="417" t="s">
        <v>301</v>
      </c>
    </row>
    <row r="2796" spans="1:5" ht="27" x14ac:dyDescent="0.25">
      <c r="A2796" s="418">
        <v>91965</v>
      </c>
      <c r="B2796" s="414" t="s">
        <v>2575</v>
      </c>
      <c r="C2796" s="415" t="s">
        <v>113</v>
      </c>
      <c r="D2796" s="416">
        <v>49.41</v>
      </c>
      <c r="E2796" s="417" t="s">
        <v>301</v>
      </c>
    </row>
    <row r="2797" spans="1:5" ht="27" x14ac:dyDescent="0.25">
      <c r="A2797" s="418">
        <v>91966</v>
      </c>
      <c r="B2797" s="414" t="s">
        <v>2576</v>
      </c>
      <c r="C2797" s="415" t="s">
        <v>113</v>
      </c>
      <c r="D2797" s="416">
        <v>38.26</v>
      </c>
      <c r="E2797" s="417" t="s">
        <v>301</v>
      </c>
    </row>
    <row r="2798" spans="1:5" ht="27" x14ac:dyDescent="0.25">
      <c r="A2798" s="418">
        <v>91967</v>
      </c>
      <c r="B2798" s="414" t="s">
        <v>2577</v>
      </c>
      <c r="C2798" s="415" t="s">
        <v>113</v>
      </c>
      <c r="D2798" s="416">
        <v>44.55</v>
      </c>
      <c r="E2798" s="417" t="s">
        <v>301</v>
      </c>
    </row>
    <row r="2799" spans="1:5" ht="27" x14ac:dyDescent="0.25">
      <c r="A2799" s="418">
        <v>91968</v>
      </c>
      <c r="B2799" s="414" t="s">
        <v>2578</v>
      </c>
      <c r="C2799" s="415" t="s">
        <v>113</v>
      </c>
      <c r="D2799" s="416">
        <v>52.87</v>
      </c>
      <c r="E2799" s="417" t="s">
        <v>301</v>
      </c>
    </row>
    <row r="2800" spans="1:5" ht="27" x14ac:dyDescent="0.25">
      <c r="A2800" s="418">
        <v>91969</v>
      </c>
      <c r="B2800" s="414" t="s">
        <v>2579</v>
      </c>
      <c r="C2800" s="415" t="s">
        <v>113</v>
      </c>
      <c r="D2800" s="416">
        <v>59.16</v>
      </c>
      <c r="E2800" s="417" t="s">
        <v>301</v>
      </c>
    </row>
    <row r="2801" spans="1:5" ht="27" x14ac:dyDescent="0.25">
      <c r="A2801" s="418">
        <v>91970</v>
      </c>
      <c r="B2801" s="414" t="s">
        <v>2580</v>
      </c>
      <c r="C2801" s="415" t="s">
        <v>113</v>
      </c>
      <c r="D2801" s="416">
        <v>55.38</v>
      </c>
      <c r="E2801" s="417" t="s">
        <v>301</v>
      </c>
    </row>
    <row r="2802" spans="1:5" ht="27" x14ac:dyDescent="0.25">
      <c r="A2802" s="418">
        <v>91971</v>
      </c>
      <c r="B2802" s="414" t="s">
        <v>2581</v>
      </c>
      <c r="C2802" s="415" t="s">
        <v>113</v>
      </c>
      <c r="D2802" s="416">
        <v>65.39</v>
      </c>
      <c r="E2802" s="417" t="s">
        <v>301</v>
      </c>
    </row>
    <row r="2803" spans="1:5" ht="27" x14ac:dyDescent="0.25">
      <c r="A2803" s="418">
        <v>91972</v>
      </c>
      <c r="B2803" s="414" t="s">
        <v>2582</v>
      </c>
      <c r="C2803" s="415" t="s">
        <v>113</v>
      </c>
      <c r="D2803" s="416">
        <v>60.27</v>
      </c>
      <c r="E2803" s="417" t="s">
        <v>301</v>
      </c>
    </row>
    <row r="2804" spans="1:5" ht="27" x14ac:dyDescent="0.25">
      <c r="A2804" s="418">
        <v>91973</v>
      </c>
      <c r="B2804" s="414" t="s">
        <v>2583</v>
      </c>
      <c r="C2804" s="415" t="s">
        <v>113</v>
      </c>
      <c r="D2804" s="416">
        <v>70.28</v>
      </c>
      <c r="E2804" s="417" t="s">
        <v>301</v>
      </c>
    </row>
    <row r="2805" spans="1:5" ht="27" x14ac:dyDescent="0.25">
      <c r="A2805" s="418">
        <v>91974</v>
      </c>
      <c r="B2805" s="414" t="s">
        <v>2584</v>
      </c>
      <c r="C2805" s="415" t="s">
        <v>113</v>
      </c>
      <c r="D2805" s="416">
        <v>50.47</v>
      </c>
      <c r="E2805" s="417" t="s">
        <v>301</v>
      </c>
    </row>
    <row r="2806" spans="1:5" ht="27" x14ac:dyDescent="0.25">
      <c r="A2806" s="418">
        <v>91975</v>
      </c>
      <c r="B2806" s="414" t="s">
        <v>2585</v>
      </c>
      <c r="C2806" s="415" t="s">
        <v>113</v>
      </c>
      <c r="D2806" s="416">
        <v>60.48</v>
      </c>
      <c r="E2806" s="417" t="s">
        <v>301</v>
      </c>
    </row>
    <row r="2807" spans="1:5" ht="27" x14ac:dyDescent="0.25">
      <c r="A2807" s="418">
        <v>91976</v>
      </c>
      <c r="B2807" s="414" t="s">
        <v>2586</v>
      </c>
      <c r="C2807" s="415" t="s">
        <v>113</v>
      </c>
      <c r="D2807" s="416">
        <v>74.52</v>
      </c>
      <c r="E2807" s="417" t="s">
        <v>301</v>
      </c>
    </row>
    <row r="2808" spans="1:5" ht="27" x14ac:dyDescent="0.25">
      <c r="A2808" s="418">
        <v>91977</v>
      </c>
      <c r="B2808" s="414" t="s">
        <v>2587</v>
      </c>
      <c r="C2808" s="415" t="s">
        <v>113</v>
      </c>
      <c r="D2808" s="416">
        <v>84.53</v>
      </c>
      <c r="E2808" s="417" t="s">
        <v>301</v>
      </c>
    </row>
    <row r="2809" spans="1:5" ht="27" x14ac:dyDescent="0.25">
      <c r="A2809" s="418">
        <v>91978</v>
      </c>
      <c r="B2809" s="414" t="s">
        <v>5410</v>
      </c>
      <c r="C2809" s="415" t="s">
        <v>113</v>
      </c>
      <c r="D2809" s="416">
        <v>30.57</v>
      </c>
      <c r="E2809" s="417" t="s">
        <v>301</v>
      </c>
    </row>
    <row r="2810" spans="1:5" ht="27" x14ac:dyDescent="0.25">
      <c r="A2810" s="418">
        <v>91979</v>
      </c>
      <c r="B2810" s="414" t="s">
        <v>5411</v>
      </c>
      <c r="C2810" s="415" t="s">
        <v>113</v>
      </c>
      <c r="D2810" s="416">
        <v>36.86</v>
      </c>
      <c r="E2810" s="417" t="s">
        <v>301</v>
      </c>
    </row>
    <row r="2811" spans="1:5" ht="27" x14ac:dyDescent="0.25">
      <c r="A2811" s="418">
        <v>91980</v>
      </c>
      <c r="B2811" s="414" t="s">
        <v>5412</v>
      </c>
      <c r="C2811" s="415" t="s">
        <v>113</v>
      </c>
      <c r="D2811" s="416">
        <v>29.59</v>
      </c>
      <c r="E2811" s="417" t="s">
        <v>301</v>
      </c>
    </row>
    <row r="2812" spans="1:5" ht="27" x14ac:dyDescent="0.25">
      <c r="A2812" s="418">
        <v>91981</v>
      </c>
      <c r="B2812" s="414" t="s">
        <v>5413</v>
      </c>
      <c r="C2812" s="415" t="s">
        <v>113</v>
      </c>
      <c r="D2812" s="416">
        <v>35.880000000000003</v>
      </c>
      <c r="E2812" s="417" t="s">
        <v>301</v>
      </c>
    </row>
    <row r="2813" spans="1:5" ht="27" x14ac:dyDescent="0.25">
      <c r="A2813" s="418">
        <v>91982</v>
      </c>
      <c r="B2813" s="414" t="s">
        <v>5414</v>
      </c>
      <c r="C2813" s="415" t="s">
        <v>113</v>
      </c>
      <c r="D2813" s="416">
        <v>71.099999999999994</v>
      </c>
      <c r="E2813" s="417" t="s">
        <v>301</v>
      </c>
    </row>
    <row r="2814" spans="1:5" ht="27" x14ac:dyDescent="0.25">
      <c r="A2814" s="418">
        <v>91983</v>
      </c>
      <c r="B2814" s="414" t="s">
        <v>5415</v>
      </c>
      <c r="C2814" s="415" t="s">
        <v>113</v>
      </c>
      <c r="D2814" s="416">
        <v>77.39</v>
      </c>
      <c r="E2814" s="417" t="s">
        <v>301</v>
      </c>
    </row>
    <row r="2815" spans="1:5" ht="27" x14ac:dyDescent="0.25">
      <c r="A2815" s="418">
        <v>91984</v>
      </c>
      <c r="B2815" s="414" t="s">
        <v>5416</v>
      </c>
      <c r="C2815" s="415" t="s">
        <v>113</v>
      </c>
      <c r="D2815" s="416">
        <v>13.38</v>
      </c>
      <c r="E2815" s="417" t="s">
        <v>301</v>
      </c>
    </row>
    <row r="2816" spans="1:5" ht="27" x14ac:dyDescent="0.25">
      <c r="A2816" s="418">
        <v>91985</v>
      </c>
      <c r="B2816" s="414" t="s">
        <v>5417</v>
      </c>
      <c r="C2816" s="415" t="s">
        <v>113</v>
      </c>
      <c r="D2816" s="416">
        <v>19.670000000000002</v>
      </c>
      <c r="E2816" s="417" t="s">
        <v>301</v>
      </c>
    </row>
    <row r="2817" spans="1:5" ht="27" x14ac:dyDescent="0.25">
      <c r="A2817" s="418">
        <v>91986</v>
      </c>
      <c r="B2817" s="414" t="s">
        <v>5418</v>
      </c>
      <c r="C2817" s="415" t="s">
        <v>113</v>
      </c>
      <c r="D2817" s="416">
        <v>28.58</v>
      </c>
      <c r="E2817" s="417" t="s">
        <v>301</v>
      </c>
    </row>
    <row r="2818" spans="1:5" ht="27" x14ac:dyDescent="0.25">
      <c r="A2818" s="418">
        <v>91987</v>
      </c>
      <c r="B2818" s="414" t="s">
        <v>5419</v>
      </c>
      <c r="C2818" s="415" t="s">
        <v>113</v>
      </c>
      <c r="D2818" s="416">
        <v>34.869999999999997</v>
      </c>
      <c r="E2818" s="417" t="s">
        <v>301</v>
      </c>
    </row>
    <row r="2819" spans="1:5" ht="27" x14ac:dyDescent="0.25">
      <c r="A2819" s="418">
        <v>91988</v>
      </c>
      <c r="B2819" s="414" t="s">
        <v>5420</v>
      </c>
      <c r="C2819" s="415" t="s">
        <v>113</v>
      </c>
      <c r="D2819" s="416">
        <v>16.68</v>
      </c>
      <c r="E2819" s="417" t="s">
        <v>301</v>
      </c>
    </row>
    <row r="2820" spans="1:5" ht="27" x14ac:dyDescent="0.25">
      <c r="A2820" s="418">
        <v>91989</v>
      </c>
      <c r="B2820" s="414" t="s">
        <v>5421</v>
      </c>
      <c r="C2820" s="415" t="s">
        <v>113</v>
      </c>
      <c r="D2820" s="416">
        <v>22.97</v>
      </c>
      <c r="E2820" s="417" t="s">
        <v>301</v>
      </c>
    </row>
    <row r="2821" spans="1:5" ht="27" x14ac:dyDescent="0.25">
      <c r="A2821" s="418">
        <v>91990</v>
      </c>
      <c r="B2821" s="414" t="s">
        <v>2588</v>
      </c>
      <c r="C2821" s="415" t="s">
        <v>113</v>
      </c>
      <c r="D2821" s="416">
        <v>25.53</v>
      </c>
      <c r="E2821" s="417" t="s">
        <v>301</v>
      </c>
    </row>
    <row r="2822" spans="1:5" ht="27" x14ac:dyDescent="0.25">
      <c r="A2822" s="418">
        <v>91991</v>
      </c>
      <c r="B2822" s="414" t="s">
        <v>2589</v>
      </c>
      <c r="C2822" s="415" t="s">
        <v>113</v>
      </c>
      <c r="D2822" s="416">
        <v>27.31</v>
      </c>
      <c r="E2822" s="417" t="s">
        <v>301</v>
      </c>
    </row>
    <row r="2823" spans="1:5" ht="27" x14ac:dyDescent="0.25">
      <c r="A2823" s="418">
        <v>91992</v>
      </c>
      <c r="B2823" s="414" t="s">
        <v>132</v>
      </c>
      <c r="C2823" s="415" t="s">
        <v>113</v>
      </c>
      <c r="D2823" s="416">
        <v>31.82</v>
      </c>
      <c r="E2823" s="417" t="s">
        <v>301</v>
      </c>
    </row>
    <row r="2824" spans="1:5" ht="27" x14ac:dyDescent="0.25">
      <c r="A2824" s="418">
        <v>91993</v>
      </c>
      <c r="B2824" s="414" t="s">
        <v>2590</v>
      </c>
      <c r="C2824" s="415" t="s">
        <v>113</v>
      </c>
      <c r="D2824" s="416">
        <v>33.6</v>
      </c>
      <c r="E2824" s="417" t="s">
        <v>301</v>
      </c>
    </row>
    <row r="2825" spans="1:5" ht="27" x14ac:dyDescent="0.25">
      <c r="A2825" s="418">
        <v>91994</v>
      </c>
      <c r="B2825" s="414" t="s">
        <v>2591</v>
      </c>
      <c r="C2825" s="415" t="s">
        <v>113</v>
      </c>
      <c r="D2825" s="416">
        <v>18.260000000000002</v>
      </c>
      <c r="E2825" s="417" t="s">
        <v>301</v>
      </c>
    </row>
    <row r="2826" spans="1:5" ht="27" x14ac:dyDescent="0.25">
      <c r="A2826" s="418">
        <v>91995</v>
      </c>
      <c r="B2826" s="414" t="s">
        <v>2592</v>
      </c>
      <c r="C2826" s="415" t="s">
        <v>113</v>
      </c>
      <c r="D2826" s="416">
        <v>20.04</v>
      </c>
      <c r="E2826" s="417" t="s">
        <v>301</v>
      </c>
    </row>
    <row r="2827" spans="1:5" ht="27" x14ac:dyDescent="0.25">
      <c r="A2827" s="418">
        <v>91996</v>
      </c>
      <c r="B2827" s="414" t="s">
        <v>133</v>
      </c>
      <c r="C2827" s="415" t="s">
        <v>113</v>
      </c>
      <c r="D2827" s="416">
        <v>24.55</v>
      </c>
      <c r="E2827" s="417" t="s">
        <v>301</v>
      </c>
    </row>
    <row r="2828" spans="1:5" ht="27" x14ac:dyDescent="0.25">
      <c r="A2828" s="418">
        <v>91997</v>
      </c>
      <c r="B2828" s="414" t="s">
        <v>2593</v>
      </c>
      <c r="C2828" s="415" t="s">
        <v>113</v>
      </c>
      <c r="D2828" s="416">
        <v>26.33</v>
      </c>
      <c r="E2828" s="417" t="s">
        <v>301</v>
      </c>
    </row>
    <row r="2829" spans="1:5" ht="27" x14ac:dyDescent="0.25">
      <c r="A2829" s="418">
        <v>91998</v>
      </c>
      <c r="B2829" s="414" t="s">
        <v>2594</v>
      </c>
      <c r="C2829" s="415" t="s">
        <v>113</v>
      </c>
      <c r="D2829" s="416">
        <v>15.45</v>
      </c>
      <c r="E2829" s="417" t="s">
        <v>301</v>
      </c>
    </row>
    <row r="2830" spans="1:5" ht="27" x14ac:dyDescent="0.25">
      <c r="A2830" s="418">
        <v>91999</v>
      </c>
      <c r="B2830" s="414" t="s">
        <v>2595</v>
      </c>
      <c r="C2830" s="415" t="s">
        <v>113</v>
      </c>
      <c r="D2830" s="416">
        <v>17.23</v>
      </c>
      <c r="E2830" s="417" t="s">
        <v>301</v>
      </c>
    </row>
    <row r="2831" spans="1:5" ht="27" x14ac:dyDescent="0.25">
      <c r="A2831" s="418">
        <v>92000</v>
      </c>
      <c r="B2831" s="414" t="s">
        <v>134</v>
      </c>
      <c r="C2831" s="415" t="s">
        <v>113</v>
      </c>
      <c r="D2831" s="416">
        <v>21.74</v>
      </c>
      <c r="E2831" s="417" t="s">
        <v>301</v>
      </c>
    </row>
    <row r="2832" spans="1:5" ht="27" x14ac:dyDescent="0.25">
      <c r="A2832" s="418">
        <v>92001</v>
      </c>
      <c r="B2832" s="414" t="s">
        <v>2596</v>
      </c>
      <c r="C2832" s="415" t="s">
        <v>113</v>
      </c>
      <c r="D2832" s="416">
        <v>23.52</v>
      </c>
      <c r="E2832" s="417" t="s">
        <v>301</v>
      </c>
    </row>
    <row r="2833" spans="1:5" ht="27" x14ac:dyDescent="0.25">
      <c r="A2833" s="418">
        <v>92002</v>
      </c>
      <c r="B2833" s="414" t="s">
        <v>2597</v>
      </c>
      <c r="C2833" s="415" t="s">
        <v>113</v>
      </c>
      <c r="D2833" s="416">
        <v>34.19</v>
      </c>
      <c r="E2833" s="417" t="s">
        <v>301</v>
      </c>
    </row>
    <row r="2834" spans="1:5" ht="27" x14ac:dyDescent="0.25">
      <c r="A2834" s="418">
        <v>92003</v>
      </c>
      <c r="B2834" s="414" t="s">
        <v>2598</v>
      </c>
      <c r="C2834" s="415" t="s">
        <v>113</v>
      </c>
      <c r="D2834" s="416">
        <v>37.75</v>
      </c>
      <c r="E2834" s="417" t="s">
        <v>301</v>
      </c>
    </row>
    <row r="2835" spans="1:5" ht="27" x14ac:dyDescent="0.25">
      <c r="A2835" s="418">
        <v>92004</v>
      </c>
      <c r="B2835" s="414" t="s">
        <v>2599</v>
      </c>
      <c r="C2835" s="415" t="s">
        <v>113</v>
      </c>
      <c r="D2835" s="416">
        <v>40.479999999999997</v>
      </c>
      <c r="E2835" s="417" t="s">
        <v>301</v>
      </c>
    </row>
    <row r="2836" spans="1:5" ht="27" x14ac:dyDescent="0.25">
      <c r="A2836" s="418">
        <v>92005</v>
      </c>
      <c r="B2836" s="414" t="s">
        <v>2600</v>
      </c>
      <c r="C2836" s="415" t="s">
        <v>113</v>
      </c>
      <c r="D2836" s="416">
        <v>44.04</v>
      </c>
      <c r="E2836" s="417" t="s">
        <v>301</v>
      </c>
    </row>
    <row r="2837" spans="1:5" ht="27" x14ac:dyDescent="0.25">
      <c r="A2837" s="418">
        <v>92006</v>
      </c>
      <c r="B2837" s="414" t="s">
        <v>2601</v>
      </c>
      <c r="C2837" s="415" t="s">
        <v>113</v>
      </c>
      <c r="D2837" s="416">
        <v>28.55</v>
      </c>
      <c r="E2837" s="417" t="s">
        <v>301</v>
      </c>
    </row>
    <row r="2838" spans="1:5" ht="27" x14ac:dyDescent="0.25">
      <c r="A2838" s="418">
        <v>92007</v>
      </c>
      <c r="B2838" s="414" t="s">
        <v>2602</v>
      </c>
      <c r="C2838" s="415" t="s">
        <v>113</v>
      </c>
      <c r="D2838" s="416">
        <v>32.11</v>
      </c>
      <c r="E2838" s="417" t="s">
        <v>301</v>
      </c>
    </row>
    <row r="2839" spans="1:5" ht="27" x14ac:dyDescent="0.25">
      <c r="A2839" s="418">
        <v>92008</v>
      </c>
      <c r="B2839" s="414" t="s">
        <v>2603</v>
      </c>
      <c r="C2839" s="415" t="s">
        <v>113</v>
      </c>
      <c r="D2839" s="416">
        <v>34.840000000000003</v>
      </c>
      <c r="E2839" s="417" t="s">
        <v>301</v>
      </c>
    </row>
    <row r="2840" spans="1:5" ht="27" x14ac:dyDescent="0.25">
      <c r="A2840" s="418">
        <v>92009</v>
      </c>
      <c r="B2840" s="414" t="s">
        <v>2604</v>
      </c>
      <c r="C2840" s="415" t="s">
        <v>113</v>
      </c>
      <c r="D2840" s="416">
        <v>38.4</v>
      </c>
      <c r="E2840" s="417" t="s">
        <v>301</v>
      </c>
    </row>
    <row r="2841" spans="1:5" ht="27" x14ac:dyDescent="0.25">
      <c r="A2841" s="418">
        <v>92010</v>
      </c>
      <c r="B2841" s="414" t="s">
        <v>2605</v>
      </c>
      <c r="C2841" s="415" t="s">
        <v>113</v>
      </c>
      <c r="D2841" s="416">
        <v>50.11</v>
      </c>
      <c r="E2841" s="417" t="s">
        <v>301</v>
      </c>
    </row>
    <row r="2842" spans="1:5" ht="27" x14ac:dyDescent="0.25">
      <c r="A2842" s="418">
        <v>92011</v>
      </c>
      <c r="B2842" s="414" t="s">
        <v>2606</v>
      </c>
      <c r="C2842" s="415" t="s">
        <v>113</v>
      </c>
      <c r="D2842" s="416">
        <v>55.45</v>
      </c>
      <c r="E2842" s="417" t="s">
        <v>301</v>
      </c>
    </row>
    <row r="2843" spans="1:5" ht="27" x14ac:dyDescent="0.25">
      <c r="A2843" s="418">
        <v>92012</v>
      </c>
      <c r="B2843" s="414" t="s">
        <v>2607</v>
      </c>
      <c r="C2843" s="415" t="s">
        <v>113</v>
      </c>
      <c r="D2843" s="416">
        <v>56.4</v>
      </c>
      <c r="E2843" s="417" t="s">
        <v>301</v>
      </c>
    </row>
    <row r="2844" spans="1:5" ht="27" x14ac:dyDescent="0.25">
      <c r="A2844" s="418">
        <v>92013</v>
      </c>
      <c r="B2844" s="414" t="s">
        <v>2608</v>
      </c>
      <c r="C2844" s="415" t="s">
        <v>113</v>
      </c>
      <c r="D2844" s="416">
        <v>61.74</v>
      </c>
      <c r="E2844" s="417" t="s">
        <v>301</v>
      </c>
    </row>
    <row r="2845" spans="1:5" ht="27" x14ac:dyDescent="0.25">
      <c r="A2845" s="418">
        <v>92014</v>
      </c>
      <c r="B2845" s="414" t="s">
        <v>2609</v>
      </c>
      <c r="C2845" s="415" t="s">
        <v>113</v>
      </c>
      <c r="D2845" s="416">
        <v>41.65</v>
      </c>
      <c r="E2845" s="417" t="s">
        <v>301</v>
      </c>
    </row>
    <row r="2846" spans="1:5" ht="27" x14ac:dyDescent="0.25">
      <c r="A2846" s="418">
        <v>92015</v>
      </c>
      <c r="B2846" s="414" t="s">
        <v>2610</v>
      </c>
      <c r="C2846" s="415" t="s">
        <v>113</v>
      </c>
      <c r="D2846" s="416">
        <v>46.99</v>
      </c>
      <c r="E2846" s="417" t="s">
        <v>301</v>
      </c>
    </row>
    <row r="2847" spans="1:5" ht="27" x14ac:dyDescent="0.25">
      <c r="A2847" s="418">
        <v>92016</v>
      </c>
      <c r="B2847" s="414" t="s">
        <v>2611</v>
      </c>
      <c r="C2847" s="415" t="s">
        <v>113</v>
      </c>
      <c r="D2847" s="416">
        <v>47.94</v>
      </c>
      <c r="E2847" s="417" t="s">
        <v>301</v>
      </c>
    </row>
    <row r="2848" spans="1:5" ht="27" x14ac:dyDescent="0.25">
      <c r="A2848" s="418">
        <v>92017</v>
      </c>
      <c r="B2848" s="414" t="s">
        <v>2612</v>
      </c>
      <c r="C2848" s="415" t="s">
        <v>113</v>
      </c>
      <c r="D2848" s="416">
        <v>53.28</v>
      </c>
      <c r="E2848" s="417" t="s">
        <v>301</v>
      </c>
    </row>
    <row r="2849" spans="1:5" ht="27" x14ac:dyDescent="0.25">
      <c r="A2849" s="418">
        <v>92018</v>
      </c>
      <c r="B2849" s="414" t="s">
        <v>2613</v>
      </c>
      <c r="C2849" s="415" t="s">
        <v>113</v>
      </c>
      <c r="D2849" s="416">
        <v>55.13</v>
      </c>
      <c r="E2849" s="417" t="s">
        <v>301</v>
      </c>
    </row>
    <row r="2850" spans="1:5" ht="27" x14ac:dyDescent="0.25">
      <c r="A2850" s="418">
        <v>92019</v>
      </c>
      <c r="B2850" s="414" t="s">
        <v>2614</v>
      </c>
      <c r="C2850" s="415" t="s">
        <v>113</v>
      </c>
      <c r="D2850" s="416">
        <v>65.14</v>
      </c>
      <c r="E2850" s="417" t="s">
        <v>301</v>
      </c>
    </row>
    <row r="2851" spans="1:5" ht="27" x14ac:dyDescent="0.25">
      <c r="A2851" s="418">
        <v>92020</v>
      </c>
      <c r="B2851" s="414" t="s">
        <v>2615</v>
      </c>
      <c r="C2851" s="415" t="s">
        <v>113</v>
      </c>
      <c r="D2851" s="416">
        <v>81.53</v>
      </c>
      <c r="E2851" s="417" t="s">
        <v>301</v>
      </c>
    </row>
    <row r="2852" spans="1:5" ht="27" x14ac:dyDescent="0.25">
      <c r="A2852" s="418">
        <v>92021</v>
      </c>
      <c r="B2852" s="414" t="s">
        <v>2616</v>
      </c>
      <c r="C2852" s="415" t="s">
        <v>113</v>
      </c>
      <c r="D2852" s="416">
        <v>91.54</v>
      </c>
      <c r="E2852" s="417" t="s">
        <v>301</v>
      </c>
    </row>
    <row r="2853" spans="1:5" ht="27" x14ac:dyDescent="0.25">
      <c r="A2853" s="418">
        <v>92022</v>
      </c>
      <c r="B2853" s="414" t="s">
        <v>2617</v>
      </c>
      <c r="C2853" s="415" t="s">
        <v>113</v>
      </c>
      <c r="D2853" s="416">
        <v>30.22</v>
      </c>
      <c r="E2853" s="417" t="s">
        <v>301</v>
      </c>
    </row>
    <row r="2854" spans="1:5" ht="27" x14ac:dyDescent="0.25">
      <c r="A2854" s="418">
        <v>92023</v>
      </c>
      <c r="B2854" s="414" t="s">
        <v>2618</v>
      </c>
      <c r="C2854" s="415" t="s">
        <v>113</v>
      </c>
      <c r="D2854" s="416">
        <v>36.51</v>
      </c>
      <c r="E2854" s="417" t="s">
        <v>301</v>
      </c>
    </row>
    <row r="2855" spans="1:5" ht="27" x14ac:dyDescent="0.25">
      <c r="A2855" s="418">
        <v>92024</v>
      </c>
      <c r="B2855" s="414" t="s">
        <v>2619</v>
      </c>
      <c r="C2855" s="415" t="s">
        <v>113</v>
      </c>
      <c r="D2855" s="416">
        <v>46.17</v>
      </c>
      <c r="E2855" s="417" t="s">
        <v>301</v>
      </c>
    </row>
    <row r="2856" spans="1:5" ht="27" x14ac:dyDescent="0.25">
      <c r="A2856" s="418">
        <v>92025</v>
      </c>
      <c r="B2856" s="414" t="s">
        <v>2620</v>
      </c>
      <c r="C2856" s="415" t="s">
        <v>113</v>
      </c>
      <c r="D2856" s="416">
        <v>52.46</v>
      </c>
      <c r="E2856" s="417" t="s">
        <v>301</v>
      </c>
    </row>
    <row r="2857" spans="1:5" ht="27" x14ac:dyDescent="0.25">
      <c r="A2857" s="418">
        <v>92026</v>
      </c>
      <c r="B2857" s="414" t="s">
        <v>2621</v>
      </c>
      <c r="C2857" s="415" t="s">
        <v>113</v>
      </c>
      <c r="D2857" s="416">
        <v>42.2</v>
      </c>
      <c r="E2857" s="417" t="s">
        <v>301</v>
      </c>
    </row>
    <row r="2858" spans="1:5" ht="27" x14ac:dyDescent="0.25">
      <c r="A2858" s="418">
        <v>92027</v>
      </c>
      <c r="B2858" s="414" t="s">
        <v>2622</v>
      </c>
      <c r="C2858" s="415" t="s">
        <v>113</v>
      </c>
      <c r="D2858" s="416">
        <v>48.49</v>
      </c>
      <c r="E2858" s="417" t="s">
        <v>301</v>
      </c>
    </row>
    <row r="2859" spans="1:5" ht="27" x14ac:dyDescent="0.25">
      <c r="A2859" s="418">
        <v>92028</v>
      </c>
      <c r="B2859" s="414" t="s">
        <v>2623</v>
      </c>
      <c r="C2859" s="415" t="s">
        <v>113</v>
      </c>
      <c r="D2859" s="416">
        <v>35.11</v>
      </c>
      <c r="E2859" s="417" t="s">
        <v>301</v>
      </c>
    </row>
    <row r="2860" spans="1:5" ht="27" x14ac:dyDescent="0.25">
      <c r="A2860" s="418">
        <v>92029</v>
      </c>
      <c r="B2860" s="414" t="s">
        <v>2624</v>
      </c>
      <c r="C2860" s="415" t="s">
        <v>113</v>
      </c>
      <c r="D2860" s="416">
        <v>41.4</v>
      </c>
      <c r="E2860" s="417" t="s">
        <v>301</v>
      </c>
    </row>
    <row r="2861" spans="1:5" ht="27" x14ac:dyDescent="0.25">
      <c r="A2861" s="418">
        <v>92030</v>
      </c>
      <c r="B2861" s="414" t="s">
        <v>2625</v>
      </c>
      <c r="C2861" s="415" t="s">
        <v>113</v>
      </c>
      <c r="D2861" s="416">
        <v>51.03</v>
      </c>
      <c r="E2861" s="417" t="s">
        <v>301</v>
      </c>
    </row>
    <row r="2862" spans="1:5" ht="27" x14ac:dyDescent="0.25">
      <c r="A2862" s="418">
        <v>92031</v>
      </c>
      <c r="B2862" s="414" t="s">
        <v>2626</v>
      </c>
      <c r="C2862" s="415" t="s">
        <v>113</v>
      </c>
      <c r="D2862" s="416">
        <v>57.32</v>
      </c>
      <c r="E2862" s="417" t="s">
        <v>301</v>
      </c>
    </row>
    <row r="2863" spans="1:5" ht="27" x14ac:dyDescent="0.25">
      <c r="A2863" s="418">
        <v>92032</v>
      </c>
      <c r="B2863" s="414" t="s">
        <v>2627</v>
      </c>
      <c r="C2863" s="415" t="s">
        <v>113</v>
      </c>
      <c r="D2863" s="416">
        <v>51.95</v>
      </c>
      <c r="E2863" s="417" t="s">
        <v>301</v>
      </c>
    </row>
    <row r="2864" spans="1:5" ht="27" x14ac:dyDescent="0.25">
      <c r="A2864" s="418">
        <v>92033</v>
      </c>
      <c r="B2864" s="414" t="s">
        <v>2628</v>
      </c>
      <c r="C2864" s="415" t="s">
        <v>113</v>
      </c>
      <c r="D2864" s="416">
        <v>58.24</v>
      </c>
      <c r="E2864" s="417" t="s">
        <v>301</v>
      </c>
    </row>
    <row r="2865" spans="1:5" ht="40.5" x14ac:dyDescent="0.25">
      <c r="A2865" s="418">
        <v>92034</v>
      </c>
      <c r="B2865" s="414" t="s">
        <v>2629</v>
      </c>
      <c r="C2865" s="415" t="s">
        <v>113</v>
      </c>
      <c r="D2865" s="416">
        <v>47.09</v>
      </c>
      <c r="E2865" s="417" t="s">
        <v>301</v>
      </c>
    </row>
    <row r="2866" spans="1:5" ht="40.5" x14ac:dyDescent="0.25">
      <c r="A2866" s="418">
        <v>92035</v>
      </c>
      <c r="B2866" s="414" t="s">
        <v>2630</v>
      </c>
      <c r="C2866" s="415" t="s">
        <v>113</v>
      </c>
      <c r="D2866" s="416">
        <v>53.38</v>
      </c>
      <c r="E2866" s="417" t="s">
        <v>301</v>
      </c>
    </row>
    <row r="2867" spans="1:5" ht="13.5" x14ac:dyDescent="0.25">
      <c r="A2867" s="418">
        <v>72278</v>
      </c>
      <c r="B2867" s="414" t="s">
        <v>2631</v>
      </c>
      <c r="C2867" s="415" t="s">
        <v>113</v>
      </c>
      <c r="D2867" s="416">
        <v>75.739999999999995</v>
      </c>
      <c r="E2867" s="417" t="s">
        <v>301</v>
      </c>
    </row>
    <row r="2868" spans="1:5" ht="13.5" x14ac:dyDescent="0.25">
      <c r="A2868" s="418">
        <v>72280</v>
      </c>
      <c r="B2868" s="414" t="s">
        <v>2632</v>
      </c>
      <c r="C2868" s="415" t="s">
        <v>113</v>
      </c>
      <c r="D2868" s="416">
        <v>44.31</v>
      </c>
      <c r="E2868" s="417" t="s">
        <v>301</v>
      </c>
    </row>
    <row r="2869" spans="1:5" ht="27" x14ac:dyDescent="0.25">
      <c r="A2869" s="413" t="s">
        <v>2633</v>
      </c>
      <c r="B2869" s="414" t="s">
        <v>2634</v>
      </c>
      <c r="C2869" s="415" t="s">
        <v>113</v>
      </c>
      <c r="D2869" s="416">
        <v>138.94</v>
      </c>
      <c r="E2869" s="417" t="s">
        <v>301</v>
      </c>
    </row>
    <row r="2870" spans="1:5" ht="27" x14ac:dyDescent="0.25">
      <c r="A2870" s="413" t="s">
        <v>2635</v>
      </c>
      <c r="B2870" s="414" t="s">
        <v>2636</v>
      </c>
      <c r="C2870" s="415" t="s">
        <v>113</v>
      </c>
      <c r="D2870" s="416">
        <v>183.49</v>
      </c>
      <c r="E2870" s="417" t="s">
        <v>301</v>
      </c>
    </row>
    <row r="2871" spans="1:5" ht="27" x14ac:dyDescent="0.25">
      <c r="A2871" s="413" t="s">
        <v>2637</v>
      </c>
      <c r="B2871" s="414" t="s">
        <v>2638</v>
      </c>
      <c r="C2871" s="415" t="s">
        <v>113</v>
      </c>
      <c r="D2871" s="416">
        <v>52.64</v>
      </c>
      <c r="E2871" s="417" t="s">
        <v>301</v>
      </c>
    </row>
    <row r="2872" spans="1:5" ht="27" x14ac:dyDescent="0.25">
      <c r="A2872" s="418">
        <v>83391</v>
      </c>
      <c r="B2872" s="414" t="s">
        <v>2639</v>
      </c>
      <c r="C2872" s="415" t="s">
        <v>113</v>
      </c>
      <c r="D2872" s="416">
        <v>28.69</v>
      </c>
      <c r="E2872" s="417" t="s">
        <v>301</v>
      </c>
    </row>
    <row r="2873" spans="1:5" ht="27" x14ac:dyDescent="0.25">
      <c r="A2873" s="418">
        <v>83392</v>
      </c>
      <c r="B2873" s="414" t="s">
        <v>2640</v>
      </c>
      <c r="C2873" s="415" t="s">
        <v>113</v>
      </c>
      <c r="D2873" s="416">
        <v>21.1</v>
      </c>
      <c r="E2873" s="417" t="s">
        <v>301</v>
      </c>
    </row>
    <row r="2874" spans="1:5" ht="27" x14ac:dyDescent="0.25">
      <c r="A2874" s="418">
        <v>83393</v>
      </c>
      <c r="B2874" s="414" t="s">
        <v>2641</v>
      </c>
      <c r="C2874" s="415" t="s">
        <v>113</v>
      </c>
      <c r="D2874" s="416">
        <v>27.18</v>
      </c>
      <c r="E2874" s="417" t="s">
        <v>301</v>
      </c>
    </row>
    <row r="2875" spans="1:5" ht="13.5" x14ac:dyDescent="0.25">
      <c r="A2875" s="418">
        <v>83470</v>
      </c>
      <c r="B2875" s="414" t="s">
        <v>2642</v>
      </c>
      <c r="C2875" s="415" t="s">
        <v>113</v>
      </c>
      <c r="D2875" s="416">
        <v>71.430000000000007</v>
      </c>
      <c r="E2875" s="417" t="s">
        <v>301</v>
      </c>
    </row>
    <row r="2876" spans="1:5" ht="13.5" x14ac:dyDescent="0.25">
      <c r="A2876" s="418">
        <v>93040</v>
      </c>
      <c r="B2876" s="414" t="s">
        <v>2643</v>
      </c>
      <c r="C2876" s="415" t="s">
        <v>113</v>
      </c>
      <c r="D2876" s="416">
        <v>11.62</v>
      </c>
      <c r="E2876" s="417" t="s">
        <v>301</v>
      </c>
    </row>
    <row r="2877" spans="1:5" ht="27" x14ac:dyDescent="0.25">
      <c r="A2877" s="418">
        <v>93041</v>
      </c>
      <c r="B2877" s="414" t="s">
        <v>2644</v>
      </c>
      <c r="C2877" s="415" t="s">
        <v>113</v>
      </c>
      <c r="D2877" s="416">
        <v>70.95</v>
      </c>
      <c r="E2877" s="417" t="s">
        <v>301</v>
      </c>
    </row>
    <row r="2878" spans="1:5" ht="27" x14ac:dyDescent="0.25">
      <c r="A2878" s="418">
        <v>93042</v>
      </c>
      <c r="B2878" s="414" t="s">
        <v>2645</v>
      </c>
      <c r="C2878" s="415" t="s">
        <v>113</v>
      </c>
      <c r="D2878" s="416">
        <v>23.21</v>
      </c>
      <c r="E2878" s="417" t="s">
        <v>301</v>
      </c>
    </row>
    <row r="2879" spans="1:5" ht="27" x14ac:dyDescent="0.25">
      <c r="A2879" s="418">
        <v>93043</v>
      </c>
      <c r="B2879" s="414" t="s">
        <v>2646</v>
      </c>
      <c r="C2879" s="415" t="s">
        <v>113</v>
      </c>
      <c r="D2879" s="416">
        <v>30.79</v>
      </c>
      <c r="E2879" s="417" t="s">
        <v>301</v>
      </c>
    </row>
    <row r="2880" spans="1:5" ht="27" x14ac:dyDescent="0.25">
      <c r="A2880" s="418">
        <v>93044</v>
      </c>
      <c r="B2880" s="414" t="s">
        <v>2647</v>
      </c>
      <c r="C2880" s="415" t="s">
        <v>113</v>
      </c>
      <c r="D2880" s="416">
        <v>13.03</v>
      </c>
      <c r="E2880" s="417" t="s">
        <v>301</v>
      </c>
    </row>
    <row r="2881" spans="1:5" ht="27" x14ac:dyDescent="0.25">
      <c r="A2881" s="418">
        <v>93045</v>
      </c>
      <c r="B2881" s="414" t="s">
        <v>2648</v>
      </c>
      <c r="C2881" s="415" t="s">
        <v>113</v>
      </c>
      <c r="D2881" s="416">
        <v>39.96</v>
      </c>
      <c r="E2881" s="417" t="s">
        <v>301</v>
      </c>
    </row>
    <row r="2882" spans="1:5" ht="27" x14ac:dyDescent="0.25">
      <c r="A2882" s="418">
        <v>97583</v>
      </c>
      <c r="B2882" s="414" t="s">
        <v>5422</v>
      </c>
      <c r="C2882" s="415" t="s">
        <v>113</v>
      </c>
      <c r="D2882" s="416">
        <v>44.36</v>
      </c>
      <c r="E2882" s="417" t="s">
        <v>301</v>
      </c>
    </row>
    <row r="2883" spans="1:5" ht="27" x14ac:dyDescent="0.25">
      <c r="A2883" s="418">
        <v>97584</v>
      </c>
      <c r="B2883" s="414" t="s">
        <v>5423</v>
      </c>
      <c r="C2883" s="415" t="s">
        <v>113</v>
      </c>
      <c r="D2883" s="416">
        <v>60.48</v>
      </c>
      <c r="E2883" s="417" t="s">
        <v>301</v>
      </c>
    </row>
    <row r="2884" spans="1:5" ht="27" x14ac:dyDescent="0.25">
      <c r="A2884" s="418">
        <v>97585</v>
      </c>
      <c r="B2884" s="414" t="s">
        <v>5424</v>
      </c>
      <c r="C2884" s="415" t="s">
        <v>113</v>
      </c>
      <c r="D2884" s="416">
        <v>60.51</v>
      </c>
      <c r="E2884" s="417" t="s">
        <v>301</v>
      </c>
    </row>
    <row r="2885" spans="1:5" ht="27" x14ac:dyDescent="0.25">
      <c r="A2885" s="418">
        <v>97586</v>
      </c>
      <c r="B2885" s="414" t="s">
        <v>5425</v>
      </c>
      <c r="C2885" s="415" t="s">
        <v>113</v>
      </c>
      <c r="D2885" s="416">
        <v>79.97</v>
      </c>
      <c r="E2885" s="417" t="s">
        <v>301</v>
      </c>
    </row>
    <row r="2886" spans="1:5" ht="27" x14ac:dyDescent="0.25">
      <c r="A2886" s="418">
        <v>97587</v>
      </c>
      <c r="B2886" s="414" t="s">
        <v>5426</v>
      </c>
      <c r="C2886" s="415" t="s">
        <v>113</v>
      </c>
      <c r="D2886" s="416">
        <v>137.26</v>
      </c>
      <c r="E2886" s="417" t="s">
        <v>301</v>
      </c>
    </row>
    <row r="2887" spans="1:5" ht="27" x14ac:dyDescent="0.25">
      <c r="A2887" s="418">
        <v>97589</v>
      </c>
      <c r="B2887" s="414" t="s">
        <v>5427</v>
      </c>
      <c r="C2887" s="415" t="s">
        <v>113</v>
      </c>
      <c r="D2887" s="416">
        <v>28.52</v>
      </c>
      <c r="E2887" s="417" t="s">
        <v>301</v>
      </c>
    </row>
    <row r="2888" spans="1:5" ht="27" x14ac:dyDescent="0.25">
      <c r="A2888" s="418">
        <v>97590</v>
      </c>
      <c r="B2888" s="414" t="s">
        <v>5428</v>
      </c>
      <c r="C2888" s="415" t="s">
        <v>113</v>
      </c>
      <c r="D2888" s="416">
        <v>55.4</v>
      </c>
      <c r="E2888" s="417" t="s">
        <v>301</v>
      </c>
    </row>
    <row r="2889" spans="1:5" ht="27" x14ac:dyDescent="0.25">
      <c r="A2889" s="418">
        <v>97591</v>
      </c>
      <c r="B2889" s="414" t="s">
        <v>5429</v>
      </c>
      <c r="C2889" s="415" t="s">
        <v>113</v>
      </c>
      <c r="D2889" s="416">
        <v>74.58</v>
      </c>
      <c r="E2889" s="417" t="s">
        <v>301</v>
      </c>
    </row>
    <row r="2890" spans="1:5" ht="27" x14ac:dyDescent="0.25">
      <c r="A2890" s="418">
        <v>97592</v>
      </c>
      <c r="B2890" s="414" t="s">
        <v>5430</v>
      </c>
      <c r="C2890" s="415" t="s">
        <v>113</v>
      </c>
      <c r="D2890" s="416">
        <v>98.36</v>
      </c>
      <c r="E2890" s="417" t="s">
        <v>301</v>
      </c>
    </row>
    <row r="2891" spans="1:5" ht="27" x14ac:dyDescent="0.25">
      <c r="A2891" s="418">
        <v>97593</v>
      </c>
      <c r="B2891" s="414" t="s">
        <v>5431</v>
      </c>
      <c r="C2891" s="415" t="s">
        <v>113</v>
      </c>
      <c r="D2891" s="416">
        <v>75.06</v>
      </c>
      <c r="E2891" s="417" t="s">
        <v>301</v>
      </c>
    </row>
    <row r="2892" spans="1:5" ht="27" x14ac:dyDescent="0.25">
      <c r="A2892" s="418">
        <v>97594</v>
      </c>
      <c r="B2892" s="414" t="s">
        <v>5432</v>
      </c>
      <c r="C2892" s="415" t="s">
        <v>113</v>
      </c>
      <c r="D2892" s="416">
        <v>73.680000000000007</v>
      </c>
      <c r="E2892" s="417" t="s">
        <v>301</v>
      </c>
    </row>
    <row r="2893" spans="1:5" ht="27" x14ac:dyDescent="0.25">
      <c r="A2893" s="418">
        <v>97595</v>
      </c>
      <c r="B2893" s="414" t="s">
        <v>5433</v>
      </c>
      <c r="C2893" s="415" t="s">
        <v>113</v>
      </c>
      <c r="D2893" s="416">
        <v>48.87</v>
      </c>
      <c r="E2893" s="417" t="s">
        <v>301</v>
      </c>
    </row>
    <row r="2894" spans="1:5" ht="27" x14ac:dyDescent="0.25">
      <c r="A2894" s="418">
        <v>97596</v>
      </c>
      <c r="B2894" s="414" t="s">
        <v>5434</v>
      </c>
      <c r="C2894" s="415" t="s">
        <v>113</v>
      </c>
      <c r="D2894" s="416">
        <v>34.340000000000003</v>
      </c>
      <c r="E2894" s="417" t="s">
        <v>301</v>
      </c>
    </row>
    <row r="2895" spans="1:5" ht="27" x14ac:dyDescent="0.25">
      <c r="A2895" s="418">
        <v>97597</v>
      </c>
      <c r="B2895" s="414" t="s">
        <v>5435</v>
      </c>
      <c r="C2895" s="415" t="s">
        <v>113</v>
      </c>
      <c r="D2895" s="416">
        <v>42.72</v>
      </c>
      <c r="E2895" s="417" t="s">
        <v>301</v>
      </c>
    </row>
    <row r="2896" spans="1:5" ht="27" x14ac:dyDescent="0.25">
      <c r="A2896" s="418">
        <v>97598</v>
      </c>
      <c r="B2896" s="414" t="s">
        <v>5436</v>
      </c>
      <c r="C2896" s="415" t="s">
        <v>113</v>
      </c>
      <c r="D2896" s="416">
        <v>40.86</v>
      </c>
      <c r="E2896" s="417" t="s">
        <v>301</v>
      </c>
    </row>
    <row r="2897" spans="1:5" ht="13.5" x14ac:dyDescent="0.25">
      <c r="A2897" s="418">
        <v>97599</v>
      </c>
      <c r="B2897" s="414" t="s">
        <v>5437</v>
      </c>
      <c r="C2897" s="415" t="s">
        <v>113</v>
      </c>
      <c r="D2897" s="416">
        <v>37.299999999999997</v>
      </c>
      <c r="E2897" s="417" t="s">
        <v>301</v>
      </c>
    </row>
    <row r="2898" spans="1:5" ht="13.5" x14ac:dyDescent="0.25">
      <c r="A2898" s="418">
        <v>97609</v>
      </c>
      <c r="B2898" s="414" t="s">
        <v>5438</v>
      </c>
      <c r="C2898" s="415" t="s">
        <v>113</v>
      </c>
      <c r="D2898" s="416">
        <v>28.69</v>
      </c>
      <c r="E2898" s="417" t="s">
        <v>301</v>
      </c>
    </row>
    <row r="2899" spans="1:5" ht="27" x14ac:dyDescent="0.25">
      <c r="A2899" s="418">
        <v>97610</v>
      </c>
      <c r="B2899" s="414" t="s">
        <v>5439</v>
      </c>
      <c r="C2899" s="415" t="s">
        <v>113</v>
      </c>
      <c r="D2899" s="416">
        <v>36.270000000000003</v>
      </c>
      <c r="E2899" s="417" t="s">
        <v>301</v>
      </c>
    </row>
    <row r="2900" spans="1:5" ht="27" x14ac:dyDescent="0.25">
      <c r="A2900" s="418">
        <v>97611</v>
      </c>
      <c r="B2900" s="414" t="s">
        <v>5440</v>
      </c>
      <c r="C2900" s="415" t="s">
        <v>113</v>
      </c>
      <c r="D2900" s="416">
        <v>17.100000000000001</v>
      </c>
      <c r="E2900" s="417" t="s">
        <v>301</v>
      </c>
    </row>
    <row r="2901" spans="1:5" ht="27" x14ac:dyDescent="0.25">
      <c r="A2901" s="418">
        <v>97612</v>
      </c>
      <c r="B2901" s="414" t="s">
        <v>5441</v>
      </c>
      <c r="C2901" s="415" t="s">
        <v>113</v>
      </c>
      <c r="D2901" s="416">
        <v>18.510000000000002</v>
      </c>
      <c r="E2901" s="417" t="s">
        <v>301</v>
      </c>
    </row>
    <row r="2902" spans="1:5" ht="27" x14ac:dyDescent="0.25">
      <c r="A2902" s="418">
        <v>97613</v>
      </c>
      <c r="B2902" s="414" t="s">
        <v>5442</v>
      </c>
      <c r="C2902" s="415" t="s">
        <v>113</v>
      </c>
      <c r="D2902" s="416">
        <v>23.16</v>
      </c>
      <c r="E2902" s="417" t="s">
        <v>301</v>
      </c>
    </row>
    <row r="2903" spans="1:5" ht="27" x14ac:dyDescent="0.25">
      <c r="A2903" s="418">
        <v>97614</v>
      </c>
      <c r="B2903" s="414" t="s">
        <v>5443</v>
      </c>
      <c r="C2903" s="415" t="s">
        <v>113</v>
      </c>
      <c r="D2903" s="416">
        <v>39.96</v>
      </c>
      <c r="E2903" s="417" t="s">
        <v>301</v>
      </c>
    </row>
    <row r="2904" spans="1:5" ht="27" x14ac:dyDescent="0.25">
      <c r="A2904" s="418">
        <v>97615</v>
      </c>
      <c r="B2904" s="414" t="s">
        <v>5444</v>
      </c>
      <c r="C2904" s="415" t="s">
        <v>113</v>
      </c>
      <c r="D2904" s="416">
        <v>31.82</v>
      </c>
      <c r="E2904" s="417" t="s">
        <v>301</v>
      </c>
    </row>
    <row r="2905" spans="1:5" ht="27" x14ac:dyDescent="0.25">
      <c r="A2905" s="418">
        <v>97616</v>
      </c>
      <c r="B2905" s="414" t="s">
        <v>5445</v>
      </c>
      <c r="C2905" s="415" t="s">
        <v>113</v>
      </c>
      <c r="D2905" s="416">
        <v>35.65</v>
      </c>
      <c r="E2905" s="417" t="s">
        <v>301</v>
      </c>
    </row>
    <row r="2906" spans="1:5" ht="27" x14ac:dyDescent="0.25">
      <c r="A2906" s="418">
        <v>97617</v>
      </c>
      <c r="B2906" s="414" t="s">
        <v>5446</v>
      </c>
      <c r="C2906" s="415" t="s">
        <v>113</v>
      </c>
      <c r="D2906" s="416">
        <v>35.43</v>
      </c>
      <c r="E2906" s="417" t="s">
        <v>301</v>
      </c>
    </row>
    <row r="2907" spans="1:5" ht="27" x14ac:dyDescent="0.25">
      <c r="A2907" s="418">
        <v>97618</v>
      </c>
      <c r="B2907" s="414" t="s">
        <v>5447</v>
      </c>
      <c r="C2907" s="415" t="s">
        <v>113</v>
      </c>
      <c r="D2907" s="416">
        <v>33.79</v>
      </c>
      <c r="E2907" s="417" t="s">
        <v>301</v>
      </c>
    </row>
    <row r="2908" spans="1:5" ht="13.5" x14ac:dyDescent="0.25">
      <c r="A2908" s="418">
        <v>41598</v>
      </c>
      <c r="B2908" s="414" t="s">
        <v>252</v>
      </c>
      <c r="C2908" s="415" t="s">
        <v>113</v>
      </c>
      <c r="D2908" s="416">
        <v>1521.75</v>
      </c>
      <c r="E2908" s="417" t="s">
        <v>301</v>
      </c>
    </row>
    <row r="2909" spans="1:5" ht="27" x14ac:dyDescent="0.25">
      <c r="A2909" s="418">
        <v>72941</v>
      </c>
      <c r="B2909" s="414" t="s">
        <v>2649</v>
      </c>
      <c r="C2909" s="415" t="s">
        <v>113</v>
      </c>
      <c r="D2909" s="416">
        <v>179.61</v>
      </c>
      <c r="E2909" s="417" t="s">
        <v>301</v>
      </c>
    </row>
    <row r="2910" spans="1:5" ht="13.5" x14ac:dyDescent="0.25">
      <c r="A2910" s="418">
        <v>73624</v>
      </c>
      <c r="B2910" s="414" t="s">
        <v>2650</v>
      </c>
      <c r="C2910" s="415" t="s">
        <v>113</v>
      </c>
      <c r="D2910" s="416">
        <v>82.13</v>
      </c>
      <c r="E2910" s="417" t="s">
        <v>301</v>
      </c>
    </row>
    <row r="2911" spans="1:5" ht="27" x14ac:dyDescent="0.25">
      <c r="A2911" s="413" t="s">
        <v>2651</v>
      </c>
      <c r="B2911" s="414" t="s">
        <v>2652</v>
      </c>
      <c r="C2911" s="415" t="s">
        <v>113</v>
      </c>
      <c r="D2911" s="416">
        <v>11.13</v>
      </c>
      <c r="E2911" s="417" t="s">
        <v>301</v>
      </c>
    </row>
    <row r="2912" spans="1:5" ht="27" x14ac:dyDescent="0.25">
      <c r="A2912" s="413" t="s">
        <v>2653</v>
      </c>
      <c r="B2912" s="414" t="s">
        <v>2654</v>
      </c>
      <c r="C2912" s="415" t="s">
        <v>113</v>
      </c>
      <c r="D2912" s="416">
        <v>10.19</v>
      </c>
      <c r="E2912" s="417" t="s">
        <v>301</v>
      </c>
    </row>
    <row r="2913" spans="1:5" ht="27" x14ac:dyDescent="0.25">
      <c r="A2913" s="413" t="s">
        <v>2655</v>
      </c>
      <c r="B2913" s="414" t="s">
        <v>2656</v>
      </c>
      <c r="C2913" s="415" t="s">
        <v>113</v>
      </c>
      <c r="D2913" s="416">
        <v>7.35</v>
      </c>
      <c r="E2913" s="417" t="s">
        <v>301</v>
      </c>
    </row>
    <row r="2914" spans="1:5" ht="27" x14ac:dyDescent="0.25">
      <c r="A2914" s="413" t="s">
        <v>2657</v>
      </c>
      <c r="B2914" s="414" t="s">
        <v>2658</v>
      </c>
      <c r="C2914" s="415" t="s">
        <v>113</v>
      </c>
      <c r="D2914" s="416">
        <v>4.7699999999999996</v>
      </c>
      <c r="E2914" s="417" t="s">
        <v>301</v>
      </c>
    </row>
    <row r="2915" spans="1:5" ht="27" x14ac:dyDescent="0.25">
      <c r="A2915" s="413" t="s">
        <v>2659</v>
      </c>
      <c r="B2915" s="414" t="s">
        <v>2660</v>
      </c>
      <c r="C2915" s="415" t="s">
        <v>113</v>
      </c>
      <c r="D2915" s="416">
        <v>4.3600000000000003</v>
      </c>
      <c r="E2915" s="417" t="s">
        <v>301</v>
      </c>
    </row>
    <row r="2916" spans="1:5" ht="27" x14ac:dyDescent="0.25">
      <c r="A2916" s="413" t="s">
        <v>2661</v>
      </c>
      <c r="B2916" s="414" t="s">
        <v>2662</v>
      </c>
      <c r="C2916" s="415" t="s">
        <v>113</v>
      </c>
      <c r="D2916" s="416">
        <v>347.04</v>
      </c>
      <c r="E2916" s="417" t="s">
        <v>301</v>
      </c>
    </row>
    <row r="2917" spans="1:5" ht="13.5" x14ac:dyDescent="0.25">
      <c r="A2917" s="413" t="s">
        <v>2663</v>
      </c>
      <c r="B2917" s="414" t="s">
        <v>2664</v>
      </c>
      <c r="C2917" s="415" t="s">
        <v>113</v>
      </c>
      <c r="D2917" s="416">
        <v>26.79</v>
      </c>
      <c r="E2917" s="417" t="s">
        <v>301</v>
      </c>
    </row>
    <row r="2918" spans="1:5" ht="27" x14ac:dyDescent="0.25">
      <c r="A2918" s="413" t="s">
        <v>2665</v>
      </c>
      <c r="B2918" s="414" t="s">
        <v>2666</v>
      </c>
      <c r="C2918" s="415" t="s">
        <v>113</v>
      </c>
      <c r="D2918" s="416">
        <v>81.8</v>
      </c>
      <c r="E2918" s="417" t="s">
        <v>301</v>
      </c>
    </row>
    <row r="2919" spans="1:5" ht="13.5" x14ac:dyDescent="0.25">
      <c r="A2919" s="418">
        <v>88543</v>
      </c>
      <c r="B2919" s="414" t="s">
        <v>2667</v>
      </c>
      <c r="C2919" s="415" t="s">
        <v>113</v>
      </c>
      <c r="D2919" s="416">
        <v>142.63999999999999</v>
      </c>
      <c r="E2919" s="417" t="s">
        <v>301</v>
      </c>
    </row>
    <row r="2920" spans="1:5" ht="27" x14ac:dyDescent="0.25">
      <c r="A2920" s="418">
        <v>88544</v>
      </c>
      <c r="B2920" s="414" t="s">
        <v>2668</v>
      </c>
      <c r="C2920" s="415" t="s">
        <v>113</v>
      </c>
      <c r="D2920" s="416">
        <v>90.07</v>
      </c>
      <c r="E2920" s="417" t="s">
        <v>301</v>
      </c>
    </row>
    <row r="2921" spans="1:5" ht="27" x14ac:dyDescent="0.25">
      <c r="A2921" s="418">
        <v>88545</v>
      </c>
      <c r="B2921" s="414" t="s">
        <v>2669</v>
      </c>
      <c r="C2921" s="415" t="s">
        <v>113</v>
      </c>
      <c r="D2921" s="416">
        <v>165.24</v>
      </c>
      <c r="E2921" s="417" t="s">
        <v>301</v>
      </c>
    </row>
    <row r="2922" spans="1:5" ht="27" x14ac:dyDescent="0.25">
      <c r="A2922" s="418">
        <v>83397</v>
      </c>
      <c r="B2922" s="414" t="s">
        <v>2670</v>
      </c>
      <c r="C2922" s="415" t="s">
        <v>113</v>
      </c>
      <c r="D2922" s="416">
        <v>1122.96</v>
      </c>
      <c r="E2922" s="417" t="s">
        <v>301</v>
      </c>
    </row>
    <row r="2923" spans="1:5" ht="27" x14ac:dyDescent="0.25">
      <c r="A2923" s="413" t="s">
        <v>2671</v>
      </c>
      <c r="B2923" s="414" t="s">
        <v>2672</v>
      </c>
      <c r="C2923" s="415" t="s">
        <v>113</v>
      </c>
      <c r="D2923" s="416">
        <v>1191.8800000000001</v>
      </c>
      <c r="E2923" s="417" t="s">
        <v>301</v>
      </c>
    </row>
    <row r="2924" spans="1:5" ht="27" x14ac:dyDescent="0.25">
      <c r="A2924" s="413" t="s">
        <v>2673</v>
      </c>
      <c r="B2924" s="414" t="s">
        <v>2674</v>
      </c>
      <c r="C2924" s="415" t="s">
        <v>113</v>
      </c>
      <c r="D2924" s="416">
        <v>1193.3900000000001</v>
      </c>
      <c r="E2924" s="417" t="s">
        <v>301</v>
      </c>
    </row>
    <row r="2925" spans="1:5" ht="27" x14ac:dyDescent="0.25">
      <c r="A2925" s="413" t="s">
        <v>2675</v>
      </c>
      <c r="B2925" s="414" t="s">
        <v>2676</v>
      </c>
      <c r="C2925" s="415" t="s">
        <v>113</v>
      </c>
      <c r="D2925" s="416">
        <v>1229.3399999999999</v>
      </c>
      <c r="E2925" s="417" t="s">
        <v>301</v>
      </c>
    </row>
    <row r="2926" spans="1:5" ht="27" x14ac:dyDescent="0.25">
      <c r="A2926" s="413" t="s">
        <v>2677</v>
      </c>
      <c r="B2926" s="414" t="s">
        <v>6132</v>
      </c>
      <c r="C2926" s="415" t="s">
        <v>113</v>
      </c>
      <c r="D2926" s="416">
        <v>1240.54</v>
      </c>
      <c r="E2926" s="417" t="s">
        <v>301</v>
      </c>
    </row>
    <row r="2927" spans="1:5" ht="27" x14ac:dyDescent="0.25">
      <c r="A2927" s="413" t="s">
        <v>2678</v>
      </c>
      <c r="B2927" s="414" t="s">
        <v>404</v>
      </c>
      <c r="C2927" s="415" t="s">
        <v>113</v>
      </c>
      <c r="D2927" s="416">
        <v>932.68</v>
      </c>
      <c r="E2927" s="417" t="s">
        <v>301</v>
      </c>
    </row>
    <row r="2928" spans="1:5" ht="13.5" x14ac:dyDescent="0.25">
      <c r="A2928" s="418">
        <v>72281</v>
      </c>
      <c r="B2928" s="414" t="s">
        <v>2679</v>
      </c>
      <c r="C2928" s="415" t="s">
        <v>113</v>
      </c>
      <c r="D2928" s="416">
        <v>105.8</v>
      </c>
      <c r="E2928" s="417" t="s">
        <v>301</v>
      </c>
    </row>
    <row r="2929" spans="1:5" ht="13.5" x14ac:dyDescent="0.25">
      <c r="A2929" s="418">
        <v>72282</v>
      </c>
      <c r="B2929" s="414" t="s">
        <v>2680</v>
      </c>
      <c r="C2929" s="415" t="s">
        <v>113</v>
      </c>
      <c r="D2929" s="416">
        <v>142.13999999999999</v>
      </c>
      <c r="E2929" s="417" t="s">
        <v>301</v>
      </c>
    </row>
    <row r="2930" spans="1:5" ht="13.5" x14ac:dyDescent="0.25">
      <c r="A2930" s="413" t="s">
        <v>2681</v>
      </c>
      <c r="B2930" s="414" t="s">
        <v>2682</v>
      </c>
      <c r="C2930" s="415" t="s">
        <v>113</v>
      </c>
      <c r="D2930" s="416">
        <v>32.840000000000003</v>
      </c>
      <c r="E2930" s="417" t="s">
        <v>301</v>
      </c>
    </row>
    <row r="2931" spans="1:5" ht="13.5" x14ac:dyDescent="0.25">
      <c r="A2931" s="413" t="s">
        <v>2683</v>
      </c>
      <c r="B2931" s="414" t="s">
        <v>2684</v>
      </c>
      <c r="C2931" s="415" t="s">
        <v>113</v>
      </c>
      <c r="D2931" s="416">
        <v>43.23</v>
      </c>
      <c r="E2931" s="417" t="s">
        <v>301</v>
      </c>
    </row>
    <row r="2932" spans="1:5" ht="13.5" x14ac:dyDescent="0.25">
      <c r="A2932" s="413" t="s">
        <v>2685</v>
      </c>
      <c r="B2932" s="414" t="s">
        <v>2686</v>
      </c>
      <c r="C2932" s="415" t="s">
        <v>113</v>
      </c>
      <c r="D2932" s="416">
        <v>21.18</v>
      </c>
      <c r="E2932" s="417" t="s">
        <v>301</v>
      </c>
    </row>
    <row r="2933" spans="1:5" ht="13.5" x14ac:dyDescent="0.25">
      <c r="A2933" s="413" t="s">
        <v>2687</v>
      </c>
      <c r="B2933" s="414" t="s">
        <v>2688</v>
      </c>
      <c r="C2933" s="415" t="s">
        <v>113</v>
      </c>
      <c r="D2933" s="416">
        <v>27.36</v>
      </c>
      <c r="E2933" s="417" t="s">
        <v>301</v>
      </c>
    </row>
    <row r="2934" spans="1:5" ht="13.5" x14ac:dyDescent="0.25">
      <c r="A2934" s="413" t="s">
        <v>2689</v>
      </c>
      <c r="B2934" s="414" t="s">
        <v>2690</v>
      </c>
      <c r="C2934" s="415" t="s">
        <v>113</v>
      </c>
      <c r="D2934" s="416">
        <v>48.3</v>
      </c>
      <c r="E2934" s="417" t="s">
        <v>301</v>
      </c>
    </row>
    <row r="2935" spans="1:5" ht="13.5" x14ac:dyDescent="0.25">
      <c r="A2935" s="413" t="s">
        <v>2691</v>
      </c>
      <c r="B2935" s="414" t="s">
        <v>2692</v>
      </c>
      <c r="C2935" s="415" t="s">
        <v>113</v>
      </c>
      <c r="D2935" s="416">
        <v>38.97</v>
      </c>
      <c r="E2935" s="417" t="s">
        <v>301</v>
      </c>
    </row>
    <row r="2936" spans="1:5" ht="13.5" x14ac:dyDescent="0.25">
      <c r="A2936" s="413" t="s">
        <v>2693</v>
      </c>
      <c r="B2936" s="414" t="s">
        <v>2694</v>
      </c>
      <c r="C2936" s="415" t="s">
        <v>113</v>
      </c>
      <c r="D2936" s="416">
        <v>44.39</v>
      </c>
      <c r="E2936" s="417" t="s">
        <v>301</v>
      </c>
    </row>
    <row r="2937" spans="1:5" ht="13.5" x14ac:dyDescent="0.25">
      <c r="A2937" s="413" t="s">
        <v>2695</v>
      </c>
      <c r="B2937" s="414" t="s">
        <v>2696</v>
      </c>
      <c r="C2937" s="415" t="s">
        <v>113</v>
      </c>
      <c r="D2937" s="416">
        <v>51.04</v>
      </c>
      <c r="E2937" s="417" t="s">
        <v>301</v>
      </c>
    </row>
    <row r="2938" spans="1:5" ht="40.5" x14ac:dyDescent="0.25">
      <c r="A2938" s="413" t="s">
        <v>2697</v>
      </c>
      <c r="B2938" s="414" t="s">
        <v>2698</v>
      </c>
      <c r="C2938" s="415" t="s">
        <v>113</v>
      </c>
      <c r="D2938" s="416">
        <v>134.59</v>
      </c>
      <c r="E2938" s="417" t="s">
        <v>301</v>
      </c>
    </row>
    <row r="2939" spans="1:5" ht="13.5" x14ac:dyDescent="0.25">
      <c r="A2939" s="413" t="s">
        <v>2699</v>
      </c>
      <c r="B2939" s="414" t="s">
        <v>2700</v>
      </c>
      <c r="C2939" s="415" t="s">
        <v>113</v>
      </c>
      <c r="D2939" s="416">
        <v>268.81</v>
      </c>
      <c r="E2939" s="417" t="s">
        <v>301</v>
      </c>
    </row>
    <row r="2940" spans="1:5" ht="27" x14ac:dyDescent="0.25">
      <c r="A2940" s="418">
        <v>83399</v>
      </c>
      <c r="B2940" s="414" t="s">
        <v>2701</v>
      </c>
      <c r="C2940" s="415" t="s">
        <v>113</v>
      </c>
      <c r="D2940" s="416">
        <v>30.35</v>
      </c>
      <c r="E2940" s="417" t="s">
        <v>301</v>
      </c>
    </row>
    <row r="2941" spans="1:5" ht="40.5" x14ac:dyDescent="0.25">
      <c r="A2941" s="418">
        <v>83400</v>
      </c>
      <c r="B2941" s="414" t="s">
        <v>2702</v>
      </c>
      <c r="C2941" s="415" t="s">
        <v>113</v>
      </c>
      <c r="D2941" s="416">
        <v>95.13</v>
      </c>
      <c r="E2941" s="417" t="s">
        <v>301</v>
      </c>
    </row>
    <row r="2942" spans="1:5" ht="27" x14ac:dyDescent="0.25">
      <c r="A2942" s="418">
        <v>83401</v>
      </c>
      <c r="B2942" s="414" t="s">
        <v>2703</v>
      </c>
      <c r="C2942" s="415" t="s">
        <v>113</v>
      </c>
      <c r="D2942" s="416">
        <v>95.13</v>
      </c>
      <c r="E2942" s="417" t="s">
        <v>301</v>
      </c>
    </row>
    <row r="2943" spans="1:5" ht="27" x14ac:dyDescent="0.25">
      <c r="A2943" s="418">
        <v>83402</v>
      </c>
      <c r="B2943" s="414" t="s">
        <v>2704</v>
      </c>
      <c r="C2943" s="415" t="s">
        <v>113</v>
      </c>
      <c r="D2943" s="416">
        <v>51.95</v>
      </c>
      <c r="E2943" s="417" t="s">
        <v>301</v>
      </c>
    </row>
    <row r="2944" spans="1:5" ht="27" x14ac:dyDescent="0.25">
      <c r="A2944" s="418">
        <v>83475</v>
      </c>
      <c r="B2944" s="414" t="s">
        <v>2705</v>
      </c>
      <c r="C2944" s="415" t="s">
        <v>113</v>
      </c>
      <c r="D2944" s="416">
        <v>374.1</v>
      </c>
      <c r="E2944" s="417" t="s">
        <v>301</v>
      </c>
    </row>
    <row r="2945" spans="1:5" ht="27" x14ac:dyDescent="0.25">
      <c r="A2945" s="418">
        <v>83478</v>
      </c>
      <c r="B2945" s="414" t="s">
        <v>2706</v>
      </c>
      <c r="C2945" s="415" t="s">
        <v>113</v>
      </c>
      <c r="D2945" s="416">
        <v>266.07</v>
      </c>
      <c r="E2945" s="417" t="s">
        <v>301</v>
      </c>
    </row>
    <row r="2946" spans="1:5" ht="27" x14ac:dyDescent="0.25">
      <c r="A2946" s="418">
        <v>83479</v>
      </c>
      <c r="B2946" s="414" t="s">
        <v>2707</v>
      </c>
      <c r="C2946" s="415" t="s">
        <v>113</v>
      </c>
      <c r="D2946" s="416">
        <v>108.04</v>
      </c>
      <c r="E2946" s="417" t="s">
        <v>301</v>
      </c>
    </row>
    <row r="2947" spans="1:5" ht="13.5" x14ac:dyDescent="0.25">
      <c r="A2947" s="418">
        <v>83480</v>
      </c>
      <c r="B2947" s="414" t="s">
        <v>2708</v>
      </c>
      <c r="C2947" s="415" t="s">
        <v>113</v>
      </c>
      <c r="D2947" s="416">
        <v>85.41</v>
      </c>
      <c r="E2947" s="417" t="s">
        <v>301</v>
      </c>
    </row>
    <row r="2948" spans="1:5" ht="13.5" x14ac:dyDescent="0.25">
      <c r="A2948" s="418">
        <v>83481</v>
      </c>
      <c r="B2948" s="414" t="s">
        <v>2709</v>
      </c>
      <c r="C2948" s="415" t="s">
        <v>113</v>
      </c>
      <c r="D2948" s="416">
        <v>95.91</v>
      </c>
      <c r="E2948" s="417" t="s">
        <v>301</v>
      </c>
    </row>
    <row r="2949" spans="1:5" ht="27" x14ac:dyDescent="0.25">
      <c r="A2949" s="418">
        <v>97600</v>
      </c>
      <c r="B2949" s="414" t="s">
        <v>5448</v>
      </c>
      <c r="C2949" s="415" t="s">
        <v>113</v>
      </c>
      <c r="D2949" s="416">
        <v>234.06</v>
      </c>
      <c r="E2949" s="417" t="s">
        <v>301</v>
      </c>
    </row>
    <row r="2950" spans="1:5" ht="27" x14ac:dyDescent="0.25">
      <c r="A2950" s="418">
        <v>97601</v>
      </c>
      <c r="B2950" s="414" t="s">
        <v>5449</v>
      </c>
      <c r="C2950" s="415" t="s">
        <v>113</v>
      </c>
      <c r="D2950" s="416">
        <v>246.57</v>
      </c>
      <c r="E2950" s="417" t="s">
        <v>301</v>
      </c>
    </row>
    <row r="2951" spans="1:5" ht="27" x14ac:dyDescent="0.25">
      <c r="A2951" s="418">
        <v>97605</v>
      </c>
      <c r="B2951" s="414" t="s">
        <v>5450</v>
      </c>
      <c r="C2951" s="415" t="s">
        <v>113</v>
      </c>
      <c r="D2951" s="416">
        <v>66.84</v>
      </c>
      <c r="E2951" s="417" t="s">
        <v>301</v>
      </c>
    </row>
    <row r="2952" spans="1:5" ht="27" x14ac:dyDescent="0.25">
      <c r="A2952" s="418">
        <v>97606</v>
      </c>
      <c r="B2952" s="414" t="s">
        <v>5451</v>
      </c>
      <c r="C2952" s="415" t="s">
        <v>113</v>
      </c>
      <c r="D2952" s="416">
        <v>55.25</v>
      </c>
      <c r="E2952" s="417" t="s">
        <v>301</v>
      </c>
    </row>
    <row r="2953" spans="1:5" ht="27" x14ac:dyDescent="0.25">
      <c r="A2953" s="418">
        <v>97607</v>
      </c>
      <c r="B2953" s="414" t="s">
        <v>5452</v>
      </c>
      <c r="C2953" s="415" t="s">
        <v>113</v>
      </c>
      <c r="D2953" s="416">
        <v>76.64</v>
      </c>
      <c r="E2953" s="417" t="s">
        <v>301</v>
      </c>
    </row>
    <row r="2954" spans="1:5" ht="27" x14ac:dyDescent="0.25">
      <c r="A2954" s="418">
        <v>97608</v>
      </c>
      <c r="B2954" s="414" t="s">
        <v>5453</v>
      </c>
      <c r="C2954" s="415" t="s">
        <v>113</v>
      </c>
      <c r="D2954" s="416">
        <v>65.05</v>
      </c>
      <c r="E2954" s="417" t="s">
        <v>301</v>
      </c>
    </row>
    <row r="2955" spans="1:5" ht="27" x14ac:dyDescent="0.25">
      <c r="A2955" s="413" t="s">
        <v>2710</v>
      </c>
      <c r="B2955" s="414" t="s">
        <v>2711</v>
      </c>
      <c r="C2955" s="415" t="s">
        <v>113</v>
      </c>
      <c r="D2955" s="416">
        <v>6581.02</v>
      </c>
      <c r="E2955" s="417" t="s">
        <v>301</v>
      </c>
    </row>
    <row r="2956" spans="1:5" ht="27" x14ac:dyDescent="0.25">
      <c r="A2956" s="413" t="s">
        <v>2712</v>
      </c>
      <c r="B2956" s="414" t="s">
        <v>2713</v>
      </c>
      <c r="C2956" s="415" t="s">
        <v>113</v>
      </c>
      <c r="D2956" s="416">
        <v>8132.76</v>
      </c>
      <c r="E2956" s="417" t="s">
        <v>301</v>
      </c>
    </row>
    <row r="2957" spans="1:5" ht="27" x14ac:dyDescent="0.25">
      <c r="A2957" s="413" t="s">
        <v>2714</v>
      </c>
      <c r="B2957" s="414" t="s">
        <v>2715</v>
      </c>
      <c r="C2957" s="415" t="s">
        <v>113</v>
      </c>
      <c r="D2957" s="416">
        <v>10251.61</v>
      </c>
      <c r="E2957" s="417" t="s">
        <v>301</v>
      </c>
    </row>
    <row r="2958" spans="1:5" ht="27" x14ac:dyDescent="0.25">
      <c r="A2958" s="413" t="s">
        <v>2716</v>
      </c>
      <c r="B2958" s="414" t="s">
        <v>2717</v>
      </c>
      <c r="C2958" s="415" t="s">
        <v>113</v>
      </c>
      <c r="D2958" s="416">
        <v>14354.92</v>
      </c>
      <c r="E2958" s="417" t="s">
        <v>301</v>
      </c>
    </row>
    <row r="2959" spans="1:5" ht="27" x14ac:dyDescent="0.25">
      <c r="A2959" s="413" t="s">
        <v>2718</v>
      </c>
      <c r="B2959" s="414" t="s">
        <v>2719</v>
      </c>
      <c r="C2959" s="415" t="s">
        <v>113</v>
      </c>
      <c r="D2959" s="416">
        <v>16744.29</v>
      </c>
      <c r="E2959" s="417" t="s">
        <v>301</v>
      </c>
    </row>
    <row r="2960" spans="1:5" ht="27" x14ac:dyDescent="0.25">
      <c r="A2960" s="413" t="s">
        <v>2720</v>
      </c>
      <c r="B2960" s="414" t="s">
        <v>2721</v>
      </c>
      <c r="C2960" s="415" t="s">
        <v>113</v>
      </c>
      <c r="D2960" s="416">
        <v>27247.97</v>
      </c>
      <c r="E2960" s="417" t="s">
        <v>301</v>
      </c>
    </row>
    <row r="2961" spans="1:5" ht="27" x14ac:dyDescent="0.25">
      <c r="A2961" s="413" t="s">
        <v>2722</v>
      </c>
      <c r="B2961" s="414" t="s">
        <v>2723</v>
      </c>
      <c r="C2961" s="415" t="s">
        <v>113</v>
      </c>
      <c r="D2961" s="416">
        <v>4541.66</v>
      </c>
      <c r="E2961" s="417" t="s">
        <v>301</v>
      </c>
    </row>
    <row r="2962" spans="1:5" ht="27" x14ac:dyDescent="0.25">
      <c r="A2962" s="413" t="s">
        <v>2724</v>
      </c>
      <c r="B2962" s="414" t="s">
        <v>2725</v>
      </c>
      <c r="C2962" s="415" t="s">
        <v>113</v>
      </c>
      <c r="D2962" s="416">
        <v>5087.21</v>
      </c>
      <c r="E2962" s="417" t="s">
        <v>301</v>
      </c>
    </row>
    <row r="2963" spans="1:5" ht="27" x14ac:dyDescent="0.25">
      <c r="A2963" s="413" t="s">
        <v>2726</v>
      </c>
      <c r="B2963" s="414" t="s">
        <v>2727</v>
      </c>
      <c r="C2963" s="415" t="s">
        <v>113</v>
      </c>
      <c r="D2963" s="416">
        <v>37331.269999999997</v>
      </c>
      <c r="E2963" s="417" t="s">
        <v>301</v>
      </c>
    </row>
    <row r="2964" spans="1:5" ht="27" x14ac:dyDescent="0.25">
      <c r="A2964" s="413" t="s">
        <v>2728</v>
      </c>
      <c r="B2964" s="414" t="s">
        <v>2729</v>
      </c>
      <c r="C2964" s="415" t="s">
        <v>113</v>
      </c>
      <c r="D2964" s="416">
        <v>52212.15</v>
      </c>
      <c r="E2964" s="417" t="s">
        <v>301</v>
      </c>
    </row>
    <row r="2965" spans="1:5" ht="40.5" x14ac:dyDescent="0.25">
      <c r="A2965" s="418">
        <v>93128</v>
      </c>
      <c r="B2965" s="414" t="s">
        <v>2730</v>
      </c>
      <c r="C2965" s="415" t="s">
        <v>113</v>
      </c>
      <c r="D2965" s="416">
        <v>112.62</v>
      </c>
      <c r="E2965" s="417" t="s">
        <v>301</v>
      </c>
    </row>
    <row r="2966" spans="1:5" ht="40.5" x14ac:dyDescent="0.25">
      <c r="A2966" s="418">
        <v>93137</v>
      </c>
      <c r="B2966" s="414" t="s">
        <v>2731</v>
      </c>
      <c r="C2966" s="415" t="s">
        <v>113</v>
      </c>
      <c r="D2966" s="416">
        <v>133.22</v>
      </c>
      <c r="E2966" s="417" t="s">
        <v>301</v>
      </c>
    </row>
    <row r="2967" spans="1:5" ht="40.5" x14ac:dyDescent="0.25">
      <c r="A2967" s="418">
        <v>93138</v>
      </c>
      <c r="B2967" s="414" t="s">
        <v>2732</v>
      </c>
      <c r="C2967" s="415" t="s">
        <v>113</v>
      </c>
      <c r="D2967" s="416">
        <v>126.12</v>
      </c>
      <c r="E2967" s="417" t="s">
        <v>301</v>
      </c>
    </row>
    <row r="2968" spans="1:5" ht="40.5" x14ac:dyDescent="0.25">
      <c r="A2968" s="418">
        <v>93139</v>
      </c>
      <c r="B2968" s="414" t="s">
        <v>2733</v>
      </c>
      <c r="C2968" s="415" t="s">
        <v>113</v>
      </c>
      <c r="D2968" s="416">
        <v>160.19</v>
      </c>
      <c r="E2968" s="417" t="s">
        <v>301</v>
      </c>
    </row>
    <row r="2969" spans="1:5" ht="40.5" x14ac:dyDescent="0.25">
      <c r="A2969" s="418">
        <v>93140</v>
      </c>
      <c r="B2969" s="414" t="s">
        <v>2734</v>
      </c>
      <c r="C2969" s="415" t="s">
        <v>113</v>
      </c>
      <c r="D2969" s="416">
        <v>150.99</v>
      </c>
      <c r="E2969" s="417" t="s">
        <v>301</v>
      </c>
    </row>
    <row r="2970" spans="1:5" ht="27" x14ac:dyDescent="0.25">
      <c r="A2970" s="418">
        <v>93141</v>
      </c>
      <c r="B2970" s="414" t="s">
        <v>2735</v>
      </c>
      <c r="C2970" s="415" t="s">
        <v>113</v>
      </c>
      <c r="D2970" s="416">
        <v>136.41</v>
      </c>
      <c r="E2970" s="417" t="s">
        <v>301</v>
      </c>
    </row>
    <row r="2971" spans="1:5" ht="27" x14ac:dyDescent="0.25">
      <c r="A2971" s="418">
        <v>93142</v>
      </c>
      <c r="B2971" s="414" t="s">
        <v>2736</v>
      </c>
      <c r="C2971" s="415" t="s">
        <v>113</v>
      </c>
      <c r="D2971" s="416">
        <v>152.34</v>
      </c>
      <c r="E2971" s="417" t="s">
        <v>301</v>
      </c>
    </row>
    <row r="2972" spans="1:5" ht="27" x14ac:dyDescent="0.25">
      <c r="A2972" s="418">
        <v>93143</v>
      </c>
      <c r="B2972" s="414" t="s">
        <v>2737</v>
      </c>
      <c r="C2972" s="415" t="s">
        <v>113</v>
      </c>
      <c r="D2972" s="416">
        <v>138.19</v>
      </c>
      <c r="E2972" s="417" t="s">
        <v>301</v>
      </c>
    </row>
    <row r="2973" spans="1:5" ht="40.5" x14ac:dyDescent="0.25">
      <c r="A2973" s="418">
        <v>93144</v>
      </c>
      <c r="B2973" s="414" t="s">
        <v>2738</v>
      </c>
      <c r="C2973" s="415" t="s">
        <v>113</v>
      </c>
      <c r="D2973" s="416">
        <v>175.67</v>
      </c>
      <c r="E2973" s="417" t="s">
        <v>301</v>
      </c>
    </row>
    <row r="2974" spans="1:5" ht="40.5" x14ac:dyDescent="0.25">
      <c r="A2974" s="418">
        <v>93145</v>
      </c>
      <c r="B2974" s="414" t="s">
        <v>2739</v>
      </c>
      <c r="C2974" s="415" t="s">
        <v>113</v>
      </c>
      <c r="D2974" s="416">
        <v>165.59</v>
      </c>
      <c r="E2974" s="417" t="s">
        <v>301</v>
      </c>
    </row>
    <row r="2975" spans="1:5" ht="40.5" x14ac:dyDescent="0.25">
      <c r="A2975" s="418">
        <v>93146</v>
      </c>
      <c r="B2975" s="414" t="s">
        <v>2740</v>
      </c>
      <c r="C2975" s="415" t="s">
        <v>113</v>
      </c>
      <c r="D2975" s="416">
        <v>179.09</v>
      </c>
      <c r="E2975" s="417" t="s">
        <v>301</v>
      </c>
    </row>
    <row r="2976" spans="1:5" ht="40.5" x14ac:dyDescent="0.25">
      <c r="A2976" s="418">
        <v>93147</v>
      </c>
      <c r="B2976" s="414" t="s">
        <v>2741</v>
      </c>
      <c r="C2976" s="415" t="s">
        <v>113</v>
      </c>
      <c r="D2976" s="416">
        <v>203.98</v>
      </c>
      <c r="E2976" s="417" t="s">
        <v>301</v>
      </c>
    </row>
    <row r="2977" spans="1:5" ht="13.5" x14ac:dyDescent="0.25">
      <c r="A2977" s="418">
        <v>8260</v>
      </c>
      <c r="B2977" s="414" t="s">
        <v>2742</v>
      </c>
      <c r="C2977" s="415" t="s">
        <v>113</v>
      </c>
      <c r="D2977" s="416">
        <v>2928.6</v>
      </c>
      <c r="E2977" s="417" t="s">
        <v>301</v>
      </c>
    </row>
    <row r="2978" spans="1:5" ht="13.5" x14ac:dyDescent="0.25">
      <c r="A2978" s="418">
        <v>72315</v>
      </c>
      <c r="B2978" s="414" t="s">
        <v>2743</v>
      </c>
      <c r="C2978" s="415" t="s">
        <v>113</v>
      </c>
      <c r="D2978" s="416">
        <v>29.1</v>
      </c>
      <c r="E2978" s="417" t="s">
        <v>301</v>
      </c>
    </row>
    <row r="2979" spans="1:5" ht="27" x14ac:dyDescent="0.25">
      <c r="A2979" s="418">
        <v>96971</v>
      </c>
      <c r="B2979" s="414" t="s">
        <v>5454</v>
      </c>
      <c r="C2979" s="415" t="s">
        <v>8</v>
      </c>
      <c r="D2979" s="416">
        <v>21.56</v>
      </c>
      <c r="E2979" s="417" t="s">
        <v>301</v>
      </c>
    </row>
    <row r="2980" spans="1:5" ht="27" x14ac:dyDescent="0.25">
      <c r="A2980" s="418">
        <v>96972</v>
      </c>
      <c r="B2980" s="414" t="s">
        <v>5455</v>
      </c>
      <c r="C2980" s="415" t="s">
        <v>8</v>
      </c>
      <c r="D2980" s="416">
        <v>29.14</v>
      </c>
      <c r="E2980" s="417" t="s">
        <v>301</v>
      </c>
    </row>
    <row r="2981" spans="1:5" ht="27" x14ac:dyDescent="0.25">
      <c r="A2981" s="418">
        <v>96973</v>
      </c>
      <c r="B2981" s="414" t="s">
        <v>5456</v>
      </c>
      <c r="C2981" s="415" t="s">
        <v>8</v>
      </c>
      <c r="D2981" s="416">
        <v>36.229999999999997</v>
      </c>
      <c r="E2981" s="417" t="s">
        <v>301</v>
      </c>
    </row>
    <row r="2982" spans="1:5" ht="27" x14ac:dyDescent="0.25">
      <c r="A2982" s="418">
        <v>96974</v>
      </c>
      <c r="B2982" s="414" t="s">
        <v>5457</v>
      </c>
      <c r="C2982" s="415" t="s">
        <v>8</v>
      </c>
      <c r="D2982" s="416">
        <v>45.35</v>
      </c>
      <c r="E2982" s="417" t="s">
        <v>301</v>
      </c>
    </row>
    <row r="2983" spans="1:5" ht="27" x14ac:dyDescent="0.25">
      <c r="A2983" s="418">
        <v>96975</v>
      </c>
      <c r="B2983" s="414" t="s">
        <v>5458</v>
      </c>
      <c r="C2983" s="415" t="s">
        <v>8</v>
      </c>
      <c r="D2983" s="416">
        <v>57.16</v>
      </c>
      <c r="E2983" s="417" t="s">
        <v>301</v>
      </c>
    </row>
    <row r="2984" spans="1:5" ht="27" x14ac:dyDescent="0.25">
      <c r="A2984" s="418">
        <v>96976</v>
      </c>
      <c r="B2984" s="414" t="s">
        <v>5459</v>
      </c>
      <c r="C2984" s="415" t="s">
        <v>8</v>
      </c>
      <c r="D2984" s="416">
        <v>72.48</v>
      </c>
      <c r="E2984" s="417" t="s">
        <v>301</v>
      </c>
    </row>
    <row r="2985" spans="1:5" ht="27" x14ac:dyDescent="0.25">
      <c r="A2985" s="418">
        <v>96977</v>
      </c>
      <c r="B2985" s="414" t="s">
        <v>5460</v>
      </c>
      <c r="C2985" s="415" t="s">
        <v>8</v>
      </c>
      <c r="D2985" s="416">
        <v>24.85</v>
      </c>
      <c r="E2985" s="417" t="s">
        <v>301</v>
      </c>
    </row>
    <row r="2986" spans="1:5" ht="27" x14ac:dyDescent="0.25">
      <c r="A2986" s="418">
        <v>96978</v>
      </c>
      <c r="B2986" s="414" t="s">
        <v>5461</v>
      </c>
      <c r="C2986" s="415" t="s">
        <v>8</v>
      </c>
      <c r="D2986" s="416">
        <v>34.75</v>
      </c>
      <c r="E2986" s="417" t="s">
        <v>301</v>
      </c>
    </row>
    <row r="2987" spans="1:5" ht="27" x14ac:dyDescent="0.25">
      <c r="A2987" s="418">
        <v>96979</v>
      </c>
      <c r="B2987" s="414" t="s">
        <v>5462</v>
      </c>
      <c r="C2987" s="415" t="s">
        <v>8</v>
      </c>
      <c r="D2987" s="416">
        <v>48.57</v>
      </c>
      <c r="E2987" s="417" t="s">
        <v>301</v>
      </c>
    </row>
    <row r="2988" spans="1:5" ht="13.5" x14ac:dyDescent="0.25">
      <c r="A2988" s="418">
        <v>96984</v>
      </c>
      <c r="B2988" s="414" t="s">
        <v>5464</v>
      </c>
      <c r="C2988" s="415" t="s">
        <v>113</v>
      </c>
      <c r="D2988" s="416">
        <v>43.39</v>
      </c>
      <c r="E2988" s="417" t="s">
        <v>301</v>
      </c>
    </row>
    <row r="2989" spans="1:5" ht="13.5" x14ac:dyDescent="0.25">
      <c r="A2989" s="418">
        <v>96985</v>
      </c>
      <c r="B2989" s="414" t="s">
        <v>5465</v>
      </c>
      <c r="C2989" s="415" t="s">
        <v>113</v>
      </c>
      <c r="D2989" s="416">
        <v>51.3</v>
      </c>
      <c r="E2989" s="417" t="s">
        <v>301</v>
      </c>
    </row>
    <row r="2990" spans="1:5" ht="13.5" x14ac:dyDescent="0.25">
      <c r="A2990" s="418">
        <v>96986</v>
      </c>
      <c r="B2990" s="414" t="s">
        <v>5466</v>
      </c>
      <c r="C2990" s="415" t="s">
        <v>113</v>
      </c>
      <c r="D2990" s="416">
        <v>76.739999999999995</v>
      </c>
      <c r="E2990" s="417" t="s">
        <v>301</v>
      </c>
    </row>
    <row r="2991" spans="1:5" ht="27" x14ac:dyDescent="0.25">
      <c r="A2991" s="418">
        <v>96987</v>
      </c>
      <c r="B2991" s="414" t="s">
        <v>5467</v>
      </c>
      <c r="C2991" s="415" t="s">
        <v>113</v>
      </c>
      <c r="D2991" s="416">
        <v>105.91</v>
      </c>
      <c r="E2991" s="417" t="s">
        <v>301</v>
      </c>
    </row>
    <row r="2992" spans="1:5" ht="13.5" x14ac:dyDescent="0.25">
      <c r="A2992" s="418">
        <v>96988</v>
      </c>
      <c r="B2992" s="414" t="s">
        <v>5468</v>
      </c>
      <c r="C2992" s="415" t="s">
        <v>113</v>
      </c>
      <c r="D2992" s="416">
        <v>148.56</v>
      </c>
      <c r="E2992" s="417" t="s">
        <v>301</v>
      </c>
    </row>
    <row r="2993" spans="1:5" ht="13.5" x14ac:dyDescent="0.25">
      <c r="A2993" s="418">
        <v>96989</v>
      </c>
      <c r="B2993" s="414" t="s">
        <v>5469</v>
      </c>
      <c r="C2993" s="415" t="s">
        <v>113</v>
      </c>
      <c r="D2993" s="416">
        <v>97.86</v>
      </c>
      <c r="E2993" s="417" t="s">
        <v>301</v>
      </c>
    </row>
    <row r="2994" spans="1:5" ht="27" x14ac:dyDescent="0.25">
      <c r="A2994" s="418">
        <v>98463</v>
      </c>
      <c r="B2994" s="414" t="s">
        <v>5463</v>
      </c>
      <c r="C2994" s="415" t="s">
        <v>113</v>
      </c>
      <c r="D2994" s="416">
        <v>20.63</v>
      </c>
      <c r="E2994" s="417" t="s">
        <v>301</v>
      </c>
    </row>
    <row r="2995" spans="1:5" ht="13.5" x14ac:dyDescent="0.25">
      <c r="A2995" s="418">
        <v>9535</v>
      </c>
      <c r="B2995" s="414" t="s">
        <v>307</v>
      </c>
      <c r="C2995" s="415" t="s">
        <v>113</v>
      </c>
      <c r="D2995" s="416">
        <v>64.53</v>
      </c>
      <c r="E2995" s="417" t="s">
        <v>301</v>
      </c>
    </row>
    <row r="2996" spans="1:5" ht="27" x14ac:dyDescent="0.25">
      <c r="A2996" s="418">
        <v>72327</v>
      </c>
      <c r="B2996" s="414" t="s">
        <v>2744</v>
      </c>
      <c r="C2996" s="415" t="s">
        <v>113</v>
      </c>
      <c r="D2996" s="416">
        <v>6.91</v>
      </c>
      <c r="E2996" s="417" t="s">
        <v>301</v>
      </c>
    </row>
    <row r="2997" spans="1:5" ht="27" x14ac:dyDescent="0.25">
      <c r="A2997" s="418">
        <v>72328</v>
      </c>
      <c r="B2997" s="414" t="s">
        <v>2745</v>
      </c>
      <c r="C2997" s="415" t="s">
        <v>113</v>
      </c>
      <c r="D2997" s="416">
        <v>8.32</v>
      </c>
      <c r="E2997" s="417" t="s">
        <v>301</v>
      </c>
    </row>
    <row r="2998" spans="1:5" ht="13.5" x14ac:dyDescent="0.25">
      <c r="A2998" s="418">
        <v>72330</v>
      </c>
      <c r="B2998" s="414" t="s">
        <v>2746</v>
      </c>
      <c r="C2998" s="415" t="s">
        <v>113</v>
      </c>
      <c r="D2998" s="416">
        <v>39.049999999999997</v>
      </c>
      <c r="E2998" s="417" t="s">
        <v>301</v>
      </c>
    </row>
    <row r="2999" spans="1:5" ht="13.5" x14ac:dyDescent="0.25">
      <c r="A2999" s="413" t="s">
        <v>2747</v>
      </c>
      <c r="B2999" s="414" t="s">
        <v>2748</v>
      </c>
      <c r="C2999" s="415" t="s">
        <v>113</v>
      </c>
      <c r="D2999" s="416">
        <v>229.9</v>
      </c>
      <c r="E2999" s="417" t="s">
        <v>301</v>
      </c>
    </row>
    <row r="3000" spans="1:5" ht="13.5" x14ac:dyDescent="0.25">
      <c r="A3000" s="413" t="s">
        <v>2749</v>
      </c>
      <c r="B3000" s="414" t="s">
        <v>2750</v>
      </c>
      <c r="C3000" s="415" t="s">
        <v>113</v>
      </c>
      <c r="D3000" s="416">
        <v>352.75</v>
      </c>
      <c r="E3000" s="417" t="s">
        <v>301</v>
      </c>
    </row>
    <row r="3001" spans="1:5" ht="13.5" x14ac:dyDescent="0.25">
      <c r="A3001" s="413" t="s">
        <v>2751</v>
      </c>
      <c r="B3001" s="414" t="s">
        <v>2752</v>
      </c>
      <c r="C3001" s="415" t="s">
        <v>113</v>
      </c>
      <c r="D3001" s="416">
        <v>650.5</v>
      </c>
      <c r="E3001" s="417" t="s">
        <v>301</v>
      </c>
    </row>
    <row r="3002" spans="1:5" ht="13.5" x14ac:dyDescent="0.25">
      <c r="A3002" s="418">
        <v>83482</v>
      </c>
      <c r="B3002" s="414" t="s">
        <v>2753</v>
      </c>
      <c r="C3002" s="415" t="s">
        <v>113</v>
      </c>
      <c r="D3002" s="416">
        <v>39.049999999999997</v>
      </c>
      <c r="E3002" s="417" t="s">
        <v>301</v>
      </c>
    </row>
    <row r="3003" spans="1:5" ht="13.5" x14ac:dyDescent="0.25">
      <c r="A3003" s="418">
        <v>83487</v>
      </c>
      <c r="B3003" s="414" t="s">
        <v>2754</v>
      </c>
      <c r="C3003" s="415" t="s">
        <v>113</v>
      </c>
      <c r="D3003" s="416">
        <v>109.22</v>
      </c>
      <c r="E3003" s="417" t="s">
        <v>301</v>
      </c>
    </row>
    <row r="3004" spans="1:5" ht="13.5" x14ac:dyDescent="0.25">
      <c r="A3004" s="418">
        <v>83490</v>
      </c>
      <c r="B3004" s="414" t="s">
        <v>2755</v>
      </c>
      <c r="C3004" s="415" t="s">
        <v>113</v>
      </c>
      <c r="D3004" s="416">
        <v>226.49</v>
      </c>
      <c r="E3004" s="417" t="s">
        <v>301</v>
      </c>
    </row>
    <row r="3005" spans="1:5" ht="27" x14ac:dyDescent="0.25">
      <c r="A3005" s="418">
        <v>83491</v>
      </c>
      <c r="B3005" s="414" t="s">
        <v>2756</v>
      </c>
      <c r="C3005" s="415" t="s">
        <v>113</v>
      </c>
      <c r="D3005" s="416">
        <v>320.27</v>
      </c>
      <c r="E3005" s="417" t="s">
        <v>301</v>
      </c>
    </row>
    <row r="3006" spans="1:5" ht="27" x14ac:dyDescent="0.25">
      <c r="A3006" s="418">
        <v>83492</v>
      </c>
      <c r="B3006" s="414" t="s">
        <v>2757</v>
      </c>
      <c r="C3006" s="415" t="s">
        <v>113</v>
      </c>
      <c r="D3006" s="416">
        <v>482.91</v>
      </c>
      <c r="E3006" s="417" t="s">
        <v>301</v>
      </c>
    </row>
    <row r="3007" spans="1:5" ht="13.5" x14ac:dyDescent="0.25">
      <c r="A3007" s="418">
        <v>83493</v>
      </c>
      <c r="B3007" s="414" t="s">
        <v>2758</v>
      </c>
      <c r="C3007" s="415" t="s">
        <v>113</v>
      </c>
      <c r="D3007" s="416">
        <v>39.049999999999997</v>
      </c>
      <c r="E3007" s="417" t="s">
        <v>301</v>
      </c>
    </row>
    <row r="3008" spans="1:5" ht="13.5" x14ac:dyDescent="0.25">
      <c r="A3008" s="418">
        <v>85195</v>
      </c>
      <c r="B3008" s="414" t="s">
        <v>2759</v>
      </c>
      <c r="C3008" s="415" t="s">
        <v>113</v>
      </c>
      <c r="D3008" s="416">
        <v>68.89</v>
      </c>
      <c r="E3008" s="417" t="s">
        <v>301</v>
      </c>
    </row>
    <row r="3009" spans="1:5" ht="13.5" x14ac:dyDescent="0.25">
      <c r="A3009" s="418">
        <v>88547</v>
      </c>
      <c r="B3009" s="414" t="s">
        <v>2760</v>
      </c>
      <c r="C3009" s="415" t="s">
        <v>113</v>
      </c>
      <c r="D3009" s="416">
        <v>76.08</v>
      </c>
      <c r="E3009" s="417" t="s">
        <v>301</v>
      </c>
    </row>
    <row r="3010" spans="1:5" ht="40.5" x14ac:dyDescent="0.25">
      <c r="A3010" s="418">
        <v>72283</v>
      </c>
      <c r="B3010" s="414" t="s">
        <v>2761</v>
      </c>
      <c r="C3010" s="415" t="s">
        <v>113</v>
      </c>
      <c r="D3010" s="416">
        <v>873.68</v>
      </c>
      <c r="E3010" s="417" t="s">
        <v>301</v>
      </c>
    </row>
    <row r="3011" spans="1:5" ht="13.5" x14ac:dyDescent="0.25">
      <c r="A3011" s="418">
        <v>72287</v>
      </c>
      <c r="B3011" s="414" t="s">
        <v>2762</v>
      </c>
      <c r="C3011" s="415" t="s">
        <v>113</v>
      </c>
      <c r="D3011" s="416">
        <v>233.55</v>
      </c>
      <c r="E3011" s="417" t="s">
        <v>301</v>
      </c>
    </row>
    <row r="3012" spans="1:5" ht="13.5" x14ac:dyDescent="0.25">
      <c r="A3012" s="418">
        <v>72288</v>
      </c>
      <c r="B3012" s="414" t="s">
        <v>2763</v>
      </c>
      <c r="C3012" s="415" t="s">
        <v>113</v>
      </c>
      <c r="D3012" s="416">
        <v>291.07</v>
      </c>
      <c r="E3012" s="417" t="s">
        <v>301</v>
      </c>
    </row>
    <row r="3013" spans="1:5" ht="13.5" x14ac:dyDescent="0.25">
      <c r="A3013" s="418">
        <v>72553</v>
      </c>
      <c r="B3013" s="414" t="s">
        <v>2764</v>
      </c>
      <c r="C3013" s="415" t="s">
        <v>113</v>
      </c>
      <c r="D3013" s="416">
        <v>159.57</v>
      </c>
      <c r="E3013" s="417" t="s">
        <v>301</v>
      </c>
    </row>
    <row r="3014" spans="1:5" ht="13.5" x14ac:dyDescent="0.25">
      <c r="A3014" s="418">
        <v>72554</v>
      </c>
      <c r="B3014" s="414" t="s">
        <v>2765</v>
      </c>
      <c r="C3014" s="415" t="s">
        <v>113</v>
      </c>
      <c r="D3014" s="416">
        <v>536.5</v>
      </c>
      <c r="E3014" s="417" t="s">
        <v>301</v>
      </c>
    </row>
    <row r="3015" spans="1:5" ht="13.5" x14ac:dyDescent="0.25">
      <c r="A3015" s="413" t="s">
        <v>2766</v>
      </c>
      <c r="B3015" s="414" t="s">
        <v>2767</v>
      </c>
      <c r="C3015" s="415" t="s">
        <v>113</v>
      </c>
      <c r="D3015" s="416">
        <v>166.69</v>
      </c>
      <c r="E3015" s="417" t="s">
        <v>301</v>
      </c>
    </row>
    <row r="3016" spans="1:5" ht="27" x14ac:dyDescent="0.25">
      <c r="A3016" s="413" t="s">
        <v>2768</v>
      </c>
      <c r="B3016" s="414" t="s">
        <v>2769</v>
      </c>
      <c r="C3016" s="415" t="s">
        <v>113</v>
      </c>
      <c r="D3016" s="416">
        <v>171.74</v>
      </c>
      <c r="E3016" s="417" t="s">
        <v>301</v>
      </c>
    </row>
    <row r="3017" spans="1:5" ht="13.5" x14ac:dyDescent="0.25">
      <c r="A3017" s="418">
        <v>83633</v>
      </c>
      <c r="B3017" s="414" t="s">
        <v>2770</v>
      </c>
      <c r="C3017" s="415" t="s">
        <v>113</v>
      </c>
      <c r="D3017" s="416">
        <v>1898.46</v>
      </c>
      <c r="E3017" s="417" t="s">
        <v>301</v>
      </c>
    </row>
    <row r="3018" spans="1:5" ht="13.5" x14ac:dyDescent="0.25">
      <c r="A3018" s="418">
        <v>83634</v>
      </c>
      <c r="B3018" s="414" t="s">
        <v>2771</v>
      </c>
      <c r="C3018" s="415" t="s">
        <v>113</v>
      </c>
      <c r="D3018" s="416">
        <v>503.23</v>
      </c>
      <c r="E3018" s="417" t="s">
        <v>301</v>
      </c>
    </row>
    <row r="3019" spans="1:5" ht="13.5" x14ac:dyDescent="0.25">
      <c r="A3019" s="418">
        <v>83635</v>
      </c>
      <c r="B3019" s="414" t="s">
        <v>165</v>
      </c>
      <c r="C3019" s="415" t="s">
        <v>113</v>
      </c>
      <c r="D3019" s="416">
        <v>193.62</v>
      </c>
      <c r="E3019" s="417" t="s">
        <v>301</v>
      </c>
    </row>
    <row r="3020" spans="1:5" ht="40.5" x14ac:dyDescent="0.25">
      <c r="A3020" s="418">
        <v>96765</v>
      </c>
      <c r="B3020" s="414" t="s">
        <v>6133</v>
      </c>
      <c r="C3020" s="415" t="s">
        <v>113</v>
      </c>
      <c r="D3020" s="416">
        <v>1027.4000000000001</v>
      </c>
      <c r="E3020" s="417" t="s">
        <v>301</v>
      </c>
    </row>
    <row r="3021" spans="1:5" ht="13.5" x14ac:dyDescent="0.25">
      <c r="A3021" s="418">
        <v>72337</v>
      </c>
      <c r="B3021" s="414" t="s">
        <v>2772</v>
      </c>
      <c r="C3021" s="415" t="s">
        <v>113</v>
      </c>
      <c r="D3021" s="416">
        <v>23.07</v>
      </c>
      <c r="E3021" s="417" t="s">
        <v>301</v>
      </c>
    </row>
    <row r="3022" spans="1:5" ht="27" x14ac:dyDescent="0.25">
      <c r="A3022" s="413" t="s">
        <v>2773</v>
      </c>
      <c r="B3022" s="414" t="s">
        <v>149</v>
      </c>
      <c r="C3022" s="415" t="s">
        <v>113</v>
      </c>
      <c r="D3022" s="416">
        <v>183.08</v>
      </c>
      <c r="E3022" s="417" t="s">
        <v>301</v>
      </c>
    </row>
    <row r="3023" spans="1:5" ht="27" x14ac:dyDescent="0.25">
      <c r="A3023" s="413" t="s">
        <v>2774</v>
      </c>
      <c r="B3023" s="414" t="s">
        <v>2775</v>
      </c>
      <c r="C3023" s="415" t="s">
        <v>113</v>
      </c>
      <c r="D3023" s="416">
        <v>335.02</v>
      </c>
      <c r="E3023" s="417" t="s">
        <v>301</v>
      </c>
    </row>
    <row r="3024" spans="1:5" ht="27" x14ac:dyDescent="0.25">
      <c r="A3024" s="413" t="s">
        <v>2776</v>
      </c>
      <c r="B3024" s="414" t="s">
        <v>2777</v>
      </c>
      <c r="C3024" s="415" t="s">
        <v>113</v>
      </c>
      <c r="D3024" s="416">
        <v>1082.0999999999999</v>
      </c>
      <c r="E3024" s="417" t="s">
        <v>301</v>
      </c>
    </row>
    <row r="3025" spans="1:5" ht="27" x14ac:dyDescent="0.25">
      <c r="A3025" s="418">
        <v>83366</v>
      </c>
      <c r="B3025" s="414" t="s">
        <v>5470</v>
      </c>
      <c r="C3025" s="415" t="s">
        <v>113</v>
      </c>
      <c r="D3025" s="416">
        <v>69.64</v>
      </c>
      <c r="E3025" s="417" t="s">
        <v>301</v>
      </c>
    </row>
    <row r="3026" spans="1:5" ht="27" x14ac:dyDescent="0.25">
      <c r="A3026" s="418">
        <v>83367</v>
      </c>
      <c r="B3026" s="414" t="s">
        <v>2778</v>
      </c>
      <c r="C3026" s="415" t="s">
        <v>113</v>
      </c>
      <c r="D3026" s="416">
        <v>574.91</v>
      </c>
      <c r="E3026" s="417" t="s">
        <v>301</v>
      </c>
    </row>
    <row r="3027" spans="1:5" ht="27" x14ac:dyDescent="0.25">
      <c r="A3027" s="418">
        <v>83368</v>
      </c>
      <c r="B3027" s="414" t="s">
        <v>2779</v>
      </c>
      <c r="C3027" s="415" t="s">
        <v>113</v>
      </c>
      <c r="D3027" s="416">
        <v>1549.25</v>
      </c>
      <c r="E3027" s="417" t="s">
        <v>301</v>
      </c>
    </row>
    <row r="3028" spans="1:5" ht="27" x14ac:dyDescent="0.25">
      <c r="A3028" s="418">
        <v>83369</v>
      </c>
      <c r="B3028" s="414" t="s">
        <v>2780</v>
      </c>
      <c r="C3028" s="415" t="s">
        <v>113</v>
      </c>
      <c r="D3028" s="416">
        <v>359.91</v>
      </c>
      <c r="E3028" s="417" t="s">
        <v>301</v>
      </c>
    </row>
    <row r="3029" spans="1:5" ht="27" x14ac:dyDescent="0.25">
      <c r="A3029" s="418">
        <v>83370</v>
      </c>
      <c r="B3029" s="414" t="s">
        <v>150</v>
      </c>
      <c r="C3029" s="415" t="s">
        <v>113</v>
      </c>
      <c r="D3029" s="416">
        <v>217.45</v>
      </c>
      <c r="E3029" s="417" t="s">
        <v>301</v>
      </c>
    </row>
    <row r="3030" spans="1:5" ht="27" x14ac:dyDescent="0.25">
      <c r="A3030" s="418">
        <v>83371</v>
      </c>
      <c r="B3030" s="414" t="s">
        <v>2781</v>
      </c>
      <c r="C3030" s="415" t="s">
        <v>113</v>
      </c>
      <c r="D3030" s="416">
        <v>127.09</v>
      </c>
      <c r="E3030" s="417" t="s">
        <v>301</v>
      </c>
    </row>
    <row r="3031" spans="1:5" ht="27" x14ac:dyDescent="0.25">
      <c r="A3031" s="418">
        <v>84676</v>
      </c>
      <c r="B3031" s="414" t="s">
        <v>2782</v>
      </c>
      <c r="C3031" s="415" t="s">
        <v>113</v>
      </c>
      <c r="D3031" s="416">
        <v>524.27</v>
      </c>
      <c r="E3031" s="417" t="s">
        <v>301</v>
      </c>
    </row>
    <row r="3032" spans="1:5" ht="13.5" x14ac:dyDescent="0.25">
      <c r="A3032" s="418">
        <v>84796</v>
      </c>
      <c r="B3032" s="414" t="s">
        <v>2783</v>
      </c>
      <c r="C3032" s="415" t="s">
        <v>113</v>
      </c>
      <c r="D3032" s="416">
        <v>479.8</v>
      </c>
      <c r="E3032" s="417" t="s">
        <v>301</v>
      </c>
    </row>
    <row r="3033" spans="1:5" ht="13.5" x14ac:dyDescent="0.25">
      <c r="A3033" s="418">
        <v>84798</v>
      </c>
      <c r="B3033" s="414" t="s">
        <v>151</v>
      </c>
      <c r="C3033" s="415" t="s">
        <v>113</v>
      </c>
      <c r="D3033" s="416">
        <v>220.61</v>
      </c>
      <c r="E3033" s="417" t="s">
        <v>301</v>
      </c>
    </row>
    <row r="3034" spans="1:5" ht="27" x14ac:dyDescent="0.25">
      <c r="A3034" s="418">
        <v>98261</v>
      </c>
      <c r="B3034" s="414" t="s">
        <v>6134</v>
      </c>
      <c r="C3034" s="415" t="s">
        <v>8</v>
      </c>
      <c r="D3034" s="416">
        <v>2.95</v>
      </c>
      <c r="E3034" s="417" t="s">
        <v>301</v>
      </c>
    </row>
    <row r="3035" spans="1:5" ht="27" x14ac:dyDescent="0.25">
      <c r="A3035" s="418">
        <v>98262</v>
      </c>
      <c r="B3035" s="414" t="s">
        <v>6135</v>
      </c>
      <c r="C3035" s="415" t="s">
        <v>8</v>
      </c>
      <c r="D3035" s="416">
        <v>3.5</v>
      </c>
      <c r="E3035" s="417" t="s">
        <v>301</v>
      </c>
    </row>
    <row r="3036" spans="1:5" ht="27" x14ac:dyDescent="0.25">
      <c r="A3036" s="418">
        <v>98263</v>
      </c>
      <c r="B3036" s="414" t="s">
        <v>6136</v>
      </c>
      <c r="C3036" s="415" t="s">
        <v>8</v>
      </c>
      <c r="D3036" s="416">
        <v>4.16</v>
      </c>
      <c r="E3036" s="417" t="s">
        <v>301</v>
      </c>
    </row>
    <row r="3037" spans="1:5" ht="27" x14ac:dyDescent="0.25">
      <c r="A3037" s="418">
        <v>98264</v>
      </c>
      <c r="B3037" s="414" t="s">
        <v>6137</v>
      </c>
      <c r="C3037" s="415" t="s">
        <v>8</v>
      </c>
      <c r="D3037" s="416">
        <v>4.68</v>
      </c>
      <c r="E3037" s="417" t="s">
        <v>301</v>
      </c>
    </row>
    <row r="3038" spans="1:5" ht="27" x14ac:dyDescent="0.25">
      <c r="A3038" s="418">
        <v>98265</v>
      </c>
      <c r="B3038" s="414" t="s">
        <v>6138</v>
      </c>
      <c r="C3038" s="415" t="s">
        <v>8</v>
      </c>
      <c r="D3038" s="416">
        <v>5.46</v>
      </c>
      <c r="E3038" s="417" t="s">
        <v>301</v>
      </c>
    </row>
    <row r="3039" spans="1:5" ht="27" x14ac:dyDescent="0.25">
      <c r="A3039" s="418">
        <v>98266</v>
      </c>
      <c r="B3039" s="414" t="s">
        <v>6139</v>
      </c>
      <c r="C3039" s="415" t="s">
        <v>8</v>
      </c>
      <c r="D3039" s="416">
        <v>5.91</v>
      </c>
      <c r="E3039" s="417" t="s">
        <v>301</v>
      </c>
    </row>
    <row r="3040" spans="1:5" ht="27" x14ac:dyDescent="0.25">
      <c r="A3040" s="418">
        <v>98267</v>
      </c>
      <c r="B3040" s="414" t="s">
        <v>6140</v>
      </c>
      <c r="C3040" s="415" t="s">
        <v>8</v>
      </c>
      <c r="D3040" s="416">
        <v>9.76</v>
      </c>
      <c r="E3040" s="417" t="s">
        <v>301</v>
      </c>
    </row>
    <row r="3041" spans="1:5" ht="27" x14ac:dyDescent="0.25">
      <c r="A3041" s="418">
        <v>98268</v>
      </c>
      <c r="B3041" s="414" t="s">
        <v>6141</v>
      </c>
      <c r="C3041" s="415" t="s">
        <v>8</v>
      </c>
      <c r="D3041" s="416">
        <v>16.09</v>
      </c>
      <c r="E3041" s="417" t="s">
        <v>301</v>
      </c>
    </row>
    <row r="3042" spans="1:5" ht="27" x14ac:dyDescent="0.25">
      <c r="A3042" s="418">
        <v>98269</v>
      </c>
      <c r="B3042" s="414" t="s">
        <v>6142</v>
      </c>
      <c r="C3042" s="415" t="s">
        <v>8</v>
      </c>
      <c r="D3042" s="416">
        <v>20.85</v>
      </c>
      <c r="E3042" s="417" t="s">
        <v>301</v>
      </c>
    </row>
    <row r="3043" spans="1:5" ht="27" x14ac:dyDescent="0.25">
      <c r="A3043" s="418">
        <v>98270</v>
      </c>
      <c r="B3043" s="414" t="s">
        <v>6143</v>
      </c>
      <c r="C3043" s="415" t="s">
        <v>8</v>
      </c>
      <c r="D3043" s="416">
        <v>34.07</v>
      </c>
      <c r="E3043" s="417" t="s">
        <v>301</v>
      </c>
    </row>
    <row r="3044" spans="1:5" ht="27" x14ac:dyDescent="0.25">
      <c r="A3044" s="418">
        <v>98271</v>
      </c>
      <c r="B3044" s="414" t="s">
        <v>6144</v>
      </c>
      <c r="C3044" s="415" t="s">
        <v>8</v>
      </c>
      <c r="D3044" s="416">
        <v>53.03</v>
      </c>
      <c r="E3044" s="417" t="s">
        <v>301</v>
      </c>
    </row>
    <row r="3045" spans="1:5" ht="27" x14ac:dyDescent="0.25">
      <c r="A3045" s="418">
        <v>98272</v>
      </c>
      <c r="B3045" s="414" t="s">
        <v>6145</v>
      </c>
      <c r="C3045" s="415" t="s">
        <v>8</v>
      </c>
      <c r="D3045" s="416">
        <v>124.77</v>
      </c>
      <c r="E3045" s="417" t="s">
        <v>301</v>
      </c>
    </row>
    <row r="3046" spans="1:5" ht="27" x14ac:dyDescent="0.25">
      <c r="A3046" s="418">
        <v>98273</v>
      </c>
      <c r="B3046" s="414" t="s">
        <v>6146</v>
      </c>
      <c r="C3046" s="415" t="s">
        <v>8</v>
      </c>
      <c r="D3046" s="416">
        <v>2.36</v>
      </c>
      <c r="E3046" s="417" t="s">
        <v>301</v>
      </c>
    </row>
    <row r="3047" spans="1:5" ht="27" x14ac:dyDescent="0.25">
      <c r="A3047" s="418">
        <v>98274</v>
      </c>
      <c r="B3047" s="414" t="s">
        <v>6147</v>
      </c>
      <c r="C3047" s="415" t="s">
        <v>8</v>
      </c>
      <c r="D3047" s="416">
        <v>3.13</v>
      </c>
      <c r="E3047" s="417" t="s">
        <v>301</v>
      </c>
    </row>
    <row r="3048" spans="1:5" ht="27" x14ac:dyDescent="0.25">
      <c r="A3048" s="418">
        <v>98275</v>
      </c>
      <c r="B3048" s="414" t="s">
        <v>6148</v>
      </c>
      <c r="C3048" s="415" t="s">
        <v>8</v>
      </c>
      <c r="D3048" s="416">
        <v>3.58</v>
      </c>
      <c r="E3048" s="417" t="s">
        <v>301</v>
      </c>
    </row>
    <row r="3049" spans="1:5" ht="27" x14ac:dyDescent="0.25">
      <c r="A3049" s="418">
        <v>98276</v>
      </c>
      <c r="B3049" s="414" t="s">
        <v>6149</v>
      </c>
      <c r="C3049" s="415" t="s">
        <v>8</v>
      </c>
      <c r="D3049" s="416">
        <v>7.43</v>
      </c>
      <c r="E3049" s="417" t="s">
        <v>301</v>
      </c>
    </row>
    <row r="3050" spans="1:5" ht="27" x14ac:dyDescent="0.25">
      <c r="A3050" s="418">
        <v>98277</v>
      </c>
      <c r="B3050" s="414" t="s">
        <v>6150</v>
      </c>
      <c r="C3050" s="415" t="s">
        <v>8</v>
      </c>
      <c r="D3050" s="416">
        <v>13.76</v>
      </c>
      <c r="E3050" s="417" t="s">
        <v>301</v>
      </c>
    </row>
    <row r="3051" spans="1:5" ht="27" x14ac:dyDescent="0.25">
      <c r="A3051" s="418">
        <v>98278</v>
      </c>
      <c r="B3051" s="414" t="s">
        <v>6151</v>
      </c>
      <c r="C3051" s="415" t="s">
        <v>8</v>
      </c>
      <c r="D3051" s="416">
        <v>18.52</v>
      </c>
      <c r="E3051" s="417" t="s">
        <v>301</v>
      </c>
    </row>
    <row r="3052" spans="1:5" ht="27" x14ac:dyDescent="0.25">
      <c r="A3052" s="418">
        <v>98279</v>
      </c>
      <c r="B3052" s="414" t="s">
        <v>6152</v>
      </c>
      <c r="C3052" s="415" t="s">
        <v>8</v>
      </c>
      <c r="D3052" s="416">
        <v>31.75</v>
      </c>
      <c r="E3052" s="417" t="s">
        <v>301</v>
      </c>
    </row>
    <row r="3053" spans="1:5" ht="27" x14ac:dyDescent="0.25">
      <c r="A3053" s="418">
        <v>98280</v>
      </c>
      <c r="B3053" s="414" t="s">
        <v>6153</v>
      </c>
      <c r="C3053" s="415" t="s">
        <v>8</v>
      </c>
      <c r="D3053" s="416">
        <v>5.94</v>
      </c>
      <c r="E3053" s="417" t="s">
        <v>301</v>
      </c>
    </row>
    <row r="3054" spans="1:5" ht="27" x14ac:dyDescent="0.25">
      <c r="A3054" s="418">
        <v>98281</v>
      </c>
      <c r="B3054" s="414" t="s">
        <v>6154</v>
      </c>
      <c r="C3054" s="415" t="s">
        <v>8</v>
      </c>
      <c r="D3054" s="416">
        <v>6.49</v>
      </c>
      <c r="E3054" s="417" t="s">
        <v>301</v>
      </c>
    </row>
    <row r="3055" spans="1:5" ht="27" x14ac:dyDescent="0.25">
      <c r="A3055" s="418">
        <v>98282</v>
      </c>
      <c r="B3055" s="414" t="s">
        <v>6155</v>
      </c>
      <c r="C3055" s="415" t="s">
        <v>8</v>
      </c>
      <c r="D3055" s="416">
        <v>7.15</v>
      </c>
      <c r="E3055" s="417" t="s">
        <v>301</v>
      </c>
    </row>
    <row r="3056" spans="1:5" ht="27" x14ac:dyDescent="0.25">
      <c r="A3056" s="418">
        <v>98283</v>
      </c>
      <c r="B3056" s="414" t="s">
        <v>6156</v>
      </c>
      <c r="C3056" s="415" t="s">
        <v>8</v>
      </c>
      <c r="D3056" s="416">
        <v>7.68</v>
      </c>
      <c r="E3056" s="417" t="s">
        <v>301</v>
      </c>
    </row>
    <row r="3057" spans="1:5" ht="27" x14ac:dyDescent="0.25">
      <c r="A3057" s="418">
        <v>98284</v>
      </c>
      <c r="B3057" s="414" t="s">
        <v>6157</v>
      </c>
      <c r="C3057" s="415" t="s">
        <v>8</v>
      </c>
      <c r="D3057" s="416">
        <v>8.4499999999999993</v>
      </c>
      <c r="E3057" s="417" t="s">
        <v>301</v>
      </c>
    </row>
    <row r="3058" spans="1:5" ht="27" x14ac:dyDescent="0.25">
      <c r="A3058" s="418">
        <v>98285</v>
      </c>
      <c r="B3058" s="414" t="s">
        <v>6158</v>
      </c>
      <c r="C3058" s="415" t="s">
        <v>8</v>
      </c>
      <c r="D3058" s="416">
        <v>8.9</v>
      </c>
      <c r="E3058" s="417" t="s">
        <v>301</v>
      </c>
    </row>
    <row r="3059" spans="1:5" ht="27" x14ac:dyDescent="0.25">
      <c r="A3059" s="418">
        <v>98286</v>
      </c>
      <c r="B3059" s="414" t="s">
        <v>6159</v>
      </c>
      <c r="C3059" s="415" t="s">
        <v>8</v>
      </c>
      <c r="D3059" s="416">
        <v>12.75</v>
      </c>
      <c r="E3059" s="417" t="s">
        <v>301</v>
      </c>
    </row>
    <row r="3060" spans="1:5" ht="27" x14ac:dyDescent="0.25">
      <c r="A3060" s="418">
        <v>98287</v>
      </c>
      <c r="B3060" s="414" t="s">
        <v>6160</v>
      </c>
      <c r="C3060" s="415" t="s">
        <v>8</v>
      </c>
      <c r="D3060" s="416">
        <v>1.1599999999999999</v>
      </c>
      <c r="E3060" s="417" t="s">
        <v>301</v>
      </c>
    </row>
    <row r="3061" spans="1:5" ht="27" x14ac:dyDescent="0.25">
      <c r="A3061" s="418">
        <v>98288</v>
      </c>
      <c r="B3061" s="414" t="s">
        <v>6161</v>
      </c>
      <c r="C3061" s="415" t="s">
        <v>8</v>
      </c>
      <c r="D3061" s="416">
        <v>1.7</v>
      </c>
      <c r="E3061" s="417" t="s">
        <v>301</v>
      </c>
    </row>
    <row r="3062" spans="1:5" ht="27" x14ac:dyDescent="0.25">
      <c r="A3062" s="418">
        <v>98289</v>
      </c>
      <c r="B3062" s="414" t="s">
        <v>6162</v>
      </c>
      <c r="C3062" s="415" t="s">
        <v>8</v>
      </c>
      <c r="D3062" s="416">
        <v>2.36</v>
      </c>
      <c r="E3062" s="417" t="s">
        <v>301</v>
      </c>
    </row>
    <row r="3063" spans="1:5" ht="27" x14ac:dyDescent="0.25">
      <c r="A3063" s="418">
        <v>98290</v>
      </c>
      <c r="B3063" s="414" t="s">
        <v>6163</v>
      </c>
      <c r="C3063" s="415" t="s">
        <v>8</v>
      </c>
      <c r="D3063" s="416">
        <v>2.89</v>
      </c>
      <c r="E3063" s="417" t="s">
        <v>301</v>
      </c>
    </row>
    <row r="3064" spans="1:5" ht="27" x14ac:dyDescent="0.25">
      <c r="A3064" s="418">
        <v>98291</v>
      </c>
      <c r="B3064" s="414" t="s">
        <v>6164</v>
      </c>
      <c r="C3064" s="415" t="s">
        <v>8</v>
      </c>
      <c r="D3064" s="416">
        <v>3.67</v>
      </c>
      <c r="E3064" s="417" t="s">
        <v>301</v>
      </c>
    </row>
    <row r="3065" spans="1:5" ht="27" x14ac:dyDescent="0.25">
      <c r="A3065" s="418">
        <v>98292</v>
      </c>
      <c r="B3065" s="414" t="s">
        <v>6165</v>
      </c>
      <c r="C3065" s="415" t="s">
        <v>8</v>
      </c>
      <c r="D3065" s="416">
        <v>4.1100000000000003</v>
      </c>
      <c r="E3065" s="417" t="s">
        <v>301</v>
      </c>
    </row>
    <row r="3066" spans="1:5" ht="27" x14ac:dyDescent="0.25">
      <c r="A3066" s="418">
        <v>98293</v>
      </c>
      <c r="B3066" s="414" t="s">
        <v>6166</v>
      </c>
      <c r="C3066" s="415" t="s">
        <v>8</v>
      </c>
      <c r="D3066" s="416">
        <v>7.96</v>
      </c>
      <c r="E3066" s="417" t="s">
        <v>301</v>
      </c>
    </row>
    <row r="3067" spans="1:5" ht="27" x14ac:dyDescent="0.25">
      <c r="A3067" s="418">
        <v>98400</v>
      </c>
      <c r="B3067" s="414" t="s">
        <v>6167</v>
      </c>
      <c r="C3067" s="415" t="s">
        <v>8</v>
      </c>
      <c r="D3067" s="416">
        <v>11.62</v>
      </c>
      <c r="E3067" s="417" t="s">
        <v>301</v>
      </c>
    </row>
    <row r="3068" spans="1:5" ht="27" x14ac:dyDescent="0.25">
      <c r="A3068" s="418">
        <v>98401</v>
      </c>
      <c r="B3068" s="414" t="s">
        <v>6168</v>
      </c>
      <c r="C3068" s="415" t="s">
        <v>8</v>
      </c>
      <c r="D3068" s="416">
        <v>18.100000000000001</v>
      </c>
      <c r="E3068" s="417" t="s">
        <v>301</v>
      </c>
    </row>
    <row r="3069" spans="1:5" ht="27" x14ac:dyDescent="0.25">
      <c r="A3069" s="418">
        <v>98402</v>
      </c>
      <c r="B3069" s="414" t="s">
        <v>6169</v>
      </c>
      <c r="C3069" s="415" t="s">
        <v>8</v>
      </c>
      <c r="D3069" s="416">
        <v>23.5</v>
      </c>
      <c r="E3069" s="417" t="s">
        <v>301</v>
      </c>
    </row>
    <row r="3070" spans="1:5" ht="13.5" x14ac:dyDescent="0.25">
      <c r="A3070" s="418">
        <v>98397</v>
      </c>
      <c r="B3070" s="414" t="s">
        <v>6170</v>
      </c>
      <c r="C3070" s="415" t="s">
        <v>220</v>
      </c>
      <c r="D3070" s="416">
        <v>9.17</v>
      </c>
      <c r="E3070" s="417" t="s">
        <v>301</v>
      </c>
    </row>
    <row r="3071" spans="1:5" ht="27" x14ac:dyDescent="0.25">
      <c r="A3071" s="413" t="s">
        <v>2785</v>
      </c>
      <c r="B3071" s="414" t="s">
        <v>2786</v>
      </c>
      <c r="C3071" s="415" t="s">
        <v>113</v>
      </c>
      <c r="D3071" s="416">
        <v>5630.83</v>
      </c>
      <c r="E3071" s="417" t="s">
        <v>301</v>
      </c>
    </row>
    <row r="3072" spans="1:5" ht="13.5" x14ac:dyDescent="0.25">
      <c r="A3072" s="418">
        <v>85120</v>
      </c>
      <c r="B3072" s="414" t="s">
        <v>156</v>
      </c>
      <c r="C3072" s="415" t="s">
        <v>113</v>
      </c>
      <c r="D3072" s="416">
        <v>124.77</v>
      </c>
      <c r="E3072" s="417" t="s">
        <v>301</v>
      </c>
    </row>
    <row r="3073" spans="1:5" ht="13.5" x14ac:dyDescent="0.25">
      <c r="A3073" s="418">
        <v>83486</v>
      </c>
      <c r="B3073" s="414" t="s">
        <v>2787</v>
      </c>
      <c r="C3073" s="415" t="s">
        <v>113</v>
      </c>
      <c r="D3073" s="416">
        <v>1234.96</v>
      </c>
      <c r="E3073" s="417" t="s">
        <v>301</v>
      </c>
    </row>
    <row r="3074" spans="1:5" ht="40.5" x14ac:dyDescent="0.25">
      <c r="A3074" s="418">
        <v>83643</v>
      </c>
      <c r="B3074" s="414" t="s">
        <v>2788</v>
      </c>
      <c r="C3074" s="415" t="s">
        <v>113</v>
      </c>
      <c r="D3074" s="416">
        <v>3836.82</v>
      </c>
      <c r="E3074" s="417" t="s">
        <v>301</v>
      </c>
    </row>
    <row r="3075" spans="1:5" ht="13.5" x14ac:dyDescent="0.25">
      <c r="A3075" s="418">
        <v>83644</v>
      </c>
      <c r="B3075" s="414" t="s">
        <v>2789</v>
      </c>
      <c r="C3075" s="415" t="s">
        <v>113</v>
      </c>
      <c r="D3075" s="416">
        <v>5184.8599999999997</v>
      </c>
      <c r="E3075" s="417" t="s">
        <v>301</v>
      </c>
    </row>
    <row r="3076" spans="1:5" ht="13.5" x14ac:dyDescent="0.25">
      <c r="A3076" s="418">
        <v>83645</v>
      </c>
      <c r="B3076" s="414" t="s">
        <v>2790</v>
      </c>
      <c r="C3076" s="415" t="s">
        <v>113</v>
      </c>
      <c r="D3076" s="416">
        <v>1650.46</v>
      </c>
      <c r="E3076" s="417" t="s">
        <v>301</v>
      </c>
    </row>
    <row r="3077" spans="1:5" ht="13.5" x14ac:dyDescent="0.25">
      <c r="A3077" s="418">
        <v>83646</v>
      </c>
      <c r="B3077" s="414" t="s">
        <v>2791</v>
      </c>
      <c r="C3077" s="415" t="s">
        <v>113</v>
      </c>
      <c r="D3077" s="416">
        <v>1915.27</v>
      </c>
      <c r="E3077" s="417" t="s">
        <v>301</v>
      </c>
    </row>
    <row r="3078" spans="1:5" ht="13.5" x14ac:dyDescent="0.25">
      <c r="A3078" s="418">
        <v>83647</v>
      </c>
      <c r="B3078" s="414" t="s">
        <v>2792</v>
      </c>
      <c r="C3078" s="415" t="s">
        <v>113</v>
      </c>
      <c r="D3078" s="416">
        <v>1254.18</v>
      </c>
      <c r="E3078" s="417" t="s">
        <v>301</v>
      </c>
    </row>
    <row r="3079" spans="1:5" ht="13.5" x14ac:dyDescent="0.25">
      <c r="A3079" s="418">
        <v>83648</v>
      </c>
      <c r="B3079" s="414" t="s">
        <v>2793</v>
      </c>
      <c r="C3079" s="415" t="s">
        <v>113</v>
      </c>
      <c r="D3079" s="416">
        <v>806.48</v>
      </c>
      <c r="E3079" s="417" t="s">
        <v>301</v>
      </c>
    </row>
    <row r="3080" spans="1:5" ht="13.5" x14ac:dyDescent="0.25">
      <c r="A3080" s="418">
        <v>83649</v>
      </c>
      <c r="B3080" s="414" t="s">
        <v>2794</v>
      </c>
      <c r="C3080" s="415" t="s">
        <v>113</v>
      </c>
      <c r="D3080" s="416">
        <v>4888.05</v>
      </c>
      <c r="E3080" s="417" t="s">
        <v>301</v>
      </c>
    </row>
    <row r="3081" spans="1:5" ht="13.5" x14ac:dyDescent="0.25">
      <c r="A3081" s="418">
        <v>83650</v>
      </c>
      <c r="B3081" s="414" t="s">
        <v>2795</v>
      </c>
      <c r="C3081" s="415" t="s">
        <v>113</v>
      </c>
      <c r="D3081" s="416">
        <v>4095.49</v>
      </c>
      <c r="E3081" s="417" t="s">
        <v>301</v>
      </c>
    </row>
    <row r="3082" spans="1:5" ht="27" x14ac:dyDescent="0.25">
      <c r="A3082" s="418">
        <v>98294</v>
      </c>
      <c r="B3082" s="414" t="s">
        <v>6171</v>
      </c>
      <c r="C3082" s="415" t="s">
        <v>8</v>
      </c>
      <c r="D3082" s="416">
        <v>1.72</v>
      </c>
      <c r="E3082" s="417" t="s">
        <v>301</v>
      </c>
    </row>
    <row r="3083" spans="1:5" ht="27" x14ac:dyDescent="0.25">
      <c r="A3083" s="418">
        <v>98295</v>
      </c>
      <c r="B3083" s="414" t="s">
        <v>6172</v>
      </c>
      <c r="C3083" s="415" t="s">
        <v>8</v>
      </c>
      <c r="D3083" s="416">
        <v>1.18</v>
      </c>
      <c r="E3083" s="417" t="s">
        <v>301</v>
      </c>
    </row>
    <row r="3084" spans="1:5" ht="27" x14ac:dyDescent="0.25">
      <c r="A3084" s="418">
        <v>98296</v>
      </c>
      <c r="B3084" s="414" t="s">
        <v>6173</v>
      </c>
      <c r="C3084" s="415" t="s">
        <v>8</v>
      </c>
      <c r="D3084" s="416">
        <v>2.65</v>
      </c>
      <c r="E3084" s="417" t="s">
        <v>301</v>
      </c>
    </row>
    <row r="3085" spans="1:5" ht="27" x14ac:dyDescent="0.25">
      <c r="A3085" s="418">
        <v>98297</v>
      </c>
      <c r="B3085" s="414" t="s">
        <v>6174</v>
      </c>
      <c r="C3085" s="415" t="s">
        <v>8</v>
      </c>
      <c r="D3085" s="416">
        <v>1.78</v>
      </c>
      <c r="E3085" s="417" t="s">
        <v>301</v>
      </c>
    </row>
    <row r="3086" spans="1:5" ht="13.5" x14ac:dyDescent="0.25">
      <c r="A3086" s="418">
        <v>98301</v>
      </c>
      <c r="B3086" s="414" t="s">
        <v>6175</v>
      </c>
      <c r="C3086" s="415" t="s">
        <v>113</v>
      </c>
      <c r="D3086" s="416">
        <v>405.52</v>
      </c>
      <c r="E3086" s="417" t="s">
        <v>301</v>
      </c>
    </row>
    <row r="3087" spans="1:5" ht="13.5" x14ac:dyDescent="0.25">
      <c r="A3087" s="418">
        <v>98302</v>
      </c>
      <c r="B3087" s="414" t="s">
        <v>6176</v>
      </c>
      <c r="C3087" s="415" t="s">
        <v>113</v>
      </c>
      <c r="D3087" s="416">
        <v>528.85</v>
      </c>
      <c r="E3087" s="417" t="s">
        <v>301</v>
      </c>
    </row>
    <row r="3088" spans="1:5" ht="13.5" x14ac:dyDescent="0.25">
      <c r="A3088" s="418">
        <v>98304</v>
      </c>
      <c r="B3088" s="414" t="s">
        <v>6177</v>
      </c>
      <c r="C3088" s="415" t="s">
        <v>113</v>
      </c>
      <c r="D3088" s="416">
        <v>866.22</v>
      </c>
      <c r="E3088" s="417" t="s">
        <v>301</v>
      </c>
    </row>
    <row r="3089" spans="1:5" ht="13.5" x14ac:dyDescent="0.25">
      <c r="A3089" s="418">
        <v>98307</v>
      </c>
      <c r="B3089" s="414" t="s">
        <v>6178</v>
      </c>
      <c r="C3089" s="415" t="s">
        <v>113</v>
      </c>
      <c r="D3089" s="416">
        <v>37.119999999999997</v>
      </c>
      <c r="E3089" s="417" t="s">
        <v>301</v>
      </c>
    </row>
    <row r="3090" spans="1:5" ht="13.5" x14ac:dyDescent="0.25">
      <c r="A3090" s="418">
        <v>98308</v>
      </c>
      <c r="B3090" s="414" t="s">
        <v>6179</v>
      </c>
      <c r="C3090" s="415" t="s">
        <v>113</v>
      </c>
      <c r="D3090" s="416">
        <v>24.48</v>
      </c>
      <c r="E3090" s="417" t="s">
        <v>301</v>
      </c>
    </row>
    <row r="3091" spans="1:5" ht="13.5" x14ac:dyDescent="0.25">
      <c r="A3091" s="418">
        <v>98593</v>
      </c>
      <c r="B3091" s="414" t="s">
        <v>6180</v>
      </c>
      <c r="C3091" s="415" t="s">
        <v>113</v>
      </c>
      <c r="D3091" s="416">
        <v>718.92</v>
      </c>
      <c r="E3091" s="417" t="s">
        <v>301</v>
      </c>
    </row>
    <row r="3092" spans="1:5" ht="27" x14ac:dyDescent="0.25">
      <c r="A3092" s="418">
        <v>89355</v>
      </c>
      <c r="B3092" s="414" t="s">
        <v>2796</v>
      </c>
      <c r="C3092" s="415" t="s">
        <v>8</v>
      </c>
      <c r="D3092" s="416">
        <v>14.24</v>
      </c>
      <c r="E3092" s="417" t="s">
        <v>301</v>
      </c>
    </row>
    <row r="3093" spans="1:5" ht="27" x14ac:dyDescent="0.25">
      <c r="A3093" s="418">
        <v>89356</v>
      </c>
      <c r="B3093" s="414" t="s">
        <v>2797</v>
      </c>
      <c r="C3093" s="415" t="s">
        <v>8</v>
      </c>
      <c r="D3093" s="416">
        <v>16.75</v>
      </c>
      <c r="E3093" s="417" t="s">
        <v>301</v>
      </c>
    </row>
    <row r="3094" spans="1:5" ht="27" x14ac:dyDescent="0.25">
      <c r="A3094" s="418">
        <v>89357</v>
      </c>
      <c r="B3094" s="414" t="s">
        <v>2798</v>
      </c>
      <c r="C3094" s="415" t="s">
        <v>8</v>
      </c>
      <c r="D3094" s="416">
        <v>22.86</v>
      </c>
      <c r="E3094" s="417" t="s">
        <v>301</v>
      </c>
    </row>
    <row r="3095" spans="1:5" ht="27" x14ac:dyDescent="0.25">
      <c r="A3095" s="418">
        <v>89401</v>
      </c>
      <c r="B3095" s="414" t="s">
        <v>322</v>
      </c>
      <c r="C3095" s="415" t="s">
        <v>8</v>
      </c>
      <c r="D3095" s="416">
        <v>5.81</v>
      </c>
      <c r="E3095" s="417" t="s">
        <v>301</v>
      </c>
    </row>
    <row r="3096" spans="1:5" ht="27" x14ac:dyDescent="0.25">
      <c r="A3096" s="418">
        <v>89402</v>
      </c>
      <c r="B3096" s="414" t="s">
        <v>323</v>
      </c>
      <c r="C3096" s="415" t="s">
        <v>8</v>
      </c>
      <c r="D3096" s="416">
        <v>7.01</v>
      </c>
      <c r="E3096" s="417" t="s">
        <v>301</v>
      </c>
    </row>
    <row r="3097" spans="1:5" ht="27" x14ac:dyDescent="0.25">
      <c r="A3097" s="418">
        <v>89403</v>
      </c>
      <c r="B3097" s="414" t="s">
        <v>324</v>
      </c>
      <c r="C3097" s="415" t="s">
        <v>8</v>
      </c>
      <c r="D3097" s="416">
        <v>11.23</v>
      </c>
      <c r="E3097" s="417" t="s">
        <v>301</v>
      </c>
    </row>
    <row r="3098" spans="1:5" ht="27" x14ac:dyDescent="0.25">
      <c r="A3098" s="418">
        <v>89446</v>
      </c>
      <c r="B3098" s="414" t="s">
        <v>2799</v>
      </c>
      <c r="C3098" s="415" t="s">
        <v>8</v>
      </c>
      <c r="D3098" s="416">
        <v>3.32</v>
      </c>
      <c r="E3098" s="417" t="s">
        <v>301</v>
      </c>
    </row>
    <row r="3099" spans="1:5" ht="27" x14ac:dyDescent="0.25">
      <c r="A3099" s="418">
        <v>89447</v>
      </c>
      <c r="B3099" s="414" t="s">
        <v>2800</v>
      </c>
      <c r="C3099" s="415" t="s">
        <v>8</v>
      </c>
      <c r="D3099" s="416">
        <v>6.88</v>
      </c>
      <c r="E3099" s="417" t="s">
        <v>301</v>
      </c>
    </row>
    <row r="3100" spans="1:5" ht="27" x14ac:dyDescent="0.25">
      <c r="A3100" s="418">
        <v>89448</v>
      </c>
      <c r="B3100" s="414" t="s">
        <v>325</v>
      </c>
      <c r="C3100" s="415" t="s">
        <v>8</v>
      </c>
      <c r="D3100" s="416">
        <v>9.84</v>
      </c>
      <c r="E3100" s="417" t="s">
        <v>301</v>
      </c>
    </row>
    <row r="3101" spans="1:5" ht="27" x14ac:dyDescent="0.25">
      <c r="A3101" s="418">
        <v>89449</v>
      </c>
      <c r="B3101" s="414" t="s">
        <v>326</v>
      </c>
      <c r="C3101" s="415" t="s">
        <v>8</v>
      </c>
      <c r="D3101" s="416">
        <v>11.33</v>
      </c>
      <c r="E3101" s="417" t="s">
        <v>301</v>
      </c>
    </row>
    <row r="3102" spans="1:5" ht="27" x14ac:dyDescent="0.25">
      <c r="A3102" s="418">
        <v>89450</v>
      </c>
      <c r="B3102" s="414" t="s">
        <v>327</v>
      </c>
      <c r="C3102" s="415" t="s">
        <v>8</v>
      </c>
      <c r="D3102" s="416">
        <v>18.559999999999999</v>
      </c>
      <c r="E3102" s="417" t="s">
        <v>301</v>
      </c>
    </row>
    <row r="3103" spans="1:5" ht="27" x14ac:dyDescent="0.25">
      <c r="A3103" s="418">
        <v>89451</v>
      </c>
      <c r="B3103" s="414" t="s">
        <v>328</v>
      </c>
      <c r="C3103" s="415" t="s">
        <v>8</v>
      </c>
      <c r="D3103" s="416">
        <v>30.54</v>
      </c>
      <c r="E3103" s="417" t="s">
        <v>301</v>
      </c>
    </row>
    <row r="3104" spans="1:5" ht="27" x14ac:dyDescent="0.25">
      <c r="A3104" s="418">
        <v>89452</v>
      </c>
      <c r="B3104" s="414" t="s">
        <v>2801</v>
      </c>
      <c r="C3104" s="415" t="s">
        <v>8</v>
      </c>
      <c r="D3104" s="416">
        <v>37.97</v>
      </c>
      <c r="E3104" s="417" t="s">
        <v>301</v>
      </c>
    </row>
    <row r="3105" spans="1:5" ht="27" x14ac:dyDescent="0.25">
      <c r="A3105" s="418">
        <v>89508</v>
      </c>
      <c r="B3105" s="414" t="s">
        <v>2802</v>
      </c>
      <c r="C3105" s="415" t="s">
        <v>8</v>
      </c>
      <c r="D3105" s="416">
        <v>13.88</v>
      </c>
      <c r="E3105" s="417" t="s">
        <v>301</v>
      </c>
    </row>
    <row r="3106" spans="1:5" ht="27" x14ac:dyDescent="0.25">
      <c r="A3106" s="418">
        <v>89509</v>
      </c>
      <c r="B3106" s="414" t="s">
        <v>2803</v>
      </c>
      <c r="C3106" s="415" t="s">
        <v>8</v>
      </c>
      <c r="D3106" s="416">
        <v>19.100000000000001</v>
      </c>
      <c r="E3106" s="417" t="s">
        <v>301</v>
      </c>
    </row>
    <row r="3107" spans="1:5" ht="27" x14ac:dyDescent="0.25">
      <c r="A3107" s="418">
        <v>89511</v>
      </c>
      <c r="B3107" s="414" t="s">
        <v>2804</v>
      </c>
      <c r="C3107" s="415" t="s">
        <v>8</v>
      </c>
      <c r="D3107" s="416">
        <v>28.69</v>
      </c>
      <c r="E3107" s="417" t="s">
        <v>301</v>
      </c>
    </row>
    <row r="3108" spans="1:5" ht="27" x14ac:dyDescent="0.25">
      <c r="A3108" s="418">
        <v>89512</v>
      </c>
      <c r="B3108" s="414" t="s">
        <v>2805</v>
      </c>
      <c r="C3108" s="415" t="s">
        <v>8</v>
      </c>
      <c r="D3108" s="416">
        <v>44.61</v>
      </c>
      <c r="E3108" s="417" t="s">
        <v>301</v>
      </c>
    </row>
    <row r="3109" spans="1:5" ht="27" x14ac:dyDescent="0.25">
      <c r="A3109" s="418">
        <v>89576</v>
      </c>
      <c r="B3109" s="414" t="s">
        <v>2806</v>
      </c>
      <c r="C3109" s="415" t="s">
        <v>8</v>
      </c>
      <c r="D3109" s="416">
        <v>15.57</v>
      </c>
      <c r="E3109" s="417" t="s">
        <v>301</v>
      </c>
    </row>
    <row r="3110" spans="1:5" ht="27" x14ac:dyDescent="0.25">
      <c r="A3110" s="418">
        <v>89578</v>
      </c>
      <c r="B3110" s="414" t="s">
        <v>2807</v>
      </c>
      <c r="C3110" s="415" t="s">
        <v>8</v>
      </c>
      <c r="D3110" s="416">
        <v>26.71</v>
      </c>
      <c r="E3110" s="417" t="s">
        <v>301</v>
      </c>
    </row>
    <row r="3111" spans="1:5" ht="27" x14ac:dyDescent="0.25">
      <c r="A3111" s="418">
        <v>89580</v>
      </c>
      <c r="B3111" s="414" t="s">
        <v>2808</v>
      </c>
      <c r="C3111" s="415" t="s">
        <v>8</v>
      </c>
      <c r="D3111" s="416">
        <v>52.17</v>
      </c>
      <c r="E3111" s="417" t="s">
        <v>301</v>
      </c>
    </row>
    <row r="3112" spans="1:5" ht="27" x14ac:dyDescent="0.25">
      <c r="A3112" s="418">
        <v>89633</v>
      </c>
      <c r="B3112" s="414" t="s">
        <v>2809</v>
      </c>
      <c r="C3112" s="415" t="s">
        <v>8</v>
      </c>
      <c r="D3112" s="416">
        <v>16.510000000000002</v>
      </c>
      <c r="E3112" s="417" t="s">
        <v>301</v>
      </c>
    </row>
    <row r="3113" spans="1:5" ht="27" x14ac:dyDescent="0.25">
      <c r="A3113" s="418">
        <v>89634</v>
      </c>
      <c r="B3113" s="414" t="s">
        <v>2810</v>
      </c>
      <c r="C3113" s="415" t="s">
        <v>8</v>
      </c>
      <c r="D3113" s="416">
        <v>24.15</v>
      </c>
      <c r="E3113" s="417" t="s">
        <v>301</v>
      </c>
    </row>
    <row r="3114" spans="1:5" ht="27" x14ac:dyDescent="0.25">
      <c r="A3114" s="418">
        <v>89635</v>
      </c>
      <c r="B3114" s="414" t="s">
        <v>2811</v>
      </c>
      <c r="C3114" s="415" t="s">
        <v>8</v>
      </c>
      <c r="D3114" s="416">
        <v>33.39</v>
      </c>
      <c r="E3114" s="417" t="s">
        <v>301</v>
      </c>
    </row>
    <row r="3115" spans="1:5" ht="27" x14ac:dyDescent="0.25">
      <c r="A3115" s="418">
        <v>89636</v>
      </c>
      <c r="B3115" s="414" t="s">
        <v>2812</v>
      </c>
      <c r="C3115" s="415" t="s">
        <v>8</v>
      </c>
      <c r="D3115" s="416">
        <v>40.44</v>
      </c>
      <c r="E3115" s="417" t="s">
        <v>301</v>
      </c>
    </row>
    <row r="3116" spans="1:5" ht="27" x14ac:dyDescent="0.25">
      <c r="A3116" s="418">
        <v>89711</v>
      </c>
      <c r="B3116" s="414" t="s">
        <v>2813</v>
      </c>
      <c r="C3116" s="415" t="s">
        <v>8</v>
      </c>
      <c r="D3116" s="416">
        <v>14.62</v>
      </c>
      <c r="E3116" s="417" t="s">
        <v>301</v>
      </c>
    </row>
    <row r="3117" spans="1:5" ht="27" x14ac:dyDescent="0.25">
      <c r="A3117" s="418">
        <v>89712</v>
      </c>
      <c r="B3117" s="414" t="s">
        <v>2814</v>
      </c>
      <c r="C3117" s="415" t="s">
        <v>8</v>
      </c>
      <c r="D3117" s="416">
        <v>21.33</v>
      </c>
      <c r="E3117" s="417" t="s">
        <v>301</v>
      </c>
    </row>
    <row r="3118" spans="1:5" ht="27" x14ac:dyDescent="0.25">
      <c r="A3118" s="418">
        <v>89713</v>
      </c>
      <c r="B3118" s="414" t="s">
        <v>2815</v>
      </c>
      <c r="C3118" s="415" t="s">
        <v>8</v>
      </c>
      <c r="D3118" s="416">
        <v>32.46</v>
      </c>
      <c r="E3118" s="417" t="s">
        <v>301</v>
      </c>
    </row>
    <row r="3119" spans="1:5" ht="27" x14ac:dyDescent="0.25">
      <c r="A3119" s="418">
        <v>89714</v>
      </c>
      <c r="B3119" s="414" t="s">
        <v>2816</v>
      </c>
      <c r="C3119" s="415" t="s">
        <v>8</v>
      </c>
      <c r="D3119" s="416">
        <v>41.99</v>
      </c>
      <c r="E3119" s="417" t="s">
        <v>301</v>
      </c>
    </row>
    <row r="3120" spans="1:5" ht="27" x14ac:dyDescent="0.25">
      <c r="A3120" s="418">
        <v>89716</v>
      </c>
      <c r="B3120" s="414" t="s">
        <v>2817</v>
      </c>
      <c r="C3120" s="415" t="s">
        <v>8</v>
      </c>
      <c r="D3120" s="416">
        <v>15.31</v>
      </c>
      <c r="E3120" s="417" t="s">
        <v>301</v>
      </c>
    </row>
    <row r="3121" spans="1:5" ht="27" x14ac:dyDescent="0.25">
      <c r="A3121" s="418">
        <v>89717</v>
      </c>
      <c r="B3121" s="414" t="s">
        <v>2818</v>
      </c>
      <c r="C3121" s="415" t="s">
        <v>8</v>
      </c>
      <c r="D3121" s="416">
        <v>22.97</v>
      </c>
      <c r="E3121" s="417" t="s">
        <v>301</v>
      </c>
    </row>
    <row r="3122" spans="1:5" ht="27" x14ac:dyDescent="0.25">
      <c r="A3122" s="418">
        <v>89770</v>
      </c>
      <c r="B3122" s="414" t="s">
        <v>2819</v>
      </c>
      <c r="C3122" s="415" t="s">
        <v>8</v>
      </c>
      <c r="D3122" s="416">
        <v>23.58</v>
      </c>
      <c r="E3122" s="417" t="s">
        <v>301</v>
      </c>
    </row>
    <row r="3123" spans="1:5" ht="27" x14ac:dyDescent="0.25">
      <c r="A3123" s="418">
        <v>89771</v>
      </c>
      <c r="B3123" s="414" t="s">
        <v>2820</v>
      </c>
      <c r="C3123" s="415" t="s">
        <v>8</v>
      </c>
      <c r="D3123" s="416">
        <v>32.17</v>
      </c>
      <c r="E3123" s="417" t="s">
        <v>301</v>
      </c>
    </row>
    <row r="3124" spans="1:5" ht="27" x14ac:dyDescent="0.25">
      <c r="A3124" s="418">
        <v>89773</v>
      </c>
      <c r="B3124" s="414" t="s">
        <v>2821</v>
      </c>
      <c r="C3124" s="415" t="s">
        <v>8</v>
      </c>
      <c r="D3124" s="416">
        <v>74.7</v>
      </c>
      <c r="E3124" s="417" t="s">
        <v>301</v>
      </c>
    </row>
    <row r="3125" spans="1:5" ht="27" x14ac:dyDescent="0.25">
      <c r="A3125" s="418">
        <v>89775</v>
      </c>
      <c r="B3125" s="414" t="s">
        <v>2822</v>
      </c>
      <c r="C3125" s="415" t="s">
        <v>8</v>
      </c>
      <c r="D3125" s="416">
        <v>117.79</v>
      </c>
      <c r="E3125" s="417" t="s">
        <v>301</v>
      </c>
    </row>
    <row r="3126" spans="1:5" ht="27" x14ac:dyDescent="0.25">
      <c r="A3126" s="418">
        <v>89798</v>
      </c>
      <c r="B3126" s="414" t="s">
        <v>2823</v>
      </c>
      <c r="C3126" s="415" t="s">
        <v>8</v>
      </c>
      <c r="D3126" s="416">
        <v>7.81</v>
      </c>
      <c r="E3126" s="417" t="s">
        <v>301</v>
      </c>
    </row>
    <row r="3127" spans="1:5" ht="27" x14ac:dyDescent="0.25">
      <c r="A3127" s="418">
        <v>89799</v>
      </c>
      <c r="B3127" s="414" t="s">
        <v>2824</v>
      </c>
      <c r="C3127" s="415" t="s">
        <v>8</v>
      </c>
      <c r="D3127" s="416">
        <v>13.15</v>
      </c>
      <c r="E3127" s="417" t="s">
        <v>301</v>
      </c>
    </row>
    <row r="3128" spans="1:5" ht="27" x14ac:dyDescent="0.25">
      <c r="A3128" s="418">
        <v>89800</v>
      </c>
      <c r="B3128" s="414" t="s">
        <v>2825</v>
      </c>
      <c r="C3128" s="415" t="s">
        <v>8</v>
      </c>
      <c r="D3128" s="416">
        <v>16.59</v>
      </c>
      <c r="E3128" s="417" t="s">
        <v>301</v>
      </c>
    </row>
    <row r="3129" spans="1:5" ht="27" x14ac:dyDescent="0.25">
      <c r="A3129" s="418">
        <v>89848</v>
      </c>
      <c r="B3129" s="414" t="s">
        <v>2826</v>
      </c>
      <c r="C3129" s="415" t="s">
        <v>8</v>
      </c>
      <c r="D3129" s="416">
        <v>21.08</v>
      </c>
      <c r="E3129" s="417" t="s">
        <v>301</v>
      </c>
    </row>
    <row r="3130" spans="1:5" ht="27" x14ac:dyDescent="0.25">
      <c r="A3130" s="418">
        <v>89849</v>
      </c>
      <c r="B3130" s="414" t="s">
        <v>2827</v>
      </c>
      <c r="C3130" s="415" t="s">
        <v>8</v>
      </c>
      <c r="D3130" s="416">
        <v>39.31</v>
      </c>
      <c r="E3130" s="417" t="s">
        <v>301</v>
      </c>
    </row>
    <row r="3131" spans="1:5" ht="27" x14ac:dyDescent="0.25">
      <c r="A3131" s="418">
        <v>89865</v>
      </c>
      <c r="B3131" s="414" t="s">
        <v>2828</v>
      </c>
      <c r="C3131" s="415" t="s">
        <v>8</v>
      </c>
      <c r="D3131" s="416">
        <v>9.91</v>
      </c>
      <c r="E3131" s="417" t="s">
        <v>301</v>
      </c>
    </row>
    <row r="3132" spans="1:5" ht="54" x14ac:dyDescent="0.25">
      <c r="A3132" s="418">
        <v>91784</v>
      </c>
      <c r="B3132" s="414" t="s">
        <v>2829</v>
      </c>
      <c r="C3132" s="415" t="s">
        <v>8</v>
      </c>
      <c r="D3132" s="416">
        <v>33.700000000000003</v>
      </c>
      <c r="E3132" s="417" t="s">
        <v>301</v>
      </c>
    </row>
    <row r="3133" spans="1:5" ht="54" x14ac:dyDescent="0.25">
      <c r="A3133" s="418">
        <v>91785</v>
      </c>
      <c r="B3133" s="414" t="s">
        <v>2830</v>
      </c>
      <c r="C3133" s="415" t="s">
        <v>8</v>
      </c>
      <c r="D3133" s="416">
        <v>33.25</v>
      </c>
      <c r="E3133" s="417" t="s">
        <v>301</v>
      </c>
    </row>
    <row r="3134" spans="1:5" ht="40.5" x14ac:dyDescent="0.25">
      <c r="A3134" s="418">
        <v>91786</v>
      </c>
      <c r="B3134" s="414" t="s">
        <v>2831</v>
      </c>
      <c r="C3134" s="415" t="s">
        <v>8</v>
      </c>
      <c r="D3134" s="416">
        <v>20.95</v>
      </c>
      <c r="E3134" s="417" t="s">
        <v>301</v>
      </c>
    </row>
    <row r="3135" spans="1:5" ht="40.5" x14ac:dyDescent="0.25">
      <c r="A3135" s="418">
        <v>91787</v>
      </c>
      <c r="B3135" s="414" t="s">
        <v>2832</v>
      </c>
      <c r="C3135" s="415" t="s">
        <v>8</v>
      </c>
      <c r="D3135" s="416">
        <v>21.86</v>
      </c>
      <c r="E3135" s="417" t="s">
        <v>301</v>
      </c>
    </row>
    <row r="3136" spans="1:5" ht="40.5" x14ac:dyDescent="0.25">
      <c r="A3136" s="418">
        <v>91788</v>
      </c>
      <c r="B3136" s="414" t="s">
        <v>2833</v>
      </c>
      <c r="C3136" s="415" t="s">
        <v>8</v>
      </c>
      <c r="D3136" s="416">
        <v>28.47</v>
      </c>
      <c r="E3136" s="417" t="s">
        <v>301</v>
      </c>
    </row>
    <row r="3137" spans="1:5" ht="54" x14ac:dyDescent="0.25">
      <c r="A3137" s="418">
        <v>91789</v>
      </c>
      <c r="B3137" s="414" t="s">
        <v>2834</v>
      </c>
      <c r="C3137" s="415" t="s">
        <v>8</v>
      </c>
      <c r="D3137" s="416">
        <v>28.88</v>
      </c>
      <c r="E3137" s="417" t="s">
        <v>301</v>
      </c>
    </row>
    <row r="3138" spans="1:5" ht="54" x14ac:dyDescent="0.25">
      <c r="A3138" s="418">
        <v>91790</v>
      </c>
      <c r="B3138" s="414" t="s">
        <v>2835</v>
      </c>
      <c r="C3138" s="415" t="s">
        <v>8</v>
      </c>
      <c r="D3138" s="416">
        <v>44.62</v>
      </c>
      <c r="E3138" s="417" t="s">
        <v>301</v>
      </c>
    </row>
    <row r="3139" spans="1:5" ht="40.5" x14ac:dyDescent="0.25">
      <c r="A3139" s="418">
        <v>91791</v>
      </c>
      <c r="B3139" s="414" t="s">
        <v>2836</v>
      </c>
      <c r="C3139" s="415" t="s">
        <v>8</v>
      </c>
      <c r="D3139" s="416">
        <v>55.68</v>
      </c>
      <c r="E3139" s="417" t="s">
        <v>301</v>
      </c>
    </row>
    <row r="3140" spans="1:5" ht="54" x14ac:dyDescent="0.25">
      <c r="A3140" s="418">
        <v>91792</v>
      </c>
      <c r="B3140" s="414" t="s">
        <v>2837</v>
      </c>
      <c r="C3140" s="415" t="s">
        <v>8</v>
      </c>
      <c r="D3140" s="416">
        <v>43.79</v>
      </c>
      <c r="E3140" s="417" t="s">
        <v>301</v>
      </c>
    </row>
    <row r="3141" spans="1:5" ht="54" x14ac:dyDescent="0.25">
      <c r="A3141" s="418">
        <v>91793</v>
      </c>
      <c r="B3141" s="414" t="s">
        <v>2838</v>
      </c>
      <c r="C3141" s="415" t="s">
        <v>8</v>
      </c>
      <c r="D3141" s="416">
        <v>63.73</v>
      </c>
      <c r="E3141" s="417" t="s">
        <v>301</v>
      </c>
    </row>
    <row r="3142" spans="1:5" ht="54" x14ac:dyDescent="0.25">
      <c r="A3142" s="418">
        <v>91794</v>
      </c>
      <c r="B3142" s="414" t="s">
        <v>2839</v>
      </c>
      <c r="C3142" s="415" t="s">
        <v>8</v>
      </c>
      <c r="D3142" s="416">
        <v>27.86</v>
      </c>
      <c r="E3142" s="417" t="s">
        <v>301</v>
      </c>
    </row>
    <row r="3143" spans="1:5" ht="54" x14ac:dyDescent="0.25">
      <c r="A3143" s="418">
        <v>91795</v>
      </c>
      <c r="B3143" s="414" t="s">
        <v>2840</v>
      </c>
      <c r="C3143" s="415" t="s">
        <v>8</v>
      </c>
      <c r="D3143" s="416">
        <v>47.88</v>
      </c>
      <c r="E3143" s="417" t="s">
        <v>301</v>
      </c>
    </row>
    <row r="3144" spans="1:5" ht="40.5" x14ac:dyDescent="0.25">
      <c r="A3144" s="418">
        <v>91796</v>
      </c>
      <c r="B3144" s="414" t="s">
        <v>2841</v>
      </c>
      <c r="C3144" s="415" t="s">
        <v>8</v>
      </c>
      <c r="D3144" s="416">
        <v>49.93</v>
      </c>
      <c r="E3144" s="417" t="s">
        <v>301</v>
      </c>
    </row>
    <row r="3145" spans="1:5" ht="27" x14ac:dyDescent="0.25">
      <c r="A3145" s="418">
        <v>92275</v>
      </c>
      <c r="B3145" s="414" t="s">
        <v>7696</v>
      </c>
      <c r="C3145" s="415" t="s">
        <v>8</v>
      </c>
      <c r="D3145" s="416">
        <v>32.92</v>
      </c>
      <c r="E3145" s="417" t="s">
        <v>301</v>
      </c>
    </row>
    <row r="3146" spans="1:5" ht="27" x14ac:dyDescent="0.25">
      <c r="A3146" s="418">
        <v>92276</v>
      </c>
      <c r="B3146" s="414" t="s">
        <v>7697</v>
      </c>
      <c r="C3146" s="415" t="s">
        <v>8</v>
      </c>
      <c r="D3146" s="416">
        <v>41.64</v>
      </c>
      <c r="E3146" s="417" t="s">
        <v>301</v>
      </c>
    </row>
    <row r="3147" spans="1:5" ht="27" x14ac:dyDescent="0.25">
      <c r="A3147" s="418">
        <v>92277</v>
      </c>
      <c r="B3147" s="414" t="s">
        <v>7698</v>
      </c>
      <c r="C3147" s="415" t="s">
        <v>8</v>
      </c>
      <c r="D3147" s="416">
        <v>59.91</v>
      </c>
      <c r="E3147" s="417" t="s">
        <v>301</v>
      </c>
    </row>
    <row r="3148" spans="1:5" ht="27" x14ac:dyDescent="0.25">
      <c r="A3148" s="418">
        <v>92278</v>
      </c>
      <c r="B3148" s="414" t="s">
        <v>7699</v>
      </c>
      <c r="C3148" s="415" t="s">
        <v>8</v>
      </c>
      <c r="D3148" s="416">
        <v>80.430000000000007</v>
      </c>
      <c r="E3148" s="417" t="s">
        <v>301</v>
      </c>
    </row>
    <row r="3149" spans="1:5" ht="27" x14ac:dyDescent="0.25">
      <c r="A3149" s="418">
        <v>92279</v>
      </c>
      <c r="B3149" s="414" t="s">
        <v>7700</v>
      </c>
      <c r="C3149" s="415" t="s">
        <v>8</v>
      </c>
      <c r="D3149" s="416">
        <v>116.03</v>
      </c>
      <c r="E3149" s="417" t="s">
        <v>301</v>
      </c>
    </row>
    <row r="3150" spans="1:5" ht="27" x14ac:dyDescent="0.25">
      <c r="A3150" s="418">
        <v>92280</v>
      </c>
      <c r="B3150" s="414" t="s">
        <v>7701</v>
      </c>
      <c r="C3150" s="415" t="s">
        <v>8</v>
      </c>
      <c r="D3150" s="416">
        <v>162.68</v>
      </c>
      <c r="E3150" s="417" t="s">
        <v>301</v>
      </c>
    </row>
    <row r="3151" spans="1:5" ht="27" x14ac:dyDescent="0.25">
      <c r="A3151" s="418">
        <v>92281</v>
      </c>
      <c r="B3151" s="414" t="s">
        <v>7702</v>
      </c>
      <c r="C3151" s="415" t="s">
        <v>8</v>
      </c>
      <c r="D3151" s="416">
        <v>97.9</v>
      </c>
      <c r="E3151" s="417" t="s">
        <v>301</v>
      </c>
    </row>
    <row r="3152" spans="1:5" ht="27" x14ac:dyDescent="0.25">
      <c r="A3152" s="418">
        <v>92282</v>
      </c>
      <c r="B3152" s="414" t="s">
        <v>7703</v>
      </c>
      <c r="C3152" s="415" t="s">
        <v>8</v>
      </c>
      <c r="D3152" s="416">
        <v>109.25</v>
      </c>
      <c r="E3152" s="417" t="s">
        <v>301</v>
      </c>
    </row>
    <row r="3153" spans="1:5" ht="27" x14ac:dyDescent="0.25">
      <c r="A3153" s="418">
        <v>92283</v>
      </c>
      <c r="B3153" s="414" t="s">
        <v>7704</v>
      </c>
      <c r="C3153" s="415" t="s">
        <v>8</v>
      </c>
      <c r="D3153" s="416">
        <v>145.34</v>
      </c>
      <c r="E3153" s="417" t="s">
        <v>301</v>
      </c>
    </row>
    <row r="3154" spans="1:5" ht="27" x14ac:dyDescent="0.25">
      <c r="A3154" s="418">
        <v>92284</v>
      </c>
      <c r="B3154" s="414" t="s">
        <v>7705</v>
      </c>
      <c r="C3154" s="415" t="s">
        <v>8</v>
      </c>
      <c r="D3154" s="416">
        <v>177.85</v>
      </c>
      <c r="E3154" s="417" t="s">
        <v>301</v>
      </c>
    </row>
    <row r="3155" spans="1:5" ht="27" x14ac:dyDescent="0.25">
      <c r="A3155" s="418">
        <v>92285</v>
      </c>
      <c r="B3155" s="414" t="s">
        <v>7706</v>
      </c>
      <c r="C3155" s="415" t="s">
        <v>8</v>
      </c>
      <c r="D3155" s="416">
        <v>232.43</v>
      </c>
      <c r="E3155" s="417" t="s">
        <v>301</v>
      </c>
    </row>
    <row r="3156" spans="1:5" ht="27" x14ac:dyDescent="0.25">
      <c r="A3156" s="418">
        <v>92286</v>
      </c>
      <c r="B3156" s="414" t="s">
        <v>7707</v>
      </c>
      <c r="C3156" s="415" t="s">
        <v>8</v>
      </c>
      <c r="D3156" s="416">
        <v>280.70999999999998</v>
      </c>
      <c r="E3156" s="417" t="s">
        <v>301</v>
      </c>
    </row>
    <row r="3157" spans="1:5" ht="27" x14ac:dyDescent="0.25">
      <c r="A3157" s="418">
        <v>92305</v>
      </c>
      <c r="B3157" s="414" t="s">
        <v>7708</v>
      </c>
      <c r="C3157" s="415" t="s">
        <v>8</v>
      </c>
      <c r="D3157" s="416">
        <v>22.8</v>
      </c>
      <c r="E3157" s="417" t="s">
        <v>301</v>
      </c>
    </row>
    <row r="3158" spans="1:5" ht="27" x14ac:dyDescent="0.25">
      <c r="A3158" s="418">
        <v>92306</v>
      </c>
      <c r="B3158" s="414" t="s">
        <v>7709</v>
      </c>
      <c r="C3158" s="415" t="s">
        <v>8</v>
      </c>
      <c r="D3158" s="416">
        <v>36.56</v>
      </c>
      <c r="E3158" s="417" t="s">
        <v>301</v>
      </c>
    </row>
    <row r="3159" spans="1:5" ht="27" x14ac:dyDescent="0.25">
      <c r="A3159" s="418">
        <v>92307</v>
      </c>
      <c r="B3159" s="414" t="s">
        <v>7710</v>
      </c>
      <c r="C3159" s="415" t="s">
        <v>8</v>
      </c>
      <c r="D3159" s="416">
        <v>45.54</v>
      </c>
      <c r="E3159" s="417" t="s">
        <v>301</v>
      </c>
    </row>
    <row r="3160" spans="1:5" ht="27" x14ac:dyDescent="0.25">
      <c r="A3160" s="418">
        <v>92308</v>
      </c>
      <c r="B3160" s="414" t="s">
        <v>7711</v>
      </c>
      <c r="C3160" s="415" t="s">
        <v>8</v>
      </c>
      <c r="D3160" s="416">
        <v>38.4</v>
      </c>
      <c r="E3160" s="417" t="s">
        <v>301</v>
      </c>
    </row>
    <row r="3161" spans="1:5" ht="27" x14ac:dyDescent="0.25">
      <c r="A3161" s="418">
        <v>92309</v>
      </c>
      <c r="B3161" s="414" t="s">
        <v>7712</v>
      </c>
      <c r="C3161" s="415" t="s">
        <v>8</v>
      </c>
      <c r="D3161" s="416">
        <v>103.37</v>
      </c>
      <c r="E3161" s="417" t="s">
        <v>301</v>
      </c>
    </row>
    <row r="3162" spans="1:5" ht="27" x14ac:dyDescent="0.25">
      <c r="A3162" s="418">
        <v>92310</v>
      </c>
      <c r="B3162" s="414" t="s">
        <v>7713</v>
      </c>
      <c r="C3162" s="415" t="s">
        <v>8</v>
      </c>
      <c r="D3162" s="416">
        <v>115.02</v>
      </c>
      <c r="E3162" s="417" t="s">
        <v>301</v>
      </c>
    </row>
    <row r="3163" spans="1:5" ht="27" x14ac:dyDescent="0.25">
      <c r="A3163" s="418">
        <v>92320</v>
      </c>
      <c r="B3163" s="414" t="s">
        <v>7714</v>
      </c>
      <c r="C3163" s="415" t="s">
        <v>8</v>
      </c>
      <c r="D3163" s="416">
        <v>30.77</v>
      </c>
      <c r="E3163" s="417" t="s">
        <v>301</v>
      </c>
    </row>
    <row r="3164" spans="1:5" ht="27" x14ac:dyDescent="0.25">
      <c r="A3164" s="418">
        <v>92321</v>
      </c>
      <c r="B3164" s="414" t="s">
        <v>7715</v>
      </c>
      <c r="C3164" s="415" t="s">
        <v>8</v>
      </c>
      <c r="D3164" s="416">
        <v>50.28</v>
      </c>
      <c r="E3164" s="417" t="s">
        <v>301</v>
      </c>
    </row>
    <row r="3165" spans="1:5" ht="27" x14ac:dyDescent="0.25">
      <c r="A3165" s="418">
        <v>92322</v>
      </c>
      <c r="B3165" s="414" t="s">
        <v>7716</v>
      </c>
      <c r="C3165" s="415" t="s">
        <v>8</v>
      </c>
      <c r="D3165" s="416">
        <v>64.25</v>
      </c>
      <c r="E3165" s="417" t="s">
        <v>301</v>
      </c>
    </row>
    <row r="3166" spans="1:5" ht="27" x14ac:dyDescent="0.25">
      <c r="A3166" s="418">
        <v>92323</v>
      </c>
      <c r="B3166" s="414" t="s">
        <v>7717</v>
      </c>
      <c r="C3166" s="415" t="s">
        <v>8</v>
      </c>
      <c r="D3166" s="416">
        <v>44.47</v>
      </c>
      <c r="E3166" s="417" t="s">
        <v>301</v>
      </c>
    </row>
    <row r="3167" spans="1:5" ht="27" x14ac:dyDescent="0.25">
      <c r="A3167" s="418">
        <v>92324</v>
      </c>
      <c r="B3167" s="414" t="s">
        <v>7718</v>
      </c>
      <c r="C3167" s="415" t="s">
        <v>8</v>
      </c>
      <c r="D3167" s="416">
        <v>115.18</v>
      </c>
      <c r="E3167" s="417" t="s">
        <v>301</v>
      </c>
    </row>
    <row r="3168" spans="1:5" ht="27" x14ac:dyDescent="0.25">
      <c r="A3168" s="418">
        <v>92325</v>
      </c>
      <c r="B3168" s="414" t="s">
        <v>7719</v>
      </c>
      <c r="C3168" s="415" t="s">
        <v>8</v>
      </c>
      <c r="D3168" s="416">
        <v>131.77000000000001</v>
      </c>
      <c r="E3168" s="417" t="s">
        <v>301</v>
      </c>
    </row>
    <row r="3169" spans="1:5" ht="27" x14ac:dyDescent="0.25">
      <c r="A3169" s="418">
        <v>92335</v>
      </c>
      <c r="B3169" s="414" t="s">
        <v>2842</v>
      </c>
      <c r="C3169" s="415" t="s">
        <v>8</v>
      </c>
      <c r="D3169" s="416">
        <v>59.39</v>
      </c>
      <c r="E3169" s="417" t="s">
        <v>301</v>
      </c>
    </row>
    <row r="3170" spans="1:5" ht="27" x14ac:dyDescent="0.25">
      <c r="A3170" s="418">
        <v>92336</v>
      </c>
      <c r="B3170" s="414" t="s">
        <v>2843</v>
      </c>
      <c r="C3170" s="415" t="s">
        <v>8</v>
      </c>
      <c r="D3170" s="416">
        <v>72.849999999999994</v>
      </c>
      <c r="E3170" s="417" t="s">
        <v>301</v>
      </c>
    </row>
    <row r="3171" spans="1:5" ht="27" x14ac:dyDescent="0.25">
      <c r="A3171" s="418">
        <v>92337</v>
      </c>
      <c r="B3171" s="414" t="s">
        <v>2844</v>
      </c>
      <c r="C3171" s="415" t="s">
        <v>8</v>
      </c>
      <c r="D3171" s="416">
        <v>95.57</v>
      </c>
      <c r="E3171" s="417" t="s">
        <v>301</v>
      </c>
    </row>
    <row r="3172" spans="1:5" ht="27" x14ac:dyDescent="0.25">
      <c r="A3172" s="418">
        <v>92338</v>
      </c>
      <c r="B3172" s="414" t="s">
        <v>2845</v>
      </c>
      <c r="C3172" s="415" t="s">
        <v>8</v>
      </c>
      <c r="D3172" s="416">
        <v>77.010000000000005</v>
      </c>
      <c r="E3172" s="417" t="s">
        <v>301</v>
      </c>
    </row>
    <row r="3173" spans="1:5" ht="27" x14ac:dyDescent="0.25">
      <c r="A3173" s="418">
        <v>92339</v>
      </c>
      <c r="B3173" s="414" t="s">
        <v>2846</v>
      </c>
      <c r="C3173" s="415" t="s">
        <v>8</v>
      </c>
      <c r="D3173" s="416">
        <v>113.24</v>
      </c>
      <c r="E3173" s="417" t="s">
        <v>301</v>
      </c>
    </row>
    <row r="3174" spans="1:5" ht="27" x14ac:dyDescent="0.25">
      <c r="A3174" s="418">
        <v>92341</v>
      </c>
      <c r="B3174" s="414" t="s">
        <v>2847</v>
      </c>
      <c r="C3174" s="415" t="s">
        <v>8</v>
      </c>
      <c r="D3174" s="416">
        <v>67.36</v>
      </c>
      <c r="E3174" s="417" t="s">
        <v>301</v>
      </c>
    </row>
    <row r="3175" spans="1:5" ht="27" x14ac:dyDescent="0.25">
      <c r="A3175" s="418">
        <v>92342</v>
      </c>
      <c r="B3175" s="414" t="s">
        <v>2848</v>
      </c>
      <c r="C3175" s="415" t="s">
        <v>8</v>
      </c>
      <c r="D3175" s="416">
        <v>80.87</v>
      </c>
      <c r="E3175" s="417" t="s">
        <v>301</v>
      </c>
    </row>
    <row r="3176" spans="1:5" ht="27" x14ac:dyDescent="0.25">
      <c r="A3176" s="418">
        <v>92343</v>
      </c>
      <c r="B3176" s="414" t="s">
        <v>2849</v>
      </c>
      <c r="C3176" s="415" t="s">
        <v>8</v>
      </c>
      <c r="D3176" s="416">
        <v>103.66</v>
      </c>
      <c r="E3176" s="417" t="s">
        <v>301</v>
      </c>
    </row>
    <row r="3177" spans="1:5" ht="27" x14ac:dyDescent="0.25">
      <c r="A3177" s="418">
        <v>92361</v>
      </c>
      <c r="B3177" s="414" t="s">
        <v>2850</v>
      </c>
      <c r="C3177" s="415" t="s">
        <v>8</v>
      </c>
      <c r="D3177" s="416">
        <v>60.44</v>
      </c>
      <c r="E3177" s="417" t="s">
        <v>301</v>
      </c>
    </row>
    <row r="3178" spans="1:5" ht="27" x14ac:dyDescent="0.25">
      <c r="A3178" s="418">
        <v>92362</v>
      </c>
      <c r="B3178" s="414" t="s">
        <v>2851</v>
      </c>
      <c r="C3178" s="415" t="s">
        <v>8</v>
      </c>
      <c r="D3178" s="416">
        <v>96.02</v>
      </c>
      <c r="E3178" s="417" t="s">
        <v>301</v>
      </c>
    </row>
    <row r="3179" spans="1:5" ht="40.5" x14ac:dyDescent="0.25">
      <c r="A3179" s="418">
        <v>92364</v>
      </c>
      <c r="B3179" s="414" t="s">
        <v>2852</v>
      </c>
      <c r="C3179" s="415" t="s">
        <v>8</v>
      </c>
      <c r="D3179" s="416">
        <v>36.18</v>
      </c>
      <c r="E3179" s="417" t="s">
        <v>301</v>
      </c>
    </row>
    <row r="3180" spans="1:5" ht="40.5" x14ac:dyDescent="0.25">
      <c r="A3180" s="418">
        <v>92365</v>
      </c>
      <c r="B3180" s="414" t="s">
        <v>2853</v>
      </c>
      <c r="C3180" s="415" t="s">
        <v>8</v>
      </c>
      <c r="D3180" s="416">
        <v>41.56</v>
      </c>
      <c r="E3180" s="417" t="s">
        <v>301</v>
      </c>
    </row>
    <row r="3181" spans="1:5" ht="40.5" x14ac:dyDescent="0.25">
      <c r="A3181" s="418">
        <v>92366</v>
      </c>
      <c r="B3181" s="414" t="s">
        <v>2854</v>
      </c>
      <c r="C3181" s="415" t="s">
        <v>8</v>
      </c>
      <c r="D3181" s="416">
        <v>57.51</v>
      </c>
      <c r="E3181" s="417" t="s">
        <v>301</v>
      </c>
    </row>
    <row r="3182" spans="1:5" ht="40.5" x14ac:dyDescent="0.25">
      <c r="A3182" s="418">
        <v>92367</v>
      </c>
      <c r="B3182" s="414" t="s">
        <v>158</v>
      </c>
      <c r="C3182" s="415" t="s">
        <v>8</v>
      </c>
      <c r="D3182" s="416">
        <v>70.56</v>
      </c>
      <c r="E3182" s="417" t="s">
        <v>301</v>
      </c>
    </row>
    <row r="3183" spans="1:5" ht="40.5" x14ac:dyDescent="0.25">
      <c r="A3183" s="418">
        <v>92368</v>
      </c>
      <c r="B3183" s="414" t="s">
        <v>2855</v>
      </c>
      <c r="C3183" s="415" t="s">
        <v>8</v>
      </c>
      <c r="D3183" s="416">
        <v>92.95</v>
      </c>
      <c r="E3183" s="417" t="s">
        <v>301</v>
      </c>
    </row>
    <row r="3184" spans="1:5" ht="27" x14ac:dyDescent="0.25">
      <c r="A3184" s="418">
        <v>92648</v>
      </c>
      <c r="B3184" s="414" t="s">
        <v>2856</v>
      </c>
      <c r="C3184" s="415" t="s">
        <v>8</v>
      </c>
      <c r="D3184" s="416">
        <v>52.13</v>
      </c>
      <c r="E3184" s="417" t="s">
        <v>301</v>
      </c>
    </row>
    <row r="3185" spans="1:5" ht="27" x14ac:dyDescent="0.25">
      <c r="A3185" s="418">
        <v>92649</v>
      </c>
      <c r="B3185" s="414" t="s">
        <v>2857</v>
      </c>
      <c r="C3185" s="415" t="s">
        <v>8</v>
      </c>
      <c r="D3185" s="416">
        <v>63.41</v>
      </c>
      <c r="E3185" s="417" t="s">
        <v>301</v>
      </c>
    </row>
    <row r="3186" spans="1:5" ht="27" x14ac:dyDescent="0.25">
      <c r="A3186" s="418">
        <v>92650</v>
      </c>
      <c r="B3186" s="414" t="s">
        <v>2858</v>
      </c>
      <c r="C3186" s="415" t="s">
        <v>8</v>
      </c>
      <c r="D3186" s="416">
        <v>99.01</v>
      </c>
      <c r="E3186" s="417" t="s">
        <v>301</v>
      </c>
    </row>
    <row r="3187" spans="1:5" ht="40.5" x14ac:dyDescent="0.25">
      <c r="A3187" s="418">
        <v>92652</v>
      </c>
      <c r="B3187" s="414" t="s">
        <v>2859</v>
      </c>
      <c r="C3187" s="415" t="s">
        <v>8</v>
      </c>
      <c r="D3187" s="416">
        <v>39.82</v>
      </c>
      <c r="E3187" s="417" t="s">
        <v>301</v>
      </c>
    </row>
    <row r="3188" spans="1:5" ht="40.5" x14ac:dyDescent="0.25">
      <c r="A3188" s="418">
        <v>92653</v>
      </c>
      <c r="B3188" s="414" t="s">
        <v>2860</v>
      </c>
      <c r="C3188" s="415" t="s">
        <v>8</v>
      </c>
      <c r="D3188" s="416">
        <v>45.23</v>
      </c>
      <c r="E3188" s="417" t="s">
        <v>301</v>
      </c>
    </row>
    <row r="3189" spans="1:5" ht="40.5" x14ac:dyDescent="0.25">
      <c r="A3189" s="418">
        <v>92654</v>
      </c>
      <c r="B3189" s="414" t="s">
        <v>2861</v>
      </c>
      <c r="C3189" s="415" t="s">
        <v>8</v>
      </c>
      <c r="D3189" s="416">
        <v>61.18</v>
      </c>
      <c r="E3189" s="417" t="s">
        <v>301</v>
      </c>
    </row>
    <row r="3190" spans="1:5" ht="40.5" x14ac:dyDescent="0.25">
      <c r="A3190" s="418">
        <v>92655</v>
      </c>
      <c r="B3190" s="414" t="s">
        <v>2862</v>
      </c>
      <c r="C3190" s="415" t="s">
        <v>8</v>
      </c>
      <c r="D3190" s="416">
        <v>74.31</v>
      </c>
      <c r="E3190" s="417" t="s">
        <v>301</v>
      </c>
    </row>
    <row r="3191" spans="1:5" ht="40.5" x14ac:dyDescent="0.25">
      <c r="A3191" s="418">
        <v>92656</v>
      </c>
      <c r="B3191" s="414" t="s">
        <v>2863</v>
      </c>
      <c r="C3191" s="415" t="s">
        <v>8</v>
      </c>
      <c r="D3191" s="416">
        <v>96.69</v>
      </c>
      <c r="E3191" s="417" t="s">
        <v>301</v>
      </c>
    </row>
    <row r="3192" spans="1:5" ht="40.5" x14ac:dyDescent="0.25">
      <c r="A3192" s="418">
        <v>92687</v>
      </c>
      <c r="B3192" s="414" t="s">
        <v>2864</v>
      </c>
      <c r="C3192" s="415" t="s">
        <v>8</v>
      </c>
      <c r="D3192" s="416">
        <v>18.95</v>
      </c>
      <c r="E3192" s="417" t="s">
        <v>301</v>
      </c>
    </row>
    <row r="3193" spans="1:5" ht="40.5" x14ac:dyDescent="0.25">
      <c r="A3193" s="418">
        <v>92688</v>
      </c>
      <c r="B3193" s="414" t="s">
        <v>2865</v>
      </c>
      <c r="C3193" s="415" t="s">
        <v>8</v>
      </c>
      <c r="D3193" s="416">
        <v>26.9</v>
      </c>
      <c r="E3193" s="417" t="s">
        <v>301</v>
      </c>
    </row>
    <row r="3194" spans="1:5" ht="40.5" x14ac:dyDescent="0.25">
      <c r="A3194" s="418">
        <v>92689</v>
      </c>
      <c r="B3194" s="414" t="s">
        <v>2866</v>
      </c>
      <c r="C3194" s="415" t="s">
        <v>8</v>
      </c>
      <c r="D3194" s="416">
        <v>26.59</v>
      </c>
      <c r="E3194" s="417" t="s">
        <v>301</v>
      </c>
    </row>
    <row r="3195" spans="1:5" ht="40.5" x14ac:dyDescent="0.25">
      <c r="A3195" s="418">
        <v>92690</v>
      </c>
      <c r="B3195" s="414" t="s">
        <v>2867</v>
      </c>
      <c r="C3195" s="415" t="s">
        <v>8</v>
      </c>
      <c r="D3195" s="416">
        <v>38.67</v>
      </c>
      <c r="E3195" s="417" t="s">
        <v>301</v>
      </c>
    </row>
    <row r="3196" spans="1:5" ht="40.5" x14ac:dyDescent="0.25">
      <c r="A3196" s="418">
        <v>94462</v>
      </c>
      <c r="B3196" s="414" t="s">
        <v>2868</v>
      </c>
      <c r="C3196" s="415" t="s">
        <v>8</v>
      </c>
      <c r="D3196" s="416">
        <v>67.34</v>
      </c>
      <c r="E3196" s="417" t="s">
        <v>301</v>
      </c>
    </row>
    <row r="3197" spans="1:5" ht="40.5" x14ac:dyDescent="0.25">
      <c r="A3197" s="418">
        <v>94463</v>
      </c>
      <c r="B3197" s="414" t="s">
        <v>2869</v>
      </c>
      <c r="C3197" s="415" t="s">
        <v>8</v>
      </c>
      <c r="D3197" s="416">
        <v>78.33</v>
      </c>
      <c r="E3197" s="417" t="s">
        <v>301</v>
      </c>
    </row>
    <row r="3198" spans="1:5" ht="40.5" x14ac:dyDescent="0.25">
      <c r="A3198" s="418">
        <v>94464</v>
      </c>
      <c r="B3198" s="414" t="s">
        <v>2870</v>
      </c>
      <c r="C3198" s="415" t="s">
        <v>8</v>
      </c>
      <c r="D3198" s="416">
        <v>109.77</v>
      </c>
      <c r="E3198" s="417" t="s">
        <v>301</v>
      </c>
    </row>
    <row r="3199" spans="1:5" ht="40.5" x14ac:dyDescent="0.25">
      <c r="A3199" s="418">
        <v>94602</v>
      </c>
      <c r="B3199" s="414" t="s">
        <v>7720</v>
      </c>
      <c r="C3199" s="415" t="s">
        <v>8</v>
      </c>
      <c r="D3199" s="416">
        <v>130.46</v>
      </c>
      <c r="E3199" s="417" t="s">
        <v>301</v>
      </c>
    </row>
    <row r="3200" spans="1:5" ht="40.5" x14ac:dyDescent="0.25">
      <c r="A3200" s="418">
        <v>94603</v>
      </c>
      <c r="B3200" s="414" t="s">
        <v>7721</v>
      </c>
      <c r="C3200" s="415" t="s">
        <v>8</v>
      </c>
      <c r="D3200" s="416">
        <v>173.35</v>
      </c>
      <c r="E3200" s="417" t="s">
        <v>301</v>
      </c>
    </row>
    <row r="3201" spans="1:5" ht="40.5" x14ac:dyDescent="0.25">
      <c r="A3201" s="418">
        <v>94604</v>
      </c>
      <c r="B3201" s="414" t="s">
        <v>7722</v>
      </c>
      <c r="C3201" s="415" t="s">
        <v>8</v>
      </c>
      <c r="D3201" s="416">
        <v>235.29</v>
      </c>
      <c r="E3201" s="417" t="s">
        <v>301</v>
      </c>
    </row>
    <row r="3202" spans="1:5" ht="40.5" x14ac:dyDescent="0.25">
      <c r="A3202" s="418">
        <v>94605</v>
      </c>
      <c r="B3202" s="414" t="s">
        <v>7723</v>
      </c>
      <c r="C3202" s="415" t="s">
        <v>8</v>
      </c>
      <c r="D3202" s="416">
        <v>333.72</v>
      </c>
      <c r="E3202" s="417" t="s">
        <v>301</v>
      </c>
    </row>
    <row r="3203" spans="1:5" ht="40.5" x14ac:dyDescent="0.25">
      <c r="A3203" s="418">
        <v>94648</v>
      </c>
      <c r="B3203" s="414" t="s">
        <v>2871</v>
      </c>
      <c r="C3203" s="415" t="s">
        <v>8</v>
      </c>
      <c r="D3203" s="416">
        <v>7.67</v>
      </c>
      <c r="E3203" s="417" t="s">
        <v>301</v>
      </c>
    </row>
    <row r="3204" spans="1:5" ht="40.5" x14ac:dyDescent="0.25">
      <c r="A3204" s="418">
        <v>94649</v>
      </c>
      <c r="B3204" s="414" t="s">
        <v>2872</v>
      </c>
      <c r="C3204" s="415" t="s">
        <v>8</v>
      </c>
      <c r="D3204" s="416">
        <v>11.01</v>
      </c>
      <c r="E3204" s="417" t="s">
        <v>301</v>
      </c>
    </row>
    <row r="3205" spans="1:5" ht="40.5" x14ac:dyDescent="0.25">
      <c r="A3205" s="418">
        <v>94650</v>
      </c>
      <c r="B3205" s="414" t="s">
        <v>2873</v>
      </c>
      <c r="C3205" s="415" t="s">
        <v>8</v>
      </c>
      <c r="D3205" s="416">
        <v>15.74</v>
      </c>
      <c r="E3205" s="417" t="s">
        <v>301</v>
      </c>
    </row>
    <row r="3206" spans="1:5" ht="40.5" x14ac:dyDescent="0.25">
      <c r="A3206" s="418">
        <v>94651</v>
      </c>
      <c r="B3206" s="414" t="s">
        <v>2874</v>
      </c>
      <c r="C3206" s="415" t="s">
        <v>8</v>
      </c>
      <c r="D3206" s="416">
        <v>17.010000000000002</v>
      </c>
      <c r="E3206" s="417" t="s">
        <v>301</v>
      </c>
    </row>
    <row r="3207" spans="1:5" ht="40.5" x14ac:dyDescent="0.25">
      <c r="A3207" s="418">
        <v>94652</v>
      </c>
      <c r="B3207" s="414" t="s">
        <v>2875</v>
      </c>
      <c r="C3207" s="415" t="s">
        <v>8</v>
      </c>
      <c r="D3207" s="416">
        <v>27.67</v>
      </c>
      <c r="E3207" s="417" t="s">
        <v>301</v>
      </c>
    </row>
    <row r="3208" spans="1:5" ht="40.5" x14ac:dyDescent="0.25">
      <c r="A3208" s="418">
        <v>94653</v>
      </c>
      <c r="B3208" s="414" t="s">
        <v>2876</v>
      </c>
      <c r="C3208" s="415" t="s">
        <v>8</v>
      </c>
      <c r="D3208" s="416">
        <v>38.57</v>
      </c>
      <c r="E3208" s="417" t="s">
        <v>301</v>
      </c>
    </row>
    <row r="3209" spans="1:5" ht="40.5" x14ac:dyDescent="0.25">
      <c r="A3209" s="418">
        <v>94654</v>
      </c>
      <c r="B3209" s="414" t="s">
        <v>2877</v>
      </c>
      <c r="C3209" s="415" t="s">
        <v>8</v>
      </c>
      <c r="D3209" s="416">
        <v>52.35</v>
      </c>
      <c r="E3209" s="417" t="s">
        <v>301</v>
      </c>
    </row>
    <row r="3210" spans="1:5" ht="40.5" x14ac:dyDescent="0.25">
      <c r="A3210" s="418">
        <v>94655</v>
      </c>
      <c r="B3210" s="414" t="s">
        <v>2878</v>
      </c>
      <c r="C3210" s="415" t="s">
        <v>8</v>
      </c>
      <c r="D3210" s="416">
        <v>71.760000000000005</v>
      </c>
      <c r="E3210" s="417" t="s">
        <v>301</v>
      </c>
    </row>
    <row r="3211" spans="1:5" ht="40.5" x14ac:dyDescent="0.25">
      <c r="A3211" s="418">
        <v>94716</v>
      </c>
      <c r="B3211" s="414" t="s">
        <v>2879</v>
      </c>
      <c r="C3211" s="415" t="s">
        <v>8</v>
      </c>
      <c r="D3211" s="416">
        <v>15.74</v>
      </c>
      <c r="E3211" s="417" t="s">
        <v>301</v>
      </c>
    </row>
    <row r="3212" spans="1:5" ht="40.5" x14ac:dyDescent="0.25">
      <c r="A3212" s="418">
        <v>94717</v>
      </c>
      <c r="B3212" s="414" t="s">
        <v>2880</v>
      </c>
      <c r="C3212" s="415" t="s">
        <v>8</v>
      </c>
      <c r="D3212" s="416">
        <v>22.46</v>
      </c>
      <c r="E3212" s="417" t="s">
        <v>301</v>
      </c>
    </row>
    <row r="3213" spans="1:5" ht="40.5" x14ac:dyDescent="0.25">
      <c r="A3213" s="418">
        <v>94718</v>
      </c>
      <c r="B3213" s="414" t="s">
        <v>2881</v>
      </c>
      <c r="C3213" s="415" t="s">
        <v>8</v>
      </c>
      <c r="D3213" s="416">
        <v>27.9</v>
      </c>
      <c r="E3213" s="417" t="s">
        <v>301</v>
      </c>
    </row>
    <row r="3214" spans="1:5" ht="40.5" x14ac:dyDescent="0.25">
      <c r="A3214" s="418">
        <v>94719</v>
      </c>
      <c r="B3214" s="414" t="s">
        <v>2882</v>
      </c>
      <c r="C3214" s="415" t="s">
        <v>8</v>
      </c>
      <c r="D3214" s="416">
        <v>35.97</v>
      </c>
      <c r="E3214" s="417" t="s">
        <v>301</v>
      </c>
    </row>
    <row r="3215" spans="1:5" ht="40.5" x14ac:dyDescent="0.25">
      <c r="A3215" s="418">
        <v>94720</v>
      </c>
      <c r="B3215" s="414" t="s">
        <v>2883</v>
      </c>
      <c r="C3215" s="415" t="s">
        <v>8</v>
      </c>
      <c r="D3215" s="416">
        <v>54.73</v>
      </c>
      <c r="E3215" s="417" t="s">
        <v>301</v>
      </c>
    </row>
    <row r="3216" spans="1:5" ht="40.5" x14ac:dyDescent="0.25">
      <c r="A3216" s="418">
        <v>94721</v>
      </c>
      <c r="B3216" s="414" t="s">
        <v>2884</v>
      </c>
      <c r="C3216" s="415" t="s">
        <v>8</v>
      </c>
      <c r="D3216" s="416">
        <v>78.36</v>
      </c>
      <c r="E3216" s="417" t="s">
        <v>301</v>
      </c>
    </row>
    <row r="3217" spans="1:5" ht="40.5" x14ac:dyDescent="0.25">
      <c r="A3217" s="418">
        <v>94722</v>
      </c>
      <c r="B3217" s="414" t="s">
        <v>2885</v>
      </c>
      <c r="C3217" s="415" t="s">
        <v>8</v>
      </c>
      <c r="D3217" s="416">
        <v>137.5</v>
      </c>
      <c r="E3217" s="417" t="s">
        <v>301</v>
      </c>
    </row>
    <row r="3218" spans="1:5" ht="27" x14ac:dyDescent="0.25">
      <c r="A3218" s="418">
        <v>95697</v>
      </c>
      <c r="B3218" s="414" t="s">
        <v>6181</v>
      </c>
      <c r="C3218" s="415" t="s">
        <v>8</v>
      </c>
      <c r="D3218" s="416">
        <v>49.15</v>
      </c>
      <c r="E3218" s="417" t="s">
        <v>301</v>
      </c>
    </row>
    <row r="3219" spans="1:5" ht="27" x14ac:dyDescent="0.25">
      <c r="A3219" s="418">
        <v>96635</v>
      </c>
      <c r="B3219" s="414" t="s">
        <v>5471</v>
      </c>
      <c r="C3219" s="415" t="s">
        <v>8</v>
      </c>
      <c r="D3219" s="416">
        <v>22.46</v>
      </c>
      <c r="E3219" s="417" t="s">
        <v>301</v>
      </c>
    </row>
    <row r="3220" spans="1:5" ht="27" x14ac:dyDescent="0.25">
      <c r="A3220" s="418">
        <v>96636</v>
      </c>
      <c r="B3220" s="414" t="s">
        <v>5472</v>
      </c>
      <c r="C3220" s="415" t="s">
        <v>8</v>
      </c>
      <c r="D3220" s="416">
        <v>23.8</v>
      </c>
      <c r="E3220" s="417" t="s">
        <v>301</v>
      </c>
    </row>
    <row r="3221" spans="1:5" ht="27" x14ac:dyDescent="0.25">
      <c r="A3221" s="418">
        <v>96644</v>
      </c>
      <c r="B3221" s="414" t="s">
        <v>5473</v>
      </c>
      <c r="C3221" s="415" t="s">
        <v>8</v>
      </c>
      <c r="D3221" s="416">
        <v>14.17</v>
      </c>
      <c r="E3221" s="417" t="s">
        <v>301</v>
      </c>
    </row>
    <row r="3222" spans="1:5" ht="27" x14ac:dyDescent="0.25">
      <c r="A3222" s="418">
        <v>96645</v>
      </c>
      <c r="B3222" s="414" t="s">
        <v>5474</v>
      </c>
      <c r="C3222" s="415" t="s">
        <v>8</v>
      </c>
      <c r="D3222" s="416">
        <v>18.399999999999999</v>
      </c>
      <c r="E3222" s="417" t="s">
        <v>301</v>
      </c>
    </row>
    <row r="3223" spans="1:5" ht="27" x14ac:dyDescent="0.25">
      <c r="A3223" s="418">
        <v>96646</v>
      </c>
      <c r="B3223" s="414" t="s">
        <v>5475</v>
      </c>
      <c r="C3223" s="415" t="s">
        <v>8</v>
      </c>
      <c r="D3223" s="416">
        <v>28.59</v>
      </c>
      <c r="E3223" s="417" t="s">
        <v>301</v>
      </c>
    </row>
    <row r="3224" spans="1:5" ht="27" x14ac:dyDescent="0.25">
      <c r="A3224" s="418">
        <v>96647</v>
      </c>
      <c r="B3224" s="414" t="s">
        <v>5476</v>
      </c>
      <c r="C3224" s="415" t="s">
        <v>8</v>
      </c>
      <c r="D3224" s="416">
        <v>12.68</v>
      </c>
      <c r="E3224" s="417" t="s">
        <v>301</v>
      </c>
    </row>
    <row r="3225" spans="1:5" ht="27" x14ac:dyDescent="0.25">
      <c r="A3225" s="418">
        <v>96648</v>
      </c>
      <c r="B3225" s="414" t="s">
        <v>5477</v>
      </c>
      <c r="C3225" s="415" t="s">
        <v>8</v>
      </c>
      <c r="D3225" s="416">
        <v>23.27</v>
      </c>
      <c r="E3225" s="417" t="s">
        <v>301</v>
      </c>
    </row>
    <row r="3226" spans="1:5" ht="27" x14ac:dyDescent="0.25">
      <c r="A3226" s="418">
        <v>96649</v>
      </c>
      <c r="B3226" s="414" t="s">
        <v>5478</v>
      </c>
      <c r="C3226" s="415" t="s">
        <v>8</v>
      </c>
      <c r="D3226" s="416">
        <v>34.5</v>
      </c>
      <c r="E3226" s="417" t="s">
        <v>301</v>
      </c>
    </row>
    <row r="3227" spans="1:5" ht="27" x14ac:dyDescent="0.25">
      <c r="A3227" s="418">
        <v>96668</v>
      </c>
      <c r="B3227" s="414" t="s">
        <v>5479</v>
      </c>
      <c r="C3227" s="415" t="s">
        <v>8</v>
      </c>
      <c r="D3227" s="416">
        <v>8.4</v>
      </c>
      <c r="E3227" s="417" t="s">
        <v>301</v>
      </c>
    </row>
    <row r="3228" spans="1:5" ht="27" x14ac:dyDescent="0.25">
      <c r="A3228" s="418">
        <v>96669</v>
      </c>
      <c r="B3228" s="414" t="s">
        <v>5480</v>
      </c>
      <c r="C3228" s="415" t="s">
        <v>8</v>
      </c>
      <c r="D3228" s="416">
        <v>10.42</v>
      </c>
      <c r="E3228" s="417" t="s">
        <v>301</v>
      </c>
    </row>
    <row r="3229" spans="1:5" ht="27" x14ac:dyDescent="0.25">
      <c r="A3229" s="418">
        <v>96670</v>
      </c>
      <c r="B3229" s="414" t="s">
        <v>5481</v>
      </c>
      <c r="C3229" s="415" t="s">
        <v>8</v>
      </c>
      <c r="D3229" s="416">
        <v>15.82</v>
      </c>
      <c r="E3229" s="417" t="s">
        <v>301</v>
      </c>
    </row>
    <row r="3230" spans="1:5" ht="27" x14ac:dyDescent="0.25">
      <c r="A3230" s="418">
        <v>96671</v>
      </c>
      <c r="B3230" s="414" t="s">
        <v>5482</v>
      </c>
      <c r="C3230" s="415" t="s">
        <v>8</v>
      </c>
      <c r="D3230" s="416">
        <v>21.23</v>
      </c>
      <c r="E3230" s="417" t="s">
        <v>301</v>
      </c>
    </row>
    <row r="3231" spans="1:5" ht="27" x14ac:dyDescent="0.25">
      <c r="A3231" s="418">
        <v>96672</v>
      </c>
      <c r="B3231" s="414" t="s">
        <v>5483</v>
      </c>
      <c r="C3231" s="415" t="s">
        <v>8</v>
      </c>
      <c r="D3231" s="416">
        <v>31.2</v>
      </c>
      <c r="E3231" s="417" t="s">
        <v>301</v>
      </c>
    </row>
    <row r="3232" spans="1:5" ht="27" x14ac:dyDescent="0.25">
      <c r="A3232" s="418">
        <v>96673</v>
      </c>
      <c r="B3232" s="414" t="s">
        <v>5484</v>
      </c>
      <c r="C3232" s="415" t="s">
        <v>8</v>
      </c>
      <c r="D3232" s="416">
        <v>50.76</v>
      </c>
      <c r="E3232" s="417" t="s">
        <v>301</v>
      </c>
    </row>
    <row r="3233" spans="1:5" ht="27" x14ac:dyDescent="0.25">
      <c r="A3233" s="418">
        <v>96674</v>
      </c>
      <c r="B3233" s="414" t="s">
        <v>5485</v>
      </c>
      <c r="C3233" s="415" t="s">
        <v>8</v>
      </c>
      <c r="D3233" s="416">
        <v>71.34</v>
      </c>
      <c r="E3233" s="417" t="s">
        <v>301</v>
      </c>
    </row>
    <row r="3234" spans="1:5" ht="27" x14ac:dyDescent="0.25">
      <c r="A3234" s="418">
        <v>96675</v>
      </c>
      <c r="B3234" s="414" t="s">
        <v>5486</v>
      </c>
      <c r="C3234" s="415" t="s">
        <v>8</v>
      </c>
      <c r="D3234" s="416">
        <v>123.54</v>
      </c>
      <c r="E3234" s="417" t="s">
        <v>301</v>
      </c>
    </row>
    <row r="3235" spans="1:5" ht="27" x14ac:dyDescent="0.25">
      <c r="A3235" s="418">
        <v>96676</v>
      </c>
      <c r="B3235" s="414" t="s">
        <v>5487</v>
      </c>
      <c r="C3235" s="415" t="s">
        <v>8</v>
      </c>
      <c r="D3235" s="416">
        <v>8.3699999999999992</v>
      </c>
      <c r="E3235" s="417" t="s">
        <v>301</v>
      </c>
    </row>
    <row r="3236" spans="1:5" ht="27" x14ac:dyDescent="0.25">
      <c r="A3236" s="418">
        <v>96677</v>
      </c>
      <c r="B3236" s="414" t="s">
        <v>5488</v>
      </c>
      <c r="C3236" s="415" t="s">
        <v>8</v>
      </c>
      <c r="D3236" s="416">
        <v>13.75</v>
      </c>
      <c r="E3236" s="417" t="s">
        <v>301</v>
      </c>
    </row>
    <row r="3237" spans="1:5" ht="27" x14ac:dyDescent="0.25">
      <c r="A3237" s="418">
        <v>96678</v>
      </c>
      <c r="B3237" s="414" t="s">
        <v>5489</v>
      </c>
      <c r="C3237" s="415" t="s">
        <v>8</v>
      </c>
      <c r="D3237" s="416">
        <v>19.13</v>
      </c>
      <c r="E3237" s="417" t="s">
        <v>301</v>
      </c>
    </row>
    <row r="3238" spans="1:5" ht="27" x14ac:dyDescent="0.25">
      <c r="A3238" s="418">
        <v>96679</v>
      </c>
      <c r="B3238" s="414" t="s">
        <v>5490</v>
      </c>
      <c r="C3238" s="415" t="s">
        <v>8</v>
      </c>
      <c r="D3238" s="416">
        <v>27.94</v>
      </c>
      <c r="E3238" s="417" t="s">
        <v>301</v>
      </c>
    </row>
    <row r="3239" spans="1:5" ht="27" x14ac:dyDescent="0.25">
      <c r="A3239" s="418">
        <v>96680</v>
      </c>
      <c r="B3239" s="414" t="s">
        <v>5491</v>
      </c>
      <c r="C3239" s="415" t="s">
        <v>8</v>
      </c>
      <c r="D3239" s="416">
        <v>37.770000000000003</v>
      </c>
      <c r="E3239" s="417" t="s">
        <v>301</v>
      </c>
    </row>
    <row r="3240" spans="1:5" ht="27" x14ac:dyDescent="0.25">
      <c r="A3240" s="418">
        <v>96681</v>
      </c>
      <c r="B3240" s="414" t="s">
        <v>5492</v>
      </c>
      <c r="C3240" s="415" t="s">
        <v>8</v>
      </c>
      <c r="D3240" s="416">
        <v>70</v>
      </c>
      <c r="E3240" s="417" t="s">
        <v>301</v>
      </c>
    </row>
    <row r="3241" spans="1:5" ht="27" x14ac:dyDescent="0.25">
      <c r="A3241" s="418">
        <v>96682</v>
      </c>
      <c r="B3241" s="414" t="s">
        <v>5493</v>
      </c>
      <c r="C3241" s="415" t="s">
        <v>8</v>
      </c>
      <c r="D3241" s="416">
        <v>103.15</v>
      </c>
      <c r="E3241" s="417" t="s">
        <v>301</v>
      </c>
    </row>
    <row r="3242" spans="1:5" ht="27" x14ac:dyDescent="0.25">
      <c r="A3242" s="418">
        <v>96683</v>
      </c>
      <c r="B3242" s="414" t="s">
        <v>5494</v>
      </c>
      <c r="C3242" s="415" t="s">
        <v>8</v>
      </c>
      <c r="D3242" s="416">
        <v>141.43</v>
      </c>
      <c r="E3242" s="417" t="s">
        <v>301</v>
      </c>
    </row>
    <row r="3243" spans="1:5" ht="40.5" x14ac:dyDescent="0.25">
      <c r="A3243" s="418">
        <v>96718</v>
      </c>
      <c r="B3243" s="414" t="s">
        <v>5495</v>
      </c>
      <c r="C3243" s="415" t="s">
        <v>8</v>
      </c>
      <c r="D3243" s="416">
        <v>5.41</v>
      </c>
      <c r="E3243" s="417" t="s">
        <v>301</v>
      </c>
    </row>
    <row r="3244" spans="1:5" ht="40.5" x14ac:dyDescent="0.25">
      <c r="A3244" s="418">
        <v>96719</v>
      </c>
      <c r="B3244" s="414" t="s">
        <v>5496</v>
      </c>
      <c r="C3244" s="415" t="s">
        <v>8</v>
      </c>
      <c r="D3244" s="416">
        <v>11.9</v>
      </c>
      <c r="E3244" s="417" t="s">
        <v>301</v>
      </c>
    </row>
    <row r="3245" spans="1:5" ht="40.5" x14ac:dyDescent="0.25">
      <c r="A3245" s="418">
        <v>96720</v>
      </c>
      <c r="B3245" s="414" t="s">
        <v>5497</v>
      </c>
      <c r="C3245" s="415" t="s">
        <v>8</v>
      </c>
      <c r="D3245" s="416">
        <v>14.41</v>
      </c>
      <c r="E3245" s="417" t="s">
        <v>301</v>
      </c>
    </row>
    <row r="3246" spans="1:5" ht="40.5" x14ac:dyDescent="0.25">
      <c r="A3246" s="418">
        <v>96721</v>
      </c>
      <c r="B3246" s="414" t="s">
        <v>5498</v>
      </c>
      <c r="C3246" s="415" t="s">
        <v>8</v>
      </c>
      <c r="D3246" s="416">
        <v>18.96</v>
      </c>
      <c r="E3246" s="417" t="s">
        <v>301</v>
      </c>
    </row>
    <row r="3247" spans="1:5" ht="40.5" x14ac:dyDescent="0.25">
      <c r="A3247" s="418">
        <v>96722</v>
      </c>
      <c r="B3247" s="414" t="s">
        <v>5499</v>
      </c>
      <c r="C3247" s="415" t="s">
        <v>8</v>
      </c>
      <c r="D3247" s="416">
        <v>26.07</v>
      </c>
      <c r="E3247" s="417" t="s">
        <v>301</v>
      </c>
    </row>
    <row r="3248" spans="1:5" ht="40.5" x14ac:dyDescent="0.25">
      <c r="A3248" s="418">
        <v>96723</v>
      </c>
      <c r="B3248" s="414" t="s">
        <v>5500</v>
      </c>
      <c r="C3248" s="415" t="s">
        <v>8</v>
      </c>
      <c r="D3248" s="416">
        <v>34.020000000000003</v>
      </c>
      <c r="E3248" s="417" t="s">
        <v>301</v>
      </c>
    </row>
    <row r="3249" spans="1:5" ht="40.5" x14ac:dyDescent="0.25">
      <c r="A3249" s="418">
        <v>96724</v>
      </c>
      <c r="B3249" s="414" t="s">
        <v>5501</v>
      </c>
      <c r="C3249" s="415" t="s">
        <v>8</v>
      </c>
      <c r="D3249" s="416">
        <v>55.59</v>
      </c>
      <c r="E3249" s="417" t="s">
        <v>301</v>
      </c>
    </row>
    <row r="3250" spans="1:5" ht="40.5" x14ac:dyDescent="0.25">
      <c r="A3250" s="418">
        <v>96725</v>
      </c>
      <c r="B3250" s="414" t="s">
        <v>5502</v>
      </c>
      <c r="C3250" s="415" t="s">
        <v>8</v>
      </c>
      <c r="D3250" s="416">
        <v>72.17</v>
      </c>
      <c r="E3250" s="417" t="s">
        <v>301</v>
      </c>
    </row>
    <row r="3251" spans="1:5" ht="40.5" x14ac:dyDescent="0.25">
      <c r="A3251" s="418">
        <v>96726</v>
      </c>
      <c r="B3251" s="414" t="s">
        <v>5503</v>
      </c>
      <c r="C3251" s="415" t="s">
        <v>8</v>
      </c>
      <c r="D3251" s="416">
        <v>117.51</v>
      </c>
      <c r="E3251" s="417" t="s">
        <v>301</v>
      </c>
    </row>
    <row r="3252" spans="1:5" ht="40.5" x14ac:dyDescent="0.25">
      <c r="A3252" s="418">
        <v>96727</v>
      </c>
      <c r="B3252" s="414" t="s">
        <v>5504</v>
      </c>
      <c r="C3252" s="415" t="s">
        <v>8</v>
      </c>
      <c r="D3252" s="416">
        <v>10.51</v>
      </c>
      <c r="E3252" s="417" t="s">
        <v>301</v>
      </c>
    </row>
    <row r="3253" spans="1:5" ht="40.5" x14ac:dyDescent="0.25">
      <c r="A3253" s="418">
        <v>96728</v>
      </c>
      <c r="B3253" s="414" t="s">
        <v>5505</v>
      </c>
      <c r="C3253" s="415" t="s">
        <v>8</v>
      </c>
      <c r="D3253" s="416">
        <v>12.35</v>
      </c>
      <c r="E3253" s="417" t="s">
        <v>301</v>
      </c>
    </row>
    <row r="3254" spans="1:5" ht="40.5" x14ac:dyDescent="0.25">
      <c r="A3254" s="418">
        <v>96729</v>
      </c>
      <c r="B3254" s="414" t="s">
        <v>5506</v>
      </c>
      <c r="C3254" s="415" t="s">
        <v>8</v>
      </c>
      <c r="D3254" s="416">
        <v>18.43</v>
      </c>
      <c r="E3254" s="417" t="s">
        <v>301</v>
      </c>
    </row>
    <row r="3255" spans="1:5" ht="40.5" x14ac:dyDescent="0.25">
      <c r="A3255" s="418">
        <v>96730</v>
      </c>
      <c r="B3255" s="414" t="s">
        <v>5507</v>
      </c>
      <c r="C3255" s="415" t="s">
        <v>8</v>
      </c>
      <c r="D3255" s="416">
        <v>22.89</v>
      </c>
      <c r="E3255" s="417" t="s">
        <v>301</v>
      </c>
    </row>
    <row r="3256" spans="1:5" ht="40.5" x14ac:dyDescent="0.25">
      <c r="A3256" s="418">
        <v>96731</v>
      </c>
      <c r="B3256" s="414" t="s">
        <v>5508</v>
      </c>
      <c r="C3256" s="415" t="s">
        <v>8</v>
      </c>
      <c r="D3256" s="416">
        <v>33.590000000000003</v>
      </c>
      <c r="E3256" s="417" t="s">
        <v>301</v>
      </c>
    </row>
    <row r="3257" spans="1:5" ht="40.5" x14ac:dyDescent="0.25">
      <c r="A3257" s="418">
        <v>96732</v>
      </c>
      <c r="B3257" s="414" t="s">
        <v>5509</v>
      </c>
      <c r="C3257" s="415" t="s">
        <v>8</v>
      </c>
      <c r="D3257" s="416">
        <v>41.13</v>
      </c>
      <c r="E3257" s="417" t="s">
        <v>301</v>
      </c>
    </row>
    <row r="3258" spans="1:5" ht="40.5" x14ac:dyDescent="0.25">
      <c r="A3258" s="418">
        <v>96733</v>
      </c>
      <c r="B3258" s="414" t="s">
        <v>5510</v>
      </c>
      <c r="C3258" s="415" t="s">
        <v>8</v>
      </c>
      <c r="D3258" s="416">
        <v>75.09</v>
      </c>
      <c r="E3258" s="417" t="s">
        <v>301</v>
      </c>
    </row>
    <row r="3259" spans="1:5" ht="40.5" x14ac:dyDescent="0.25">
      <c r="A3259" s="418">
        <v>96734</v>
      </c>
      <c r="B3259" s="414" t="s">
        <v>5511</v>
      </c>
      <c r="C3259" s="415" t="s">
        <v>8</v>
      </c>
      <c r="D3259" s="416">
        <v>102.88</v>
      </c>
      <c r="E3259" s="417" t="s">
        <v>301</v>
      </c>
    </row>
    <row r="3260" spans="1:5" ht="40.5" x14ac:dyDescent="0.25">
      <c r="A3260" s="418">
        <v>96735</v>
      </c>
      <c r="B3260" s="414" t="s">
        <v>5512</v>
      </c>
      <c r="C3260" s="415" t="s">
        <v>8</v>
      </c>
      <c r="D3260" s="416">
        <v>135.15</v>
      </c>
      <c r="E3260" s="417" t="s">
        <v>301</v>
      </c>
    </row>
    <row r="3261" spans="1:5" ht="27" x14ac:dyDescent="0.25">
      <c r="A3261" s="418">
        <v>96794</v>
      </c>
      <c r="B3261" s="414" t="s">
        <v>5513</v>
      </c>
      <c r="C3261" s="415" t="s">
        <v>8</v>
      </c>
      <c r="D3261" s="416">
        <v>6.74</v>
      </c>
      <c r="E3261" s="417" t="s">
        <v>301</v>
      </c>
    </row>
    <row r="3262" spans="1:5" ht="27" x14ac:dyDescent="0.25">
      <c r="A3262" s="418">
        <v>96795</v>
      </c>
      <c r="B3262" s="414" t="s">
        <v>5514</v>
      </c>
      <c r="C3262" s="415" t="s">
        <v>8</v>
      </c>
      <c r="D3262" s="416">
        <v>8.5399999999999991</v>
      </c>
      <c r="E3262" s="417" t="s">
        <v>301</v>
      </c>
    </row>
    <row r="3263" spans="1:5" ht="27" x14ac:dyDescent="0.25">
      <c r="A3263" s="418">
        <v>96796</v>
      </c>
      <c r="B3263" s="414" t="s">
        <v>5515</v>
      </c>
      <c r="C3263" s="415" t="s">
        <v>8</v>
      </c>
      <c r="D3263" s="416">
        <v>11.88</v>
      </c>
      <c r="E3263" s="417" t="s">
        <v>301</v>
      </c>
    </row>
    <row r="3264" spans="1:5" ht="27" x14ac:dyDescent="0.25">
      <c r="A3264" s="418">
        <v>96797</v>
      </c>
      <c r="B3264" s="414" t="s">
        <v>5516</v>
      </c>
      <c r="C3264" s="415" t="s">
        <v>8</v>
      </c>
      <c r="D3264" s="416">
        <v>17.829999999999998</v>
      </c>
      <c r="E3264" s="417" t="s">
        <v>301</v>
      </c>
    </row>
    <row r="3265" spans="1:5" ht="27" x14ac:dyDescent="0.25">
      <c r="A3265" s="418">
        <v>96798</v>
      </c>
      <c r="B3265" s="414" t="s">
        <v>5517</v>
      </c>
      <c r="C3265" s="415" t="s">
        <v>8</v>
      </c>
      <c r="D3265" s="416">
        <v>6.85</v>
      </c>
      <c r="E3265" s="417" t="s">
        <v>301</v>
      </c>
    </row>
    <row r="3266" spans="1:5" ht="27" x14ac:dyDescent="0.25">
      <c r="A3266" s="418">
        <v>96799</v>
      </c>
      <c r="B3266" s="414" t="s">
        <v>5518</v>
      </c>
      <c r="C3266" s="415" t="s">
        <v>8</v>
      </c>
      <c r="D3266" s="416">
        <v>9.19</v>
      </c>
      <c r="E3266" s="417" t="s">
        <v>301</v>
      </c>
    </row>
    <row r="3267" spans="1:5" ht="27" x14ac:dyDescent="0.25">
      <c r="A3267" s="418">
        <v>96800</v>
      </c>
      <c r="B3267" s="414" t="s">
        <v>5519</v>
      </c>
      <c r="C3267" s="415" t="s">
        <v>8</v>
      </c>
      <c r="D3267" s="416">
        <v>13.23</v>
      </c>
      <c r="E3267" s="417" t="s">
        <v>301</v>
      </c>
    </row>
    <row r="3268" spans="1:5" ht="27" x14ac:dyDescent="0.25">
      <c r="A3268" s="418">
        <v>96801</v>
      </c>
      <c r="B3268" s="414" t="s">
        <v>5520</v>
      </c>
      <c r="C3268" s="415" t="s">
        <v>8</v>
      </c>
      <c r="D3268" s="416">
        <v>20.16</v>
      </c>
      <c r="E3268" s="417" t="s">
        <v>301</v>
      </c>
    </row>
    <row r="3269" spans="1:5" ht="40.5" x14ac:dyDescent="0.25">
      <c r="A3269" s="418">
        <v>97327</v>
      </c>
      <c r="B3269" s="414" t="s">
        <v>7724</v>
      </c>
      <c r="C3269" s="415" t="s">
        <v>8</v>
      </c>
      <c r="D3269" s="416">
        <v>18.07</v>
      </c>
      <c r="E3269" s="417" t="s">
        <v>301</v>
      </c>
    </row>
    <row r="3270" spans="1:5" ht="40.5" x14ac:dyDescent="0.25">
      <c r="A3270" s="418">
        <v>97328</v>
      </c>
      <c r="B3270" s="414" t="s">
        <v>7725</v>
      </c>
      <c r="C3270" s="415" t="s">
        <v>8</v>
      </c>
      <c r="D3270" s="416">
        <v>31.55</v>
      </c>
      <c r="E3270" s="417" t="s">
        <v>301</v>
      </c>
    </row>
    <row r="3271" spans="1:5" ht="40.5" x14ac:dyDescent="0.25">
      <c r="A3271" s="418">
        <v>97329</v>
      </c>
      <c r="B3271" s="414" t="s">
        <v>7726</v>
      </c>
      <c r="C3271" s="415" t="s">
        <v>8</v>
      </c>
      <c r="D3271" s="416">
        <v>39.130000000000003</v>
      </c>
      <c r="E3271" s="417" t="s">
        <v>301</v>
      </c>
    </row>
    <row r="3272" spans="1:5" ht="40.5" x14ac:dyDescent="0.25">
      <c r="A3272" s="418">
        <v>97330</v>
      </c>
      <c r="B3272" s="414" t="s">
        <v>7727</v>
      </c>
      <c r="C3272" s="415" t="s">
        <v>8</v>
      </c>
      <c r="D3272" s="416">
        <v>47.62</v>
      </c>
      <c r="E3272" s="417" t="s">
        <v>301</v>
      </c>
    </row>
    <row r="3273" spans="1:5" ht="40.5" x14ac:dyDescent="0.25">
      <c r="A3273" s="418">
        <v>97331</v>
      </c>
      <c r="B3273" s="414" t="s">
        <v>7728</v>
      </c>
      <c r="C3273" s="415" t="s">
        <v>8</v>
      </c>
      <c r="D3273" s="416">
        <v>18.329999999999998</v>
      </c>
      <c r="E3273" s="417" t="s">
        <v>301</v>
      </c>
    </row>
    <row r="3274" spans="1:5" ht="40.5" x14ac:dyDescent="0.25">
      <c r="A3274" s="418">
        <v>97332</v>
      </c>
      <c r="B3274" s="414" t="s">
        <v>7729</v>
      </c>
      <c r="C3274" s="415" t="s">
        <v>8</v>
      </c>
      <c r="D3274" s="416">
        <v>31.84</v>
      </c>
      <c r="E3274" s="417" t="s">
        <v>301</v>
      </c>
    </row>
    <row r="3275" spans="1:5" ht="40.5" x14ac:dyDescent="0.25">
      <c r="A3275" s="418">
        <v>97333</v>
      </c>
      <c r="B3275" s="414" t="s">
        <v>7730</v>
      </c>
      <c r="C3275" s="415" t="s">
        <v>8</v>
      </c>
      <c r="D3275" s="416">
        <v>39.5</v>
      </c>
      <c r="E3275" s="417" t="s">
        <v>301</v>
      </c>
    </row>
    <row r="3276" spans="1:5" ht="40.5" x14ac:dyDescent="0.25">
      <c r="A3276" s="418">
        <v>97334</v>
      </c>
      <c r="B3276" s="414" t="s">
        <v>7731</v>
      </c>
      <c r="C3276" s="415" t="s">
        <v>8</v>
      </c>
      <c r="D3276" s="416">
        <v>48.03</v>
      </c>
      <c r="E3276" s="417" t="s">
        <v>301</v>
      </c>
    </row>
    <row r="3277" spans="1:5" ht="27" x14ac:dyDescent="0.25">
      <c r="A3277" s="418">
        <v>97335</v>
      </c>
      <c r="B3277" s="414" t="s">
        <v>7732</v>
      </c>
      <c r="C3277" s="415" t="s">
        <v>8</v>
      </c>
      <c r="D3277" s="416">
        <v>47.14</v>
      </c>
      <c r="E3277" s="417" t="s">
        <v>301</v>
      </c>
    </row>
    <row r="3278" spans="1:5" ht="27" x14ac:dyDescent="0.25">
      <c r="A3278" s="418">
        <v>97336</v>
      </c>
      <c r="B3278" s="414" t="s">
        <v>7733</v>
      </c>
      <c r="C3278" s="415" t="s">
        <v>8</v>
      </c>
      <c r="D3278" s="416">
        <v>59.83</v>
      </c>
      <c r="E3278" s="417" t="s">
        <v>301</v>
      </c>
    </row>
    <row r="3279" spans="1:5" ht="27" x14ac:dyDescent="0.25">
      <c r="A3279" s="418">
        <v>97337</v>
      </c>
      <c r="B3279" s="414" t="s">
        <v>7734</v>
      </c>
      <c r="C3279" s="415" t="s">
        <v>8</v>
      </c>
      <c r="D3279" s="416">
        <v>89.69</v>
      </c>
      <c r="E3279" s="417" t="s">
        <v>301</v>
      </c>
    </row>
    <row r="3280" spans="1:5" ht="27" x14ac:dyDescent="0.25">
      <c r="A3280" s="418">
        <v>97338</v>
      </c>
      <c r="B3280" s="414" t="s">
        <v>7735</v>
      </c>
      <c r="C3280" s="415" t="s">
        <v>8</v>
      </c>
      <c r="D3280" s="416">
        <v>107.79</v>
      </c>
      <c r="E3280" s="417" t="s">
        <v>301</v>
      </c>
    </row>
    <row r="3281" spans="1:5" ht="27" x14ac:dyDescent="0.25">
      <c r="A3281" s="418">
        <v>97339</v>
      </c>
      <c r="B3281" s="414" t="s">
        <v>7736</v>
      </c>
      <c r="C3281" s="415" t="s">
        <v>8</v>
      </c>
      <c r="D3281" s="416">
        <v>116.03</v>
      </c>
      <c r="E3281" s="417" t="s">
        <v>301</v>
      </c>
    </row>
    <row r="3282" spans="1:5" ht="27" x14ac:dyDescent="0.25">
      <c r="A3282" s="418">
        <v>97340</v>
      </c>
      <c r="B3282" s="414" t="s">
        <v>7737</v>
      </c>
      <c r="C3282" s="415" t="s">
        <v>8</v>
      </c>
      <c r="D3282" s="416">
        <v>116.67</v>
      </c>
      <c r="E3282" s="417" t="s">
        <v>301</v>
      </c>
    </row>
    <row r="3283" spans="1:5" ht="27" x14ac:dyDescent="0.25">
      <c r="A3283" s="418">
        <v>97341</v>
      </c>
      <c r="B3283" s="414" t="s">
        <v>7738</v>
      </c>
      <c r="C3283" s="415" t="s">
        <v>8</v>
      </c>
      <c r="D3283" s="416">
        <v>32.729999999999997</v>
      </c>
      <c r="E3283" s="417" t="s">
        <v>301</v>
      </c>
    </row>
    <row r="3284" spans="1:5" ht="27" x14ac:dyDescent="0.25">
      <c r="A3284" s="418">
        <v>97342</v>
      </c>
      <c r="B3284" s="414" t="s">
        <v>7739</v>
      </c>
      <c r="C3284" s="415" t="s">
        <v>8</v>
      </c>
      <c r="D3284" s="416">
        <v>50.78</v>
      </c>
      <c r="E3284" s="417" t="s">
        <v>301</v>
      </c>
    </row>
    <row r="3285" spans="1:5" ht="27" x14ac:dyDescent="0.25">
      <c r="A3285" s="418">
        <v>97343</v>
      </c>
      <c r="B3285" s="414" t="s">
        <v>7740</v>
      </c>
      <c r="C3285" s="415" t="s">
        <v>8</v>
      </c>
      <c r="D3285" s="416">
        <v>63.73</v>
      </c>
      <c r="E3285" s="417" t="s">
        <v>301</v>
      </c>
    </row>
    <row r="3286" spans="1:5" ht="27" x14ac:dyDescent="0.25">
      <c r="A3286" s="418">
        <v>97344</v>
      </c>
      <c r="B3286" s="414" t="s">
        <v>7741</v>
      </c>
      <c r="C3286" s="415" t="s">
        <v>8</v>
      </c>
      <c r="D3286" s="416">
        <v>40.700000000000003</v>
      </c>
      <c r="E3286" s="417" t="s">
        <v>301</v>
      </c>
    </row>
    <row r="3287" spans="1:5" ht="27" x14ac:dyDescent="0.25">
      <c r="A3287" s="418">
        <v>97345</v>
      </c>
      <c r="B3287" s="414" t="s">
        <v>7742</v>
      </c>
      <c r="C3287" s="415" t="s">
        <v>8</v>
      </c>
      <c r="D3287" s="416">
        <v>64.5</v>
      </c>
      <c r="E3287" s="417" t="s">
        <v>301</v>
      </c>
    </row>
    <row r="3288" spans="1:5" ht="27" x14ac:dyDescent="0.25">
      <c r="A3288" s="418">
        <v>97346</v>
      </c>
      <c r="B3288" s="414" t="s">
        <v>7743</v>
      </c>
      <c r="C3288" s="415" t="s">
        <v>8</v>
      </c>
      <c r="D3288" s="416">
        <v>82.44</v>
      </c>
      <c r="E3288" s="417" t="s">
        <v>301</v>
      </c>
    </row>
    <row r="3289" spans="1:5" ht="27" x14ac:dyDescent="0.25">
      <c r="A3289" s="418">
        <v>97347</v>
      </c>
      <c r="B3289" s="414" t="s">
        <v>7744</v>
      </c>
      <c r="C3289" s="415" t="s">
        <v>8</v>
      </c>
      <c r="D3289" s="416">
        <v>56.68</v>
      </c>
      <c r="E3289" s="417" t="s">
        <v>301</v>
      </c>
    </row>
    <row r="3290" spans="1:5" ht="27" x14ac:dyDescent="0.25">
      <c r="A3290" s="418">
        <v>97348</v>
      </c>
      <c r="B3290" s="414" t="s">
        <v>7745</v>
      </c>
      <c r="C3290" s="415" t="s">
        <v>8</v>
      </c>
      <c r="D3290" s="416">
        <v>78.2</v>
      </c>
      <c r="E3290" s="417" t="s">
        <v>301</v>
      </c>
    </row>
    <row r="3291" spans="1:5" ht="27" x14ac:dyDescent="0.25">
      <c r="A3291" s="418">
        <v>97349</v>
      </c>
      <c r="B3291" s="414" t="s">
        <v>7746</v>
      </c>
      <c r="C3291" s="415" t="s">
        <v>8</v>
      </c>
      <c r="D3291" s="416">
        <v>112.55</v>
      </c>
      <c r="E3291" s="417" t="s">
        <v>301</v>
      </c>
    </row>
    <row r="3292" spans="1:5" ht="27" x14ac:dyDescent="0.25">
      <c r="A3292" s="418">
        <v>97350</v>
      </c>
      <c r="B3292" s="414" t="s">
        <v>7747</v>
      </c>
      <c r="C3292" s="415" t="s">
        <v>8</v>
      </c>
      <c r="D3292" s="416">
        <v>136.62</v>
      </c>
      <c r="E3292" s="417" t="s">
        <v>301</v>
      </c>
    </row>
    <row r="3293" spans="1:5" ht="27" x14ac:dyDescent="0.25">
      <c r="A3293" s="418">
        <v>97351</v>
      </c>
      <c r="B3293" s="414" t="s">
        <v>7748</v>
      </c>
      <c r="C3293" s="415" t="s">
        <v>8</v>
      </c>
      <c r="D3293" s="416">
        <v>188.77</v>
      </c>
      <c r="E3293" s="417" t="s">
        <v>301</v>
      </c>
    </row>
    <row r="3294" spans="1:5" ht="27" x14ac:dyDescent="0.25">
      <c r="A3294" s="418">
        <v>97352</v>
      </c>
      <c r="B3294" s="414" t="s">
        <v>7749</v>
      </c>
      <c r="C3294" s="415" t="s">
        <v>8</v>
      </c>
      <c r="D3294" s="416">
        <v>244.52</v>
      </c>
      <c r="E3294" s="417" t="s">
        <v>301</v>
      </c>
    </row>
    <row r="3295" spans="1:5" ht="27" x14ac:dyDescent="0.25">
      <c r="A3295" s="418">
        <v>97353</v>
      </c>
      <c r="B3295" s="414" t="s">
        <v>7750</v>
      </c>
      <c r="C3295" s="415" t="s">
        <v>8</v>
      </c>
      <c r="D3295" s="416">
        <v>38.380000000000003</v>
      </c>
      <c r="E3295" s="417" t="s">
        <v>301</v>
      </c>
    </row>
    <row r="3296" spans="1:5" ht="27" x14ac:dyDescent="0.25">
      <c r="A3296" s="418">
        <v>97354</v>
      </c>
      <c r="B3296" s="414" t="s">
        <v>7751</v>
      </c>
      <c r="C3296" s="415" t="s">
        <v>8</v>
      </c>
      <c r="D3296" s="416">
        <v>60.32</v>
      </c>
      <c r="E3296" s="417" t="s">
        <v>301</v>
      </c>
    </row>
    <row r="3297" spans="1:5" ht="27" x14ac:dyDescent="0.25">
      <c r="A3297" s="418">
        <v>97355</v>
      </c>
      <c r="B3297" s="414" t="s">
        <v>7752</v>
      </c>
      <c r="C3297" s="415" t="s">
        <v>8</v>
      </c>
      <c r="D3297" s="416">
        <v>82.1</v>
      </c>
      <c r="E3297" s="417" t="s">
        <v>301</v>
      </c>
    </row>
    <row r="3298" spans="1:5" ht="27" x14ac:dyDescent="0.25">
      <c r="A3298" s="418">
        <v>97356</v>
      </c>
      <c r="B3298" s="414" t="s">
        <v>7753</v>
      </c>
      <c r="C3298" s="415" t="s">
        <v>8</v>
      </c>
      <c r="D3298" s="416">
        <v>46.35</v>
      </c>
      <c r="E3298" s="417" t="s">
        <v>301</v>
      </c>
    </row>
    <row r="3299" spans="1:5" ht="27" x14ac:dyDescent="0.25">
      <c r="A3299" s="418">
        <v>97357</v>
      </c>
      <c r="B3299" s="414" t="s">
        <v>7754</v>
      </c>
      <c r="C3299" s="415" t="s">
        <v>8</v>
      </c>
      <c r="D3299" s="416">
        <v>74.040000000000006</v>
      </c>
      <c r="E3299" s="417" t="s">
        <v>301</v>
      </c>
    </row>
    <row r="3300" spans="1:5" ht="27" x14ac:dyDescent="0.25">
      <c r="A3300" s="418">
        <v>97358</v>
      </c>
      <c r="B3300" s="414" t="s">
        <v>7755</v>
      </c>
      <c r="C3300" s="415" t="s">
        <v>8</v>
      </c>
      <c r="D3300" s="416">
        <v>100.81</v>
      </c>
      <c r="E3300" s="417" t="s">
        <v>301</v>
      </c>
    </row>
    <row r="3301" spans="1:5" ht="40.5" x14ac:dyDescent="0.25">
      <c r="A3301" s="418">
        <v>97498</v>
      </c>
      <c r="B3301" s="414" t="s">
        <v>6183</v>
      </c>
      <c r="C3301" s="415" t="s">
        <v>8</v>
      </c>
      <c r="D3301" s="416">
        <v>29.51</v>
      </c>
      <c r="E3301" s="417" t="s">
        <v>301</v>
      </c>
    </row>
    <row r="3302" spans="1:5" ht="40.5" x14ac:dyDescent="0.25">
      <c r="A3302" s="418">
        <v>97535</v>
      </c>
      <c r="B3302" s="414" t="s">
        <v>6184</v>
      </c>
      <c r="C3302" s="415" t="s">
        <v>8</v>
      </c>
      <c r="D3302" s="416">
        <v>33.14</v>
      </c>
      <c r="E3302" s="417" t="s">
        <v>301</v>
      </c>
    </row>
    <row r="3303" spans="1:5" ht="40.5" x14ac:dyDescent="0.25">
      <c r="A3303" s="418">
        <v>97536</v>
      </c>
      <c r="B3303" s="414" t="s">
        <v>6185</v>
      </c>
      <c r="C3303" s="415" t="s">
        <v>8</v>
      </c>
      <c r="D3303" s="416">
        <v>41.51</v>
      </c>
      <c r="E3303" s="417" t="s">
        <v>301</v>
      </c>
    </row>
    <row r="3304" spans="1:5" ht="13.5" x14ac:dyDescent="0.25">
      <c r="A3304" s="418">
        <v>72293</v>
      </c>
      <c r="B3304" s="414" t="s">
        <v>2886</v>
      </c>
      <c r="C3304" s="415" t="s">
        <v>113</v>
      </c>
      <c r="D3304" s="416">
        <v>5.4</v>
      </c>
      <c r="E3304" s="417" t="s">
        <v>301</v>
      </c>
    </row>
    <row r="3305" spans="1:5" ht="13.5" x14ac:dyDescent="0.25">
      <c r="A3305" s="418">
        <v>72294</v>
      </c>
      <c r="B3305" s="414" t="s">
        <v>2887</v>
      </c>
      <c r="C3305" s="415" t="s">
        <v>113</v>
      </c>
      <c r="D3305" s="416">
        <v>8.07</v>
      </c>
      <c r="E3305" s="417" t="s">
        <v>301</v>
      </c>
    </row>
    <row r="3306" spans="1:5" ht="13.5" x14ac:dyDescent="0.25">
      <c r="A3306" s="418">
        <v>72295</v>
      </c>
      <c r="B3306" s="414" t="s">
        <v>2888</v>
      </c>
      <c r="C3306" s="415" t="s">
        <v>113</v>
      </c>
      <c r="D3306" s="416">
        <v>11.15</v>
      </c>
      <c r="E3306" s="417" t="s">
        <v>301</v>
      </c>
    </row>
    <row r="3307" spans="1:5" ht="13.5" x14ac:dyDescent="0.25">
      <c r="A3307" s="418">
        <v>72306</v>
      </c>
      <c r="B3307" s="414" t="s">
        <v>2889</v>
      </c>
      <c r="C3307" s="415" t="s">
        <v>113</v>
      </c>
      <c r="D3307" s="416">
        <v>170.83</v>
      </c>
      <c r="E3307" s="417" t="s">
        <v>301</v>
      </c>
    </row>
    <row r="3308" spans="1:5" ht="13.5" x14ac:dyDescent="0.25">
      <c r="A3308" s="418">
        <v>72307</v>
      </c>
      <c r="B3308" s="414" t="s">
        <v>2890</v>
      </c>
      <c r="C3308" s="415" t="s">
        <v>113</v>
      </c>
      <c r="D3308" s="416">
        <v>238.72</v>
      </c>
      <c r="E3308" s="417" t="s">
        <v>301</v>
      </c>
    </row>
    <row r="3309" spans="1:5" ht="13.5" x14ac:dyDescent="0.25">
      <c r="A3309" s="418">
        <v>72313</v>
      </c>
      <c r="B3309" s="414" t="s">
        <v>2891</v>
      </c>
      <c r="C3309" s="415" t="s">
        <v>113</v>
      </c>
      <c r="D3309" s="416">
        <v>552.65</v>
      </c>
      <c r="E3309" s="417" t="s">
        <v>301</v>
      </c>
    </row>
    <row r="3310" spans="1:5" ht="13.5" x14ac:dyDescent="0.25">
      <c r="A3310" s="418">
        <v>72482</v>
      </c>
      <c r="B3310" s="414" t="s">
        <v>2892</v>
      </c>
      <c r="C3310" s="415" t="s">
        <v>113</v>
      </c>
      <c r="D3310" s="416">
        <v>238.52</v>
      </c>
      <c r="E3310" s="417" t="s">
        <v>301</v>
      </c>
    </row>
    <row r="3311" spans="1:5" ht="13.5" x14ac:dyDescent="0.25">
      <c r="A3311" s="418">
        <v>72619</v>
      </c>
      <c r="B3311" s="414" t="s">
        <v>2893</v>
      </c>
      <c r="C3311" s="415" t="s">
        <v>113</v>
      </c>
      <c r="D3311" s="416">
        <v>99.74</v>
      </c>
      <c r="E3311" s="417" t="s">
        <v>301</v>
      </c>
    </row>
    <row r="3312" spans="1:5" ht="13.5" x14ac:dyDescent="0.25">
      <c r="A3312" s="418">
        <v>72620</v>
      </c>
      <c r="B3312" s="414" t="s">
        <v>2894</v>
      </c>
      <c r="C3312" s="415" t="s">
        <v>113</v>
      </c>
      <c r="D3312" s="416">
        <v>173.29</v>
      </c>
      <c r="E3312" s="417" t="s">
        <v>301</v>
      </c>
    </row>
    <row r="3313" spans="1:5" ht="13.5" x14ac:dyDescent="0.25">
      <c r="A3313" s="418">
        <v>72621</v>
      </c>
      <c r="B3313" s="414" t="s">
        <v>2895</v>
      </c>
      <c r="C3313" s="415" t="s">
        <v>113</v>
      </c>
      <c r="D3313" s="416">
        <v>277.54000000000002</v>
      </c>
      <c r="E3313" s="417" t="s">
        <v>301</v>
      </c>
    </row>
    <row r="3314" spans="1:5" ht="13.5" x14ac:dyDescent="0.25">
      <c r="A3314" s="418">
        <v>72667</v>
      </c>
      <c r="B3314" s="414" t="s">
        <v>2896</v>
      </c>
      <c r="C3314" s="415" t="s">
        <v>113</v>
      </c>
      <c r="D3314" s="416">
        <v>138.58000000000001</v>
      </c>
      <c r="E3314" s="417" t="s">
        <v>301</v>
      </c>
    </row>
    <row r="3315" spans="1:5" ht="13.5" x14ac:dyDescent="0.25">
      <c r="A3315" s="418">
        <v>72668</v>
      </c>
      <c r="B3315" s="414" t="s">
        <v>2897</v>
      </c>
      <c r="C3315" s="415" t="s">
        <v>113</v>
      </c>
      <c r="D3315" s="416">
        <v>137.80000000000001</v>
      </c>
      <c r="E3315" s="417" t="s">
        <v>301</v>
      </c>
    </row>
    <row r="3316" spans="1:5" ht="13.5" x14ac:dyDescent="0.25">
      <c r="A3316" s="418">
        <v>72669</v>
      </c>
      <c r="B3316" s="414" t="s">
        <v>2898</v>
      </c>
      <c r="C3316" s="415" t="s">
        <v>113</v>
      </c>
      <c r="D3316" s="416">
        <v>142.32</v>
      </c>
      <c r="E3316" s="417" t="s">
        <v>301</v>
      </c>
    </row>
    <row r="3317" spans="1:5" ht="13.5" x14ac:dyDescent="0.25">
      <c r="A3317" s="418">
        <v>72681</v>
      </c>
      <c r="B3317" s="414" t="s">
        <v>2899</v>
      </c>
      <c r="C3317" s="415" t="s">
        <v>113</v>
      </c>
      <c r="D3317" s="416">
        <v>96.99</v>
      </c>
      <c r="E3317" s="417" t="s">
        <v>301</v>
      </c>
    </row>
    <row r="3318" spans="1:5" ht="13.5" x14ac:dyDescent="0.25">
      <c r="A3318" s="418">
        <v>72682</v>
      </c>
      <c r="B3318" s="414" t="s">
        <v>2900</v>
      </c>
      <c r="C3318" s="415" t="s">
        <v>113</v>
      </c>
      <c r="D3318" s="416">
        <v>193.71</v>
      </c>
      <c r="E3318" s="417" t="s">
        <v>301</v>
      </c>
    </row>
    <row r="3319" spans="1:5" ht="13.5" x14ac:dyDescent="0.25">
      <c r="A3319" s="418">
        <v>72683</v>
      </c>
      <c r="B3319" s="414" t="s">
        <v>2901</v>
      </c>
      <c r="C3319" s="415" t="s">
        <v>113</v>
      </c>
      <c r="D3319" s="416">
        <v>310.29000000000002</v>
      </c>
      <c r="E3319" s="417" t="s">
        <v>301</v>
      </c>
    </row>
    <row r="3320" spans="1:5" ht="13.5" x14ac:dyDescent="0.25">
      <c r="A3320" s="418">
        <v>72719</v>
      </c>
      <c r="B3320" s="414" t="s">
        <v>2902</v>
      </c>
      <c r="C3320" s="415" t="s">
        <v>113</v>
      </c>
      <c r="D3320" s="416">
        <v>213.97</v>
      </c>
      <c r="E3320" s="417" t="s">
        <v>301</v>
      </c>
    </row>
    <row r="3321" spans="1:5" ht="13.5" x14ac:dyDescent="0.25">
      <c r="A3321" s="418">
        <v>72720</v>
      </c>
      <c r="B3321" s="414" t="s">
        <v>2903</v>
      </c>
      <c r="C3321" s="415" t="s">
        <v>113</v>
      </c>
      <c r="D3321" s="416">
        <v>293.82</v>
      </c>
      <c r="E3321" s="417" t="s">
        <v>301</v>
      </c>
    </row>
    <row r="3322" spans="1:5" ht="13.5" x14ac:dyDescent="0.25">
      <c r="A3322" s="418">
        <v>72721</v>
      </c>
      <c r="B3322" s="414" t="s">
        <v>2904</v>
      </c>
      <c r="C3322" s="415" t="s">
        <v>113</v>
      </c>
      <c r="D3322" s="416">
        <v>632.33000000000004</v>
      </c>
      <c r="E3322" s="417" t="s">
        <v>301</v>
      </c>
    </row>
    <row r="3323" spans="1:5" ht="27" x14ac:dyDescent="0.25">
      <c r="A3323" s="418">
        <v>89358</v>
      </c>
      <c r="B3323" s="414" t="s">
        <v>2905</v>
      </c>
      <c r="C3323" s="415" t="s">
        <v>113</v>
      </c>
      <c r="D3323" s="416">
        <v>5.88</v>
      </c>
      <c r="E3323" s="417" t="s">
        <v>301</v>
      </c>
    </row>
    <row r="3324" spans="1:5" ht="27" x14ac:dyDescent="0.25">
      <c r="A3324" s="418">
        <v>89359</v>
      </c>
      <c r="B3324" s="414" t="s">
        <v>2906</v>
      </c>
      <c r="C3324" s="415" t="s">
        <v>113</v>
      </c>
      <c r="D3324" s="416">
        <v>6.12</v>
      </c>
      <c r="E3324" s="417" t="s">
        <v>301</v>
      </c>
    </row>
    <row r="3325" spans="1:5" ht="27" x14ac:dyDescent="0.25">
      <c r="A3325" s="418">
        <v>89360</v>
      </c>
      <c r="B3325" s="414" t="s">
        <v>2907</v>
      </c>
      <c r="C3325" s="415" t="s">
        <v>113</v>
      </c>
      <c r="D3325" s="416">
        <v>7.16</v>
      </c>
      <c r="E3325" s="417" t="s">
        <v>301</v>
      </c>
    </row>
    <row r="3326" spans="1:5" ht="27" x14ac:dyDescent="0.25">
      <c r="A3326" s="418">
        <v>89361</v>
      </c>
      <c r="B3326" s="414" t="s">
        <v>2908</v>
      </c>
      <c r="C3326" s="415" t="s">
        <v>113</v>
      </c>
      <c r="D3326" s="416">
        <v>6.76</v>
      </c>
      <c r="E3326" s="417" t="s">
        <v>301</v>
      </c>
    </row>
    <row r="3327" spans="1:5" ht="27" x14ac:dyDescent="0.25">
      <c r="A3327" s="418">
        <v>89362</v>
      </c>
      <c r="B3327" s="414" t="s">
        <v>2909</v>
      </c>
      <c r="C3327" s="415" t="s">
        <v>113</v>
      </c>
      <c r="D3327" s="416">
        <v>6.97</v>
      </c>
      <c r="E3327" s="417" t="s">
        <v>301</v>
      </c>
    </row>
    <row r="3328" spans="1:5" ht="27" x14ac:dyDescent="0.25">
      <c r="A3328" s="418">
        <v>89363</v>
      </c>
      <c r="B3328" s="414" t="s">
        <v>2910</v>
      </c>
      <c r="C3328" s="415" t="s">
        <v>113</v>
      </c>
      <c r="D3328" s="416">
        <v>7.5</v>
      </c>
      <c r="E3328" s="417" t="s">
        <v>301</v>
      </c>
    </row>
    <row r="3329" spans="1:5" ht="27" x14ac:dyDescent="0.25">
      <c r="A3329" s="418">
        <v>89364</v>
      </c>
      <c r="B3329" s="414" t="s">
        <v>2911</v>
      </c>
      <c r="C3329" s="415" t="s">
        <v>113</v>
      </c>
      <c r="D3329" s="416">
        <v>8.59</v>
      </c>
      <c r="E3329" s="417" t="s">
        <v>301</v>
      </c>
    </row>
    <row r="3330" spans="1:5" ht="27" x14ac:dyDescent="0.25">
      <c r="A3330" s="418">
        <v>89365</v>
      </c>
      <c r="B3330" s="414" t="s">
        <v>2912</v>
      </c>
      <c r="C3330" s="415" t="s">
        <v>113</v>
      </c>
      <c r="D3330" s="416">
        <v>8.1</v>
      </c>
      <c r="E3330" s="417" t="s">
        <v>301</v>
      </c>
    </row>
    <row r="3331" spans="1:5" ht="27" x14ac:dyDescent="0.25">
      <c r="A3331" s="418">
        <v>89366</v>
      </c>
      <c r="B3331" s="414" t="s">
        <v>2913</v>
      </c>
      <c r="C3331" s="415" t="s">
        <v>113</v>
      </c>
      <c r="D3331" s="416">
        <v>11.49</v>
      </c>
      <c r="E3331" s="417" t="s">
        <v>301</v>
      </c>
    </row>
    <row r="3332" spans="1:5" ht="27" x14ac:dyDescent="0.25">
      <c r="A3332" s="418">
        <v>89367</v>
      </c>
      <c r="B3332" s="414" t="s">
        <v>2914</v>
      </c>
      <c r="C3332" s="415" t="s">
        <v>113</v>
      </c>
      <c r="D3332" s="416">
        <v>9.34</v>
      </c>
      <c r="E3332" s="417" t="s">
        <v>301</v>
      </c>
    </row>
    <row r="3333" spans="1:5" ht="27" x14ac:dyDescent="0.25">
      <c r="A3333" s="418">
        <v>89368</v>
      </c>
      <c r="B3333" s="414" t="s">
        <v>2915</v>
      </c>
      <c r="C3333" s="415" t="s">
        <v>113</v>
      </c>
      <c r="D3333" s="416">
        <v>10.83</v>
      </c>
      <c r="E3333" s="417" t="s">
        <v>301</v>
      </c>
    </row>
    <row r="3334" spans="1:5" ht="27" x14ac:dyDescent="0.25">
      <c r="A3334" s="418">
        <v>89369</v>
      </c>
      <c r="B3334" s="414" t="s">
        <v>2916</v>
      </c>
      <c r="C3334" s="415" t="s">
        <v>113</v>
      </c>
      <c r="D3334" s="416">
        <v>12.67</v>
      </c>
      <c r="E3334" s="417" t="s">
        <v>301</v>
      </c>
    </row>
    <row r="3335" spans="1:5" ht="27" x14ac:dyDescent="0.25">
      <c r="A3335" s="418">
        <v>89370</v>
      </c>
      <c r="B3335" s="414" t="s">
        <v>2917</v>
      </c>
      <c r="C3335" s="415" t="s">
        <v>113</v>
      </c>
      <c r="D3335" s="416">
        <v>10.51</v>
      </c>
      <c r="E3335" s="417" t="s">
        <v>301</v>
      </c>
    </row>
    <row r="3336" spans="1:5" ht="27" x14ac:dyDescent="0.25">
      <c r="A3336" s="418">
        <v>89371</v>
      </c>
      <c r="B3336" s="414" t="s">
        <v>2918</v>
      </c>
      <c r="C3336" s="415" t="s">
        <v>113</v>
      </c>
      <c r="D3336" s="416">
        <v>4.3499999999999996</v>
      </c>
      <c r="E3336" s="417" t="s">
        <v>301</v>
      </c>
    </row>
    <row r="3337" spans="1:5" ht="27" x14ac:dyDescent="0.25">
      <c r="A3337" s="418">
        <v>89372</v>
      </c>
      <c r="B3337" s="414" t="s">
        <v>2919</v>
      </c>
      <c r="C3337" s="415" t="s">
        <v>113</v>
      </c>
      <c r="D3337" s="416">
        <v>9.27</v>
      </c>
      <c r="E3337" s="417" t="s">
        <v>301</v>
      </c>
    </row>
    <row r="3338" spans="1:5" ht="27" x14ac:dyDescent="0.25">
      <c r="A3338" s="418">
        <v>89373</v>
      </c>
      <c r="B3338" s="414" t="s">
        <v>341</v>
      </c>
      <c r="C3338" s="415" t="s">
        <v>113</v>
      </c>
      <c r="D3338" s="416">
        <v>4.8</v>
      </c>
      <c r="E3338" s="417" t="s">
        <v>301</v>
      </c>
    </row>
    <row r="3339" spans="1:5" ht="27" x14ac:dyDescent="0.25">
      <c r="A3339" s="418">
        <v>89374</v>
      </c>
      <c r="B3339" s="414" t="s">
        <v>2920</v>
      </c>
      <c r="C3339" s="415" t="s">
        <v>113</v>
      </c>
      <c r="D3339" s="416">
        <v>7.46</v>
      </c>
      <c r="E3339" s="417" t="s">
        <v>301</v>
      </c>
    </row>
    <row r="3340" spans="1:5" ht="27" x14ac:dyDescent="0.25">
      <c r="A3340" s="418">
        <v>89375</v>
      </c>
      <c r="B3340" s="414" t="s">
        <v>2921</v>
      </c>
      <c r="C3340" s="415" t="s">
        <v>113</v>
      </c>
      <c r="D3340" s="416">
        <v>9.07</v>
      </c>
      <c r="E3340" s="417" t="s">
        <v>301</v>
      </c>
    </row>
    <row r="3341" spans="1:5" ht="40.5" x14ac:dyDescent="0.25">
      <c r="A3341" s="418">
        <v>89376</v>
      </c>
      <c r="B3341" s="414" t="s">
        <v>2922</v>
      </c>
      <c r="C3341" s="415" t="s">
        <v>113</v>
      </c>
      <c r="D3341" s="416">
        <v>4.4000000000000004</v>
      </c>
      <c r="E3341" s="417" t="s">
        <v>301</v>
      </c>
    </row>
    <row r="3342" spans="1:5" ht="27" x14ac:dyDescent="0.25">
      <c r="A3342" s="418">
        <v>89377</v>
      </c>
      <c r="B3342" s="414" t="s">
        <v>2923</v>
      </c>
      <c r="C3342" s="415" t="s">
        <v>113</v>
      </c>
      <c r="D3342" s="416">
        <v>6.78</v>
      </c>
      <c r="E3342" s="417" t="s">
        <v>301</v>
      </c>
    </row>
    <row r="3343" spans="1:5" ht="27" x14ac:dyDescent="0.25">
      <c r="A3343" s="418">
        <v>89378</v>
      </c>
      <c r="B3343" s="414" t="s">
        <v>2924</v>
      </c>
      <c r="C3343" s="415" t="s">
        <v>113</v>
      </c>
      <c r="D3343" s="416">
        <v>5.13</v>
      </c>
      <c r="E3343" s="417" t="s">
        <v>301</v>
      </c>
    </row>
    <row r="3344" spans="1:5" ht="27" x14ac:dyDescent="0.25">
      <c r="A3344" s="418">
        <v>89379</v>
      </c>
      <c r="B3344" s="414" t="s">
        <v>2925</v>
      </c>
      <c r="C3344" s="415" t="s">
        <v>113</v>
      </c>
      <c r="D3344" s="416">
        <v>11.68</v>
      </c>
      <c r="E3344" s="417" t="s">
        <v>301</v>
      </c>
    </row>
    <row r="3345" spans="1:5" ht="27" x14ac:dyDescent="0.25">
      <c r="A3345" s="418">
        <v>89380</v>
      </c>
      <c r="B3345" s="414" t="s">
        <v>342</v>
      </c>
      <c r="C3345" s="415" t="s">
        <v>113</v>
      </c>
      <c r="D3345" s="416">
        <v>7.14</v>
      </c>
      <c r="E3345" s="417" t="s">
        <v>301</v>
      </c>
    </row>
    <row r="3346" spans="1:5" ht="27" x14ac:dyDescent="0.25">
      <c r="A3346" s="418">
        <v>89381</v>
      </c>
      <c r="B3346" s="414" t="s">
        <v>2926</v>
      </c>
      <c r="C3346" s="415" t="s">
        <v>113</v>
      </c>
      <c r="D3346" s="416">
        <v>9.2799999999999994</v>
      </c>
      <c r="E3346" s="417" t="s">
        <v>301</v>
      </c>
    </row>
    <row r="3347" spans="1:5" ht="27" x14ac:dyDescent="0.25">
      <c r="A3347" s="418">
        <v>89382</v>
      </c>
      <c r="B3347" s="414" t="s">
        <v>2927</v>
      </c>
      <c r="C3347" s="415" t="s">
        <v>113</v>
      </c>
      <c r="D3347" s="416">
        <v>10.78</v>
      </c>
      <c r="E3347" s="417" t="s">
        <v>301</v>
      </c>
    </row>
    <row r="3348" spans="1:5" ht="40.5" x14ac:dyDescent="0.25">
      <c r="A3348" s="418">
        <v>89383</v>
      </c>
      <c r="B3348" s="414" t="s">
        <v>2928</v>
      </c>
      <c r="C3348" s="415" t="s">
        <v>113</v>
      </c>
      <c r="D3348" s="416">
        <v>5.2</v>
      </c>
      <c r="E3348" s="417" t="s">
        <v>301</v>
      </c>
    </row>
    <row r="3349" spans="1:5" ht="27" x14ac:dyDescent="0.25">
      <c r="A3349" s="418">
        <v>89384</v>
      </c>
      <c r="B3349" s="414" t="s">
        <v>2929</v>
      </c>
      <c r="C3349" s="415" t="s">
        <v>113</v>
      </c>
      <c r="D3349" s="416">
        <v>9.3800000000000008</v>
      </c>
      <c r="E3349" s="417" t="s">
        <v>301</v>
      </c>
    </row>
    <row r="3350" spans="1:5" ht="27" x14ac:dyDescent="0.25">
      <c r="A3350" s="418">
        <v>89385</v>
      </c>
      <c r="B3350" s="414" t="s">
        <v>2930</v>
      </c>
      <c r="C3350" s="415" t="s">
        <v>113</v>
      </c>
      <c r="D3350" s="416">
        <v>5.72</v>
      </c>
      <c r="E3350" s="417" t="s">
        <v>301</v>
      </c>
    </row>
    <row r="3351" spans="1:5" ht="27" x14ac:dyDescent="0.25">
      <c r="A3351" s="418">
        <v>89386</v>
      </c>
      <c r="B3351" s="414" t="s">
        <v>2931</v>
      </c>
      <c r="C3351" s="415" t="s">
        <v>113</v>
      </c>
      <c r="D3351" s="416">
        <v>6.91</v>
      </c>
      <c r="E3351" s="417" t="s">
        <v>301</v>
      </c>
    </row>
    <row r="3352" spans="1:5" ht="27" x14ac:dyDescent="0.25">
      <c r="A3352" s="418">
        <v>89387</v>
      </c>
      <c r="B3352" s="414" t="s">
        <v>2932</v>
      </c>
      <c r="C3352" s="415" t="s">
        <v>113</v>
      </c>
      <c r="D3352" s="416">
        <v>22.55</v>
      </c>
      <c r="E3352" s="417" t="s">
        <v>301</v>
      </c>
    </row>
    <row r="3353" spans="1:5" ht="27" x14ac:dyDescent="0.25">
      <c r="A3353" s="418">
        <v>89388</v>
      </c>
      <c r="B3353" s="414" t="s">
        <v>2933</v>
      </c>
      <c r="C3353" s="415" t="s">
        <v>113</v>
      </c>
      <c r="D3353" s="416">
        <v>8.68</v>
      </c>
      <c r="E3353" s="417" t="s">
        <v>301</v>
      </c>
    </row>
    <row r="3354" spans="1:5" ht="27" x14ac:dyDescent="0.25">
      <c r="A3354" s="418">
        <v>89389</v>
      </c>
      <c r="B3354" s="414" t="s">
        <v>2934</v>
      </c>
      <c r="C3354" s="415" t="s">
        <v>113</v>
      </c>
      <c r="D3354" s="416">
        <v>9.2899999999999991</v>
      </c>
      <c r="E3354" s="417" t="s">
        <v>301</v>
      </c>
    </row>
    <row r="3355" spans="1:5" ht="27" x14ac:dyDescent="0.25">
      <c r="A3355" s="418">
        <v>89390</v>
      </c>
      <c r="B3355" s="414" t="s">
        <v>2935</v>
      </c>
      <c r="C3355" s="415" t="s">
        <v>113</v>
      </c>
      <c r="D3355" s="416">
        <v>15.73</v>
      </c>
      <c r="E3355" s="417" t="s">
        <v>301</v>
      </c>
    </row>
    <row r="3356" spans="1:5" ht="40.5" x14ac:dyDescent="0.25">
      <c r="A3356" s="418">
        <v>89391</v>
      </c>
      <c r="B3356" s="414" t="s">
        <v>2936</v>
      </c>
      <c r="C3356" s="415" t="s">
        <v>113</v>
      </c>
      <c r="D3356" s="416">
        <v>6.84</v>
      </c>
      <c r="E3356" s="417" t="s">
        <v>301</v>
      </c>
    </row>
    <row r="3357" spans="1:5" ht="27" x14ac:dyDescent="0.25">
      <c r="A3357" s="418">
        <v>89392</v>
      </c>
      <c r="B3357" s="414" t="s">
        <v>2937</v>
      </c>
      <c r="C3357" s="415" t="s">
        <v>113</v>
      </c>
      <c r="D3357" s="416">
        <v>18.420000000000002</v>
      </c>
      <c r="E3357" s="417" t="s">
        <v>301</v>
      </c>
    </row>
    <row r="3358" spans="1:5" ht="27" x14ac:dyDescent="0.25">
      <c r="A3358" s="418">
        <v>89393</v>
      </c>
      <c r="B3358" s="414" t="s">
        <v>2938</v>
      </c>
      <c r="C3358" s="415" t="s">
        <v>113</v>
      </c>
      <c r="D3358" s="416">
        <v>8.1199999999999992</v>
      </c>
      <c r="E3358" s="417" t="s">
        <v>301</v>
      </c>
    </row>
    <row r="3359" spans="1:5" ht="40.5" x14ac:dyDescent="0.25">
      <c r="A3359" s="418">
        <v>89394</v>
      </c>
      <c r="B3359" s="414" t="s">
        <v>2939</v>
      </c>
      <c r="C3359" s="415" t="s">
        <v>113</v>
      </c>
      <c r="D3359" s="416">
        <v>14.26</v>
      </c>
      <c r="E3359" s="417" t="s">
        <v>301</v>
      </c>
    </row>
    <row r="3360" spans="1:5" ht="27" x14ac:dyDescent="0.25">
      <c r="A3360" s="418">
        <v>89395</v>
      </c>
      <c r="B3360" s="414" t="s">
        <v>2940</v>
      </c>
      <c r="C3360" s="415" t="s">
        <v>113</v>
      </c>
      <c r="D3360" s="416">
        <v>9.66</v>
      </c>
      <c r="E3360" s="417" t="s">
        <v>301</v>
      </c>
    </row>
    <row r="3361" spans="1:5" ht="40.5" x14ac:dyDescent="0.25">
      <c r="A3361" s="418">
        <v>89396</v>
      </c>
      <c r="B3361" s="414" t="s">
        <v>2941</v>
      </c>
      <c r="C3361" s="415" t="s">
        <v>113</v>
      </c>
      <c r="D3361" s="416">
        <v>14.91</v>
      </c>
      <c r="E3361" s="417" t="s">
        <v>301</v>
      </c>
    </row>
    <row r="3362" spans="1:5" ht="27" x14ac:dyDescent="0.25">
      <c r="A3362" s="418">
        <v>89397</v>
      </c>
      <c r="B3362" s="414" t="s">
        <v>2942</v>
      </c>
      <c r="C3362" s="415" t="s">
        <v>113</v>
      </c>
      <c r="D3362" s="416">
        <v>11.06</v>
      </c>
      <c r="E3362" s="417" t="s">
        <v>301</v>
      </c>
    </row>
    <row r="3363" spans="1:5" ht="27" x14ac:dyDescent="0.25">
      <c r="A3363" s="418">
        <v>89398</v>
      </c>
      <c r="B3363" s="414" t="s">
        <v>2943</v>
      </c>
      <c r="C3363" s="415" t="s">
        <v>113</v>
      </c>
      <c r="D3363" s="416">
        <v>13.53</v>
      </c>
      <c r="E3363" s="417" t="s">
        <v>301</v>
      </c>
    </row>
    <row r="3364" spans="1:5" ht="40.5" x14ac:dyDescent="0.25">
      <c r="A3364" s="418">
        <v>89399</v>
      </c>
      <c r="B3364" s="414" t="s">
        <v>2944</v>
      </c>
      <c r="C3364" s="415" t="s">
        <v>113</v>
      </c>
      <c r="D3364" s="416">
        <v>22.44</v>
      </c>
      <c r="E3364" s="417" t="s">
        <v>301</v>
      </c>
    </row>
    <row r="3365" spans="1:5" ht="27" x14ac:dyDescent="0.25">
      <c r="A3365" s="418">
        <v>89400</v>
      </c>
      <c r="B3365" s="414" t="s">
        <v>2945</v>
      </c>
      <c r="C3365" s="415" t="s">
        <v>113</v>
      </c>
      <c r="D3365" s="416">
        <v>14.92</v>
      </c>
      <c r="E3365" s="417" t="s">
        <v>301</v>
      </c>
    </row>
    <row r="3366" spans="1:5" ht="27" x14ac:dyDescent="0.25">
      <c r="A3366" s="418">
        <v>89404</v>
      </c>
      <c r="B3366" s="414" t="s">
        <v>2946</v>
      </c>
      <c r="C3366" s="415" t="s">
        <v>113</v>
      </c>
      <c r="D3366" s="416">
        <v>3.91</v>
      </c>
      <c r="E3366" s="417" t="s">
        <v>301</v>
      </c>
    </row>
    <row r="3367" spans="1:5" ht="27" x14ac:dyDescent="0.25">
      <c r="A3367" s="418">
        <v>89405</v>
      </c>
      <c r="B3367" s="414" t="s">
        <v>2947</v>
      </c>
      <c r="C3367" s="415" t="s">
        <v>113</v>
      </c>
      <c r="D3367" s="416">
        <v>4.1500000000000004</v>
      </c>
      <c r="E3367" s="417" t="s">
        <v>301</v>
      </c>
    </row>
    <row r="3368" spans="1:5" ht="27" x14ac:dyDescent="0.25">
      <c r="A3368" s="418">
        <v>89406</v>
      </c>
      <c r="B3368" s="414" t="s">
        <v>2948</v>
      </c>
      <c r="C3368" s="415" t="s">
        <v>113</v>
      </c>
      <c r="D3368" s="416">
        <v>5.19</v>
      </c>
      <c r="E3368" s="417" t="s">
        <v>301</v>
      </c>
    </row>
    <row r="3369" spans="1:5" ht="27" x14ac:dyDescent="0.25">
      <c r="A3369" s="418">
        <v>89407</v>
      </c>
      <c r="B3369" s="414" t="s">
        <v>2949</v>
      </c>
      <c r="C3369" s="415" t="s">
        <v>113</v>
      </c>
      <c r="D3369" s="416">
        <v>4.79</v>
      </c>
      <c r="E3369" s="417" t="s">
        <v>301</v>
      </c>
    </row>
    <row r="3370" spans="1:5" ht="27" x14ac:dyDescent="0.25">
      <c r="A3370" s="418">
        <v>89408</v>
      </c>
      <c r="B3370" s="414" t="s">
        <v>329</v>
      </c>
      <c r="C3370" s="415" t="s">
        <v>113</v>
      </c>
      <c r="D3370" s="416">
        <v>4.6900000000000004</v>
      </c>
      <c r="E3370" s="417" t="s">
        <v>301</v>
      </c>
    </row>
    <row r="3371" spans="1:5" ht="27" x14ac:dyDescent="0.25">
      <c r="A3371" s="418">
        <v>89409</v>
      </c>
      <c r="B3371" s="414" t="s">
        <v>2950</v>
      </c>
      <c r="C3371" s="415" t="s">
        <v>113</v>
      </c>
      <c r="D3371" s="416">
        <v>5.22</v>
      </c>
      <c r="E3371" s="417" t="s">
        <v>301</v>
      </c>
    </row>
    <row r="3372" spans="1:5" ht="27" x14ac:dyDescent="0.25">
      <c r="A3372" s="418">
        <v>89410</v>
      </c>
      <c r="B3372" s="414" t="s">
        <v>2951</v>
      </c>
      <c r="C3372" s="415" t="s">
        <v>113</v>
      </c>
      <c r="D3372" s="416">
        <v>6.31</v>
      </c>
      <c r="E3372" s="417" t="s">
        <v>301</v>
      </c>
    </row>
    <row r="3373" spans="1:5" ht="27" x14ac:dyDescent="0.25">
      <c r="A3373" s="418">
        <v>89411</v>
      </c>
      <c r="B3373" s="414" t="s">
        <v>2952</v>
      </c>
      <c r="C3373" s="415" t="s">
        <v>113</v>
      </c>
      <c r="D3373" s="416">
        <v>5.82</v>
      </c>
      <c r="E3373" s="417" t="s">
        <v>301</v>
      </c>
    </row>
    <row r="3374" spans="1:5" ht="27" x14ac:dyDescent="0.25">
      <c r="A3374" s="418">
        <v>89412</v>
      </c>
      <c r="B3374" s="414" t="s">
        <v>2953</v>
      </c>
      <c r="C3374" s="415" t="s">
        <v>113</v>
      </c>
      <c r="D3374" s="416">
        <v>6.49</v>
      </c>
      <c r="E3374" s="417" t="s">
        <v>301</v>
      </c>
    </row>
    <row r="3375" spans="1:5" ht="27" x14ac:dyDescent="0.25">
      <c r="A3375" s="418">
        <v>89413</v>
      </c>
      <c r="B3375" s="414" t="s">
        <v>330</v>
      </c>
      <c r="C3375" s="415" t="s">
        <v>113</v>
      </c>
      <c r="D3375" s="416">
        <v>6.61</v>
      </c>
      <c r="E3375" s="417" t="s">
        <v>301</v>
      </c>
    </row>
    <row r="3376" spans="1:5" ht="27" x14ac:dyDescent="0.25">
      <c r="A3376" s="418">
        <v>89414</v>
      </c>
      <c r="B3376" s="414" t="s">
        <v>2954</v>
      </c>
      <c r="C3376" s="415" t="s">
        <v>113</v>
      </c>
      <c r="D3376" s="416">
        <v>8.1</v>
      </c>
      <c r="E3376" s="417" t="s">
        <v>301</v>
      </c>
    </row>
    <row r="3377" spans="1:5" ht="27" x14ac:dyDescent="0.25">
      <c r="A3377" s="418">
        <v>89415</v>
      </c>
      <c r="B3377" s="414" t="s">
        <v>2955</v>
      </c>
      <c r="C3377" s="415" t="s">
        <v>113</v>
      </c>
      <c r="D3377" s="416">
        <v>9.94</v>
      </c>
      <c r="E3377" s="417" t="s">
        <v>301</v>
      </c>
    </row>
    <row r="3378" spans="1:5" ht="27" x14ac:dyDescent="0.25">
      <c r="A3378" s="418">
        <v>89416</v>
      </c>
      <c r="B3378" s="414" t="s">
        <v>2956</v>
      </c>
      <c r="C3378" s="415" t="s">
        <v>113</v>
      </c>
      <c r="D3378" s="416">
        <v>7.78</v>
      </c>
      <c r="E3378" s="417" t="s">
        <v>301</v>
      </c>
    </row>
    <row r="3379" spans="1:5" ht="27" x14ac:dyDescent="0.25">
      <c r="A3379" s="418">
        <v>89417</v>
      </c>
      <c r="B3379" s="414" t="s">
        <v>2957</v>
      </c>
      <c r="C3379" s="415" t="s">
        <v>113</v>
      </c>
      <c r="D3379" s="416">
        <v>3.04</v>
      </c>
      <c r="E3379" s="417" t="s">
        <v>301</v>
      </c>
    </row>
    <row r="3380" spans="1:5" ht="27" x14ac:dyDescent="0.25">
      <c r="A3380" s="418">
        <v>89418</v>
      </c>
      <c r="B3380" s="414" t="s">
        <v>2958</v>
      </c>
      <c r="C3380" s="415" t="s">
        <v>113</v>
      </c>
      <c r="D3380" s="416">
        <v>7.96</v>
      </c>
      <c r="E3380" s="417" t="s">
        <v>301</v>
      </c>
    </row>
    <row r="3381" spans="1:5" ht="27" x14ac:dyDescent="0.25">
      <c r="A3381" s="418">
        <v>89419</v>
      </c>
      <c r="B3381" s="414" t="s">
        <v>2959</v>
      </c>
      <c r="C3381" s="415" t="s">
        <v>113</v>
      </c>
      <c r="D3381" s="416">
        <v>3.49</v>
      </c>
      <c r="E3381" s="417" t="s">
        <v>301</v>
      </c>
    </row>
    <row r="3382" spans="1:5" ht="27" x14ac:dyDescent="0.25">
      <c r="A3382" s="418">
        <v>89420</v>
      </c>
      <c r="B3382" s="414" t="s">
        <v>2960</v>
      </c>
      <c r="C3382" s="415" t="s">
        <v>113</v>
      </c>
      <c r="D3382" s="416">
        <v>6.15</v>
      </c>
      <c r="E3382" s="417" t="s">
        <v>301</v>
      </c>
    </row>
    <row r="3383" spans="1:5" ht="27" x14ac:dyDescent="0.25">
      <c r="A3383" s="418">
        <v>89421</v>
      </c>
      <c r="B3383" s="414" t="s">
        <v>2961</v>
      </c>
      <c r="C3383" s="415" t="s">
        <v>113</v>
      </c>
      <c r="D3383" s="416">
        <v>7.76</v>
      </c>
      <c r="E3383" s="417" t="s">
        <v>301</v>
      </c>
    </row>
    <row r="3384" spans="1:5" ht="40.5" x14ac:dyDescent="0.25">
      <c r="A3384" s="418">
        <v>89422</v>
      </c>
      <c r="B3384" s="414" t="s">
        <v>2962</v>
      </c>
      <c r="C3384" s="415" t="s">
        <v>113</v>
      </c>
      <c r="D3384" s="416">
        <v>3.09</v>
      </c>
      <c r="E3384" s="417" t="s">
        <v>301</v>
      </c>
    </row>
    <row r="3385" spans="1:5" ht="27" x14ac:dyDescent="0.25">
      <c r="A3385" s="418">
        <v>89423</v>
      </c>
      <c r="B3385" s="414" t="s">
        <v>2963</v>
      </c>
      <c r="C3385" s="415" t="s">
        <v>113</v>
      </c>
      <c r="D3385" s="416">
        <v>5.86</v>
      </c>
      <c r="E3385" s="417" t="s">
        <v>301</v>
      </c>
    </row>
    <row r="3386" spans="1:5" ht="27" x14ac:dyDescent="0.25">
      <c r="A3386" s="418">
        <v>89424</v>
      </c>
      <c r="B3386" s="414" t="s">
        <v>2964</v>
      </c>
      <c r="C3386" s="415" t="s">
        <v>113</v>
      </c>
      <c r="D3386" s="416">
        <v>3.6</v>
      </c>
      <c r="E3386" s="417" t="s">
        <v>301</v>
      </c>
    </row>
    <row r="3387" spans="1:5" ht="27" x14ac:dyDescent="0.25">
      <c r="A3387" s="418">
        <v>89425</v>
      </c>
      <c r="B3387" s="414" t="s">
        <v>2965</v>
      </c>
      <c r="C3387" s="415" t="s">
        <v>113</v>
      </c>
      <c r="D3387" s="416">
        <v>10.15</v>
      </c>
      <c r="E3387" s="417" t="s">
        <v>301</v>
      </c>
    </row>
    <row r="3388" spans="1:5" ht="27" x14ac:dyDescent="0.25">
      <c r="A3388" s="418">
        <v>89426</v>
      </c>
      <c r="B3388" s="414" t="s">
        <v>2966</v>
      </c>
      <c r="C3388" s="415" t="s">
        <v>113</v>
      </c>
      <c r="D3388" s="416">
        <v>5.61</v>
      </c>
      <c r="E3388" s="417" t="s">
        <v>301</v>
      </c>
    </row>
    <row r="3389" spans="1:5" ht="27" x14ac:dyDescent="0.25">
      <c r="A3389" s="418">
        <v>89427</v>
      </c>
      <c r="B3389" s="414" t="s">
        <v>2967</v>
      </c>
      <c r="C3389" s="415" t="s">
        <v>113</v>
      </c>
      <c r="D3389" s="416">
        <v>7.75</v>
      </c>
      <c r="E3389" s="417" t="s">
        <v>301</v>
      </c>
    </row>
    <row r="3390" spans="1:5" ht="27" x14ac:dyDescent="0.25">
      <c r="A3390" s="418">
        <v>89428</v>
      </c>
      <c r="B3390" s="414" t="s">
        <v>2968</v>
      </c>
      <c r="C3390" s="415" t="s">
        <v>113</v>
      </c>
      <c r="D3390" s="416">
        <v>9.25</v>
      </c>
      <c r="E3390" s="417" t="s">
        <v>301</v>
      </c>
    </row>
    <row r="3391" spans="1:5" ht="40.5" x14ac:dyDescent="0.25">
      <c r="A3391" s="418">
        <v>89429</v>
      </c>
      <c r="B3391" s="414" t="s">
        <v>2969</v>
      </c>
      <c r="C3391" s="415" t="s">
        <v>113</v>
      </c>
      <c r="D3391" s="416">
        <v>3.67</v>
      </c>
      <c r="E3391" s="417" t="s">
        <v>301</v>
      </c>
    </row>
    <row r="3392" spans="1:5" ht="27" x14ac:dyDescent="0.25">
      <c r="A3392" s="418">
        <v>89430</v>
      </c>
      <c r="B3392" s="414" t="s">
        <v>2970</v>
      </c>
      <c r="C3392" s="415" t="s">
        <v>113</v>
      </c>
      <c r="D3392" s="416">
        <v>7.85</v>
      </c>
      <c r="E3392" s="417" t="s">
        <v>301</v>
      </c>
    </row>
    <row r="3393" spans="1:5" ht="27" x14ac:dyDescent="0.25">
      <c r="A3393" s="418">
        <v>89431</v>
      </c>
      <c r="B3393" s="414" t="s">
        <v>2971</v>
      </c>
      <c r="C3393" s="415" t="s">
        <v>113</v>
      </c>
      <c r="D3393" s="416">
        <v>5.07</v>
      </c>
      <c r="E3393" s="417" t="s">
        <v>301</v>
      </c>
    </row>
    <row r="3394" spans="1:5" ht="27" x14ac:dyDescent="0.25">
      <c r="A3394" s="418">
        <v>89432</v>
      </c>
      <c r="B3394" s="414" t="s">
        <v>2972</v>
      </c>
      <c r="C3394" s="415" t="s">
        <v>113</v>
      </c>
      <c r="D3394" s="416">
        <v>20.71</v>
      </c>
      <c r="E3394" s="417" t="s">
        <v>301</v>
      </c>
    </row>
    <row r="3395" spans="1:5" ht="27" x14ac:dyDescent="0.25">
      <c r="A3395" s="418">
        <v>89433</v>
      </c>
      <c r="B3395" s="414" t="s">
        <v>2973</v>
      </c>
      <c r="C3395" s="415" t="s">
        <v>113</v>
      </c>
      <c r="D3395" s="416">
        <v>6.84</v>
      </c>
      <c r="E3395" s="417" t="s">
        <v>301</v>
      </c>
    </row>
    <row r="3396" spans="1:5" ht="27" x14ac:dyDescent="0.25">
      <c r="A3396" s="418">
        <v>89434</v>
      </c>
      <c r="B3396" s="414" t="s">
        <v>2974</v>
      </c>
      <c r="C3396" s="415" t="s">
        <v>113</v>
      </c>
      <c r="D3396" s="416">
        <v>7.45</v>
      </c>
      <c r="E3396" s="417" t="s">
        <v>301</v>
      </c>
    </row>
    <row r="3397" spans="1:5" ht="27" x14ac:dyDescent="0.25">
      <c r="A3397" s="418">
        <v>89435</v>
      </c>
      <c r="B3397" s="414" t="s">
        <v>2975</v>
      </c>
      <c r="C3397" s="415" t="s">
        <v>113</v>
      </c>
      <c r="D3397" s="416">
        <v>13.89</v>
      </c>
      <c r="E3397" s="417" t="s">
        <v>301</v>
      </c>
    </row>
    <row r="3398" spans="1:5" ht="40.5" x14ac:dyDescent="0.25">
      <c r="A3398" s="418">
        <v>89436</v>
      </c>
      <c r="B3398" s="414" t="s">
        <v>2976</v>
      </c>
      <c r="C3398" s="415" t="s">
        <v>113</v>
      </c>
      <c r="D3398" s="416">
        <v>5</v>
      </c>
      <c r="E3398" s="417" t="s">
        <v>301</v>
      </c>
    </row>
    <row r="3399" spans="1:5" ht="27" x14ac:dyDescent="0.25">
      <c r="A3399" s="418">
        <v>89437</v>
      </c>
      <c r="B3399" s="414" t="s">
        <v>2977</v>
      </c>
      <c r="C3399" s="415" t="s">
        <v>113</v>
      </c>
      <c r="D3399" s="416">
        <v>16.579999999999998</v>
      </c>
      <c r="E3399" s="417" t="s">
        <v>301</v>
      </c>
    </row>
    <row r="3400" spans="1:5" ht="27" x14ac:dyDescent="0.25">
      <c r="A3400" s="418">
        <v>89438</v>
      </c>
      <c r="B3400" s="414" t="s">
        <v>2978</v>
      </c>
      <c r="C3400" s="415" t="s">
        <v>113</v>
      </c>
      <c r="D3400" s="416">
        <v>5.49</v>
      </c>
      <c r="E3400" s="417" t="s">
        <v>301</v>
      </c>
    </row>
    <row r="3401" spans="1:5" ht="40.5" x14ac:dyDescent="0.25">
      <c r="A3401" s="418">
        <v>89439</v>
      </c>
      <c r="B3401" s="414" t="s">
        <v>2979</v>
      </c>
      <c r="C3401" s="415" t="s">
        <v>113</v>
      </c>
      <c r="D3401" s="416">
        <v>6.9</v>
      </c>
      <c r="E3401" s="417" t="s">
        <v>301</v>
      </c>
    </row>
    <row r="3402" spans="1:5" ht="27" x14ac:dyDescent="0.25">
      <c r="A3402" s="418">
        <v>89440</v>
      </c>
      <c r="B3402" s="414" t="s">
        <v>335</v>
      </c>
      <c r="C3402" s="415" t="s">
        <v>113</v>
      </c>
      <c r="D3402" s="416">
        <v>6.61</v>
      </c>
      <c r="E3402" s="417" t="s">
        <v>301</v>
      </c>
    </row>
    <row r="3403" spans="1:5" ht="40.5" x14ac:dyDescent="0.25">
      <c r="A3403" s="418">
        <v>89441</v>
      </c>
      <c r="B3403" s="414" t="s">
        <v>2980</v>
      </c>
      <c r="C3403" s="415" t="s">
        <v>113</v>
      </c>
      <c r="D3403" s="416">
        <v>11.86</v>
      </c>
      <c r="E3403" s="417" t="s">
        <v>301</v>
      </c>
    </row>
    <row r="3404" spans="1:5" ht="27" x14ac:dyDescent="0.25">
      <c r="A3404" s="418">
        <v>89442</v>
      </c>
      <c r="B3404" s="414" t="s">
        <v>2981</v>
      </c>
      <c r="C3404" s="415" t="s">
        <v>113</v>
      </c>
      <c r="D3404" s="416">
        <v>8.01</v>
      </c>
      <c r="E3404" s="417" t="s">
        <v>301</v>
      </c>
    </row>
    <row r="3405" spans="1:5" ht="27" x14ac:dyDescent="0.25">
      <c r="A3405" s="418">
        <v>89443</v>
      </c>
      <c r="B3405" s="414" t="s">
        <v>336</v>
      </c>
      <c r="C3405" s="415" t="s">
        <v>113</v>
      </c>
      <c r="D3405" s="416">
        <v>9.9</v>
      </c>
      <c r="E3405" s="417" t="s">
        <v>301</v>
      </c>
    </row>
    <row r="3406" spans="1:5" ht="40.5" x14ac:dyDescent="0.25">
      <c r="A3406" s="418">
        <v>89444</v>
      </c>
      <c r="B3406" s="414" t="s">
        <v>2982</v>
      </c>
      <c r="C3406" s="415" t="s">
        <v>113</v>
      </c>
      <c r="D3406" s="416">
        <v>18.809999999999999</v>
      </c>
      <c r="E3406" s="417" t="s">
        <v>301</v>
      </c>
    </row>
    <row r="3407" spans="1:5" ht="27" x14ac:dyDescent="0.25">
      <c r="A3407" s="418">
        <v>89445</v>
      </c>
      <c r="B3407" s="414" t="s">
        <v>2983</v>
      </c>
      <c r="C3407" s="415" t="s">
        <v>113</v>
      </c>
      <c r="D3407" s="416">
        <v>11.29</v>
      </c>
      <c r="E3407" s="417" t="s">
        <v>301</v>
      </c>
    </row>
    <row r="3408" spans="1:5" ht="27" x14ac:dyDescent="0.25">
      <c r="A3408" s="418">
        <v>89481</v>
      </c>
      <c r="B3408" s="414" t="s">
        <v>2984</v>
      </c>
      <c r="C3408" s="415" t="s">
        <v>113</v>
      </c>
      <c r="D3408" s="416">
        <v>3.54</v>
      </c>
      <c r="E3408" s="417" t="s">
        <v>301</v>
      </c>
    </row>
    <row r="3409" spans="1:5" ht="27" x14ac:dyDescent="0.25">
      <c r="A3409" s="418">
        <v>89485</v>
      </c>
      <c r="B3409" s="414" t="s">
        <v>2985</v>
      </c>
      <c r="C3409" s="415" t="s">
        <v>113</v>
      </c>
      <c r="D3409" s="416">
        <v>4.07</v>
      </c>
      <c r="E3409" s="417" t="s">
        <v>301</v>
      </c>
    </row>
    <row r="3410" spans="1:5" ht="27" x14ac:dyDescent="0.25">
      <c r="A3410" s="418">
        <v>89489</v>
      </c>
      <c r="B3410" s="414" t="s">
        <v>2986</v>
      </c>
      <c r="C3410" s="415" t="s">
        <v>113</v>
      </c>
      <c r="D3410" s="416">
        <v>5.16</v>
      </c>
      <c r="E3410" s="417" t="s">
        <v>301</v>
      </c>
    </row>
    <row r="3411" spans="1:5" ht="27" x14ac:dyDescent="0.25">
      <c r="A3411" s="418">
        <v>89490</v>
      </c>
      <c r="B3411" s="414" t="s">
        <v>2987</v>
      </c>
      <c r="C3411" s="415" t="s">
        <v>113</v>
      </c>
      <c r="D3411" s="416">
        <v>4.67</v>
      </c>
      <c r="E3411" s="417" t="s">
        <v>301</v>
      </c>
    </row>
    <row r="3412" spans="1:5" ht="27" x14ac:dyDescent="0.25">
      <c r="A3412" s="418">
        <v>89492</v>
      </c>
      <c r="B3412" s="414" t="s">
        <v>2988</v>
      </c>
      <c r="C3412" s="415" t="s">
        <v>113</v>
      </c>
      <c r="D3412" s="416">
        <v>5.29</v>
      </c>
      <c r="E3412" s="417" t="s">
        <v>301</v>
      </c>
    </row>
    <row r="3413" spans="1:5" ht="27" x14ac:dyDescent="0.25">
      <c r="A3413" s="418">
        <v>89493</v>
      </c>
      <c r="B3413" s="414" t="s">
        <v>2989</v>
      </c>
      <c r="C3413" s="415" t="s">
        <v>113</v>
      </c>
      <c r="D3413" s="416">
        <v>6.78</v>
      </c>
      <c r="E3413" s="417" t="s">
        <v>301</v>
      </c>
    </row>
    <row r="3414" spans="1:5" ht="27" x14ac:dyDescent="0.25">
      <c r="A3414" s="418">
        <v>89494</v>
      </c>
      <c r="B3414" s="414" t="s">
        <v>2990</v>
      </c>
      <c r="C3414" s="415" t="s">
        <v>113</v>
      </c>
      <c r="D3414" s="416">
        <v>8.6199999999999992</v>
      </c>
      <c r="E3414" s="417" t="s">
        <v>301</v>
      </c>
    </row>
    <row r="3415" spans="1:5" ht="27" x14ac:dyDescent="0.25">
      <c r="A3415" s="418">
        <v>89496</v>
      </c>
      <c r="B3415" s="414" t="s">
        <v>2991</v>
      </c>
      <c r="C3415" s="415" t="s">
        <v>113</v>
      </c>
      <c r="D3415" s="416">
        <v>6.46</v>
      </c>
      <c r="E3415" s="417" t="s">
        <v>301</v>
      </c>
    </row>
    <row r="3416" spans="1:5" ht="27" x14ac:dyDescent="0.25">
      <c r="A3416" s="418">
        <v>89497</v>
      </c>
      <c r="B3416" s="414" t="s">
        <v>331</v>
      </c>
      <c r="C3416" s="415" t="s">
        <v>113</v>
      </c>
      <c r="D3416" s="416">
        <v>8.2899999999999991</v>
      </c>
      <c r="E3416" s="417" t="s">
        <v>301</v>
      </c>
    </row>
    <row r="3417" spans="1:5" ht="27" x14ac:dyDescent="0.25">
      <c r="A3417" s="418">
        <v>89498</v>
      </c>
      <c r="B3417" s="414" t="s">
        <v>2992</v>
      </c>
      <c r="C3417" s="415" t="s">
        <v>113</v>
      </c>
      <c r="D3417" s="416">
        <v>8.9700000000000006</v>
      </c>
      <c r="E3417" s="417" t="s">
        <v>301</v>
      </c>
    </row>
    <row r="3418" spans="1:5" ht="27" x14ac:dyDescent="0.25">
      <c r="A3418" s="418">
        <v>89499</v>
      </c>
      <c r="B3418" s="414" t="s">
        <v>2993</v>
      </c>
      <c r="C3418" s="415" t="s">
        <v>113</v>
      </c>
      <c r="D3418" s="416">
        <v>13.31</v>
      </c>
      <c r="E3418" s="417" t="s">
        <v>301</v>
      </c>
    </row>
    <row r="3419" spans="1:5" ht="27" x14ac:dyDescent="0.25">
      <c r="A3419" s="418">
        <v>89500</v>
      </c>
      <c r="B3419" s="414" t="s">
        <v>2994</v>
      </c>
      <c r="C3419" s="415" t="s">
        <v>113</v>
      </c>
      <c r="D3419" s="416">
        <v>9.1</v>
      </c>
      <c r="E3419" s="417" t="s">
        <v>301</v>
      </c>
    </row>
    <row r="3420" spans="1:5" ht="27" x14ac:dyDescent="0.25">
      <c r="A3420" s="418">
        <v>89501</v>
      </c>
      <c r="B3420" s="414" t="s">
        <v>332</v>
      </c>
      <c r="C3420" s="415" t="s">
        <v>113</v>
      </c>
      <c r="D3420" s="416">
        <v>10.039999999999999</v>
      </c>
      <c r="E3420" s="417" t="s">
        <v>301</v>
      </c>
    </row>
    <row r="3421" spans="1:5" ht="27" x14ac:dyDescent="0.25">
      <c r="A3421" s="418">
        <v>89502</v>
      </c>
      <c r="B3421" s="414" t="s">
        <v>2995</v>
      </c>
      <c r="C3421" s="415" t="s">
        <v>113</v>
      </c>
      <c r="D3421" s="416">
        <v>11.26</v>
      </c>
      <c r="E3421" s="417" t="s">
        <v>301</v>
      </c>
    </row>
    <row r="3422" spans="1:5" ht="27" x14ac:dyDescent="0.25">
      <c r="A3422" s="418">
        <v>89503</v>
      </c>
      <c r="B3422" s="414" t="s">
        <v>2996</v>
      </c>
      <c r="C3422" s="415" t="s">
        <v>113</v>
      </c>
      <c r="D3422" s="416">
        <v>16.649999999999999</v>
      </c>
      <c r="E3422" s="417" t="s">
        <v>301</v>
      </c>
    </row>
    <row r="3423" spans="1:5" ht="27" x14ac:dyDescent="0.25">
      <c r="A3423" s="418">
        <v>89504</v>
      </c>
      <c r="B3423" s="414" t="s">
        <v>2997</v>
      </c>
      <c r="C3423" s="415" t="s">
        <v>113</v>
      </c>
      <c r="D3423" s="416">
        <v>14.7</v>
      </c>
      <c r="E3423" s="417" t="s">
        <v>301</v>
      </c>
    </row>
    <row r="3424" spans="1:5" ht="27" x14ac:dyDescent="0.25">
      <c r="A3424" s="418">
        <v>89505</v>
      </c>
      <c r="B3424" s="414" t="s">
        <v>333</v>
      </c>
      <c r="C3424" s="415" t="s">
        <v>113</v>
      </c>
      <c r="D3424" s="416">
        <v>24.53</v>
      </c>
      <c r="E3424" s="417" t="s">
        <v>301</v>
      </c>
    </row>
    <row r="3425" spans="1:5" ht="27" x14ac:dyDescent="0.25">
      <c r="A3425" s="418">
        <v>89506</v>
      </c>
      <c r="B3425" s="414" t="s">
        <v>2998</v>
      </c>
      <c r="C3425" s="415" t="s">
        <v>113</v>
      </c>
      <c r="D3425" s="416">
        <v>27.47</v>
      </c>
      <c r="E3425" s="417" t="s">
        <v>301</v>
      </c>
    </row>
    <row r="3426" spans="1:5" ht="27" x14ac:dyDescent="0.25">
      <c r="A3426" s="418">
        <v>89507</v>
      </c>
      <c r="B3426" s="414" t="s">
        <v>2999</v>
      </c>
      <c r="C3426" s="415" t="s">
        <v>113</v>
      </c>
      <c r="D3426" s="416">
        <v>33.58</v>
      </c>
      <c r="E3426" s="417" t="s">
        <v>301</v>
      </c>
    </row>
    <row r="3427" spans="1:5" ht="27" x14ac:dyDescent="0.25">
      <c r="A3427" s="418">
        <v>89510</v>
      </c>
      <c r="B3427" s="414" t="s">
        <v>3000</v>
      </c>
      <c r="C3427" s="415" t="s">
        <v>113</v>
      </c>
      <c r="D3427" s="416">
        <v>22.36</v>
      </c>
      <c r="E3427" s="417" t="s">
        <v>301</v>
      </c>
    </row>
    <row r="3428" spans="1:5" ht="27" x14ac:dyDescent="0.25">
      <c r="A3428" s="418">
        <v>89513</v>
      </c>
      <c r="B3428" s="414" t="s">
        <v>334</v>
      </c>
      <c r="C3428" s="415" t="s">
        <v>113</v>
      </c>
      <c r="D3428" s="416">
        <v>74.19</v>
      </c>
      <c r="E3428" s="417" t="s">
        <v>301</v>
      </c>
    </row>
    <row r="3429" spans="1:5" ht="27" x14ac:dyDescent="0.25">
      <c r="A3429" s="418">
        <v>89514</v>
      </c>
      <c r="B3429" s="414" t="s">
        <v>3001</v>
      </c>
      <c r="C3429" s="415" t="s">
        <v>113</v>
      </c>
      <c r="D3429" s="416">
        <v>6.62</v>
      </c>
      <c r="E3429" s="417" t="s">
        <v>301</v>
      </c>
    </row>
    <row r="3430" spans="1:5" ht="27" x14ac:dyDescent="0.25">
      <c r="A3430" s="418">
        <v>89515</v>
      </c>
      <c r="B3430" s="414" t="s">
        <v>3002</v>
      </c>
      <c r="C3430" s="415" t="s">
        <v>113</v>
      </c>
      <c r="D3430" s="416">
        <v>56.3</v>
      </c>
      <c r="E3430" s="417" t="s">
        <v>301</v>
      </c>
    </row>
    <row r="3431" spans="1:5" ht="27" x14ac:dyDescent="0.25">
      <c r="A3431" s="418">
        <v>89516</v>
      </c>
      <c r="B3431" s="414" t="s">
        <v>3003</v>
      </c>
      <c r="C3431" s="415" t="s">
        <v>113</v>
      </c>
      <c r="D3431" s="416">
        <v>5.86</v>
      </c>
      <c r="E3431" s="417" t="s">
        <v>301</v>
      </c>
    </row>
    <row r="3432" spans="1:5" ht="27" x14ac:dyDescent="0.25">
      <c r="A3432" s="418">
        <v>89517</v>
      </c>
      <c r="B3432" s="414" t="s">
        <v>3004</v>
      </c>
      <c r="C3432" s="415" t="s">
        <v>113</v>
      </c>
      <c r="D3432" s="416">
        <v>47.6</v>
      </c>
      <c r="E3432" s="417" t="s">
        <v>301</v>
      </c>
    </row>
    <row r="3433" spans="1:5" ht="27" x14ac:dyDescent="0.25">
      <c r="A3433" s="418">
        <v>89518</v>
      </c>
      <c r="B3433" s="414" t="s">
        <v>3005</v>
      </c>
      <c r="C3433" s="415" t="s">
        <v>113</v>
      </c>
      <c r="D3433" s="416">
        <v>9.17</v>
      </c>
      <c r="E3433" s="417" t="s">
        <v>301</v>
      </c>
    </row>
    <row r="3434" spans="1:5" ht="27" x14ac:dyDescent="0.25">
      <c r="A3434" s="418">
        <v>89519</v>
      </c>
      <c r="B3434" s="414" t="s">
        <v>3006</v>
      </c>
      <c r="C3434" s="415" t="s">
        <v>113</v>
      </c>
      <c r="D3434" s="416">
        <v>32.58</v>
      </c>
      <c r="E3434" s="417" t="s">
        <v>301</v>
      </c>
    </row>
    <row r="3435" spans="1:5" ht="27" x14ac:dyDescent="0.25">
      <c r="A3435" s="418">
        <v>89520</v>
      </c>
      <c r="B3435" s="414" t="s">
        <v>3007</v>
      </c>
      <c r="C3435" s="415" t="s">
        <v>113</v>
      </c>
      <c r="D3435" s="416">
        <v>8.16</v>
      </c>
      <c r="E3435" s="417" t="s">
        <v>301</v>
      </c>
    </row>
    <row r="3436" spans="1:5" ht="27" x14ac:dyDescent="0.25">
      <c r="A3436" s="418">
        <v>89521</v>
      </c>
      <c r="B3436" s="414" t="s">
        <v>3008</v>
      </c>
      <c r="C3436" s="415" t="s">
        <v>113</v>
      </c>
      <c r="D3436" s="416">
        <v>87.36</v>
      </c>
      <c r="E3436" s="417" t="s">
        <v>301</v>
      </c>
    </row>
    <row r="3437" spans="1:5" ht="27" x14ac:dyDescent="0.25">
      <c r="A3437" s="418">
        <v>89522</v>
      </c>
      <c r="B3437" s="414" t="s">
        <v>3009</v>
      </c>
      <c r="C3437" s="415" t="s">
        <v>113</v>
      </c>
      <c r="D3437" s="416">
        <v>18.13</v>
      </c>
      <c r="E3437" s="417" t="s">
        <v>301</v>
      </c>
    </row>
    <row r="3438" spans="1:5" ht="27" x14ac:dyDescent="0.25">
      <c r="A3438" s="418">
        <v>89523</v>
      </c>
      <c r="B3438" s="414" t="s">
        <v>3010</v>
      </c>
      <c r="C3438" s="415" t="s">
        <v>113</v>
      </c>
      <c r="D3438" s="416">
        <v>66.290000000000006</v>
      </c>
      <c r="E3438" s="417" t="s">
        <v>301</v>
      </c>
    </row>
    <row r="3439" spans="1:5" ht="27" x14ac:dyDescent="0.25">
      <c r="A3439" s="418">
        <v>89524</v>
      </c>
      <c r="B3439" s="414" t="s">
        <v>3011</v>
      </c>
      <c r="C3439" s="415" t="s">
        <v>113</v>
      </c>
      <c r="D3439" s="416">
        <v>16.2</v>
      </c>
      <c r="E3439" s="417" t="s">
        <v>301</v>
      </c>
    </row>
    <row r="3440" spans="1:5" ht="27" x14ac:dyDescent="0.25">
      <c r="A3440" s="418">
        <v>89525</v>
      </c>
      <c r="B3440" s="414" t="s">
        <v>3012</v>
      </c>
      <c r="C3440" s="415" t="s">
        <v>113</v>
      </c>
      <c r="D3440" s="416">
        <v>65.23</v>
      </c>
      <c r="E3440" s="417" t="s">
        <v>301</v>
      </c>
    </row>
    <row r="3441" spans="1:5" ht="27" x14ac:dyDescent="0.25">
      <c r="A3441" s="418">
        <v>89526</v>
      </c>
      <c r="B3441" s="414" t="s">
        <v>3013</v>
      </c>
      <c r="C3441" s="415" t="s">
        <v>113</v>
      </c>
      <c r="D3441" s="416">
        <v>23.25</v>
      </c>
      <c r="E3441" s="417" t="s">
        <v>301</v>
      </c>
    </row>
    <row r="3442" spans="1:5" ht="27" x14ac:dyDescent="0.25">
      <c r="A3442" s="418">
        <v>89527</v>
      </c>
      <c r="B3442" s="414" t="s">
        <v>3014</v>
      </c>
      <c r="C3442" s="415" t="s">
        <v>113</v>
      </c>
      <c r="D3442" s="416">
        <v>50.45</v>
      </c>
      <c r="E3442" s="417" t="s">
        <v>301</v>
      </c>
    </row>
    <row r="3443" spans="1:5" ht="27" x14ac:dyDescent="0.25">
      <c r="A3443" s="418">
        <v>89528</v>
      </c>
      <c r="B3443" s="414" t="s">
        <v>3015</v>
      </c>
      <c r="C3443" s="415" t="s">
        <v>113</v>
      </c>
      <c r="D3443" s="416">
        <v>2.82</v>
      </c>
      <c r="E3443" s="417" t="s">
        <v>301</v>
      </c>
    </row>
    <row r="3444" spans="1:5" ht="27" x14ac:dyDescent="0.25">
      <c r="A3444" s="418">
        <v>89529</v>
      </c>
      <c r="B3444" s="414" t="s">
        <v>3016</v>
      </c>
      <c r="C3444" s="415" t="s">
        <v>113</v>
      </c>
      <c r="D3444" s="416">
        <v>26.73</v>
      </c>
      <c r="E3444" s="417" t="s">
        <v>301</v>
      </c>
    </row>
    <row r="3445" spans="1:5" ht="27" x14ac:dyDescent="0.25">
      <c r="A3445" s="418">
        <v>89530</v>
      </c>
      <c r="B3445" s="414" t="s">
        <v>3017</v>
      </c>
      <c r="C3445" s="415" t="s">
        <v>113</v>
      </c>
      <c r="D3445" s="416">
        <v>9.3699999999999992</v>
      </c>
      <c r="E3445" s="417" t="s">
        <v>301</v>
      </c>
    </row>
    <row r="3446" spans="1:5" ht="27" x14ac:dyDescent="0.25">
      <c r="A3446" s="418">
        <v>89531</v>
      </c>
      <c r="B3446" s="414" t="s">
        <v>3018</v>
      </c>
      <c r="C3446" s="415" t="s">
        <v>113</v>
      </c>
      <c r="D3446" s="416">
        <v>22.03</v>
      </c>
      <c r="E3446" s="417" t="s">
        <v>301</v>
      </c>
    </row>
    <row r="3447" spans="1:5" ht="27" x14ac:dyDescent="0.25">
      <c r="A3447" s="418">
        <v>89532</v>
      </c>
      <c r="B3447" s="414" t="s">
        <v>3019</v>
      </c>
      <c r="C3447" s="415" t="s">
        <v>113</v>
      </c>
      <c r="D3447" s="416">
        <v>4.83</v>
      </c>
      <c r="E3447" s="417" t="s">
        <v>301</v>
      </c>
    </row>
    <row r="3448" spans="1:5" ht="27" x14ac:dyDescent="0.25">
      <c r="A3448" s="418">
        <v>89533</v>
      </c>
      <c r="B3448" s="414" t="s">
        <v>3020</v>
      </c>
      <c r="C3448" s="415" t="s">
        <v>113</v>
      </c>
      <c r="D3448" s="416">
        <v>22.03</v>
      </c>
      <c r="E3448" s="417" t="s">
        <v>301</v>
      </c>
    </row>
    <row r="3449" spans="1:5" ht="27" x14ac:dyDescent="0.25">
      <c r="A3449" s="418">
        <v>89534</v>
      </c>
      <c r="B3449" s="414" t="s">
        <v>3021</v>
      </c>
      <c r="C3449" s="415" t="s">
        <v>113</v>
      </c>
      <c r="D3449" s="416">
        <v>3.41</v>
      </c>
      <c r="E3449" s="417" t="s">
        <v>301</v>
      </c>
    </row>
    <row r="3450" spans="1:5" ht="27" x14ac:dyDescent="0.25">
      <c r="A3450" s="418">
        <v>89535</v>
      </c>
      <c r="B3450" s="414" t="s">
        <v>3022</v>
      </c>
      <c r="C3450" s="415" t="s">
        <v>113</v>
      </c>
      <c r="D3450" s="416">
        <v>34.11</v>
      </c>
      <c r="E3450" s="417" t="s">
        <v>301</v>
      </c>
    </row>
    <row r="3451" spans="1:5" ht="27" x14ac:dyDescent="0.25">
      <c r="A3451" s="418">
        <v>89536</v>
      </c>
      <c r="B3451" s="414" t="s">
        <v>3023</v>
      </c>
      <c r="C3451" s="415" t="s">
        <v>113</v>
      </c>
      <c r="D3451" s="416">
        <v>8.4700000000000006</v>
      </c>
      <c r="E3451" s="417" t="s">
        <v>301</v>
      </c>
    </row>
    <row r="3452" spans="1:5" ht="27" x14ac:dyDescent="0.25">
      <c r="A3452" s="418">
        <v>89538</v>
      </c>
      <c r="B3452" s="414" t="s">
        <v>3024</v>
      </c>
      <c r="C3452" s="415" t="s">
        <v>113</v>
      </c>
      <c r="D3452" s="416">
        <v>2.89</v>
      </c>
      <c r="E3452" s="417" t="s">
        <v>301</v>
      </c>
    </row>
    <row r="3453" spans="1:5" ht="27" x14ac:dyDescent="0.25">
      <c r="A3453" s="418">
        <v>89540</v>
      </c>
      <c r="B3453" s="414" t="s">
        <v>3025</v>
      </c>
      <c r="C3453" s="415" t="s">
        <v>113</v>
      </c>
      <c r="D3453" s="416">
        <v>7.07</v>
      </c>
      <c r="E3453" s="417" t="s">
        <v>301</v>
      </c>
    </row>
    <row r="3454" spans="1:5" ht="27" x14ac:dyDescent="0.25">
      <c r="A3454" s="418">
        <v>89541</v>
      </c>
      <c r="B3454" s="414" t="s">
        <v>3026</v>
      </c>
      <c r="C3454" s="415" t="s">
        <v>113</v>
      </c>
      <c r="D3454" s="416">
        <v>4.21</v>
      </c>
      <c r="E3454" s="417" t="s">
        <v>301</v>
      </c>
    </row>
    <row r="3455" spans="1:5" ht="27" x14ac:dyDescent="0.25">
      <c r="A3455" s="418">
        <v>89542</v>
      </c>
      <c r="B3455" s="414" t="s">
        <v>3027</v>
      </c>
      <c r="C3455" s="415" t="s">
        <v>113</v>
      </c>
      <c r="D3455" s="416">
        <v>19.850000000000001</v>
      </c>
      <c r="E3455" s="417" t="s">
        <v>301</v>
      </c>
    </row>
    <row r="3456" spans="1:5" ht="27" x14ac:dyDescent="0.25">
      <c r="A3456" s="418">
        <v>89544</v>
      </c>
      <c r="B3456" s="414" t="s">
        <v>3028</v>
      </c>
      <c r="C3456" s="415" t="s">
        <v>113</v>
      </c>
      <c r="D3456" s="416">
        <v>5.76</v>
      </c>
      <c r="E3456" s="417" t="s">
        <v>301</v>
      </c>
    </row>
    <row r="3457" spans="1:5" ht="27" x14ac:dyDescent="0.25">
      <c r="A3457" s="418">
        <v>89545</v>
      </c>
      <c r="B3457" s="414" t="s">
        <v>3029</v>
      </c>
      <c r="C3457" s="415" t="s">
        <v>113</v>
      </c>
      <c r="D3457" s="416">
        <v>8.1999999999999993</v>
      </c>
      <c r="E3457" s="417" t="s">
        <v>301</v>
      </c>
    </row>
    <row r="3458" spans="1:5" ht="27" x14ac:dyDescent="0.25">
      <c r="A3458" s="418">
        <v>89546</v>
      </c>
      <c r="B3458" s="414" t="s">
        <v>3030</v>
      </c>
      <c r="C3458" s="415" t="s">
        <v>113</v>
      </c>
      <c r="D3458" s="416">
        <v>7.19</v>
      </c>
      <c r="E3458" s="417" t="s">
        <v>301</v>
      </c>
    </row>
    <row r="3459" spans="1:5" ht="27" x14ac:dyDescent="0.25">
      <c r="A3459" s="418">
        <v>89547</v>
      </c>
      <c r="B3459" s="414" t="s">
        <v>3031</v>
      </c>
      <c r="C3459" s="415" t="s">
        <v>113</v>
      </c>
      <c r="D3459" s="416">
        <v>12.39</v>
      </c>
      <c r="E3459" s="417" t="s">
        <v>301</v>
      </c>
    </row>
    <row r="3460" spans="1:5" ht="27" x14ac:dyDescent="0.25">
      <c r="A3460" s="418">
        <v>89548</v>
      </c>
      <c r="B3460" s="414" t="s">
        <v>3032</v>
      </c>
      <c r="C3460" s="415" t="s">
        <v>113</v>
      </c>
      <c r="D3460" s="416">
        <v>13.35</v>
      </c>
      <c r="E3460" s="417" t="s">
        <v>301</v>
      </c>
    </row>
    <row r="3461" spans="1:5" ht="27" x14ac:dyDescent="0.25">
      <c r="A3461" s="418">
        <v>89549</v>
      </c>
      <c r="B3461" s="414" t="s">
        <v>3033</v>
      </c>
      <c r="C3461" s="415" t="s">
        <v>113</v>
      </c>
      <c r="D3461" s="416">
        <v>9.81</v>
      </c>
      <c r="E3461" s="417" t="s">
        <v>301</v>
      </c>
    </row>
    <row r="3462" spans="1:5" ht="27" x14ac:dyDescent="0.25">
      <c r="A3462" s="418">
        <v>89550</v>
      </c>
      <c r="B3462" s="414" t="s">
        <v>3034</v>
      </c>
      <c r="C3462" s="415" t="s">
        <v>113</v>
      </c>
      <c r="D3462" s="416">
        <v>22.95</v>
      </c>
      <c r="E3462" s="417" t="s">
        <v>301</v>
      </c>
    </row>
    <row r="3463" spans="1:5" ht="27" x14ac:dyDescent="0.25">
      <c r="A3463" s="418">
        <v>89551</v>
      </c>
      <c r="B3463" s="414" t="s">
        <v>3035</v>
      </c>
      <c r="C3463" s="415" t="s">
        <v>113</v>
      </c>
      <c r="D3463" s="416">
        <v>6.59</v>
      </c>
      <c r="E3463" s="417" t="s">
        <v>301</v>
      </c>
    </row>
    <row r="3464" spans="1:5" ht="27" x14ac:dyDescent="0.25">
      <c r="A3464" s="418">
        <v>89552</v>
      </c>
      <c r="B3464" s="414" t="s">
        <v>3036</v>
      </c>
      <c r="C3464" s="415" t="s">
        <v>113</v>
      </c>
      <c r="D3464" s="416">
        <v>13.03</v>
      </c>
      <c r="E3464" s="417" t="s">
        <v>301</v>
      </c>
    </row>
    <row r="3465" spans="1:5" ht="27" x14ac:dyDescent="0.25">
      <c r="A3465" s="418">
        <v>89553</v>
      </c>
      <c r="B3465" s="414" t="s">
        <v>3037</v>
      </c>
      <c r="C3465" s="415" t="s">
        <v>113</v>
      </c>
      <c r="D3465" s="416">
        <v>4.1399999999999997</v>
      </c>
      <c r="E3465" s="417" t="s">
        <v>301</v>
      </c>
    </row>
    <row r="3466" spans="1:5" ht="27" x14ac:dyDescent="0.25">
      <c r="A3466" s="418">
        <v>89554</v>
      </c>
      <c r="B3466" s="414" t="s">
        <v>3038</v>
      </c>
      <c r="C3466" s="415" t="s">
        <v>113</v>
      </c>
      <c r="D3466" s="416">
        <v>15.35</v>
      </c>
      <c r="E3466" s="417" t="s">
        <v>301</v>
      </c>
    </row>
    <row r="3467" spans="1:5" ht="27" x14ac:dyDescent="0.25">
      <c r="A3467" s="418">
        <v>89555</v>
      </c>
      <c r="B3467" s="414" t="s">
        <v>3039</v>
      </c>
      <c r="C3467" s="415" t="s">
        <v>113</v>
      </c>
      <c r="D3467" s="416">
        <v>15.72</v>
      </c>
      <c r="E3467" s="417" t="s">
        <v>301</v>
      </c>
    </row>
    <row r="3468" spans="1:5" ht="27" x14ac:dyDescent="0.25">
      <c r="A3468" s="418">
        <v>89556</v>
      </c>
      <c r="B3468" s="414" t="s">
        <v>3040</v>
      </c>
      <c r="C3468" s="415" t="s">
        <v>113</v>
      </c>
      <c r="D3468" s="416">
        <v>21.94</v>
      </c>
      <c r="E3468" s="417" t="s">
        <v>301</v>
      </c>
    </row>
    <row r="3469" spans="1:5" ht="27" x14ac:dyDescent="0.25">
      <c r="A3469" s="418">
        <v>89557</v>
      </c>
      <c r="B3469" s="414" t="s">
        <v>3041</v>
      </c>
      <c r="C3469" s="415" t="s">
        <v>113</v>
      </c>
      <c r="D3469" s="416">
        <v>17.61</v>
      </c>
      <c r="E3469" s="417" t="s">
        <v>301</v>
      </c>
    </row>
    <row r="3470" spans="1:5" ht="27" x14ac:dyDescent="0.25">
      <c r="A3470" s="418">
        <v>89558</v>
      </c>
      <c r="B3470" s="414" t="s">
        <v>3042</v>
      </c>
      <c r="C3470" s="415" t="s">
        <v>113</v>
      </c>
      <c r="D3470" s="416">
        <v>6.28</v>
      </c>
      <c r="E3470" s="417" t="s">
        <v>301</v>
      </c>
    </row>
    <row r="3471" spans="1:5" ht="27" x14ac:dyDescent="0.25">
      <c r="A3471" s="418">
        <v>89559</v>
      </c>
      <c r="B3471" s="414" t="s">
        <v>3043</v>
      </c>
      <c r="C3471" s="415" t="s">
        <v>113</v>
      </c>
      <c r="D3471" s="416">
        <v>37.619999999999997</v>
      </c>
      <c r="E3471" s="417" t="s">
        <v>301</v>
      </c>
    </row>
    <row r="3472" spans="1:5" ht="27" x14ac:dyDescent="0.25">
      <c r="A3472" s="418">
        <v>89561</v>
      </c>
      <c r="B3472" s="414" t="s">
        <v>3044</v>
      </c>
      <c r="C3472" s="415" t="s">
        <v>113</v>
      </c>
      <c r="D3472" s="416">
        <v>8.65</v>
      </c>
      <c r="E3472" s="417" t="s">
        <v>301</v>
      </c>
    </row>
    <row r="3473" spans="1:5" ht="27" x14ac:dyDescent="0.25">
      <c r="A3473" s="418">
        <v>89562</v>
      </c>
      <c r="B3473" s="414" t="s">
        <v>343</v>
      </c>
      <c r="C3473" s="415" t="s">
        <v>113</v>
      </c>
      <c r="D3473" s="416">
        <v>6.66</v>
      </c>
      <c r="E3473" s="417" t="s">
        <v>301</v>
      </c>
    </row>
    <row r="3474" spans="1:5" ht="27" x14ac:dyDescent="0.25">
      <c r="A3474" s="418">
        <v>89563</v>
      </c>
      <c r="B3474" s="414" t="s">
        <v>3045</v>
      </c>
      <c r="C3474" s="415" t="s">
        <v>113</v>
      </c>
      <c r="D3474" s="416">
        <v>13.72</v>
      </c>
      <c r="E3474" s="417" t="s">
        <v>301</v>
      </c>
    </row>
    <row r="3475" spans="1:5" ht="27" x14ac:dyDescent="0.25">
      <c r="A3475" s="418">
        <v>89564</v>
      </c>
      <c r="B3475" s="414" t="s">
        <v>3046</v>
      </c>
      <c r="C3475" s="415" t="s">
        <v>113</v>
      </c>
      <c r="D3475" s="416">
        <v>11.77</v>
      </c>
      <c r="E3475" s="417" t="s">
        <v>301</v>
      </c>
    </row>
    <row r="3476" spans="1:5" ht="27" x14ac:dyDescent="0.25">
      <c r="A3476" s="418">
        <v>89565</v>
      </c>
      <c r="B3476" s="414" t="s">
        <v>3047</v>
      </c>
      <c r="C3476" s="415" t="s">
        <v>113</v>
      </c>
      <c r="D3476" s="416">
        <v>32.51</v>
      </c>
      <c r="E3476" s="417" t="s">
        <v>301</v>
      </c>
    </row>
    <row r="3477" spans="1:5" ht="27" x14ac:dyDescent="0.25">
      <c r="A3477" s="418">
        <v>89566</v>
      </c>
      <c r="B3477" s="414" t="s">
        <v>3048</v>
      </c>
      <c r="C3477" s="415" t="s">
        <v>113</v>
      </c>
      <c r="D3477" s="416">
        <v>28.34</v>
      </c>
      <c r="E3477" s="417" t="s">
        <v>301</v>
      </c>
    </row>
    <row r="3478" spans="1:5" ht="27" x14ac:dyDescent="0.25">
      <c r="A3478" s="418">
        <v>89567</v>
      </c>
      <c r="B3478" s="414" t="s">
        <v>3049</v>
      </c>
      <c r="C3478" s="415" t="s">
        <v>113</v>
      </c>
      <c r="D3478" s="416">
        <v>47.82</v>
      </c>
      <c r="E3478" s="417" t="s">
        <v>301</v>
      </c>
    </row>
    <row r="3479" spans="1:5" ht="27" x14ac:dyDescent="0.25">
      <c r="A3479" s="418">
        <v>89568</v>
      </c>
      <c r="B3479" s="414" t="s">
        <v>3050</v>
      </c>
      <c r="C3479" s="415" t="s">
        <v>113</v>
      </c>
      <c r="D3479" s="416">
        <v>23.34</v>
      </c>
      <c r="E3479" s="417" t="s">
        <v>301</v>
      </c>
    </row>
    <row r="3480" spans="1:5" ht="27" x14ac:dyDescent="0.25">
      <c r="A3480" s="418">
        <v>89569</v>
      </c>
      <c r="B3480" s="414" t="s">
        <v>3051</v>
      </c>
      <c r="C3480" s="415" t="s">
        <v>113</v>
      </c>
      <c r="D3480" s="416">
        <v>45.35</v>
      </c>
      <c r="E3480" s="417" t="s">
        <v>301</v>
      </c>
    </row>
    <row r="3481" spans="1:5" ht="27" x14ac:dyDescent="0.25">
      <c r="A3481" s="418">
        <v>89570</v>
      </c>
      <c r="B3481" s="414" t="s">
        <v>3052</v>
      </c>
      <c r="C3481" s="415" t="s">
        <v>113</v>
      </c>
      <c r="D3481" s="416">
        <v>8.4499999999999993</v>
      </c>
      <c r="E3481" s="417" t="s">
        <v>301</v>
      </c>
    </row>
    <row r="3482" spans="1:5" ht="27" x14ac:dyDescent="0.25">
      <c r="A3482" s="418">
        <v>89571</v>
      </c>
      <c r="B3482" s="414" t="s">
        <v>3053</v>
      </c>
      <c r="C3482" s="415" t="s">
        <v>113</v>
      </c>
      <c r="D3482" s="416">
        <v>44.17</v>
      </c>
      <c r="E3482" s="417" t="s">
        <v>301</v>
      </c>
    </row>
    <row r="3483" spans="1:5" ht="27" x14ac:dyDescent="0.25">
      <c r="A3483" s="418">
        <v>89572</v>
      </c>
      <c r="B3483" s="414" t="s">
        <v>3054</v>
      </c>
      <c r="C3483" s="415" t="s">
        <v>113</v>
      </c>
      <c r="D3483" s="416">
        <v>5.97</v>
      </c>
      <c r="E3483" s="417" t="s">
        <v>301</v>
      </c>
    </row>
    <row r="3484" spans="1:5" ht="27" x14ac:dyDescent="0.25">
      <c r="A3484" s="418">
        <v>89573</v>
      </c>
      <c r="B3484" s="414" t="s">
        <v>3055</v>
      </c>
      <c r="C3484" s="415" t="s">
        <v>113</v>
      </c>
      <c r="D3484" s="416">
        <v>40.4</v>
      </c>
      <c r="E3484" s="417" t="s">
        <v>301</v>
      </c>
    </row>
    <row r="3485" spans="1:5" ht="27" x14ac:dyDescent="0.25">
      <c r="A3485" s="418">
        <v>89574</v>
      </c>
      <c r="B3485" s="414" t="s">
        <v>3056</v>
      </c>
      <c r="C3485" s="415" t="s">
        <v>113</v>
      </c>
      <c r="D3485" s="416">
        <v>77.760000000000005</v>
      </c>
      <c r="E3485" s="417" t="s">
        <v>301</v>
      </c>
    </row>
    <row r="3486" spans="1:5" ht="27" x14ac:dyDescent="0.25">
      <c r="A3486" s="418">
        <v>89575</v>
      </c>
      <c r="B3486" s="414" t="s">
        <v>3057</v>
      </c>
      <c r="C3486" s="415" t="s">
        <v>113</v>
      </c>
      <c r="D3486" s="416">
        <v>7.98</v>
      </c>
      <c r="E3486" s="417" t="s">
        <v>301</v>
      </c>
    </row>
    <row r="3487" spans="1:5" ht="27" x14ac:dyDescent="0.25">
      <c r="A3487" s="418">
        <v>89577</v>
      </c>
      <c r="B3487" s="414" t="s">
        <v>3058</v>
      </c>
      <c r="C3487" s="415" t="s">
        <v>113</v>
      </c>
      <c r="D3487" s="416">
        <v>24.05</v>
      </c>
      <c r="E3487" s="417" t="s">
        <v>301</v>
      </c>
    </row>
    <row r="3488" spans="1:5" ht="27" x14ac:dyDescent="0.25">
      <c r="A3488" s="418">
        <v>89579</v>
      </c>
      <c r="B3488" s="414" t="s">
        <v>3059</v>
      </c>
      <c r="C3488" s="415" t="s">
        <v>113</v>
      </c>
      <c r="D3488" s="416">
        <v>8.16</v>
      </c>
      <c r="E3488" s="417" t="s">
        <v>301</v>
      </c>
    </row>
    <row r="3489" spans="1:5" ht="27" x14ac:dyDescent="0.25">
      <c r="A3489" s="418">
        <v>89581</v>
      </c>
      <c r="B3489" s="414" t="s">
        <v>3060</v>
      </c>
      <c r="C3489" s="415" t="s">
        <v>113</v>
      </c>
      <c r="D3489" s="416">
        <v>16.63</v>
      </c>
      <c r="E3489" s="417" t="s">
        <v>301</v>
      </c>
    </row>
    <row r="3490" spans="1:5" ht="27" x14ac:dyDescent="0.25">
      <c r="A3490" s="418">
        <v>89582</v>
      </c>
      <c r="B3490" s="414" t="s">
        <v>3061</v>
      </c>
      <c r="C3490" s="415" t="s">
        <v>113</v>
      </c>
      <c r="D3490" s="416">
        <v>14.7</v>
      </c>
      <c r="E3490" s="417" t="s">
        <v>301</v>
      </c>
    </row>
    <row r="3491" spans="1:5" ht="40.5" x14ac:dyDescent="0.25">
      <c r="A3491" s="418">
        <v>89583</v>
      </c>
      <c r="B3491" s="414" t="s">
        <v>3062</v>
      </c>
      <c r="C3491" s="415" t="s">
        <v>113</v>
      </c>
      <c r="D3491" s="416">
        <v>21.75</v>
      </c>
      <c r="E3491" s="417" t="s">
        <v>301</v>
      </c>
    </row>
    <row r="3492" spans="1:5" ht="27" x14ac:dyDescent="0.25">
      <c r="A3492" s="418">
        <v>89584</v>
      </c>
      <c r="B3492" s="414" t="s">
        <v>3063</v>
      </c>
      <c r="C3492" s="415" t="s">
        <v>113</v>
      </c>
      <c r="D3492" s="416">
        <v>25.24</v>
      </c>
      <c r="E3492" s="417" t="s">
        <v>301</v>
      </c>
    </row>
    <row r="3493" spans="1:5" ht="27" x14ac:dyDescent="0.25">
      <c r="A3493" s="418">
        <v>89585</v>
      </c>
      <c r="B3493" s="414" t="s">
        <v>3064</v>
      </c>
      <c r="C3493" s="415" t="s">
        <v>113</v>
      </c>
      <c r="D3493" s="416">
        <v>20.54</v>
      </c>
      <c r="E3493" s="417" t="s">
        <v>301</v>
      </c>
    </row>
    <row r="3494" spans="1:5" ht="40.5" x14ac:dyDescent="0.25">
      <c r="A3494" s="418">
        <v>89586</v>
      </c>
      <c r="B3494" s="414" t="s">
        <v>3065</v>
      </c>
      <c r="C3494" s="415" t="s">
        <v>113</v>
      </c>
      <c r="D3494" s="416">
        <v>20.54</v>
      </c>
      <c r="E3494" s="417" t="s">
        <v>301</v>
      </c>
    </row>
    <row r="3495" spans="1:5" ht="40.5" x14ac:dyDescent="0.25">
      <c r="A3495" s="418">
        <v>89587</v>
      </c>
      <c r="B3495" s="414" t="s">
        <v>3066</v>
      </c>
      <c r="C3495" s="415" t="s">
        <v>113</v>
      </c>
      <c r="D3495" s="416">
        <v>32.619999999999997</v>
      </c>
      <c r="E3495" s="417" t="s">
        <v>301</v>
      </c>
    </row>
    <row r="3496" spans="1:5" ht="27" x14ac:dyDescent="0.25">
      <c r="A3496" s="418">
        <v>89590</v>
      </c>
      <c r="B3496" s="414" t="s">
        <v>3067</v>
      </c>
      <c r="C3496" s="415" t="s">
        <v>113</v>
      </c>
      <c r="D3496" s="416">
        <v>78.22</v>
      </c>
      <c r="E3496" s="417" t="s">
        <v>301</v>
      </c>
    </row>
    <row r="3497" spans="1:5" ht="27" x14ac:dyDescent="0.25">
      <c r="A3497" s="418">
        <v>89591</v>
      </c>
      <c r="B3497" s="414" t="s">
        <v>3068</v>
      </c>
      <c r="C3497" s="415" t="s">
        <v>113</v>
      </c>
      <c r="D3497" s="416">
        <v>64.709999999999994</v>
      </c>
      <c r="E3497" s="417" t="s">
        <v>301</v>
      </c>
    </row>
    <row r="3498" spans="1:5" ht="40.5" x14ac:dyDescent="0.25">
      <c r="A3498" s="418">
        <v>89592</v>
      </c>
      <c r="B3498" s="414" t="s">
        <v>3069</v>
      </c>
      <c r="C3498" s="415" t="s">
        <v>113</v>
      </c>
      <c r="D3498" s="416">
        <v>103.99</v>
      </c>
      <c r="E3498" s="417" t="s">
        <v>301</v>
      </c>
    </row>
    <row r="3499" spans="1:5" ht="27" x14ac:dyDescent="0.25">
      <c r="A3499" s="418">
        <v>89593</v>
      </c>
      <c r="B3499" s="414" t="s">
        <v>3070</v>
      </c>
      <c r="C3499" s="415" t="s">
        <v>113</v>
      </c>
      <c r="D3499" s="416">
        <v>21.83</v>
      </c>
      <c r="E3499" s="417" t="s">
        <v>301</v>
      </c>
    </row>
    <row r="3500" spans="1:5" ht="27" x14ac:dyDescent="0.25">
      <c r="A3500" s="418">
        <v>89594</v>
      </c>
      <c r="B3500" s="414" t="s">
        <v>3071</v>
      </c>
      <c r="C3500" s="415" t="s">
        <v>113</v>
      </c>
      <c r="D3500" s="416">
        <v>26.2</v>
      </c>
      <c r="E3500" s="417" t="s">
        <v>301</v>
      </c>
    </row>
    <row r="3501" spans="1:5" ht="27" x14ac:dyDescent="0.25">
      <c r="A3501" s="418">
        <v>89595</v>
      </c>
      <c r="B3501" s="414" t="s">
        <v>3072</v>
      </c>
      <c r="C3501" s="415" t="s">
        <v>113</v>
      </c>
      <c r="D3501" s="416">
        <v>10.43</v>
      </c>
      <c r="E3501" s="417" t="s">
        <v>301</v>
      </c>
    </row>
    <row r="3502" spans="1:5" ht="27" x14ac:dyDescent="0.25">
      <c r="A3502" s="418">
        <v>89596</v>
      </c>
      <c r="B3502" s="414" t="s">
        <v>3073</v>
      </c>
      <c r="C3502" s="415" t="s">
        <v>113</v>
      </c>
      <c r="D3502" s="416">
        <v>7.86</v>
      </c>
      <c r="E3502" s="417" t="s">
        <v>301</v>
      </c>
    </row>
    <row r="3503" spans="1:5" ht="27" x14ac:dyDescent="0.25">
      <c r="A3503" s="418">
        <v>89597</v>
      </c>
      <c r="B3503" s="414" t="s">
        <v>3074</v>
      </c>
      <c r="C3503" s="415" t="s">
        <v>113</v>
      </c>
      <c r="D3503" s="416">
        <v>14.32</v>
      </c>
      <c r="E3503" s="417" t="s">
        <v>301</v>
      </c>
    </row>
    <row r="3504" spans="1:5" ht="27" x14ac:dyDescent="0.25">
      <c r="A3504" s="418">
        <v>89598</v>
      </c>
      <c r="B3504" s="414" t="s">
        <v>3075</v>
      </c>
      <c r="C3504" s="415" t="s">
        <v>113</v>
      </c>
      <c r="D3504" s="416">
        <v>36.08</v>
      </c>
      <c r="E3504" s="417" t="s">
        <v>301</v>
      </c>
    </row>
    <row r="3505" spans="1:5" ht="27" x14ac:dyDescent="0.25">
      <c r="A3505" s="418">
        <v>89599</v>
      </c>
      <c r="B3505" s="414" t="s">
        <v>3076</v>
      </c>
      <c r="C3505" s="415" t="s">
        <v>113</v>
      </c>
      <c r="D3505" s="416">
        <v>11.27</v>
      </c>
      <c r="E3505" s="417" t="s">
        <v>301</v>
      </c>
    </row>
    <row r="3506" spans="1:5" ht="27" x14ac:dyDescent="0.25">
      <c r="A3506" s="418">
        <v>89600</v>
      </c>
      <c r="B3506" s="414" t="s">
        <v>3077</v>
      </c>
      <c r="C3506" s="415" t="s">
        <v>113</v>
      </c>
      <c r="D3506" s="416">
        <v>12.23</v>
      </c>
      <c r="E3506" s="417" t="s">
        <v>301</v>
      </c>
    </row>
    <row r="3507" spans="1:5" ht="27" x14ac:dyDescent="0.25">
      <c r="A3507" s="418">
        <v>89605</v>
      </c>
      <c r="B3507" s="414" t="s">
        <v>344</v>
      </c>
      <c r="C3507" s="415" t="s">
        <v>113</v>
      </c>
      <c r="D3507" s="416">
        <v>14</v>
      </c>
      <c r="E3507" s="417" t="s">
        <v>301</v>
      </c>
    </row>
    <row r="3508" spans="1:5" ht="27" x14ac:dyDescent="0.25">
      <c r="A3508" s="418">
        <v>89609</v>
      </c>
      <c r="B3508" s="414" t="s">
        <v>3078</v>
      </c>
      <c r="C3508" s="415" t="s">
        <v>113</v>
      </c>
      <c r="D3508" s="416">
        <v>59.9</v>
      </c>
      <c r="E3508" s="417" t="s">
        <v>301</v>
      </c>
    </row>
    <row r="3509" spans="1:5" ht="27" x14ac:dyDescent="0.25">
      <c r="A3509" s="418">
        <v>89610</v>
      </c>
      <c r="B3509" s="414" t="s">
        <v>3079</v>
      </c>
      <c r="C3509" s="415" t="s">
        <v>113</v>
      </c>
      <c r="D3509" s="416">
        <v>14.33</v>
      </c>
      <c r="E3509" s="417" t="s">
        <v>301</v>
      </c>
    </row>
    <row r="3510" spans="1:5" ht="27" x14ac:dyDescent="0.25">
      <c r="A3510" s="418">
        <v>89611</v>
      </c>
      <c r="B3510" s="414" t="s">
        <v>3080</v>
      </c>
      <c r="C3510" s="415" t="s">
        <v>113</v>
      </c>
      <c r="D3510" s="416">
        <v>23.16</v>
      </c>
      <c r="E3510" s="417" t="s">
        <v>301</v>
      </c>
    </row>
    <row r="3511" spans="1:5" ht="27" x14ac:dyDescent="0.25">
      <c r="A3511" s="418">
        <v>89612</v>
      </c>
      <c r="B3511" s="414" t="s">
        <v>3081</v>
      </c>
      <c r="C3511" s="415" t="s">
        <v>113</v>
      </c>
      <c r="D3511" s="416">
        <v>117.46</v>
      </c>
      <c r="E3511" s="417" t="s">
        <v>301</v>
      </c>
    </row>
    <row r="3512" spans="1:5" ht="27" x14ac:dyDescent="0.25">
      <c r="A3512" s="418">
        <v>89613</v>
      </c>
      <c r="B3512" s="414" t="s">
        <v>3082</v>
      </c>
      <c r="C3512" s="415" t="s">
        <v>113</v>
      </c>
      <c r="D3512" s="416">
        <v>20.81</v>
      </c>
      <c r="E3512" s="417" t="s">
        <v>301</v>
      </c>
    </row>
    <row r="3513" spans="1:5" ht="27" x14ac:dyDescent="0.25">
      <c r="A3513" s="418">
        <v>89614</v>
      </c>
      <c r="B3513" s="414" t="s">
        <v>3083</v>
      </c>
      <c r="C3513" s="415" t="s">
        <v>113</v>
      </c>
      <c r="D3513" s="416">
        <v>43.09</v>
      </c>
      <c r="E3513" s="417" t="s">
        <v>301</v>
      </c>
    </row>
    <row r="3514" spans="1:5" ht="27" x14ac:dyDescent="0.25">
      <c r="A3514" s="418">
        <v>89615</v>
      </c>
      <c r="B3514" s="414" t="s">
        <v>3084</v>
      </c>
      <c r="C3514" s="415" t="s">
        <v>113</v>
      </c>
      <c r="D3514" s="416">
        <v>177.21</v>
      </c>
      <c r="E3514" s="417" t="s">
        <v>301</v>
      </c>
    </row>
    <row r="3515" spans="1:5" ht="27" x14ac:dyDescent="0.25">
      <c r="A3515" s="418">
        <v>89616</v>
      </c>
      <c r="B3515" s="414" t="s">
        <v>3085</v>
      </c>
      <c r="C3515" s="415" t="s">
        <v>113</v>
      </c>
      <c r="D3515" s="416">
        <v>29.85</v>
      </c>
      <c r="E3515" s="417" t="s">
        <v>301</v>
      </c>
    </row>
    <row r="3516" spans="1:5" ht="27" x14ac:dyDescent="0.25">
      <c r="A3516" s="418">
        <v>89617</v>
      </c>
      <c r="B3516" s="414" t="s">
        <v>3086</v>
      </c>
      <c r="C3516" s="415" t="s">
        <v>113</v>
      </c>
      <c r="D3516" s="416">
        <v>5.07</v>
      </c>
      <c r="E3516" s="417" t="s">
        <v>301</v>
      </c>
    </row>
    <row r="3517" spans="1:5" ht="27" x14ac:dyDescent="0.25">
      <c r="A3517" s="418">
        <v>89618</v>
      </c>
      <c r="B3517" s="414" t="s">
        <v>3087</v>
      </c>
      <c r="C3517" s="415" t="s">
        <v>113</v>
      </c>
      <c r="D3517" s="416">
        <v>10.32</v>
      </c>
      <c r="E3517" s="417" t="s">
        <v>301</v>
      </c>
    </row>
    <row r="3518" spans="1:5" ht="27" x14ac:dyDescent="0.25">
      <c r="A3518" s="418">
        <v>89619</v>
      </c>
      <c r="B3518" s="414" t="s">
        <v>3088</v>
      </c>
      <c r="C3518" s="415" t="s">
        <v>113</v>
      </c>
      <c r="D3518" s="416">
        <v>6.47</v>
      </c>
      <c r="E3518" s="417" t="s">
        <v>301</v>
      </c>
    </row>
    <row r="3519" spans="1:5" ht="27" x14ac:dyDescent="0.25">
      <c r="A3519" s="418">
        <v>89620</v>
      </c>
      <c r="B3519" s="414" t="s">
        <v>3089</v>
      </c>
      <c r="C3519" s="415" t="s">
        <v>113</v>
      </c>
      <c r="D3519" s="416">
        <v>8.17</v>
      </c>
      <c r="E3519" s="417" t="s">
        <v>301</v>
      </c>
    </row>
    <row r="3520" spans="1:5" ht="27" x14ac:dyDescent="0.25">
      <c r="A3520" s="418">
        <v>89621</v>
      </c>
      <c r="B3520" s="414" t="s">
        <v>3090</v>
      </c>
      <c r="C3520" s="415" t="s">
        <v>113</v>
      </c>
      <c r="D3520" s="416">
        <v>17.079999999999998</v>
      </c>
      <c r="E3520" s="417" t="s">
        <v>301</v>
      </c>
    </row>
    <row r="3521" spans="1:5" ht="27" x14ac:dyDescent="0.25">
      <c r="A3521" s="418">
        <v>89622</v>
      </c>
      <c r="B3521" s="414" t="s">
        <v>3091</v>
      </c>
      <c r="C3521" s="415" t="s">
        <v>113</v>
      </c>
      <c r="D3521" s="416">
        <v>9.56</v>
      </c>
      <c r="E3521" s="417" t="s">
        <v>301</v>
      </c>
    </row>
    <row r="3522" spans="1:5" ht="27" x14ac:dyDescent="0.25">
      <c r="A3522" s="418">
        <v>89623</v>
      </c>
      <c r="B3522" s="414" t="s">
        <v>337</v>
      </c>
      <c r="C3522" s="415" t="s">
        <v>113</v>
      </c>
      <c r="D3522" s="416">
        <v>12.79</v>
      </c>
      <c r="E3522" s="417" t="s">
        <v>301</v>
      </c>
    </row>
    <row r="3523" spans="1:5" ht="27" x14ac:dyDescent="0.25">
      <c r="A3523" s="418">
        <v>89624</v>
      </c>
      <c r="B3523" s="414" t="s">
        <v>3092</v>
      </c>
      <c r="C3523" s="415" t="s">
        <v>113</v>
      </c>
      <c r="D3523" s="416">
        <v>13.49</v>
      </c>
      <c r="E3523" s="417" t="s">
        <v>301</v>
      </c>
    </row>
    <row r="3524" spans="1:5" ht="27" x14ac:dyDescent="0.25">
      <c r="A3524" s="418">
        <v>89625</v>
      </c>
      <c r="B3524" s="414" t="s">
        <v>338</v>
      </c>
      <c r="C3524" s="415" t="s">
        <v>113</v>
      </c>
      <c r="D3524" s="416">
        <v>15.51</v>
      </c>
      <c r="E3524" s="417" t="s">
        <v>301</v>
      </c>
    </row>
    <row r="3525" spans="1:5" ht="27" x14ac:dyDescent="0.25">
      <c r="A3525" s="418">
        <v>89626</v>
      </c>
      <c r="B3525" s="414" t="s">
        <v>3093</v>
      </c>
      <c r="C3525" s="415" t="s">
        <v>113</v>
      </c>
      <c r="D3525" s="416">
        <v>20.91</v>
      </c>
      <c r="E3525" s="417" t="s">
        <v>301</v>
      </c>
    </row>
    <row r="3526" spans="1:5" ht="27" x14ac:dyDescent="0.25">
      <c r="A3526" s="418">
        <v>89627</v>
      </c>
      <c r="B3526" s="414" t="s">
        <v>3094</v>
      </c>
      <c r="C3526" s="415" t="s">
        <v>113</v>
      </c>
      <c r="D3526" s="416">
        <v>14.7</v>
      </c>
      <c r="E3526" s="417" t="s">
        <v>301</v>
      </c>
    </row>
    <row r="3527" spans="1:5" ht="27" x14ac:dyDescent="0.25">
      <c r="A3527" s="418">
        <v>89628</v>
      </c>
      <c r="B3527" s="414" t="s">
        <v>339</v>
      </c>
      <c r="C3527" s="415" t="s">
        <v>113</v>
      </c>
      <c r="D3527" s="416">
        <v>31.49</v>
      </c>
      <c r="E3527" s="417" t="s">
        <v>301</v>
      </c>
    </row>
    <row r="3528" spans="1:5" ht="27" x14ac:dyDescent="0.25">
      <c r="A3528" s="418">
        <v>89629</v>
      </c>
      <c r="B3528" s="414" t="s">
        <v>340</v>
      </c>
      <c r="C3528" s="415" t="s">
        <v>113</v>
      </c>
      <c r="D3528" s="416">
        <v>56.87</v>
      </c>
      <c r="E3528" s="417" t="s">
        <v>301</v>
      </c>
    </row>
    <row r="3529" spans="1:5" ht="27" x14ac:dyDescent="0.25">
      <c r="A3529" s="418">
        <v>89630</v>
      </c>
      <c r="B3529" s="414" t="s">
        <v>3095</v>
      </c>
      <c r="C3529" s="415" t="s">
        <v>113</v>
      </c>
      <c r="D3529" s="416">
        <v>49.52</v>
      </c>
      <c r="E3529" s="417" t="s">
        <v>301</v>
      </c>
    </row>
    <row r="3530" spans="1:5" ht="27" x14ac:dyDescent="0.25">
      <c r="A3530" s="418">
        <v>89631</v>
      </c>
      <c r="B3530" s="414" t="s">
        <v>3096</v>
      </c>
      <c r="C3530" s="415" t="s">
        <v>113</v>
      </c>
      <c r="D3530" s="416">
        <v>85.83</v>
      </c>
      <c r="E3530" s="417" t="s">
        <v>301</v>
      </c>
    </row>
    <row r="3531" spans="1:5" ht="27" x14ac:dyDescent="0.25">
      <c r="A3531" s="418">
        <v>89632</v>
      </c>
      <c r="B3531" s="414" t="s">
        <v>3097</v>
      </c>
      <c r="C3531" s="415" t="s">
        <v>113</v>
      </c>
      <c r="D3531" s="416">
        <v>70.77</v>
      </c>
      <c r="E3531" s="417" t="s">
        <v>301</v>
      </c>
    </row>
    <row r="3532" spans="1:5" ht="27" x14ac:dyDescent="0.25">
      <c r="A3532" s="418">
        <v>89637</v>
      </c>
      <c r="B3532" s="414" t="s">
        <v>3098</v>
      </c>
      <c r="C3532" s="415" t="s">
        <v>113</v>
      </c>
      <c r="D3532" s="416">
        <v>6.31</v>
      </c>
      <c r="E3532" s="417" t="s">
        <v>301</v>
      </c>
    </row>
    <row r="3533" spans="1:5" ht="27" x14ac:dyDescent="0.25">
      <c r="A3533" s="418">
        <v>89638</v>
      </c>
      <c r="B3533" s="414" t="s">
        <v>3099</v>
      </c>
      <c r="C3533" s="415" t="s">
        <v>113</v>
      </c>
      <c r="D3533" s="416">
        <v>6.77</v>
      </c>
      <c r="E3533" s="417" t="s">
        <v>301</v>
      </c>
    </row>
    <row r="3534" spans="1:5" ht="27" x14ac:dyDescent="0.25">
      <c r="A3534" s="418">
        <v>89639</v>
      </c>
      <c r="B3534" s="414" t="s">
        <v>3100</v>
      </c>
      <c r="C3534" s="415" t="s">
        <v>113</v>
      </c>
      <c r="D3534" s="416">
        <v>6.94</v>
      </c>
      <c r="E3534" s="417" t="s">
        <v>301</v>
      </c>
    </row>
    <row r="3535" spans="1:5" ht="27" x14ac:dyDescent="0.25">
      <c r="A3535" s="418">
        <v>89640</v>
      </c>
      <c r="B3535" s="414" t="s">
        <v>7756</v>
      </c>
      <c r="C3535" s="415" t="s">
        <v>113</v>
      </c>
      <c r="D3535" s="416">
        <v>9.68</v>
      </c>
      <c r="E3535" s="417" t="s">
        <v>301</v>
      </c>
    </row>
    <row r="3536" spans="1:5" ht="27" x14ac:dyDescent="0.25">
      <c r="A3536" s="418">
        <v>89641</v>
      </c>
      <c r="B3536" s="414" t="s">
        <v>3101</v>
      </c>
      <c r="C3536" s="415" t="s">
        <v>113</v>
      </c>
      <c r="D3536" s="416">
        <v>8.66</v>
      </c>
      <c r="E3536" s="417" t="s">
        <v>301</v>
      </c>
    </row>
    <row r="3537" spans="1:5" ht="27" x14ac:dyDescent="0.25">
      <c r="A3537" s="418">
        <v>89642</v>
      </c>
      <c r="B3537" s="414" t="s">
        <v>3102</v>
      </c>
      <c r="C3537" s="415" t="s">
        <v>113</v>
      </c>
      <c r="D3537" s="416">
        <v>9.5399999999999991</v>
      </c>
      <c r="E3537" s="417" t="s">
        <v>301</v>
      </c>
    </row>
    <row r="3538" spans="1:5" ht="27" x14ac:dyDescent="0.25">
      <c r="A3538" s="418">
        <v>89643</v>
      </c>
      <c r="B3538" s="414" t="s">
        <v>3103</v>
      </c>
      <c r="C3538" s="415" t="s">
        <v>113</v>
      </c>
      <c r="D3538" s="416">
        <v>9.83</v>
      </c>
      <c r="E3538" s="417" t="s">
        <v>301</v>
      </c>
    </row>
    <row r="3539" spans="1:5" ht="27" x14ac:dyDescent="0.25">
      <c r="A3539" s="418">
        <v>89644</v>
      </c>
      <c r="B3539" s="414" t="s">
        <v>7757</v>
      </c>
      <c r="C3539" s="415" t="s">
        <v>113</v>
      </c>
      <c r="D3539" s="416">
        <v>14</v>
      </c>
      <c r="E3539" s="417" t="s">
        <v>301</v>
      </c>
    </row>
    <row r="3540" spans="1:5" ht="27" x14ac:dyDescent="0.25">
      <c r="A3540" s="418">
        <v>89645</v>
      </c>
      <c r="B3540" s="414" t="s">
        <v>3104</v>
      </c>
      <c r="C3540" s="415" t="s">
        <v>113</v>
      </c>
      <c r="D3540" s="416">
        <v>14.59</v>
      </c>
      <c r="E3540" s="417" t="s">
        <v>301</v>
      </c>
    </row>
    <row r="3541" spans="1:5" ht="27" x14ac:dyDescent="0.25">
      <c r="A3541" s="418">
        <v>89646</v>
      </c>
      <c r="B3541" s="414" t="s">
        <v>3105</v>
      </c>
      <c r="C3541" s="415" t="s">
        <v>113</v>
      </c>
      <c r="D3541" s="416">
        <v>12.48</v>
      </c>
      <c r="E3541" s="417" t="s">
        <v>301</v>
      </c>
    </row>
    <row r="3542" spans="1:5" ht="27" x14ac:dyDescent="0.25">
      <c r="A3542" s="418">
        <v>89647</v>
      </c>
      <c r="B3542" s="414" t="s">
        <v>3106</v>
      </c>
      <c r="C3542" s="415" t="s">
        <v>113</v>
      </c>
      <c r="D3542" s="416">
        <v>12.28</v>
      </c>
      <c r="E3542" s="417" t="s">
        <v>301</v>
      </c>
    </row>
    <row r="3543" spans="1:5" ht="27" x14ac:dyDescent="0.25">
      <c r="A3543" s="418">
        <v>89648</v>
      </c>
      <c r="B3543" s="414" t="s">
        <v>3107</v>
      </c>
      <c r="C3543" s="415" t="s">
        <v>113</v>
      </c>
      <c r="D3543" s="416">
        <v>13.22</v>
      </c>
      <c r="E3543" s="417" t="s">
        <v>301</v>
      </c>
    </row>
    <row r="3544" spans="1:5" ht="27" x14ac:dyDescent="0.25">
      <c r="A3544" s="418">
        <v>89649</v>
      </c>
      <c r="B3544" s="414" t="s">
        <v>3108</v>
      </c>
      <c r="C3544" s="415" t="s">
        <v>113</v>
      </c>
      <c r="D3544" s="416">
        <v>17.45</v>
      </c>
      <c r="E3544" s="417" t="s">
        <v>301</v>
      </c>
    </row>
    <row r="3545" spans="1:5" ht="27" x14ac:dyDescent="0.25">
      <c r="A3545" s="418">
        <v>89650</v>
      </c>
      <c r="B3545" s="414" t="s">
        <v>3109</v>
      </c>
      <c r="C3545" s="415" t="s">
        <v>113</v>
      </c>
      <c r="D3545" s="416">
        <v>17.45</v>
      </c>
      <c r="E3545" s="417" t="s">
        <v>301</v>
      </c>
    </row>
    <row r="3546" spans="1:5" ht="27" x14ac:dyDescent="0.25">
      <c r="A3546" s="418">
        <v>89651</v>
      </c>
      <c r="B3546" s="414" t="s">
        <v>3110</v>
      </c>
      <c r="C3546" s="415" t="s">
        <v>113</v>
      </c>
      <c r="D3546" s="416">
        <v>4.38</v>
      </c>
      <c r="E3546" s="417" t="s">
        <v>301</v>
      </c>
    </row>
    <row r="3547" spans="1:5" ht="27" x14ac:dyDescent="0.25">
      <c r="A3547" s="418">
        <v>89652</v>
      </c>
      <c r="B3547" s="414" t="s">
        <v>3111</v>
      </c>
      <c r="C3547" s="415" t="s">
        <v>113</v>
      </c>
      <c r="D3547" s="416">
        <v>6.4</v>
      </c>
      <c r="E3547" s="417" t="s">
        <v>301</v>
      </c>
    </row>
    <row r="3548" spans="1:5" ht="27" x14ac:dyDescent="0.25">
      <c r="A3548" s="418">
        <v>89653</v>
      </c>
      <c r="B3548" s="414" t="s">
        <v>3112</v>
      </c>
      <c r="C3548" s="415" t="s">
        <v>113</v>
      </c>
      <c r="D3548" s="416">
        <v>9.51</v>
      </c>
      <c r="E3548" s="417" t="s">
        <v>301</v>
      </c>
    </row>
    <row r="3549" spans="1:5" ht="27" x14ac:dyDescent="0.25">
      <c r="A3549" s="418">
        <v>89654</v>
      </c>
      <c r="B3549" s="414" t="s">
        <v>3113</v>
      </c>
      <c r="C3549" s="415" t="s">
        <v>113</v>
      </c>
      <c r="D3549" s="416">
        <v>9.3000000000000007</v>
      </c>
      <c r="E3549" s="417" t="s">
        <v>301</v>
      </c>
    </row>
    <row r="3550" spans="1:5" ht="27" x14ac:dyDescent="0.25">
      <c r="A3550" s="418">
        <v>89655</v>
      </c>
      <c r="B3550" s="414" t="s">
        <v>3114</v>
      </c>
      <c r="C3550" s="415" t="s">
        <v>113</v>
      </c>
      <c r="D3550" s="416">
        <v>13.1</v>
      </c>
      <c r="E3550" s="417" t="s">
        <v>301</v>
      </c>
    </row>
    <row r="3551" spans="1:5" ht="27" x14ac:dyDescent="0.25">
      <c r="A3551" s="418">
        <v>89656</v>
      </c>
      <c r="B3551" s="414" t="s">
        <v>3115</v>
      </c>
      <c r="C3551" s="415" t="s">
        <v>113</v>
      </c>
      <c r="D3551" s="416">
        <v>6.72</v>
      </c>
      <c r="E3551" s="417" t="s">
        <v>301</v>
      </c>
    </row>
    <row r="3552" spans="1:5" ht="27" x14ac:dyDescent="0.25">
      <c r="A3552" s="418">
        <v>89657</v>
      </c>
      <c r="B3552" s="414" t="s">
        <v>3116</v>
      </c>
      <c r="C3552" s="415" t="s">
        <v>113</v>
      </c>
      <c r="D3552" s="416">
        <v>6.82</v>
      </c>
      <c r="E3552" s="417" t="s">
        <v>301</v>
      </c>
    </row>
    <row r="3553" spans="1:5" ht="27" x14ac:dyDescent="0.25">
      <c r="A3553" s="418">
        <v>89658</v>
      </c>
      <c r="B3553" s="414" t="s">
        <v>3117</v>
      </c>
      <c r="C3553" s="415" t="s">
        <v>113</v>
      </c>
      <c r="D3553" s="416">
        <v>5.94</v>
      </c>
      <c r="E3553" s="417" t="s">
        <v>301</v>
      </c>
    </row>
    <row r="3554" spans="1:5" ht="27" x14ac:dyDescent="0.25">
      <c r="A3554" s="418">
        <v>89659</v>
      </c>
      <c r="B3554" s="414" t="s">
        <v>3118</v>
      </c>
      <c r="C3554" s="415" t="s">
        <v>113</v>
      </c>
      <c r="D3554" s="416">
        <v>9.0299999999999994</v>
      </c>
      <c r="E3554" s="417" t="s">
        <v>301</v>
      </c>
    </row>
    <row r="3555" spans="1:5" ht="27" x14ac:dyDescent="0.25">
      <c r="A3555" s="418">
        <v>89660</v>
      </c>
      <c r="B3555" s="414" t="s">
        <v>3119</v>
      </c>
      <c r="C3555" s="415" t="s">
        <v>113</v>
      </c>
      <c r="D3555" s="416">
        <v>5.67</v>
      </c>
      <c r="E3555" s="417" t="s">
        <v>301</v>
      </c>
    </row>
    <row r="3556" spans="1:5" ht="27" x14ac:dyDescent="0.25">
      <c r="A3556" s="418">
        <v>89661</v>
      </c>
      <c r="B3556" s="414" t="s">
        <v>3120</v>
      </c>
      <c r="C3556" s="415" t="s">
        <v>113</v>
      </c>
      <c r="D3556" s="416">
        <v>11.39</v>
      </c>
      <c r="E3556" s="417" t="s">
        <v>301</v>
      </c>
    </row>
    <row r="3557" spans="1:5" ht="27" x14ac:dyDescent="0.25">
      <c r="A3557" s="418">
        <v>89662</v>
      </c>
      <c r="B3557" s="414" t="s">
        <v>3121</v>
      </c>
      <c r="C3557" s="415" t="s">
        <v>113</v>
      </c>
      <c r="D3557" s="416">
        <v>16.43</v>
      </c>
      <c r="E3557" s="417" t="s">
        <v>301</v>
      </c>
    </row>
    <row r="3558" spans="1:5" ht="27" x14ac:dyDescent="0.25">
      <c r="A3558" s="418">
        <v>89663</v>
      </c>
      <c r="B3558" s="414" t="s">
        <v>3122</v>
      </c>
      <c r="C3558" s="415" t="s">
        <v>113</v>
      </c>
      <c r="D3558" s="416">
        <v>7.99</v>
      </c>
      <c r="E3558" s="417" t="s">
        <v>301</v>
      </c>
    </row>
    <row r="3559" spans="1:5" ht="27" x14ac:dyDescent="0.25">
      <c r="A3559" s="418">
        <v>89664</v>
      </c>
      <c r="B3559" s="414" t="s">
        <v>3123</v>
      </c>
      <c r="C3559" s="415" t="s">
        <v>113</v>
      </c>
      <c r="D3559" s="416">
        <v>9.0299999999999994</v>
      </c>
      <c r="E3559" s="417" t="s">
        <v>301</v>
      </c>
    </row>
    <row r="3560" spans="1:5" ht="40.5" x14ac:dyDescent="0.25">
      <c r="A3560" s="418">
        <v>89665</v>
      </c>
      <c r="B3560" s="414" t="s">
        <v>3124</v>
      </c>
      <c r="C3560" s="415" t="s">
        <v>113</v>
      </c>
      <c r="D3560" s="416">
        <v>8.69</v>
      </c>
      <c r="E3560" s="417" t="s">
        <v>301</v>
      </c>
    </row>
    <row r="3561" spans="1:5" ht="27" x14ac:dyDescent="0.25">
      <c r="A3561" s="418">
        <v>89666</v>
      </c>
      <c r="B3561" s="414" t="s">
        <v>3125</v>
      </c>
      <c r="C3561" s="415" t="s">
        <v>113</v>
      </c>
      <c r="D3561" s="416">
        <v>5.21</v>
      </c>
      <c r="E3561" s="417" t="s">
        <v>301</v>
      </c>
    </row>
    <row r="3562" spans="1:5" ht="27" x14ac:dyDescent="0.25">
      <c r="A3562" s="418">
        <v>89667</v>
      </c>
      <c r="B3562" s="414" t="s">
        <v>3126</v>
      </c>
      <c r="C3562" s="415" t="s">
        <v>113</v>
      </c>
      <c r="D3562" s="416">
        <v>21.83</v>
      </c>
      <c r="E3562" s="417" t="s">
        <v>301</v>
      </c>
    </row>
    <row r="3563" spans="1:5" ht="27" x14ac:dyDescent="0.25">
      <c r="A3563" s="418">
        <v>89668</v>
      </c>
      <c r="B3563" s="414" t="s">
        <v>3127</v>
      </c>
      <c r="C3563" s="415" t="s">
        <v>113</v>
      </c>
      <c r="D3563" s="416">
        <v>15.69</v>
      </c>
      <c r="E3563" s="417" t="s">
        <v>301</v>
      </c>
    </row>
    <row r="3564" spans="1:5" ht="27" x14ac:dyDescent="0.25">
      <c r="A3564" s="418">
        <v>89669</v>
      </c>
      <c r="B3564" s="414" t="s">
        <v>3128</v>
      </c>
      <c r="C3564" s="415" t="s">
        <v>113</v>
      </c>
      <c r="D3564" s="416">
        <v>14.41</v>
      </c>
      <c r="E3564" s="417" t="s">
        <v>301</v>
      </c>
    </row>
    <row r="3565" spans="1:5" ht="27" x14ac:dyDescent="0.25">
      <c r="A3565" s="418">
        <v>89670</v>
      </c>
      <c r="B3565" s="414" t="s">
        <v>3129</v>
      </c>
      <c r="C3565" s="415" t="s">
        <v>113</v>
      </c>
      <c r="D3565" s="416">
        <v>8.25</v>
      </c>
      <c r="E3565" s="417" t="s">
        <v>301</v>
      </c>
    </row>
    <row r="3566" spans="1:5" ht="27" x14ac:dyDescent="0.25">
      <c r="A3566" s="418">
        <v>89671</v>
      </c>
      <c r="B3566" s="414" t="s">
        <v>3130</v>
      </c>
      <c r="C3566" s="415" t="s">
        <v>113</v>
      </c>
      <c r="D3566" s="416">
        <v>21</v>
      </c>
      <c r="E3566" s="417" t="s">
        <v>301</v>
      </c>
    </row>
    <row r="3567" spans="1:5" ht="27" x14ac:dyDescent="0.25">
      <c r="A3567" s="418">
        <v>89672</v>
      </c>
      <c r="B3567" s="414" t="s">
        <v>3131</v>
      </c>
      <c r="C3567" s="415" t="s">
        <v>113</v>
      </c>
      <c r="D3567" s="416">
        <v>11.79</v>
      </c>
      <c r="E3567" s="417" t="s">
        <v>301</v>
      </c>
    </row>
    <row r="3568" spans="1:5" ht="40.5" x14ac:dyDescent="0.25">
      <c r="A3568" s="418">
        <v>89673</v>
      </c>
      <c r="B3568" s="414" t="s">
        <v>3132</v>
      </c>
      <c r="C3568" s="415" t="s">
        <v>113</v>
      </c>
      <c r="D3568" s="416">
        <v>16.670000000000002</v>
      </c>
      <c r="E3568" s="417" t="s">
        <v>301</v>
      </c>
    </row>
    <row r="3569" spans="1:5" ht="27" x14ac:dyDescent="0.25">
      <c r="A3569" s="418">
        <v>89674</v>
      </c>
      <c r="B3569" s="414" t="s">
        <v>3133</v>
      </c>
      <c r="C3569" s="415" t="s">
        <v>113</v>
      </c>
      <c r="D3569" s="416">
        <v>16.309999999999999</v>
      </c>
      <c r="E3569" s="417" t="s">
        <v>301</v>
      </c>
    </row>
    <row r="3570" spans="1:5" ht="27" x14ac:dyDescent="0.25">
      <c r="A3570" s="418">
        <v>89675</v>
      </c>
      <c r="B3570" s="414" t="s">
        <v>3134</v>
      </c>
      <c r="C3570" s="415" t="s">
        <v>113</v>
      </c>
      <c r="D3570" s="416">
        <v>36.68</v>
      </c>
      <c r="E3570" s="417" t="s">
        <v>301</v>
      </c>
    </row>
    <row r="3571" spans="1:5" ht="27" x14ac:dyDescent="0.25">
      <c r="A3571" s="418">
        <v>89676</v>
      </c>
      <c r="B3571" s="414" t="s">
        <v>3135</v>
      </c>
      <c r="C3571" s="415" t="s">
        <v>113</v>
      </c>
      <c r="D3571" s="416">
        <v>23.68</v>
      </c>
      <c r="E3571" s="417" t="s">
        <v>301</v>
      </c>
    </row>
    <row r="3572" spans="1:5" ht="27" x14ac:dyDescent="0.25">
      <c r="A3572" s="418">
        <v>89677</v>
      </c>
      <c r="B3572" s="414" t="s">
        <v>3136</v>
      </c>
      <c r="C3572" s="415" t="s">
        <v>113</v>
      </c>
      <c r="D3572" s="416">
        <v>40.76</v>
      </c>
      <c r="E3572" s="417" t="s">
        <v>301</v>
      </c>
    </row>
    <row r="3573" spans="1:5" ht="27" x14ac:dyDescent="0.25">
      <c r="A3573" s="418">
        <v>89678</v>
      </c>
      <c r="B3573" s="414" t="s">
        <v>3137</v>
      </c>
      <c r="C3573" s="415" t="s">
        <v>113</v>
      </c>
      <c r="D3573" s="416">
        <v>6.68</v>
      </c>
      <c r="E3573" s="417" t="s">
        <v>301</v>
      </c>
    </row>
    <row r="3574" spans="1:5" ht="27" x14ac:dyDescent="0.25">
      <c r="A3574" s="418">
        <v>89679</v>
      </c>
      <c r="B3574" s="414" t="s">
        <v>3138</v>
      </c>
      <c r="C3574" s="415" t="s">
        <v>113</v>
      </c>
      <c r="D3574" s="416">
        <v>64.239999999999995</v>
      </c>
      <c r="E3574" s="417" t="s">
        <v>301</v>
      </c>
    </row>
    <row r="3575" spans="1:5" ht="27" x14ac:dyDescent="0.25">
      <c r="A3575" s="418">
        <v>89680</v>
      </c>
      <c r="B3575" s="414" t="s">
        <v>3139</v>
      </c>
      <c r="C3575" s="415" t="s">
        <v>113</v>
      </c>
      <c r="D3575" s="416">
        <v>12.04</v>
      </c>
      <c r="E3575" s="417" t="s">
        <v>301</v>
      </c>
    </row>
    <row r="3576" spans="1:5" ht="40.5" x14ac:dyDescent="0.25">
      <c r="A3576" s="418">
        <v>89681</v>
      </c>
      <c r="B3576" s="414" t="s">
        <v>3140</v>
      </c>
      <c r="C3576" s="415" t="s">
        <v>113</v>
      </c>
      <c r="D3576" s="416">
        <v>44.91</v>
      </c>
      <c r="E3576" s="417" t="s">
        <v>301</v>
      </c>
    </row>
    <row r="3577" spans="1:5" ht="27" x14ac:dyDescent="0.25">
      <c r="A3577" s="418">
        <v>89682</v>
      </c>
      <c r="B3577" s="414" t="s">
        <v>3141</v>
      </c>
      <c r="C3577" s="415" t="s">
        <v>113</v>
      </c>
      <c r="D3577" s="416">
        <v>17.34</v>
      </c>
      <c r="E3577" s="417" t="s">
        <v>301</v>
      </c>
    </row>
    <row r="3578" spans="1:5" ht="27" x14ac:dyDescent="0.25">
      <c r="A3578" s="418">
        <v>89684</v>
      </c>
      <c r="B3578" s="414" t="s">
        <v>3142</v>
      </c>
      <c r="C3578" s="415" t="s">
        <v>113</v>
      </c>
      <c r="D3578" s="416">
        <v>23.02</v>
      </c>
      <c r="E3578" s="417" t="s">
        <v>301</v>
      </c>
    </row>
    <row r="3579" spans="1:5" ht="27" x14ac:dyDescent="0.25">
      <c r="A3579" s="418">
        <v>89685</v>
      </c>
      <c r="B3579" s="414" t="s">
        <v>3143</v>
      </c>
      <c r="C3579" s="415" t="s">
        <v>113</v>
      </c>
      <c r="D3579" s="416">
        <v>30.45</v>
      </c>
      <c r="E3579" s="417" t="s">
        <v>301</v>
      </c>
    </row>
    <row r="3580" spans="1:5" ht="27" x14ac:dyDescent="0.25">
      <c r="A3580" s="418">
        <v>89686</v>
      </c>
      <c r="B3580" s="414" t="s">
        <v>3144</v>
      </c>
      <c r="C3580" s="415" t="s">
        <v>113</v>
      </c>
      <c r="D3580" s="416">
        <v>79.209999999999994</v>
      </c>
      <c r="E3580" s="417" t="s">
        <v>301</v>
      </c>
    </row>
    <row r="3581" spans="1:5" ht="27" x14ac:dyDescent="0.25">
      <c r="A3581" s="418">
        <v>89687</v>
      </c>
      <c r="B3581" s="414" t="s">
        <v>3145</v>
      </c>
      <c r="C3581" s="415" t="s">
        <v>113</v>
      </c>
      <c r="D3581" s="416">
        <v>26.28</v>
      </c>
      <c r="E3581" s="417" t="s">
        <v>301</v>
      </c>
    </row>
    <row r="3582" spans="1:5" ht="27" x14ac:dyDescent="0.25">
      <c r="A3582" s="418">
        <v>89689</v>
      </c>
      <c r="B3582" s="414" t="s">
        <v>3146</v>
      </c>
      <c r="C3582" s="415" t="s">
        <v>113</v>
      </c>
      <c r="D3582" s="416">
        <v>18.48</v>
      </c>
      <c r="E3582" s="417" t="s">
        <v>301</v>
      </c>
    </row>
    <row r="3583" spans="1:5" ht="27" x14ac:dyDescent="0.25">
      <c r="A3583" s="418">
        <v>89690</v>
      </c>
      <c r="B3583" s="414" t="s">
        <v>3147</v>
      </c>
      <c r="C3583" s="415" t="s">
        <v>113</v>
      </c>
      <c r="D3583" s="416">
        <v>45.76</v>
      </c>
      <c r="E3583" s="417" t="s">
        <v>301</v>
      </c>
    </row>
    <row r="3584" spans="1:5" ht="27" x14ac:dyDescent="0.25">
      <c r="A3584" s="418">
        <v>89691</v>
      </c>
      <c r="B3584" s="414" t="s">
        <v>3148</v>
      </c>
      <c r="C3584" s="415" t="s">
        <v>113</v>
      </c>
      <c r="D3584" s="416">
        <v>8.2899999999999991</v>
      </c>
      <c r="E3584" s="417" t="s">
        <v>301</v>
      </c>
    </row>
    <row r="3585" spans="1:5" ht="27" x14ac:dyDescent="0.25">
      <c r="A3585" s="418">
        <v>89692</v>
      </c>
      <c r="B3585" s="414" t="s">
        <v>3149</v>
      </c>
      <c r="C3585" s="415" t="s">
        <v>113</v>
      </c>
      <c r="D3585" s="416">
        <v>43.29</v>
      </c>
      <c r="E3585" s="417" t="s">
        <v>301</v>
      </c>
    </row>
    <row r="3586" spans="1:5" ht="27" x14ac:dyDescent="0.25">
      <c r="A3586" s="418">
        <v>89693</v>
      </c>
      <c r="B3586" s="414" t="s">
        <v>3150</v>
      </c>
      <c r="C3586" s="415" t="s">
        <v>113</v>
      </c>
      <c r="D3586" s="416">
        <v>42.11</v>
      </c>
      <c r="E3586" s="417" t="s">
        <v>301</v>
      </c>
    </row>
    <row r="3587" spans="1:5" ht="27" x14ac:dyDescent="0.25">
      <c r="A3587" s="418">
        <v>89694</v>
      </c>
      <c r="B3587" s="414" t="s">
        <v>3151</v>
      </c>
      <c r="C3587" s="415" t="s">
        <v>113</v>
      </c>
      <c r="D3587" s="416">
        <v>11.75</v>
      </c>
      <c r="E3587" s="417" t="s">
        <v>301</v>
      </c>
    </row>
    <row r="3588" spans="1:5" ht="27" x14ac:dyDescent="0.25">
      <c r="A3588" s="418">
        <v>89695</v>
      </c>
      <c r="B3588" s="414" t="s">
        <v>3152</v>
      </c>
      <c r="C3588" s="415" t="s">
        <v>113</v>
      </c>
      <c r="D3588" s="416">
        <v>11.1</v>
      </c>
      <c r="E3588" s="417" t="s">
        <v>301</v>
      </c>
    </row>
    <row r="3589" spans="1:5" ht="27" x14ac:dyDescent="0.25">
      <c r="A3589" s="418">
        <v>89696</v>
      </c>
      <c r="B3589" s="414" t="s">
        <v>3153</v>
      </c>
      <c r="C3589" s="415" t="s">
        <v>113</v>
      </c>
      <c r="D3589" s="416">
        <v>38.340000000000003</v>
      </c>
      <c r="E3589" s="417" t="s">
        <v>301</v>
      </c>
    </row>
    <row r="3590" spans="1:5" ht="27" x14ac:dyDescent="0.25">
      <c r="A3590" s="418">
        <v>89697</v>
      </c>
      <c r="B3590" s="414" t="s">
        <v>3154</v>
      </c>
      <c r="C3590" s="415" t="s">
        <v>113</v>
      </c>
      <c r="D3590" s="416">
        <v>9.66</v>
      </c>
      <c r="E3590" s="417" t="s">
        <v>301</v>
      </c>
    </row>
    <row r="3591" spans="1:5" ht="27" x14ac:dyDescent="0.25">
      <c r="A3591" s="418">
        <v>89698</v>
      </c>
      <c r="B3591" s="414" t="s">
        <v>3155</v>
      </c>
      <c r="C3591" s="415" t="s">
        <v>113</v>
      </c>
      <c r="D3591" s="416">
        <v>133.9</v>
      </c>
      <c r="E3591" s="417" t="s">
        <v>301</v>
      </c>
    </row>
    <row r="3592" spans="1:5" ht="27" x14ac:dyDescent="0.25">
      <c r="A3592" s="418">
        <v>89699</v>
      </c>
      <c r="B3592" s="414" t="s">
        <v>3156</v>
      </c>
      <c r="C3592" s="415" t="s">
        <v>113</v>
      </c>
      <c r="D3592" s="416">
        <v>114.66</v>
      </c>
      <c r="E3592" s="417" t="s">
        <v>301</v>
      </c>
    </row>
    <row r="3593" spans="1:5" ht="27" x14ac:dyDescent="0.25">
      <c r="A3593" s="418">
        <v>89700</v>
      </c>
      <c r="B3593" s="414" t="s">
        <v>3157</v>
      </c>
      <c r="C3593" s="415" t="s">
        <v>113</v>
      </c>
      <c r="D3593" s="416">
        <v>12.63</v>
      </c>
      <c r="E3593" s="417" t="s">
        <v>301</v>
      </c>
    </row>
    <row r="3594" spans="1:5" ht="27" x14ac:dyDescent="0.25">
      <c r="A3594" s="418">
        <v>89701</v>
      </c>
      <c r="B3594" s="414" t="s">
        <v>3158</v>
      </c>
      <c r="C3594" s="415" t="s">
        <v>113</v>
      </c>
      <c r="D3594" s="416">
        <v>89.94</v>
      </c>
      <c r="E3594" s="417" t="s">
        <v>301</v>
      </c>
    </row>
    <row r="3595" spans="1:5" ht="27" x14ac:dyDescent="0.25">
      <c r="A3595" s="418">
        <v>89702</v>
      </c>
      <c r="B3595" s="414" t="s">
        <v>3159</v>
      </c>
      <c r="C3595" s="415" t="s">
        <v>113</v>
      </c>
      <c r="D3595" s="416">
        <v>12.63</v>
      </c>
      <c r="E3595" s="417" t="s">
        <v>301</v>
      </c>
    </row>
    <row r="3596" spans="1:5" ht="27" x14ac:dyDescent="0.25">
      <c r="A3596" s="418">
        <v>89703</v>
      </c>
      <c r="B3596" s="414" t="s">
        <v>3160</v>
      </c>
      <c r="C3596" s="415" t="s">
        <v>113</v>
      </c>
      <c r="D3596" s="416">
        <v>24.68</v>
      </c>
      <c r="E3596" s="417" t="s">
        <v>301</v>
      </c>
    </row>
    <row r="3597" spans="1:5" ht="27" x14ac:dyDescent="0.25">
      <c r="A3597" s="418">
        <v>89704</v>
      </c>
      <c r="B3597" s="414" t="s">
        <v>3161</v>
      </c>
      <c r="C3597" s="415" t="s">
        <v>113</v>
      </c>
      <c r="D3597" s="416">
        <v>73.569999999999993</v>
      </c>
      <c r="E3597" s="417" t="s">
        <v>301</v>
      </c>
    </row>
    <row r="3598" spans="1:5" ht="27" x14ac:dyDescent="0.25">
      <c r="A3598" s="418">
        <v>89705</v>
      </c>
      <c r="B3598" s="414" t="s">
        <v>3162</v>
      </c>
      <c r="C3598" s="415" t="s">
        <v>113</v>
      </c>
      <c r="D3598" s="416">
        <v>15.44</v>
      </c>
      <c r="E3598" s="417" t="s">
        <v>301</v>
      </c>
    </row>
    <row r="3599" spans="1:5" ht="27" x14ac:dyDescent="0.25">
      <c r="A3599" s="418">
        <v>89706</v>
      </c>
      <c r="B3599" s="414" t="s">
        <v>3163</v>
      </c>
      <c r="C3599" s="415" t="s">
        <v>113</v>
      </c>
      <c r="D3599" s="416">
        <v>29.28</v>
      </c>
      <c r="E3599" s="417" t="s">
        <v>301</v>
      </c>
    </row>
    <row r="3600" spans="1:5" ht="27" x14ac:dyDescent="0.25">
      <c r="A3600" s="418">
        <v>89718</v>
      </c>
      <c r="B3600" s="414" t="s">
        <v>3164</v>
      </c>
      <c r="C3600" s="415" t="s">
        <v>8</v>
      </c>
      <c r="D3600" s="416">
        <v>28.19</v>
      </c>
      <c r="E3600" s="417" t="s">
        <v>301</v>
      </c>
    </row>
    <row r="3601" spans="1:5" ht="27" x14ac:dyDescent="0.25">
      <c r="A3601" s="418">
        <v>89719</v>
      </c>
      <c r="B3601" s="414" t="s">
        <v>3165</v>
      </c>
      <c r="C3601" s="415" t="s">
        <v>113</v>
      </c>
      <c r="D3601" s="416">
        <v>6.56</v>
      </c>
      <c r="E3601" s="417" t="s">
        <v>301</v>
      </c>
    </row>
    <row r="3602" spans="1:5" ht="27" x14ac:dyDescent="0.25">
      <c r="A3602" s="418">
        <v>89720</v>
      </c>
      <c r="B3602" s="414" t="s">
        <v>3166</v>
      </c>
      <c r="C3602" s="415" t="s">
        <v>113</v>
      </c>
      <c r="D3602" s="416">
        <v>7.44</v>
      </c>
      <c r="E3602" s="417" t="s">
        <v>301</v>
      </c>
    </row>
    <row r="3603" spans="1:5" ht="27" x14ac:dyDescent="0.25">
      <c r="A3603" s="418">
        <v>89721</v>
      </c>
      <c r="B3603" s="414" t="s">
        <v>3167</v>
      </c>
      <c r="C3603" s="415" t="s">
        <v>113</v>
      </c>
      <c r="D3603" s="416">
        <v>7.73</v>
      </c>
      <c r="E3603" s="417" t="s">
        <v>301</v>
      </c>
    </row>
    <row r="3604" spans="1:5" ht="27" x14ac:dyDescent="0.25">
      <c r="A3604" s="418">
        <v>89722</v>
      </c>
      <c r="B3604" s="414" t="s">
        <v>7758</v>
      </c>
      <c r="C3604" s="415" t="s">
        <v>113</v>
      </c>
      <c r="D3604" s="416">
        <v>11.9</v>
      </c>
      <c r="E3604" s="417" t="s">
        <v>301</v>
      </c>
    </row>
    <row r="3605" spans="1:5" ht="27" x14ac:dyDescent="0.25">
      <c r="A3605" s="418">
        <v>89723</v>
      </c>
      <c r="B3605" s="414" t="s">
        <v>3168</v>
      </c>
      <c r="C3605" s="415" t="s">
        <v>113</v>
      </c>
      <c r="D3605" s="416">
        <v>10.039999999999999</v>
      </c>
      <c r="E3605" s="417" t="s">
        <v>301</v>
      </c>
    </row>
    <row r="3606" spans="1:5" ht="40.5" x14ac:dyDescent="0.25">
      <c r="A3606" s="418">
        <v>89724</v>
      </c>
      <c r="B3606" s="414" t="s">
        <v>3169</v>
      </c>
      <c r="C3606" s="415" t="s">
        <v>113</v>
      </c>
      <c r="D3606" s="416">
        <v>7.17</v>
      </c>
      <c r="E3606" s="417" t="s">
        <v>301</v>
      </c>
    </row>
    <row r="3607" spans="1:5" ht="27" x14ac:dyDescent="0.25">
      <c r="A3607" s="418">
        <v>89725</v>
      </c>
      <c r="B3607" s="414" t="s">
        <v>3170</v>
      </c>
      <c r="C3607" s="415" t="s">
        <v>113</v>
      </c>
      <c r="D3607" s="416">
        <v>9.84</v>
      </c>
      <c r="E3607" s="417" t="s">
        <v>301</v>
      </c>
    </row>
    <row r="3608" spans="1:5" ht="40.5" x14ac:dyDescent="0.25">
      <c r="A3608" s="418">
        <v>89726</v>
      </c>
      <c r="B3608" s="414" t="s">
        <v>3171</v>
      </c>
      <c r="C3608" s="415" t="s">
        <v>113</v>
      </c>
      <c r="D3608" s="416">
        <v>5.65</v>
      </c>
      <c r="E3608" s="417" t="s">
        <v>301</v>
      </c>
    </row>
    <row r="3609" spans="1:5" ht="27" x14ac:dyDescent="0.25">
      <c r="A3609" s="418">
        <v>89727</v>
      </c>
      <c r="B3609" s="414" t="s">
        <v>3172</v>
      </c>
      <c r="C3609" s="415" t="s">
        <v>113</v>
      </c>
      <c r="D3609" s="416">
        <v>10.78</v>
      </c>
      <c r="E3609" s="417" t="s">
        <v>301</v>
      </c>
    </row>
    <row r="3610" spans="1:5" ht="40.5" x14ac:dyDescent="0.25">
      <c r="A3610" s="418">
        <v>89728</v>
      </c>
      <c r="B3610" s="414" t="s">
        <v>3173</v>
      </c>
      <c r="C3610" s="415" t="s">
        <v>113</v>
      </c>
      <c r="D3610" s="416">
        <v>7.55</v>
      </c>
      <c r="E3610" s="417" t="s">
        <v>301</v>
      </c>
    </row>
    <row r="3611" spans="1:5" ht="27" x14ac:dyDescent="0.25">
      <c r="A3611" s="418">
        <v>89729</v>
      </c>
      <c r="B3611" s="414" t="s">
        <v>3174</v>
      </c>
      <c r="C3611" s="415" t="s">
        <v>113</v>
      </c>
      <c r="D3611" s="416">
        <v>14.57</v>
      </c>
      <c r="E3611" s="417" t="s">
        <v>301</v>
      </c>
    </row>
    <row r="3612" spans="1:5" ht="40.5" x14ac:dyDescent="0.25">
      <c r="A3612" s="418">
        <v>89730</v>
      </c>
      <c r="B3612" s="414" t="s">
        <v>3175</v>
      </c>
      <c r="C3612" s="415" t="s">
        <v>113</v>
      </c>
      <c r="D3612" s="416">
        <v>8.0500000000000007</v>
      </c>
      <c r="E3612" s="417" t="s">
        <v>301</v>
      </c>
    </row>
    <row r="3613" spans="1:5" ht="40.5" x14ac:dyDescent="0.25">
      <c r="A3613" s="418">
        <v>89731</v>
      </c>
      <c r="B3613" s="414" t="s">
        <v>3176</v>
      </c>
      <c r="C3613" s="415" t="s">
        <v>113</v>
      </c>
      <c r="D3613" s="416">
        <v>8.08</v>
      </c>
      <c r="E3613" s="417" t="s">
        <v>301</v>
      </c>
    </row>
    <row r="3614" spans="1:5" ht="40.5" x14ac:dyDescent="0.25">
      <c r="A3614" s="418">
        <v>89732</v>
      </c>
      <c r="B3614" s="414" t="s">
        <v>3177</v>
      </c>
      <c r="C3614" s="415" t="s">
        <v>113</v>
      </c>
      <c r="D3614" s="416">
        <v>8.44</v>
      </c>
      <c r="E3614" s="417" t="s">
        <v>301</v>
      </c>
    </row>
    <row r="3615" spans="1:5" ht="40.5" x14ac:dyDescent="0.25">
      <c r="A3615" s="418">
        <v>89733</v>
      </c>
      <c r="B3615" s="414" t="s">
        <v>3178</v>
      </c>
      <c r="C3615" s="415" t="s">
        <v>113</v>
      </c>
      <c r="D3615" s="416">
        <v>12.32</v>
      </c>
      <c r="E3615" s="417" t="s">
        <v>301</v>
      </c>
    </row>
    <row r="3616" spans="1:5" ht="27" x14ac:dyDescent="0.25">
      <c r="A3616" s="418">
        <v>89734</v>
      </c>
      <c r="B3616" s="414" t="s">
        <v>3179</v>
      </c>
      <c r="C3616" s="415" t="s">
        <v>113</v>
      </c>
      <c r="D3616" s="416">
        <v>14.57</v>
      </c>
      <c r="E3616" s="417" t="s">
        <v>301</v>
      </c>
    </row>
    <row r="3617" spans="1:5" ht="40.5" x14ac:dyDescent="0.25">
      <c r="A3617" s="418">
        <v>89735</v>
      </c>
      <c r="B3617" s="414" t="s">
        <v>3180</v>
      </c>
      <c r="C3617" s="415" t="s">
        <v>113</v>
      </c>
      <c r="D3617" s="416">
        <v>12.91</v>
      </c>
      <c r="E3617" s="417" t="s">
        <v>301</v>
      </c>
    </row>
    <row r="3618" spans="1:5" ht="27" x14ac:dyDescent="0.25">
      <c r="A3618" s="418">
        <v>89736</v>
      </c>
      <c r="B3618" s="414" t="s">
        <v>3181</v>
      </c>
      <c r="C3618" s="415" t="s">
        <v>113</v>
      </c>
      <c r="D3618" s="416">
        <v>4.55</v>
      </c>
      <c r="E3618" s="417" t="s">
        <v>301</v>
      </c>
    </row>
    <row r="3619" spans="1:5" ht="40.5" x14ac:dyDescent="0.25">
      <c r="A3619" s="418">
        <v>89737</v>
      </c>
      <c r="B3619" s="414" t="s">
        <v>3182</v>
      </c>
      <c r="C3619" s="415" t="s">
        <v>113</v>
      </c>
      <c r="D3619" s="416">
        <v>13.44</v>
      </c>
      <c r="E3619" s="417" t="s">
        <v>301</v>
      </c>
    </row>
    <row r="3620" spans="1:5" ht="27" x14ac:dyDescent="0.25">
      <c r="A3620" s="418">
        <v>89738</v>
      </c>
      <c r="B3620" s="414" t="s">
        <v>3183</v>
      </c>
      <c r="C3620" s="415" t="s">
        <v>113</v>
      </c>
      <c r="D3620" s="416">
        <v>7.64</v>
      </c>
      <c r="E3620" s="417" t="s">
        <v>301</v>
      </c>
    </row>
    <row r="3621" spans="1:5" ht="40.5" x14ac:dyDescent="0.25">
      <c r="A3621" s="418">
        <v>89739</v>
      </c>
      <c r="B3621" s="414" t="s">
        <v>3184</v>
      </c>
      <c r="C3621" s="415" t="s">
        <v>113</v>
      </c>
      <c r="D3621" s="416">
        <v>13.95</v>
      </c>
      <c r="E3621" s="417" t="s">
        <v>301</v>
      </c>
    </row>
    <row r="3622" spans="1:5" ht="27" x14ac:dyDescent="0.25">
      <c r="A3622" s="418">
        <v>89740</v>
      </c>
      <c r="B3622" s="414" t="s">
        <v>3185</v>
      </c>
      <c r="C3622" s="415" t="s">
        <v>113</v>
      </c>
      <c r="D3622" s="416">
        <v>4.28</v>
      </c>
      <c r="E3622" s="417" t="s">
        <v>301</v>
      </c>
    </row>
    <row r="3623" spans="1:5" ht="27" x14ac:dyDescent="0.25">
      <c r="A3623" s="418">
        <v>89741</v>
      </c>
      <c r="B3623" s="414" t="s">
        <v>3186</v>
      </c>
      <c r="C3623" s="415" t="s">
        <v>113</v>
      </c>
      <c r="D3623" s="416">
        <v>10</v>
      </c>
      <c r="E3623" s="417" t="s">
        <v>301</v>
      </c>
    </row>
    <row r="3624" spans="1:5" ht="40.5" x14ac:dyDescent="0.25">
      <c r="A3624" s="418">
        <v>89742</v>
      </c>
      <c r="B3624" s="414" t="s">
        <v>3187</v>
      </c>
      <c r="C3624" s="415" t="s">
        <v>113</v>
      </c>
      <c r="D3624" s="416">
        <v>20.79</v>
      </c>
      <c r="E3624" s="417" t="s">
        <v>301</v>
      </c>
    </row>
    <row r="3625" spans="1:5" ht="40.5" x14ac:dyDescent="0.25">
      <c r="A3625" s="418">
        <v>89743</v>
      </c>
      <c r="B3625" s="414" t="s">
        <v>3188</v>
      </c>
      <c r="C3625" s="415" t="s">
        <v>113</v>
      </c>
      <c r="D3625" s="416">
        <v>28.17</v>
      </c>
      <c r="E3625" s="417" t="s">
        <v>301</v>
      </c>
    </row>
    <row r="3626" spans="1:5" ht="40.5" x14ac:dyDescent="0.25">
      <c r="A3626" s="418">
        <v>89744</v>
      </c>
      <c r="B3626" s="414" t="s">
        <v>3189</v>
      </c>
      <c r="C3626" s="415" t="s">
        <v>113</v>
      </c>
      <c r="D3626" s="416">
        <v>17.54</v>
      </c>
      <c r="E3626" s="417" t="s">
        <v>301</v>
      </c>
    </row>
    <row r="3627" spans="1:5" ht="27" x14ac:dyDescent="0.25">
      <c r="A3627" s="418">
        <v>89745</v>
      </c>
      <c r="B3627" s="414" t="s">
        <v>3190</v>
      </c>
      <c r="C3627" s="415" t="s">
        <v>113</v>
      </c>
      <c r="D3627" s="416">
        <v>15.04</v>
      </c>
      <c r="E3627" s="417" t="s">
        <v>301</v>
      </c>
    </row>
    <row r="3628" spans="1:5" ht="40.5" x14ac:dyDescent="0.25">
      <c r="A3628" s="418">
        <v>89746</v>
      </c>
      <c r="B3628" s="414" t="s">
        <v>3191</v>
      </c>
      <c r="C3628" s="415" t="s">
        <v>113</v>
      </c>
      <c r="D3628" s="416">
        <v>17.510000000000002</v>
      </c>
      <c r="E3628" s="417" t="s">
        <v>301</v>
      </c>
    </row>
    <row r="3629" spans="1:5" ht="27" x14ac:dyDescent="0.25">
      <c r="A3629" s="418">
        <v>89747</v>
      </c>
      <c r="B3629" s="414" t="s">
        <v>3192</v>
      </c>
      <c r="C3629" s="415" t="s">
        <v>113</v>
      </c>
      <c r="D3629" s="416">
        <v>6.6</v>
      </c>
      <c r="E3629" s="417" t="s">
        <v>301</v>
      </c>
    </row>
    <row r="3630" spans="1:5" ht="40.5" x14ac:dyDescent="0.25">
      <c r="A3630" s="418">
        <v>89748</v>
      </c>
      <c r="B3630" s="414" t="s">
        <v>3193</v>
      </c>
      <c r="C3630" s="415" t="s">
        <v>113</v>
      </c>
      <c r="D3630" s="416">
        <v>25.54</v>
      </c>
      <c r="E3630" s="417" t="s">
        <v>301</v>
      </c>
    </row>
    <row r="3631" spans="1:5" ht="27" x14ac:dyDescent="0.25">
      <c r="A3631" s="418">
        <v>89749</v>
      </c>
      <c r="B3631" s="414" t="s">
        <v>3194</v>
      </c>
      <c r="C3631" s="415" t="s">
        <v>113</v>
      </c>
      <c r="D3631" s="416">
        <v>7.64</v>
      </c>
      <c r="E3631" s="417" t="s">
        <v>301</v>
      </c>
    </row>
    <row r="3632" spans="1:5" ht="40.5" x14ac:dyDescent="0.25">
      <c r="A3632" s="418">
        <v>89750</v>
      </c>
      <c r="B3632" s="414" t="s">
        <v>3195</v>
      </c>
      <c r="C3632" s="415" t="s">
        <v>113</v>
      </c>
      <c r="D3632" s="416">
        <v>39.729999999999997</v>
      </c>
      <c r="E3632" s="417" t="s">
        <v>301</v>
      </c>
    </row>
    <row r="3633" spans="1:5" ht="27" x14ac:dyDescent="0.25">
      <c r="A3633" s="418">
        <v>89751</v>
      </c>
      <c r="B3633" s="414" t="s">
        <v>3196</v>
      </c>
      <c r="C3633" s="415" t="s">
        <v>113</v>
      </c>
      <c r="D3633" s="416">
        <v>3.82</v>
      </c>
      <c r="E3633" s="417" t="s">
        <v>301</v>
      </c>
    </row>
    <row r="3634" spans="1:5" ht="40.5" x14ac:dyDescent="0.25">
      <c r="A3634" s="418">
        <v>89752</v>
      </c>
      <c r="B3634" s="414" t="s">
        <v>3197</v>
      </c>
      <c r="C3634" s="415" t="s">
        <v>113</v>
      </c>
      <c r="D3634" s="416">
        <v>4.66</v>
      </c>
      <c r="E3634" s="417" t="s">
        <v>301</v>
      </c>
    </row>
    <row r="3635" spans="1:5" ht="40.5" x14ac:dyDescent="0.25">
      <c r="A3635" s="418">
        <v>89753</v>
      </c>
      <c r="B3635" s="414" t="s">
        <v>3198</v>
      </c>
      <c r="C3635" s="415" t="s">
        <v>113</v>
      </c>
      <c r="D3635" s="416">
        <v>6.42</v>
      </c>
      <c r="E3635" s="417" t="s">
        <v>301</v>
      </c>
    </row>
    <row r="3636" spans="1:5" ht="40.5" x14ac:dyDescent="0.25">
      <c r="A3636" s="418">
        <v>89754</v>
      </c>
      <c r="B3636" s="414" t="s">
        <v>3199</v>
      </c>
      <c r="C3636" s="415" t="s">
        <v>113</v>
      </c>
      <c r="D3636" s="416">
        <v>10.73</v>
      </c>
      <c r="E3636" s="417" t="s">
        <v>301</v>
      </c>
    </row>
    <row r="3637" spans="1:5" ht="27" x14ac:dyDescent="0.25">
      <c r="A3637" s="418">
        <v>89755</v>
      </c>
      <c r="B3637" s="414" t="s">
        <v>3200</v>
      </c>
      <c r="C3637" s="415" t="s">
        <v>113</v>
      </c>
      <c r="D3637" s="416">
        <v>6.63</v>
      </c>
      <c r="E3637" s="417" t="s">
        <v>301</v>
      </c>
    </row>
    <row r="3638" spans="1:5" ht="27" x14ac:dyDescent="0.25">
      <c r="A3638" s="418">
        <v>89756</v>
      </c>
      <c r="B3638" s="414" t="s">
        <v>3201</v>
      </c>
      <c r="C3638" s="415" t="s">
        <v>113</v>
      </c>
      <c r="D3638" s="416">
        <v>10.17</v>
      </c>
      <c r="E3638" s="417" t="s">
        <v>301</v>
      </c>
    </row>
    <row r="3639" spans="1:5" ht="27" x14ac:dyDescent="0.25">
      <c r="A3639" s="418">
        <v>89757</v>
      </c>
      <c r="B3639" s="414" t="s">
        <v>3202</v>
      </c>
      <c r="C3639" s="415" t="s">
        <v>113</v>
      </c>
      <c r="D3639" s="416">
        <v>14.69</v>
      </c>
      <c r="E3639" s="417" t="s">
        <v>301</v>
      </c>
    </row>
    <row r="3640" spans="1:5" ht="27" x14ac:dyDescent="0.25">
      <c r="A3640" s="418">
        <v>89758</v>
      </c>
      <c r="B3640" s="414" t="s">
        <v>3203</v>
      </c>
      <c r="C3640" s="415" t="s">
        <v>113</v>
      </c>
      <c r="D3640" s="416">
        <v>22.06</v>
      </c>
      <c r="E3640" s="417" t="s">
        <v>301</v>
      </c>
    </row>
    <row r="3641" spans="1:5" ht="27" x14ac:dyDescent="0.25">
      <c r="A3641" s="418">
        <v>89759</v>
      </c>
      <c r="B3641" s="414" t="s">
        <v>3204</v>
      </c>
      <c r="C3641" s="415" t="s">
        <v>113</v>
      </c>
      <c r="D3641" s="416">
        <v>5.0599999999999996</v>
      </c>
      <c r="E3641" s="417" t="s">
        <v>301</v>
      </c>
    </row>
    <row r="3642" spans="1:5" ht="27" x14ac:dyDescent="0.25">
      <c r="A3642" s="418">
        <v>89760</v>
      </c>
      <c r="B3642" s="414" t="s">
        <v>3205</v>
      </c>
      <c r="C3642" s="415" t="s">
        <v>113</v>
      </c>
      <c r="D3642" s="416">
        <v>10.130000000000001</v>
      </c>
      <c r="E3642" s="417" t="s">
        <v>301</v>
      </c>
    </row>
    <row r="3643" spans="1:5" ht="27" x14ac:dyDescent="0.25">
      <c r="A3643" s="418">
        <v>89761</v>
      </c>
      <c r="B3643" s="414" t="s">
        <v>3206</v>
      </c>
      <c r="C3643" s="415" t="s">
        <v>113</v>
      </c>
      <c r="D3643" s="416">
        <v>15.43</v>
      </c>
      <c r="E3643" s="417" t="s">
        <v>301</v>
      </c>
    </row>
    <row r="3644" spans="1:5" ht="27" x14ac:dyDescent="0.25">
      <c r="A3644" s="418">
        <v>89762</v>
      </c>
      <c r="B3644" s="414" t="s">
        <v>3207</v>
      </c>
      <c r="C3644" s="415" t="s">
        <v>113</v>
      </c>
      <c r="D3644" s="416">
        <v>21.11</v>
      </c>
      <c r="E3644" s="417" t="s">
        <v>301</v>
      </c>
    </row>
    <row r="3645" spans="1:5" ht="27" x14ac:dyDescent="0.25">
      <c r="A3645" s="418">
        <v>89763</v>
      </c>
      <c r="B3645" s="414" t="s">
        <v>3208</v>
      </c>
      <c r="C3645" s="415" t="s">
        <v>113</v>
      </c>
      <c r="D3645" s="416">
        <v>77.3</v>
      </c>
      <c r="E3645" s="417" t="s">
        <v>301</v>
      </c>
    </row>
    <row r="3646" spans="1:5" ht="27" x14ac:dyDescent="0.25">
      <c r="A3646" s="418">
        <v>89764</v>
      </c>
      <c r="B3646" s="414" t="s">
        <v>3209</v>
      </c>
      <c r="C3646" s="415" t="s">
        <v>113</v>
      </c>
      <c r="D3646" s="416">
        <v>16.57</v>
      </c>
      <c r="E3646" s="417" t="s">
        <v>301</v>
      </c>
    </row>
    <row r="3647" spans="1:5" ht="27" x14ac:dyDescent="0.25">
      <c r="A3647" s="418">
        <v>89765</v>
      </c>
      <c r="B3647" s="414" t="s">
        <v>3210</v>
      </c>
      <c r="C3647" s="415" t="s">
        <v>113</v>
      </c>
      <c r="D3647" s="416">
        <v>8.61</v>
      </c>
      <c r="E3647" s="417" t="s">
        <v>301</v>
      </c>
    </row>
    <row r="3648" spans="1:5" ht="27" x14ac:dyDescent="0.25">
      <c r="A3648" s="418">
        <v>89766</v>
      </c>
      <c r="B3648" s="414" t="s">
        <v>3211</v>
      </c>
      <c r="C3648" s="415" t="s">
        <v>113</v>
      </c>
      <c r="D3648" s="416">
        <v>11.58</v>
      </c>
      <c r="E3648" s="417" t="s">
        <v>301</v>
      </c>
    </row>
    <row r="3649" spans="1:5" ht="27" x14ac:dyDescent="0.25">
      <c r="A3649" s="418">
        <v>89767</v>
      </c>
      <c r="B3649" s="414" t="s">
        <v>3212</v>
      </c>
      <c r="C3649" s="415" t="s">
        <v>113</v>
      </c>
      <c r="D3649" s="416">
        <v>11.58</v>
      </c>
      <c r="E3649" s="417" t="s">
        <v>301</v>
      </c>
    </row>
    <row r="3650" spans="1:5" ht="27" x14ac:dyDescent="0.25">
      <c r="A3650" s="418">
        <v>89768</v>
      </c>
      <c r="B3650" s="414" t="s">
        <v>3213</v>
      </c>
      <c r="C3650" s="415" t="s">
        <v>113</v>
      </c>
      <c r="D3650" s="416">
        <v>12.18</v>
      </c>
      <c r="E3650" s="417" t="s">
        <v>301</v>
      </c>
    </row>
    <row r="3651" spans="1:5" ht="27" x14ac:dyDescent="0.25">
      <c r="A3651" s="418">
        <v>89769</v>
      </c>
      <c r="B3651" s="414" t="s">
        <v>3214</v>
      </c>
      <c r="C3651" s="415" t="s">
        <v>113</v>
      </c>
      <c r="D3651" s="416">
        <v>25.42</v>
      </c>
      <c r="E3651" s="417" t="s">
        <v>301</v>
      </c>
    </row>
    <row r="3652" spans="1:5" ht="27" x14ac:dyDescent="0.25">
      <c r="A3652" s="418">
        <v>89772</v>
      </c>
      <c r="B3652" s="414" t="s">
        <v>3215</v>
      </c>
      <c r="C3652" s="415" t="s">
        <v>8</v>
      </c>
      <c r="D3652" s="416">
        <v>48.78</v>
      </c>
      <c r="E3652" s="417" t="s">
        <v>301</v>
      </c>
    </row>
    <row r="3653" spans="1:5" ht="40.5" x14ac:dyDescent="0.25">
      <c r="A3653" s="418">
        <v>89774</v>
      </c>
      <c r="B3653" s="414" t="s">
        <v>3216</v>
      </c>
      <c r="C3653" s="415" t="s">
        <v>113</v>
      </c>
      <c r="D3653" s="416">
        <v>10.56</v>
      </c>
      <c r="E3653" s="417" t="s">
        <v>301</v>
      </c>
    </row>
    <row r="3654" spans="1:5" ht="40.5" x14ac:dyDescent="0.25">
      <c r="A3654" s="418">
        <v>89776</v>
      </c>
      <c r="B3654" s="414" t="s">
        <v>3217</v>
      </c>
      <c r="C3654" s="415" t="s">
        <v>113</v>
      </c>
      <c r="D3654" s="416">
        <v>13.89</v>
      </c>
      <c r="E3654" s="417" t="s">
        <v>301</v>
      </c>
    </row>
    <row r="3655" spans="1:5" ht="27" x14ac:dyDescent="0.25">
      <c r="A3655" s="418">
        <v>89777</v>
      </c>
      <c r="B3655" s="414" t="s">
        <v>3218</v>
      </c>
      <c r="C3655" s="415" t="s">
        <v>113</v>
      </c>
      <c r="D3655" s="416">
        <v>13.25</v>
      </c>
      <c r="E3655" s="417" t="s">
        <v>301</v>
      </c>
    </row>
    <row r="3656" spans="1:5" ht="40.5" x14ac:dyDescent="0.25">
      <c r="A3656" s="418">
        <v>89778</v>
      </c>
      <c r="B3656" s="414" t="s">
        <v>3219</v>
      </c>
      <c r="C3656" s="415" t="s">
        <v>113</v>
      </c>
      <c r="D3656" s="416">
        <v>13.4</v>
      </c>
      <c r="E3656" s="417" t="s">
        <v>301</v>
      </c>
    </row>
    <row r="3657" spans="1:5" ht="40.5" x14ac:dyDescent="0.25">
      <c r="A3657" s="418">
        <v>89779</v>
      </c>
      <c r="B3657" s="414" t="s">
        <v>3220</v>
      </c>
      <c r="C3657" s="415" t="s">
        <v>113</v>
      </c>
      <c r="D3657" s="416">
        <v>19.57</v>
      </c>
      <c r="E3657" s="417" t="s">
        <v>301</v>
      </c>
    </row>
    <row r="3658" spans="1:5" ht="27" x14ac:dyDescent="0.25">
      <c r="A3658" s="418">
        <v>89780</v>
      </c>
      <c r="B3658" s="414" t="s">
        <v>3221</v>
      </c>
      <c r="C3658" s="415" t="s">
        <v>113</v>
      </c>
      <c r="D3658" s="416">
        <v>13.25</v>
      </c>
      <c r="E3658" s="417" t="s">
        <v>301</v>
      </c>
    </row>
    <row r="3659" spans="1:5" ht="27" x14ac:dyDescent="0.25">
      <c r="A3659" s="418">
        <v>89781</v>
      </c>
      <c r="B3659" s="414" t="s">
        <v>3222</v>
      </c>
      <c r="C3659" s="415" t="s">
        <v>113</v>
      </c>
      <c r="D3659" s="416">
        <v>19.149999999999999</v>
      </c>
      <c r="E3659" s="417" t="s">
        <v>301</v>
      </c>
    </row>
    <row r="3660" spans="1:5" ht="40.5" x14ac:dyDescent="0.25">
      <c r="A3660" s="418">
        <v>89782</v>
      </c>
      <c r="B3660" s="414" t="s">
        <v>3223</v>
      </c>
      <c r="C3660" s="415" t="s">
        <v>113</v>
      </c>
      <c r="D3660" s="416">
        <v>8.83</v>
      </c>
      <c r="E3660" s="417" t="s">
        <v>301</v>
      </c>
    </row>
    <row r="3661" spans="1:5" ht="40.5" x14ac:dyDescent="0.25">
      <c r="A3661" s="418">
        <v>89783</v>
      </c>
      <c r="B3661" s="414" t="s">
        <v>3224</v>
      </c>
      <c r="C3661" s="415" t="s">
        <v>113</v>
      </c>
      <c r="D3661" s="416">
        <v>8.99</v>
      </c>
      <c r="E3661" s="417" t="s">
        <v>301</v>
      </c>
    </row>
    <row r="3662" spans="1:5" ht="40.5" x14ac:dyDescent="0.25">
      <c r="A3662" s="418">
        <v>89784</v>
      </c>
      <c r="B3662" s="414" t="s">
        <v>3225</v>
      </c>
      <c r="C3662" s="415" t="s">
        <v>113</v>
      </c>
      <c r="D3662" s="416">
        <v>14.02</v>
      </c>
      <c r="E3662" s="417" t="s">
        <v>301</v>
      </c>
    </row>
    <row r="3663" spans="1:5" ht="40.5" x14ac:dyDescent="0.25">
      <c r="A3663" s="418">
        <v>89785</v>
      </c>
      <c r="B3663" s="414" t="s">
        <v>3226</v>
      </c>
      <c r="C3663" s="415" t="s">
        <v>113</v>
      </c>
      <c r="D3663" s="416">
        <v>15.05</v>
      </c>
      <c r="E3663" s="417" t="s">
        <v>301</v>
      </c>
    </row>
    <row r="3664" spans="1:5" ht="40.5" x14ac:dyDescent="0.25">
      <c r="A3664" s="418">
        <v>89786</v>
      </c>
      <c r="B3664" s="414" t="s">
        <v>3227</v>
      </c>
      <c r="C3664" s="415" t="s">
        <v>113</v>
      </c>
      <c r="D3664" s="416">
        <v>22.65</v>
      </c>
      <c r="E3664" s="417" t="s">
        <v>301</v>
      </c>
    </row>
    <row r="3665" spans="1:5" ht="27" x14ac:dyDescent="0.25">
      <c r="A3665" s="418">
        <v>89787</v>
      </c>
      <c r="B3665" s="414" t="s">
        <v>3228</v>
      </c>
      <c r="C3665" s="415" t="s">
        <v>113</v>
      </c>
      <c r="D3665" s="416">
        <v>19.149999999999999</v>
      </c>
      <c r="E3665" s="417" t="s">
        <v>301</v>
      </c>
    </row>
    <row r="3666" spans="1:5" ht="27" x14ac:dyDescent="0.25">
      <c r="A3666" s="418">
        <v>89788</v>
      </c>
      <c r="B3666" s="414" t="s">
        <v>3229</v>
      </c>
      <c r="C3666" s="415" t="s">
        <v>113</v>
      </c>
      <c r="D3666" s="416">
        <v>35.869999999999997</v>
      </c>
      <c r="E3666" s="417" t="s">
        <v>301</v>
      </c>
    </row>
    <row r="3667" spans="1:5" ht="27" x14ac:dyDescent="0.25">
      <c r="A3667" s="418">
        <v>89789</v>
      </c>
      <c r="B3667" s="414" t="s">
        <v>3230</v>
      </c>
      <c r="C3667" s="415" t="s">
        <v>113</v>
      </c>
      <c r="D3667" s="416">
        <v>36.39</v>
      </c>
      <c r="E3667" s="417" t="s">
        <v>301</v>
      </c>
    </row>
    <row r="3668" spans="1:5" ht="27" x14ac:dyDescent="0.25">
      <c r="A3668" s="418">
        <v>89790</v>
      </c>
      <c r="B3668" s="414" t="s">
        <v>3231</v>
      </c>
      <c r="C3668" s="415" t="s">
        <v>113</v>
      </c>
      <c r="D3668" s="416">
        <v>85.65</v>
      </c>
      <c r="E3668" s="417" t="s">
        <v>301</v>
      </c>
    </row>
    <row r="3669" spans="1:5" ht="27" x14ac:dyDescent="0.25">
      <c r="A3669" s="418">
        <v>89791</v>
      </c>
      <c r="B3669" s="414" t="s">
        <v>3232</v>
      </c>
      <c r="C3669" s="415" t="s">
        <v>113</v>
      </c>
      <c r="D3669" s="416">
        <v>87.57</v>
      </c>
      <c r="E3669" s="417" t="s">
        <v>301</v>
      </c>
    </row>
    <row r="3670" spans="1:5" ht="27" x14ac:dyDescent="0.25">
      <c r="A3670" s="418">
        <v>89792</v>
      </c>
      <c r="B3670" s="414" t="s">
        <v>3233</v>
      </c>
      <c r="C3670" s="415" t="s">
        <v>113</v>
      </c>
      <c r="D3670" s="416">
        <v>101.12</v>
      </c>
      <c r="E3670" s="417" t="s">
        <v>301</v>
      </c>
    </row>
    <row r="3671" spans="1:5" ht="27" x14ac:dyDescent="0.25">
      <c r="A3671" s="418">
        <v>89793</v>
      </c>
      <c r="B3671" s="414" t="s">
        <v>3234</v>
      </c>
      <c r="C3671" s="415" t="s">
        <v>113</v>
      </c>
      <c r="D3671" s="416">
        <v>103.7</v>
      </c>
      <c r="E3671" s="417" t="s">
        <v>301</v>
      </c>
    </row>
    <row r="3672" spans="1:5" ht="27" x14ac:dyDescent="0.25">
      <c r="A3672" s="418">
        <v>89794</v>
      </c>
      <c r="B3672" s="414" t="s">
        <v>3235</v>
      </c>
      <c r="C3672" s="415" t="s">
        <v>113</v>
      </c>
      <c r="D3672" s="416">
        <v>9.27</v>
      </c>
      <c r="E3672" s="417" t="s">
        <v>301</v>
      </c>
    </row>
    <row r="3673" spans="1:5" ht="40.5" x14ac:dyDescent="0.25">
      <c r="A3673" s="418">
        <v>89795</v>
      </c>
      <c r="B3673" s="414" t="s">
        <v>3236</v>
      </c>
      <c r="C3673" s="415" t="s">
        <v>113</v>
      </c>
      <c r="D3673" s="416">
        <v>24.06</v>
      </c>
      <c r="E3673" s="417" t="s">
        <v>301</v>
      </c>
    </row>
    <row r="3674" spans="1:5" ht="40.5" x14ac:dyDescent="0.25">
      <c r="A3674" s="418">
        <v>89796</v>
      </c>
      <c r="B3674" s="414" t="s">
        <v>3237</v>
      </c>
      <c r="C3674" s="415" t="s">
        <v>113</v>
      </c>
      <c r="D3674" s="416">
        <v>28.33</v>
      </c>
      <c r="E3674" s="417" t="s">
        <v>301</v>
      </c>
    </row>
    <row r="3675" spans="1:5" ht="40.5" x14ac:dyDescent="0.25">
      <c r="A3675" s="418">
        <v>89797</v>
      </c>
      <c r="B3675" s="414" t="s">
        <v>3238</v>
      </c>
      <c r="C3675" s="415" t="s">
        <v>113</v>
      </c>
      <c r="D3675" s="416">
        <v>31.64</v>
      </c>
      <c r="E3675" s="417" t="s">
        <v>301</v>
      </c>
    </row>
    <row r="3676" spans="1:5" ht="40.5" x14ac:dyDescent="0.25">
      <c r="A3676" s="418">
        <v>89801</v>
      </c>
      <c r="B3676" s="414" t="s">
        <v>3239</v>
      </c>
      <c r="C3676" s="415" t="s">
        <v>113</v>
      </c>
      <c r="D3676" s="416">
        <v>4.71</v>
      </c>
      <c r="E3676" s="417" t="s">
        <v>301</v>
      </c>
    </row>
    <row r="3677" spans="1:5" ht="40.5" x14ac:dyDescent="0.25">
      <c r="A3677" s="418">
        <v>89802</v>
      </c>
      <c r="B3677" s="414" t="s">
        <v>3240</v>
      </c>
      <c r="C3677" s="415" t="s">
        <v>113</v>
      </c>
      <c r="D3677" s="416">
        <v>5.07</v>
      </c>
      <c r="E3677" s="417" t="s">
        <v>301</v>
      </c>
    </row>
    <row r="3678" spans="1:5" ht="40.5" x14ac:dyDescent="0.25">
      <c r="A3678" s="418">
        <v>89803</v>
      </c>
      <c r="B3678" s="414" t="s">
        <v>3241</v>
      </c>
      <c r="C3678" s="415" t="s">
        <v>113</v>
      </c>
      <c r="D3678" s="416">
        <v>8.9499999999999993</v>
      </c>
      <c r="E3678" s="417" t="s">
        <v>301</v>
      </c>
    </row>
    <row r="3679" spans="1:5" ht="40.5" x14ac:dyDescent="0.25">
      <c r="A3679" s="418">
        <v>89804</v>
      </c>
      <c r="B3679" s="414" t="s">
        <v>3242</v>
      </c>
      <c r="C3679" s="415" t="s">
        <v>113</v>
      </c>
      <c r="D3679" s="416">
        <v>9.5399999999999991</v>
      </c>
      <c r="E3679" s="417" t="s">
        <v>301</v>
      </c>
    </row>
    <row r="3680" spans="1:5" ht="40.5" x14ac:dyDescent="0.25">
      <c r="A3680" s="418">
        <v>89805</v>
      </c>
      <c r="B3680" s="414" t="s">
        <v>3243</v>
      </c>
      <c r="C3680" s="415" t="s">
        <v>113</v>
      </c>
      <c r="D3680" s="416">
        <v>9.32</v>
      </c>
      <c r="E3680" s="417" t="s">
        <v>301</v>
      </c>
    </row>
    <row r="3681" spans="1:5" ht="40.5" x14ac:dyDescent="0.25">
      <c r="A3681" s="418">
        <v>89806</v>
      </c>
      <c r="B3681" s="414" t="s">
        <v>3244</v>
      </c>
      <c r="C3681" s="415" t="s">
        <v>113</v>
      </c>
      <c r="D3681" s="416">
        <v>9.83</v>
      </c>
      <c r="E3681" s="417" t="s">
        <v>301</v>
      </c>
    </row>
    <row r="3682" spans="1:5" ht="40.5" x14ac:dyDescent="0.25">
      <c r="A3682" s="418">
        <v>89807</v>
      </c>
      <c r="B3682" s="414" t="s">
        <v>3245</v>
      </c>
      <c r="C3682" s="415" t="s">
        <v>113</v>
      </c>
      <c r="D3682" s="416">
        <v>16.670000000000002</v>
      </c>
      <c r="E3682" s="417" t="s">
        <v>301</v>
      </c>
    </row>
    <row r="3683" spans="1:5" ht="40.5" x14ac:dyDescent="0.25">
      <c r="A3683" s="418">
        <v>89808</v>
      </c>
      <c r="B3683" s="414" t="s">
        <v>3246</v>
      </c>
      <c r="C3683" s="415" t="s">
        <v>113</v>
      </c>
      <c r="D3683" s="416">
        <v>24.05</v>
      </c>
      <c r="E3683" s="417" t="s">
        <v>301</v>
      </c>
    </row>
    <row r="3684" spans="1:5" ht="40.5" x14ac:dyDescent="0.25">
      <c r="A3684" s="418">
        <v>89809</v>
      </c>
      <c r="B3684" s="414" t="s">
        <v>3247</v>
      </c>
      <c r="C3684" s="415" t="s">
        <v>113</v>
      </c>
      <c r="D3684" s="416">
        <v>12.67</v>
      </c>
      <c r="E3684" s="417" t="s">
        <v>301</v>
      </c>
    </row>
    <row r="3685" spans="1:5" ht="40.5" x14ac:dyDescent="0.25">
      <c r="A3685" s="418">
        <v>89810</v>
      </c>
      <c r="B3685" s="414" t="s">
        <v>3248</v>
      </c>
      <c r="C3685" s="415" t="s">
        <v>113</v>
      </c>
      <c r="D3685" s="416">
        <v>12.64</v>
      </c>
      <c r="E3685" s="417" t="s">
        <v>301</v>
      </c>
    </row>
    <row r="3686" spans="1:5" ht="40.5" x14ac:dyDescent="0.25">
      <c r="A3686" s="418">
        <v>89811</v>
      </c>
      <c r="B3686" s="414" t="s">
        <v>3249</v>
      </c>
      <c r="C3686" s="415" t="s">
        <v>113</v>
      </c>
      <c r="D3686" s="416">
        <v>20.67</v>
      </c>
      <c r="E3686" s="417" t="s">
        <v>301</v>
      </c>
    </row>
    <row r="3687" spans="1:5" ht="40.5" x14ac:dyDescent="0.25">
      <c r="A3687" s="418">
        <v>89812</v>
      </c>
      <c r="B3687" s="414" t="s">
        <v>3250</v>
      </c>
      <c r="C3687" s="415" t="s">
        <v>113</v>
      </c>
      <c r="D3687" s="416">
        <v>34.86</v>
      </c>
      <c r="E3687" s="417" t="s">
        <v>301</v>
      </c>
    </row>
    <row r="3688" spans="1:5" ht="40.5" x14ac:dyDescent="0.25">
      <c r="A3688" s="418">
        <v>89813</v>
      </c>
      <c r="B3688" s="414" t="s">
        <v>3251</v>
      </c>
      <c r="C3688" s="415" t="s">
        <v>113</v>
      </c>
      <c r="D3688" s="416">
        <v>4.55</v>
      </c>
      <c r="E3688" s="417" t="s">
        <v>301</v>
      </c>
    </row>
    <row r="3689" spans="1:5" ht="40.5" x14ac:dyDescent="0.25">
      <c r="A3689" s="418">
        <v>89814</v>
      </c>
      <c r="B3689" s="414" t="s">
        <v>3252</v>
      </c>
      <c r="C3689" s="415" t="s">
        <v>113</v>
      </c>
      <c r="D3689" s="416">
        <v>8.86</v>
      </c>
      <c r="E3689" s="417" t="s">
        <v>301</v>
      </c>
    </row>
    <row r="3690" spans="1:5" ht="27" x14ac:dyDescent="0.25">
      <c r="A3690" s="418">
        <v>89815</v>
      </c>
      <c r="B3690" s="414" t="s">
        <v>3253</v>
      </c>
      <c r="C3690" s="415" t="s">
        <v>113</v>
      </c>
      <c r="D3690" s="416">
        <v>14.57</v>
      </c>
      <c r="E3690" s="417" t="s">
        <v>301</v>
      </c>
    </row>
    <row r="3691" spans="1:5" ht="27" x14ac:dyDescent="0.25">
      <c r="A3691" s="418">
        <v>89816</v>
      </c>
      <c r="B3691" s="414" t="s">
        <v>3254</v>
      </c>
      <c r="C3691" s="415" t="s">
        <v>113</v>
      </c>
      <c r="D3691" s="416">
        <v>20.25</v>
      </c>
      <c r="E3691" s="417" t="s">
        <v>301</v>
      </c>
    </row>
    <row r="3692" spans="1:5" ht="40.5" x14ac:dyDescent="0.25">
      <c r="A3692" s="418">
        <v>89817</v>
      </c>
      <c r="B3692" s="414" t="s">
        <v>3255</v>
      </c>
      <c r="C3692" s="415" t="s">
        <v>113</v>
      </c>
      <c r="D3692" s="416">
        <v>7.94</v>
      </c>
      <c r="E3692" s="417" t="s">
        <v>301</v>
      </c>
    </row>
    <row r="3693" spans="1:5" ht="27" x14ac:dyDescent="0.25">
      <c r="A3693" s="418">
        <v>89818</v>
      </c>
      <c r="B3693" s="414" t="s">
        <v>3256</v>
      </c>
      <c r="C3693" s="415" t="s">
        <v>113</v>
      </c>
      <c r="D3693" s="416">
        <v>76.44</v>
      </c>
      <c r="E3693" s="417" t="s">
        <v>301</v>
      </c>
    </row>
    <row r="3694" spans="1:5" ht="40.5" x14ac:dyDescent="0.25">
      <c r="A3694" s="418">
        <v>89819</v>
      </c>
      <c r="B3694" s="414" t="s">
        <v>3257</v>
      </c>
      <c r="C3694" s="415" t="s">
        <v>113</v>
      </c>
      <c r="D3694" s="416">
        <v>11.27</v>
      </c>
      <c r="E3694" s="417" t="s">
        <v>301</v>
      </c>
    </row>
    <row r="3695" spans="1:5" ht="27" x14ac:dyDescent="0.25">
      <c r="A3695" s="418">
        <v>89820</v>
      </c>
      <c r="B3695" s="414" t="s">
        <v>3258</v>
      </c>
      <c r="C3695" s="415" t="s">
        <v>113</v>
      </c>
      <c r="D3695" s="416">
        <v>15.71</v>
      </c>
      <c r="E3695" s="417" t="s">
        <v>301</v>
      </c>
    </row>
    <row r="3696" spans="1:5" ht="40.5" x14ac:dyDescent="0.25">
      <c r="A3696" s="418">
        <v>89821</v>
      </c>
      <c r="B3696" s="414" t="s">
        <v>3259</v>
      </c>
      <c r="C3696" s="415" t="s">
        <v>113</v>
      </c>
      <c r="D3696" s="416">
        <v>10.02</v>
      </c>
      <c r="E3696" s="417" t="s">
        <v>301</v>
      </c>
    </row>
    <row r="3697" spans="1:5" ht="27" x14ac:dyDescent="0.25">
      <c r="A3697" s="418">
        <v>89822</v>
      </c>
      <c r="B3697" s="414" t="s">
        <v>3260</v>
      </c>
      <c r="C3697" s="415" t="s">
        <v>113</v>
      </c>
      <c r="D3697" s="416">
        <v>11.98</v>
      </c>
      <c r="E3697" s="417" t="s">
        <v>301</v>
      </c>
    </row>
    <row r="3698" spans="1:5" ht="40.5" x14ac:dyDescent="0.25">
      <c r="A3698" s="418">
        <v>89823</v>
      </c>
      <c r="B3698" s="414" t="s">
        <v>3261</v>
      </c>
      <c r="C3698" s="415" t="s">
        <v>113</v>
      </c>
      <c r="D3698" s="416">
        <v>16.190000000000001</v>
      </c>
      <c r="E3698" s="417" t="s">
        <v>301</v>
      </c>
    </row>
    <row r="3699" spans="1:5" ht="27" x14ac:dyDescent="0.25">
      <c r="A3699" s="418">
        <v>89824</v>
      </c>
      <c r="B3699" s="414" t="s">
        <v>3262</v>
      </c>
      <c r="C3699" s="415" t="s">
        <v>113</v>
      </c>
      <c r="D3699" s="416">
        <v>19.53</v>
      </c>
      <c r="E3699" s="417" t="s">
        <v>301</v>
      </c>
    </row>
    <row r="3700" spans="1:5" ht="40.5" x14ac:dyDescent="0.25">
      <c r="A3700" s="418">
        <v>89825</v>
      </c>
      <c r="B3700" s="414" t="s">
        <v>3263</v>
      </c>
      <c r="C3700" s="415" t="s">
        <v>113</v>
      </c>
      <c r="D3700" s="416">
        <v>9.89</v>
      </c>
      <c r="E3700" s="417" t="s">
        <v>301</v>
      </c>
    </row>
    <row r="3701" spans="1:5" ht="27" x14ac:dyDescent="0.25">
      <c r="A3701" s="418">
        <v>89826</v>
      </c>
      <c r="B3701" s="414" t="s">
        <v>3264</v>
      </c>
      <c r="C3701" s="415" t="s">
        <v>113</v>
      </c>
      <c r="D3701" s="416">
        <v>78.290000000000006</v>
      </c>
      <c r="E3701" s="417" t="s">
        <v>301</v>
      </c>
    </row>
    <row r="3702" spans="1:5" ht="40.5" x14ac:dyDescent="0.25">
      <c r="A3702" s="418">
        <v>89827</v>
      </c>
      <c r="B3702" s="414" t="s">
        <v>3265</v>
      </c>
      <c r="C3702" s="415" t="s">
        <v>113</v>
      </c>
      <c r="D3702" s="416">
        <v>10.92</v>
      </c>
      <c r="E3702" s="417" t="s">
        <v>301</v>
      </c>
    </row>
    <row r="3703" spans="1:5" ht="27" x14ac:dyDescent="0.25">
      <c r="A3703" s="418">
        <v>89828</v>
      </c>
      <c r="B3703" s="414" t="s">
        <v>3266</v>
      </c>
      <c r="C3703" s="415" t="s">
        <v>113</v>
      </c>
      <c r="D3703" s="416">
        <v>28.84</v>
      </c>
      <c r="E3703" s="417" t="s">
        <v>301</v>
      </c>
    </row>
    <row r="3704" spans="1:5" ht="40.5" x14ac:dyDescent="0.25">
      <c r="A3704" s="418">
        <v>89829</v>
      </c>
      <c r="B3704" s="414" t="s">
        <v>3267</v>
      </c>
      <c r="C3704" s="415" t="s">
        <v>113</v>
      </c>
      <c r="D3704" s="416">
        <v>17.399999999999999</v>
      </c>
      <c r="E3704" s="417" t="s">
        <v>301</v>
      </c>
    </row>
    <row r="3705" spans="1:5" ht="40.5" x14ac:dyDescent="0.25">
      <c r="A3705" s="418">
        <v>89830</v>
      </c>
      <c r="B3705" s="414" t="s">
        <v>3268</v>
      </c>
      <c r="C3705" s="415" t="s">
        <v>113</v>
      </c>
      <c r="D3705" s="416">
        <v>18.809999999999999</v>
      </c>
      <c r="E3705" s="417" t="s">
        <v>301</v>
      </c>
    </row>
    <row r="3706" spans="1:5" ht="27" x14ac:dyDescent="0.25">
      <c r="A3706" s="418">
        <v>89831</v>
      </c>
      <c r="B3706" s="414" t="s">
        <v>3269</v>
      </c>
      <c r="C3706" s="415" t="s">
        <v>113</v>
      </c>
      <c r="D3706" s="416">
        <v>93.27</v>
      </c>
      <c r="E3706" s="417" t="s">
        <v>301</v>
      </c>
    </row>
    <row r="3707" spans="1:5" ht="27" x14ac:dyDescent="0.25">
      <c r="A3707" s="418">
        <v>89832</v>
      </c>
      <c r="B3707" s="414" t="s">
        <v>3270</v>
      </c>
      <c r="C3707" s="415" t="s">
        <v>113</v>
      </c>
      <c r="D3707" s="416">
        <v>20.39</v>
      </c>
      <c r="E3707" s="417" t="s">
        <v>301</v>
      </c>
    </row>
    <row r="3708" spans="1:5" ht="40.5" x14ac:dyDescent="0.25">
      <c r="A3708" s="418">
        <v>89833</v>
      </c>
      <c r="B3708" s="414" t="s">
        <v>3271</v>
      </c>
      <c r="C3708" s="415" t="s">
        <v>113</v>
      </c>
      <c r="D3708" s="416">
        <v>21.96</v>
      </c>
      <c r="E3708" s="417" t="s">
        <v>301</v>
      </c>
    </row>
    <row r="3709" spans="1:5" ht="40.5" x14ac:dyDescent="0.25">
      <c r="A3709" s="418">
        <v>89834</v>
      </c>
      <c r="B3709" s="414" t="s">
        <v>3272</v>
      </c>
      <c r="C3709" s="415" t="s">
        <v>113</v>
      </c>
      <c r="D3709" s="416">
        <v>25.27</v>
      </c>
      <c r="E3709" s="417" t="s">
        <v>301</v>
      </c>
    </row>
    <row r="3710" spans="1:5" ht="27" x14ac:dyDescent="0.25">
      <c r="A3710" s="418">
        <v>89835</v>
      </c>
      <c r="B3710" s="414" t="s">
        <v>3273</v>
      </c>
      <c r="C3710" s="415" t="s">
        <v>113</v>
      </c>
      <c r="D3710" s="416">
        <v>20.55</v>
      </c>
      <c r="E3710" s="417" t="s">
        <v>301</v>
      </c>
    </row>
    <row r="3711" spans="1:5" ht="27" x14ac:dyDescent="0.25">
      <c r="A3711" s="418">
        <v>89836</v>
      </c>
      <c r="B3711" s="414" t="s">
        <v>3274</v>
      </c>
      <c r="C3711" s="415" t="s">
        <v>113</v>
      </c>
      <c r="D3711" s="416">
        <v>125.86</v>
      </c>
      <c r="E3711" s="417" t="s">
        <v>301</v>
      </c>
    </row>
    <row r="3712" spans="1:5" ht="27" x14ac:dyDescent="0.25">
      <c r="A3712" s="418">
        <v>89837</v>
      </c>
      <c r="B3712" s="414" t="s">
        <v>3275</v>
      </c>
      <c r="C3712" s="415" t="s">
        <v>113</v>
      </c>
      <c r="D3712" s="416">
        <v>63.76</v>
      </c>
      <c r="E3712" s="417" t="s">
        <v>301</v>
      </c>
    </row>
    <row r="3713" spans="1:5" ht="27" x14ac:dyDescent="0.25">
      <c r="A3713" s="418">
        <v>89838</v>
      </c>
      <c r="B3713" s="414" t="s">
        <v>3276</v>
      </c>
      <c r="C3713" s="415" t="s">
        <v>113</v>
      </c>
      <c r="D3713" s="416">
        <v>70.040000000000006</v>
      </c>
      <c r="E3713" s="417" t="s">
        <v>301</v>
      </c>
    </row>
    <row r="3714" spans="1:5" ht="27" x14ac:dyDescent="0.25">
      <c r="A3714" s="418">
        <v>89839</v>
      </c>
      <c r="B3714" s="414" t="s">
        <v>3277</v>
      </c>
      <c r="C3714" s="415" t="s">
        <v>113</v>
      </c>
      <c r="D3714" s="416">
        <v>92.22</v>
      </c>
      <c r="E3714" s="417" t="s">
        <v>301</v>
      </c>
    </row>
    <row r="3715" spans="1:5" ht="27" x14ac:dyDescent="0.25">
      <c r="A3715" s="418">
        <v>89840</v>
      </c>
      <c r="B3715" s="414" t="s">
        <v>3278</v>
      </c>
      <c r="C3715" s="415" t="s">
        <v>113</v>
      </c>
      <c r="D3715" s="416">
        <v>81.489999999999995</v>
      </c>
      <c r="E3715" s="417" t="s">
        <v>301</v>
      </c>
    </row>
    <row r="3716" spans="1:5" ht="27" x14ac:dyDescent="0.25">
      <c r="A3716" s="418">
        <v>89841</v>
      </c>
      <c r="B3716" s="414" t="s">
        <v>3279</v>
      </c>
      <c r="C3716" s="415" t="s">
        <v>113</v>
      </c>
      <c r="D3716" s="416">
        <v>134.88</v>
      </c>
      <c r="E3716" s="417" t="s">
        <v>301</v>
      </c>
    </row>
    <row r="3717" spans="1:5" ht="27" x14ac:dyDescent="0.25">
      <c r="A3717" s="418">
        <v>89842</v>
      </c>
      <c r="B3717" s="414" t="s">
        <v>3280</v>
      </c>
      <c r="C3717" s="415" t="s">
        <v>113</v>
      </c>
      <c r="D3717" s="416">
        <v>23.7</v>
      </c>
      <c r="E3717" s="417" t="s">
        <v>301</v>
      </c>
    </row>
    <row r="3718" spans="1:5" ht="27" x14ac:dyDescent="0.25">
      <c r="A3718" s="418">
        <v>89844</v>
      </c>
      <c r="B3718" s="414" t="s">
        <v>3281</v>
      </c>
      <c r="C3718" s="415" t="s">
        <v>113</v>
      </c>
      <c r="D3718" s="416">
        <v>29.94</v>
      </c>
      <c r="E3718" s="417" t="s">
        <v>301</v>
      </c>
    </row>
    <row r="3719" spans="1:5" ht="27" x14ac:dyDescent="0.25">
      <c r="A3719" s="418">
        <v>89845</v>
      </c>
      <c r="B3719" s="414" t="s">
        <v>3282</v>
      </c>
      <c r="C3719" s="415" t="s">
        <v>113</v>
      </c>
      <c r="D3719" s="416">
        <v>45.56</v>
      </c>
      <c r="E3719" s="417" t="s">
        <v>301</v>
      </c>
    </row>
    <row r="3720" spans="1:5" ht="27" x14ac:dyDescent="0.25">
      <c r="A3720" s="418">
        <v>89846</v>
      </c>
      <c r="B3720" s="414" t="s">
        <v>3283</v>
      </c>
      <c r="C3720" s="415" t="s">
        <v>113</v>
      </c>
      <c r="D3720" s="416">
        <v>99.22</v>
      </c>
      <c r="E3720" s="417" t="s">
        <v>301</v>
      </c>
    </row>
    <row r="3721" spans="1:5" ht="27" x14ac:dyDescent="0.25">
      <c r="A3721" s="418">
        <v>89847</v>
      </c>
      <c r="B3721" s="414" t="s">
        <v>3284</v>
      </c>
      <c r="C3721" s="415" t="s">
        <v>113</v>
      </c>
      <c r="D3721" s="416">
        <v>122.24</v>
      </c>
      <c r="E3721" s="417" t="s">
        <v>301</v>
      </c>
    </row>
    <row r="3722" spans="1:5" ht="40.5" x14ac:dyDescent="0.25">
      <c r="A3722" s="418">
        <v>89850</v>
      </c>
      <c r="B3722" s="414" t="s">
        <v>3285</v>
      </c>
      <c r="C3722" s="415" t="s">
        <v>113</v>
      </c>
      <c r="D3722" s="416">
        <v>17.170000000000002</v>
      </c>
      <c r="E3722" s="417" t="s">
        <v>301</v>
      </c>
    </row>
    <row r="3723" spans="1:5" ht="40.5" x14ac:dyDescent="0.25">
      <c r="A3723" s="418">
        <v>89851</v>
      </c>
      <c r="B3723" s="414" t="s">
        <v>3286</v>
      </c>
      <c r="C3723" s="415" t="s">
        <v>113</v>
      </c>
      <c r="D3723" s="416">
        <v>17.14</v>
      </c>
      <c r="E3723" s="417" t="s">
        <v>301</v>
      </c>
    </row>
    <row r="3724" spans="1:5" ht="40.5" x14ac:dyDescent="0.25">
      <c r="A3724" s="418">
        <v>89852</v>
      </c>
      <c r="B3724" s="414" t="s">
        <v>3287</v>
      </c>
      <c r="C3724" s="415" t="s">
        <v>113</v>
      </c>
      <c r="D3724" s="416">
        <v>25.17</v>
      </c>
      <c r="E3724" s="417" t="s">
        <v>301</v>
      </c>
    </row>
    <row r="3725" spans="1:5" ht="40.5" x14ac:dyDescent="0.25">
      <c r="A3725" s="418">
        <v>89853</v>
      </c>
      <c r="B3725" s="414" t="s">
        <v>3288</v>
      </c>
      <c r="C3725" s="415" t="s">
        <v>113</v>
      </c>
      <c r="D3725" s="416">
        <v>39.36</v>
      </c>
      <c r="E3725" s="417" t="s">
        <v>301</v>
      </c>
    </row>
    <row r="3726" spans="1:5" ht="40.5" x14ac:dyDescent="0.25">
      <c r="A3726" s="418">
        <v>89854</v>
      </c>
      <c r="B3726" s="414" t="s">
        <v>3289</v>
      </c>
      <c r="C3726" s="415" t="s">
        <v>113</v>
      </c>
      <c r="D3726" s="416">
        <v>52.18</v>
      </c>
      <c r="E3726" s="417" t="s">
        <v>301</v>
      </c>
    </row>
    <row r="3727" spans="1:5" ht="40.5" x14ac:dyDescent="0.25">
      <c r="A3727" s="418">
        <v>89855</v>
      </c>
      <c r="B3727" s="414" t="s">
        <v>3290</v>
      </c>
      <c r="C3727" s="415" t="s">
        <v>113</v>
      </c>
      <c r="D3727" s="416">
        <v>55.04</v>
      </c>
      <c r="E3727" s="417" t="s">
        <v>301</v>
      </c>
    </row>
    <row r="3728" spans="1:5" ht="27" x14ac:dyDescent="0.25">
      <c r="A3728" s="418">
        <v>89856</v>
      </c>
      <c r="B3728" s="414" t="s">
        <v>3291</v>
      </c>
      <c r="C3728" s="415" t="s">
        <v>113</v>
      </c>
      <c r="D3728" s="416">
        <v>13.01</v>
      </c>
      <c r="E3728" s="417" t="s">
        <v>301</v>
      </c>
    </row>
    <row r="3729" spans="1:5" ht="27" x14ac:dyDescent="0.25">
      <c r="A3729" s="418">
        <v>89857</v>
      </c>
      <c r="B3729" s="414" t="s">
        <v>3292</v>
      </c>
      <c r="C3729" s="415" t="s">
        <v>113</v>
      </c>
      <c r="D3729" s="416">
        <v>19.18</v>
      </c>
      <c r="E3729" s="417" t="s">
        <v>301</v>
      </c>
    </row>
    <row r="3730" spans="1:5" ht="27" x14ac:dyDescent="0.25">
      <c r="A3730" s="418">
        <v>89859</v>
      </c>
      <c r="B3730" s="414" t="s">
        <v>3293</v>
      </c>
      <c r="C3730" s="415" t="s">
        <v>113</v>
      </c>
      <c r="D3730" s="416">
        <v>62.04</v>
      </c>
      <c r="E3730" s="417" t="s">
        <v>301</v>
      </c>
    </row>
    <row r="3731" spans="1:5" ht="27" x14ac:dyDescent="0.25">
      <c r="A3731" s="418">
        <v>89860</v>
      </c>
      <c r="B3731" s="414" t="s">
        <v>3294</v>
      </c>
      <c r="C3731" s="415" t="s">
        <v>113</v>
      </c>
      <c r="D3731" s="416">
        <v>27.96</v>
      </c>
      <c r="E3731" s="417" t="s">
        <v>301</v>
      </c>
    </row>
    <row r="3732" spans="1:5" ht="40.5" x14ac:dyDescent="0.25">
      <c r="A3732" s="418">
        <v>89861</v>
      </c>
      <c r="B3732" s="414" t="s">
        <v>3295</v>
      </c>
      <c r="C3732" s="415" t="s">
        <v>113</v>
      </c>
      <c r="D3732" s="416">
        <v>31.27</v>
      </c>
      <c r="E3732" s="417" t="s">
        <v>301</v>
      </c>
    </row>
    <row r="3733" spans="1:5" ht="27" x14ac:dyDescent="0.25">
      <c r="A3733" s="418">
        <v>89862</v>
      </c>
      <c r="B3733" s="414" t="s">
        <v>3296</v>
      </c>
      <c r="C3733" s="415" t="s">
        <v>113</v>
      </c>
      <c r="D3733" s="416">
        <v>59.04</v>
      </c>
      <c r="E3733" s="417" t="s">
        <v>301</v>
      </c>
    </row>
    <row r="3734" spans="1:5" ht="40.5" x14ac:dyDescent="0.25">
      <c r="A3734" s="418">
        <v>89863</v>
      </c>
      <c r="B3734" s="414" t="s">
        <v>3297</v>
      </c>
      <c r="C3734" s="415" t="s">
        <v>113</v>
      </c>
      <c r="D3734" s="416">
        <v>114.28</v>
      </c>
      <c r="E3734" s="417" t="s">
        <v>301</v>
      </c>
    </row>
    <row r="3735" spans="1:5" ht="27" x14ac:dyDescent="0.25">
      <c r="A3735" s="418">
        <v>89866</v>
      </c>
      <c r="B3735" s="414" t="s">
        <v>3298</v>
      </c>
      <c r="C3735" s="415" t="s">
        <v>113</v>
      </c>
      <c r="D3735" s="416">
        <v>3.92</v>
      </c>
      <c r="E3735" s="417" t="s">
        <v>301</v>
      </c>
    </row>
    <row r="3736" spans="1:5" ht="27" x14ac:dyDescent="0.25">
      <c r="A3736" s="418">
        <v>89867</v>
      </c>
      <c r="B3736" s="414" t="s">
        <v>3299</v>
      </c>
      <c r="C3736" s="415" t="s">
        <v>113</v>
      </c>
      <c r="D3736" s="416">
        <v>4.45</v>
      </c>
      <c r="E3736" s="417" t="s">
        <v>301</v>
      </c>
    </row>
    <row r="3737" spans="1:5" ht="27" x14ac:dyDescent="0.25">
      <c r="A3737" s="418">
        <v>89868</v>
      </c>
      <c r="B3737" s="414" t="s">
        <v>3300</v>
      </c>
      <c r="C3737" s="415" t="s">
        <v>113</v>
      </c>
      <c r="D3737" s="416">
        <v>2.83</v>
      </c>
      <c r="E3737" s="417" t="s">
        <v>301</v>
      </c>
    </row>
    <row r="3738" spans="1:5" ht="27" x14ac:dyDescent="0.25">
      <c r="A3738" s="418">
        <v>89869</v>
      </c>
      <c r="B3738" s="414" t="s">
        <v>3301</v>
      </c>
      <c r="C3738" s="415" t="s">
        <v>113</v>
      </c>
      <c r="D3738" s="416">
        <v>6.18</v>
      </c>
      <c r="E3738" s="417" t="s">
        <v>301</v>
      </c>
    </row>
    <row r="3739" spans="1:5" ht="27" x14ac:dyDescent="0.25">
      <c r="A3739" s="418">
        <v>89979</v>
      </c>
      <c r="B3739" s="414" t="s">
        <v>3302</v>
      </c>
      <c r="C3739" s="415" t="s">
        <v>113</v>
      </c>
      <c r="D3739" s="416">
        <v>18.34</v>
      </c>
      <c r="E3739" s="417" t="s">
        <v>301</v>
      </c>
    </row>
    <row r="3740" spans="1:5" ht="27" x14ac:dyDescent="0.25">
      <c r="A3740" s="418">
        <v>89980</v>
      </c>
      <c r="B3740" s="414" t="s">
        <v>3303</v>
      </c>
      <c r="C3740" s="415" t="s">
        <v>113</v>
      </c>
      <c r="D3740" s="416">
        <v>6.97</v>
      </c>
      <c r="E3740" s="417" t="s">
        <v>301</v>
      </c>
    </row>
    <row r="3741" spans="1:5" ht="27" x14ac:dyDescent="0.25">
      <c r="A3741" s="418">
        <v>89981</v>
      </c>
      <c r="B3741" s="414" t="s">
        <v>3304</v>
      </c>
      <c r="C3741" s="415" t="s">
        <v>113</v>
      </c>
      <c r="D3741" s="416">
        <v>15.64</v>
      </c>
      <c r="E3741" s="417" t="s">
        <v>301</v>
      </c>
    </row>
    <row r="3742" spans="1:5" ht="27" x14ac:dyDescent="0.25">
      <c r="A3742" s="418">
        <v>90373</v>
      </c>
      <c r="B3742" s="414" t="s">
        <v>3305</v>
      </c>
      <c r="C3742" s="415" t="s">
        <v>113</v>
      </c>
      <c r="D3742" s="416">
        <v>10.71</v>
      </c>
      <c r="E3742" s="417" t="s">
        <v>301</v>
      </c>
    </row>
    <row r="3743" spans="1:5" ht="40.5" x14ac:dyDescent="0.25">
      <c r="A3743" s="418">
        <v>90374</v>
      </c>
      <c r="B3743" s="414" t="s">
        <v>3306</v>
      </c>
      <c r="C3743" s="415" t="s">
        <v>113</v>
      </c>
      <c r="D3743" s="416">
        <v>16.440000000000001</v>
      </c>
      <c r="E3743" s="417" t="s">
        <v>301</v>
      </c>
    </row>
    <row r="3744" spans="1:5" ht="27" x14ac:dyDescent="0.25">
      <c r="A3744" s="418">
        <v>90375</v>
      </c>
      <c r="B3744" s="414" t="s">
        <v>3307</v>
      </c>
      <c r="C3744" s="415" t="s">
        <v>113</v>
      </c>
      <c r="D3744" s="416">
        <v>6.94</v>
      </c>
      <c r="E3744" s="417" t="s">
        <v>301</v>
      </c>
    </row>
    <row r="3745" spans="1:5" ht="27" x14ac:dyDescent="0.25">
      <c r="A3745" s="418">
        <v>92287</v>
      </c>
      <c r="B3745" s="414" t="s">
        <v>7759</v>
      </c>
      <c r="C3745" s="415" t="s">
        <v>113</v>
      </c>
      <c r="D3745" s="416">
        <v>11.38</v>
      </c>
      <c r="E3745" s="417" t="s">
        <v>301</v>
      </c>
    </row>
    <row r="3746" spans="1:5" ht="27" x14ac:dyDescent="0.25">
      <c r="A3746" s="418">
        <v>92288</v>
      </c>
      <c r="B3746" s="414" t="s">
        <v>7760</v>
      </c>
      <c r="C3746" s="415" t="s">
        <v>113</v>
      </c>
      <c r="D3746" s="416">
        <v>17.23</v>
      </c>
      <c r="E3746" s="417" t="s">
        <v>301</v>
      </c>
    </row>
    <row r="3747" spans="1:5" ht="27" x14ac:dyDescent="0.25">
      <c r="A3747" s="418">
        <v>92289</v>
      </c>
      <c r="B3747" s="414" t="s">
        <v>7761</v>
      </c>
      <c r="C3747" s="415" t="s">
        <v>113</v>
      </c>
      <c r="D3747" s="416">
        <v>29.57</v>
      </c>
      <c r="E3747" s="417" t="s">
        <v>301</v>
      </c>
    </row>
    <row r="3748" spans="1:5" ht="27" x14ac:dyDescent="0.25">
      <c r="A3748" s="418">
        <v>92290</v>
      </c>
      <c r="B3748" s="414" t="s">
        <v>7762</v>
      </c>
      <c r="C3748" s="415" t="s">
        <v>113</v>
      </c>
      <c r="D3748" s="416">
        <v>44.42</v>
      </c>
      <c r="E3748" s="417" t="s">
        <v>301</v>
      </c>
    </row>
    <row r="3749" spans="1:5" ht="27" x14ac:dyDescent="0.25">
      <c r="A3749" s="418">
        <v>92291</v>
      </c>
      <c r="B3749" s="414" t="s">
        <v>7763</v>
      </c>
      <c r="C3749" s="415" t="s">
        <v>113</v>
      </c>
      <c r="D3749" s="416">
        <v>67.58</v>
      </c>
      <c r="E3749" s="417" t="s">
        <v>301</v>
      </c>
    </row>
    <row r="3750" spans="1:5" ht="27" x14ac:dyDescent="0.25">
      <c r="A3750" s="418">
        <v>92292</v>
      </c>
      <c r="B3750" s="414" t="s">
        <v>7764</v>
      </c>
      <c r="C3750" s="415" t="s">
        <v>113</v>
      </c>
      <c r="D3750" s="416">
        <v>207.42</v>
      </c>
      <c r="E3750" s="417" t="s">
        <v>301</v>
      </c>
    </row>
    <row r="3751" spans="1:5" ht="27" x14ac:dyDescent="0.25">
      <c r="A3751" s="418">
        <v>92293</v>
      </c>
      <c r="B3751" s="414" t="s">
        <v>7765</v>
      </c>
      <c r="C3751" s="415" t="s">
        <v>113</v>
      </c>
      <c r="D3751" s="416">
        <v>6.63</v>
      </c>
      <c r="E3751" s="417" t="s">
        <v>301</v>
      </c>
    </row>
    <row r="3752" spans="1:5" ht="27" x14ac:dyDescent="0.25">
      <c r="A3752" s="418">
        <v>92294</v>
      </c>
      <c r="B3752" s="414" t="s">
        <v>7766</v>
      </c>
      <c r="C3752" s="415" t="s">
        <v>113</v>
      </c>
      <c r="D3752" s="416">
        <v>10.63</v>
      </c>
      <c r="E3752" s="417" t="s">
        <v>301</v>
      </c>
    </row>
    <row r="3753" spans="1:5" ht="27" x14ac:dyDescent="0.25">
      <c r="A3753" s="418">
        <v>92295</v>
      </c>
      <c r="B3753" s="414" t="s">
        <v>7767</v>
      </c>
      <c r="C3753" s="415" t="s">
        <v>113</v>
      </c>
      <c r="D3753" s="416">
        <v>19.27</v>
      </c>
      <c r="E3753" s="417" t="s">
        <v>301</v>
      </c>
    </row>
    <row r="3754" spans="1:5" ht="27" x14ac:dyDescent="0.25">
      <c r="A3754" s="418">
        <v>92296</v>
      </c>
      <c r="B3754" s="414" t="s">
        <v>7768</v>
      </c>
      <c r="C3754" s="415" t="s">
        <v>113</v>
      </c>
      <c r="D3754" s="416">
        <v>25.51</v>
      </c>
      <c r="E3754" s="417" t="s">
        <v>301</v>
      </c>
    </row>
    <row r="3755" spans="1:5" ht="27" x14ac:dyDescent="0.25">
      <c r="A3755" s="418">
        <v>92297</v>
      </c>
      <c r="B3755" s="414" t="s">
        <v>7769</v>
      </c>
      <c r="C3755" s="415" t="s">
        <v>113</v>
      </c>
      <c r="D3755" s="416">
        <v>39.1</v>
      </c>
      <c r="E3755" s="417" t="s">
        <v>301</v>
      </c>
    </row>
    <row r="3756" spans="1:5" ht="27" x14ac:dyDescent="0.25">
      <c r="A3756" s="418">
        <v>92298</v>
      </c>
      <c r="B3756" s="414" t="s">
        <v>7770</v>
      </c>
      <c r="C3756" s="415" t="s">
        <v>113</v>
      </c>
      <c r="D3756" s="416">
        <v>107.7</v>
      </c>
      <c r="E3756" s="417" t="s">
        <v>301</v>
      </c>
    </row>
    <row r="3757" spans="1:5" ht="27" x14ac:dyDescent="0.25">
      <c r="A3757" s="418">
        <v>92299</v>
      </c>
      <c r="B3757" s="414" t="s">
        <v>7771</v>
      </c>
      <c r="C3757" s="415" t="s">
        <v>113</v>
      </c>
      <c r="D3757" s="416">
        <v>15.01</v>
      </c>
      <c r="E3757" s="417" t="s">
        <v>301</v>
      </c>
    </row>
    <row r="3758" spans="1:5" ht="27" x14ac:dyDescent="0.25">
      <c r="A3758" s="418">
        <v>92300</v>
      </c>
      <c r="B3758" s="414" t="s">
        <v>7772</v>
      </c>
      <c r="C3758" s="415" t="s">
        <v>113</v>
      </c>
      <c r="D3758" s="416">
        <v>22.01</v>
      </c>
      <c r="E3758" s="417" t="s">
        <v>301</v>
      </c>
    </row>
    <row r="3759" spans="1:5" ht="27" x14ac:dyDescent="0.25">
      <c r="A3759" s="418">
        <v>92301</v>
      </c>
      <c r="B3759" s="414" t="s">
        <v>7773</v>
      </c>
      <c r="C3759" s="415" t="s">
        <v>113</v>
      </c>
      <c r="D3759" s="416">
        <v>41.95</v>
      </c>
      <c r="E3759" s="417" t="s">
        <v>301</v>
      </c>
    </row>
    <row r="3760" spans="1:5" ht="27" x14ac:dyDescent="0.25">
      <c r="A3760" s="418">
        <v>92302</v>
      </c>
      <c r="B3760" s="414" t="s">
        <v>7774</v>
      </c>
      <c r="C3760" s="415" t="s">
        <v>113</v>
      </c>
      <c r="D3760" s="416">
        <v>55.23</v>
      </c>
      <c r="E3760" s="417" t="s">
        <v>301</v>
      </c>
    </row>
    <row r="3761" spans="1:5" ht="27" x14ac:dyDescent="0.25">
      <c r="A3761" s="418">
        <v>92303</v>
      </c>
      <c r="B3761" s="414" t="s">
        <v>7775</v>
      </c>
      <c r="C3761" s="415" t="s">
        <v>113</v>
      </c>
      <c r="D3761" s="416">
        <v>99.91</v>
      </c>
      <c r="E3761" s="417" t="s">
        <v>301</v>
      </c>
    </row>
    <row r="3762" spans="1:5" ht="27" x14ac:dyDescent="0.25">
      <c r="A3762" s="418">
        <v>92304</v>
      </c>
      <c r="B3762" s="414" t="s">
        <v>7776</v>
      </c>
      <c r="C3762" s="415" t="s">
        <v>113</v>
      </c>
      <c r="D3762" s="416">
        <v>256.22000000000003</v>
      </c>
      <c r="E3762" s="417" t="s">
        <v>301</v>
      </c>
    </row>
    <row r="3763" spans="1:5" ht="27" x14ac:dyDescent="0.25">
      <c r="A3763" s="418">
        <v>92311</v>
      </c>
      <c r="B3763" s="414" t="s">
        <v>7777</v>
      </c>
      <c r="C3763" s="415" t="s">
        <v>113</v>
      </c>
      <c r="D3763" s="416">
        <v>8.74</v>
      </c>
      <c r="E3763" s="417" t="s">
        <v>301</v>
      </c>
    </row>
    <row r="3764" spans="1:5" ht="27" x14ac:dyDescent="0.25">
      <c r="A3764" s="418">
        <v>92312</v>
      </c>
      <c r="B3764" s="414" t="s">
        <v>7778</v>
      </c>
      <c r="C3764" s="415" t="s">
        <v>113</v>
      </c>
      <c r="D3764" s="416">
        <v>13.71</v>
      </c>
      <c r="E3764" s="417" t="s">
        <v>301</v>
      </c>
    </row>
    <row r="3765" spans="1:5" ht="27" x14ac:dyDescent="0.25">
      <c r="A3765" s="418">
        <v>92313</v>
      </c>
      <c r="B3765" s="414" t="s">
        <v>7779</v>
      </c>
      <c r="C3765" s="415" t="s">
        <v>113</v>
      </c>
      <c r="D3765" s="416">
        <v>19.55</v>
      </c>
      <c r="E3765" s="417" t="s">
        <v>301</v>
      </c>
    </row>
    <row r="3766" spans="1:5" ht="27" x14ac:dyDescent="0.25">
      <c r="A3766" s="418">
        <v>92314</v>
      </c>
      <c r="B3766" s="414" t="s">
        <v>7780</v>
      </c>
      <c r="C3766" s="415" t="s">
        <v>113</v>
      </c>
      <c r="D3766" s="416">
        <v>5.69</v>
      </c>
      <c r="E3766" s="417" t="s">
        <v>301</v>
      </c>
    </row>
    <row r="3767" spans="1:5" ht="27" x14ac:dyDescent="0.25">
      <c r="A3767" s="418">
        <v>92315</v>
      </c>
      <c r="B3767" s="414" t="s">
        <v>7781</v>
      </c>
      <c r="C3767" s="415" t="s">
        <v>113</v>
      </c>
      <c r="D3767" s="416">
        <v>8.2200000000000006</v>
      </c>
      <c r="E3767" s="417" t="s">
        <v>301</v>
      </c>
    </row>
    <row r="3768" spans="1:5" ht="27" x14ac:dyDescent="0.25">
      <c r="A3768" s="418">
        <v>92316</v>
      </c>
      <c r="B3768" s="414" t="s">
        <v>7782</v>
      </c>
      <c r="C3768" s="415" t="s">
        <v>113</v>
      </c>
      <c r="D3768" s="416">
        <v>12.21</v>
      </c>
      <c r="E3768" s="417" t="s">
        <v>301</v>
      </c>
    </row>
    <row r="3769" spans="1:5" ht="27" x14ac:dyDescent="0.25">
      <c r="A3769" s="418">
        <v>92317</v>
      </c>
      <c r="B3769" s="414" t="s">
        <v>7783</v>
      </c>
      <c r="C3769" s="415" t="s">
        <v>113</v>
      </c>
      <c r="D3769" s="416">
        <v>11.88</v>
      </c>
      <c r="E3769" s="417" t="s">
        <v>301</v>
      </c>
    </row>
    <row r="3770" spans="1:5" ht="27" x14ac:dyDescent="0.25">
      <c r="A3770" s="418">
        <v>92318</v>
      </c>
      <c r="B3770" s="414" t="s">
        <v>7784</v>
      </c>
      <c r="C3770" s="415" t="s">
        <v>113</v>
      </c>
      <c r="D3770" s="416">
        <v>18.149999999999999</v>
      </c>
      <c r="E3770" s="417" t="s">
        <v>301</v>
      </c>
    </row>
    <row r="3771" spans="1:5" ht="27" x14ac:dyDescent="0.25">
      <c r="A3771" s="418">
        <v>92319</v>
      </c>
      <c r="B3771" s="414" t="s">
        <v>7785</v>
      </c>
      <c r="C3771" s="415" t="s">
        <v>113</v>
      </c>
      <c r="D3771" s="416">
        <v>25.13</v>
      </c>
      <c r="E3771" s="417" t="s">
        <v>301</v>
      </c>
    </row>
    <row r="3772" spans="1:5" ht="27" x14ac:dyDescent="0.25">
      <c r="A3772" s="418">
        <v>92326</v>
      </c>
      <c r="B3772" s="414" t="s">
        <v>7786</v>
      </c>
      <c r="C3772" s="415" t="s">
        <v>113</v>
      </c>
      <c r="D3772" s="416">
        <v>9.7100000000000009</v>
      </c>
      <c r="E3772" s="417" t="s">
        <v>301</v>
      </c>
    </row>
    <row r="3773" spans="1:5" ht="27" x14ac:dyDescent="0.25">
      <c r="A3773" s="418">
        <v>92327</v>
      </c>
      <c r="B3773" s="414" t="s">
        <v>7787</v>
      </c>
      <c r="C3773" s="415" t="s">
        <v>113</v>
      </c>
      <c r="D3773" s="416">
        <v>15.89</v>
      </c>
      <c r="E3773" s="417" t="s">
        <v>301</v>
      </c>
    </row>
    <row r="3774" spans="1:5" ht="27" x14ac:dyDescent="0.25">
      <c r="A3774" s="418">
        <v>92328</v>
      </c>
      <c r="B3774" s="414" t="s">
        <v>7788</v>
      </c>
      <c r="C3774" s="415" t="s">
        <v>113</v>
      </c>
      <c r="D3774" s="416">
        <v>23.4</v>
      </c>
      <c r="E3774" s="417" t="s">
        <v>301</v>
      </c>
    </row>
    <row r="3775" spans="1:5" ht="27" x14ac:dyDescent="0.25">
      <c r="A3775" s="418">
        <v>92329</v>
      </c>
      <c r="B3775" s="414" t="s">
        <v>7789</v>
      </c>
      <c r="C3775" s="415" t="s">
        <v>113</v>
      </c>
      <c r="D3775" s="416">
        <v>5.85</v>
      </c>
      <c r="E3775" s="417" t="s">
        <v>301</v>
      </c>
    </row>
    <row r="3776" spans="1:5" ht="27" x14ac:dyDescent="0.25">
      <c r="A3776" s="418">
        <v>92330</v>
      </c>
      <c r="B3776" s="414" t="s">
        <v>7790</v>
      </c>
      <c r="C3776" s="415" t="s">
        <v>113</v>
      </c>
      <c r="D3776" s="416">
        <v>9.64</v>
      </c>
      <c r="E3776" s="417" t="s">
        <v>301</v>
      </c>
    </row>
    <row r="3777" spans="1:5" ht="27" x14ac:dyDescent="0.25">
      <c r="A3777" s="418">
        <v>92331</v>
      </c>
      <c r="B3777" s="414" t="s">
        <v>7791</v>
      </c>
      <c r="C3777" s="415" t="s">
        <v>113</v>
      </c>
      <c r="D3777" s="416">
        <v>14.78</v>
      </c>
      <c r="E3777" s="417" t="s">
        <v>301</v>
      </c>
    </row>
    <row r="3778" spans="1:5" ht="27" x14ac:dyDescent="0.25">
      <c r="A3778" s="418">
        <v>92332</v>
      </c>
      <c r="B3778" s="414" t="s">
        <v>7792</v>
      </c>
      <c r="C3778" s="415" t="s">
        <v>113</v>
      </c>
      <c r="D3778" s="416">
        <v>12.12</v>
      </c>
      <c r="E3778" s="417" t="s">
        <v>301</v>
      </c>
    </row>
    <row r="3779" spans="1:5" ht="27" x14ac:dyDescent="0.25">
      <c r="A3779" s="418">
        <v>92333</v>
      </c>
      <c r="B3779" s="414" t="s">
        <v>7793</v>
      </c>
      <c r="C3779" s="415" t="s">
        <v>113</v>
      </c>
      <c r="D3779" s="416">
        <v>21.01</v>
      </c>
      <c r="E3779" s="417" t="s">
        <v>301</v>
      </c>
    </row>
    <row r="3780" spans="1:5" ht="27" x14ac:dyDescent="0.25">
      <c r="A3780" s="418">
        <v>92334</v>
      </c>
      <c r="B3780" s="414" t="s">
        <v>7794</v>
      </c>
      <c r="C3780" s="415" t="s">
        <v>113</v>
      </c>
      <c r="D3780" s="416">
        <v>30.25</v>
      </c>
      <c r="E3780" s="417" t="s">
        <v>301</v>
      </c>
    </row>
    <row r="3781" spans="1:5" ht="27" x14ac:dyDescent="0.25">
      <c r="A3781" s="418">
        <v>92344</v>
      </c>
      <c r="B3781" s="414" t="s">
        <v>3308</v>
      </c>
      <c r="C3781" s="415" t="s">
        <v>113</v>
      </c>
      <c r="D3781" s="416">
        <v>44.25</v>
      </c>
      <c r="E3781" s="417" t="s">
        <v>301</v>
      </c>
    </row>
    <row r="3782" spans="1:5" ht="27" x14ac:dyDescent="0.25">
      <c r="A3782" s="418">
        <v>92345</v>
      </c>
      <c r="B3782" s="414" t="s">
        <v>3309</v>
      </c>
      <c r="C3782" s="415" t="s">
        <v>113</v>
      </c>
      <c r="D3782" s="416">
        <v>44.24</v>
      </c>
      <c r="E3782" s="417" t="s">
        <v>301</v>
      </c>
    </row>
    <row r="3783" spans="1:5" ht="27" x14ac:dyDescent="0.25">
      <c r="A3783" s="418">
        <v>92346</v>
      </c>
      <c r="B3783" s="414" t="s">
        <v>3310</v>
      </c>
      <c r="C3783" s="415" t="s">
        <v>113</v>
      </c>
      <c r="D3783" s="416">
        <v>56.89</v>
      </c>
      <c r="E3783" s="417" t="s">
        <v>301</v>
      </c>
    </row>
    <row r="3784" spans="1:5" ht="27" x14ac:dyDescent="0.25">
      <c r="A3784" s="418">
        <v>92347</v>
      </c>
      <c r="B3784" s="414" t="s">
        <v>3311</v>
      </c>
      <c r="C3784" s="415" t="s">
        <v>113</v>
      </c>
      <c r="D3784" s="416">
        <v>62.62</v>
      </c>
      <c r="E3784" s="417" t="s">
        <v>301</v>
      </c>
    </row>
    <row r="3785" spans="1:5" ht="27" x14ac:dyDescent="0.25">
      <c r="A3785" s="418">
        <v>92348</v>
      </c>
      <c r="B3785" s="414" t="s">
        <v>3312</v>
      </c>
      <c r="C3785" s="415" t="s">
        <v>113</v>
      </c>
      <c r="D3785" s="416">
        <v>77.88</v>
      </c>
      <c r="E3785" s="417" t="s">
        <v>301</v>
      </c>
    </row>
    <row r="3786" spans="1:5" ht="27" x14ac:dyDescent="0.25">
      <c r="A3786" s="418">
        <v>92349</v>
      </c>
      <c r="B3786" s="414" t="s">
        <v>3313</v>
      </c>
      <c r="C3786" s="415" t="s">
        <v>113</v>
      </c>
      <c r="D3786" s="416">
        <v>82.98</v>
      </c>
      <c r="E3786" s="417" t="s">
        <v>301</v>
      </c>
    </row>
    <row r="3787" spans="1:5" ht="27" x14ac:dyDescent="0.25">
      <c r="A3787" s="418">
        <v>92350</v>
      </c>
      <c r="B3787" s="414" t="s">
        <v>3314</v>
      </c>
      <c r="C3787" s="415" t="s">
        <v>113</v>
      </c>
      <c r="D3787" s="416">
        <v>65.81</v>
      </c>
      <c r="E3787" s="417" t="s">
        <v>301</v>
      </c>
    </row>
    <row r="3788" spans="1:5" ht="27" x14ac:dyDescent="0.25">
      <c r="A3788" s="418">
        <v>92351</v>
      </c>
      <c r="B3788" s="414" t="s">
        <v>3315</v>
      </c>
      <c r="C3788" s="415" t="s">
        <v>113</v>
      </c>
      <c r="D3788" s="416">
        <v>64.53</v>
      </c>
      <c r="E3788" s="417" t="s">
        <v>301</v>
      </c>
    </row>
    <row r="3789" spans="1:5" ht="27" x14ac:dyDescent="0.25">
      <c r="A3789" s="418">
        <v>92352</v>
      </c>
      <c r="B3789" s="414" t="s">
        <v>3316</v>
      </c>
      <c r="C3789" s="415" t="s">
        <v>113</v>
      </c>
      <c r="D3789" s="416">
        <v>96.26</v>
      </c>
      <c r="E3789" s="417" t="s">
        <v>301</v>
      </c>
    </row>
    <row r="3790" spans="1:5" ht="27" x14ac:dyDescent="0.25">
      <c r="A3790" s="418">
        <v>92353</v>
      </c>
      <c r="B3790" s="414" t="s">
        <v>3317</v>
      </c>
      <c r="C3790" s="415" t="s">
        <v>113</v>
      </c>
      <c r="D3790" s="416">
        <v>90.65</v>
      </c>
      <c r="E3790" s="417" t="s">
        <v>301</v>
      </c>
    </row>
    <row r="3791" spans="1:5" ht="27" x14ac:dyDescent="0.25">
      <c r="A3791" s="418">
        <v>92354</v>
      </c>
      <c r="B3791" s="414" t="s">
        <v>3318</v>
      </c>
      <c r="C3791" s="415" t="s">
        <v>113</v>
      </c>
      <c r="D3791" s="416">
        <v>125.51</v>
      </c>
      <c r="E3791" s="417" t="s">
        <v>301</v>
      </c>
    </row>
    <row r="3792" spans="1:5" ht="27" x14ac:dyDescent="0.25">
      <c r="A3792" s="418">
        <v>92355</v>
      </c>
      <c r="B3792" s="414" t="s">
        <v>3319</v>
      </c>
      <c r="C3792" s="415" t="s">
        <v>113</v>
      </c>
      <c r="D3792" s="416">
        <v>114.7</v>
      </c>
      <c r="E3792" s="417" t="s">
        <v>301</v>
      </c>
    </row>
    <row r="3793" spans="1:5" ht="27" x14ac:dyDescent="0.25">
      <c r="A3793" s="418">
        <v>92356</v>
      </c>
      <c r="B3793" s="414" t="s">
        <v>3320</v>
      </c>
      <c r="C3793" s="415" t="s">
        <v>113</v>
      </c>
      <c r="D3793" s="416">
        <v>86.05</v>
      </c>
      <c r="E3793" s="417" t="s">
        <v>301</v>
      </c>
    </row>
    <row r="3794" spans="1:5" ht="27" x14ac:dyDescent="0.25">
      <c r="A3794" s="418">
        <v>92357</v>
      </c>
      <c r="B3794" s="414" t="s">
        <v>3321</v>
      </c>
      <c r="C3794" s="415" t="s">
        <v>113</v>
      </c>
      <c r="D3794" s="416">
        <v>123.7</v>
      </c>
      <c r="E3794" s="417" t="s">
        <v>301</v>
      </c>
    </row>
    <row r="3795" spans="1:5" ht="27" x14ac:dyDescent="0.25">
      <c r="A3795" s="418">
        <v>92358</v>
      </c>
      <c r="B3795" s="414" t="s">
        <v>3322</v>
      </c>
      <c r="C3795" s="415" t="s">
        <v>113</v>
      </c>
      <c r="D3795" s="416">
        <v>151.94</v>
      </c>
      <c r="E3795" s="417" t="s">
        <v>301</v>
      </c>
    </row>
    <row r="3796" spans="1:5" ht="27" x14ac:dyDescent="0.25">
      <c r="A3796" s="418">
        <v>92369</v>
      </c>
      <c r="B3796" s="414" t="s">
        <v>3323</v>
      </c>
      <c r="C3796" s="415" t="s">
        <v>113</v>
      </c>
      <c r="D3796" s="416">
        <v>25.03</v>
      </c>
      <c r="E3796" s="417" t="s">
        <v>301</v>
      </c>
    </row>
    <row r="3797" spans="1:5" ht="27" x14ac:dyDescent="0.25">
      <c r="A3797" s="418">
        <v>92370</v>
      </c>
      <c r="B3797" s="414" t="s">
        <v>3324</v>
      </c>
      <c r="C3797" s="415" t="s">
        <v>113</v>
      </c>
      <c r="D3797" s="416">
        <v>26.06</v>
      </c>
      <c r="E3797" s="417" t="s">
        <v>301</v>
      </c>
    </row>
    <row r="3798" spans="1:5" ht="27" x14ac:dyDescent="0.25">
      <c r="A3798" s="418">
        <v>92371</v>
      </c>
      <c r="B3798" s="414" t="s">
        <v>3325</v>
      </c>
      <c r="C3798" s="415" t="s">
        <v>113</v>
      </c>
      <c r="D3798" s="416">
        <v>29.79</v>
      </c>
      <c r="E3798" s="417" t="s">
        <v>301</v>
      </c>
    </row>
    <row r="3799" spans="1:5" ht="27" x14ac:dyDescent="0.25">
      <c r="A3799" s="418">
        <v>92372</v>
      </c>
      <c r="B3799" s="414" t="s">
        <v>3326</v>
      </c>
      <c r="C3799" s="415" t="s">
        <v>113</v>
      </c>
      <c r="D3799" s="416">
        <v>30.75</v>
      </c>
      <c r="E3799" s="417" t="s">
        <v>301</v>
      </c>
    </row>
    <row r="3800" spans="1:5" ht="27" x14ac:dyDescent="0.25">
      <c r="A3800" s="418">
        <v>92373</v>
      </c>
      <c r="B3800" s="414" t="s">
        <v>3327</v>
      </c>
      <c r="C3800" s="415" t="s">
        <v>113</v>
      </c>
      <c r="D3800" s="416">
        <v>34.78</v>
      </c>
      <c r="E3800" s="417" t="s">
        <v>301</v>
      </c>
    </row>
    <row r="3801" spans="1:5" ht="27" x14ac:dyDescent="0.25">
      <c r="A3801" s="418">
        <v>92374</v>
      </c>
      <c r="B3801" s="414" t="s">
        <v>3328</v>
      </c>
      <c r="C3801" s="415" t="s">
        <v>113</v>
      </c>
      <c r="D3801" s="416">
        <v>34.97</v>
      </c>
      <c r="E3801" s="417" t="s">
        <v>301</v>
      </c>
    </row>
    <row r="3802" spans="1:5" ht="27" x14ac:dyDescent="0.25">
      <c r="A3802" s="418">
        <v>92375</v>
      </c>
      <c r="B3802" s="414" t="s">
        <v>3329</v>
      </c>
      <c r="C3802" s="415" t="s">
        <v>113</v>
      </c>
      <c r="D3802" s="416">
        <v>44.21</v>
      </c>
      <c r="E3802" s="417" t="s">
        <v>301</v>
      </c>
    </row>
    <row r="3803" spans="1:5" ht="27" x14ac:dyDescent="0.25">
      <c r="A3803" s="418">
        <v>92376</v>
      </c>
      <c r="B3803" s="414" t="s">
        <v>3330</v>
      </c>
      <c r="C3803" s="415" t="s">
        <v>113</v>
      </c>
      <c r="D3803" s="416">
        <v>44.2</v>
      </c>
      <c r="E3803" s="417" t="s">
        <v>301</v>
      </c>
    </row>
    <row r="3804" spans="1:5" ht="27" x14ac:dyDescent="0.25">
      <c r="A3804" s="418">
        <v>92377</v>
      </c>
      <c r="B3804" s="414" t="s">
        <v>159</v>
      </c>
      <c r="C3804" s="415" t="s">
        <v>113</v>
      </c>
      <c r="D3804" s="416">
        <v>58.17</v>
      </c>
      <c r="E3804" s="417" t="s">
        <v>301</v>
      </c>
    </row>
    <row r="3805" spans="1:5" ht="27" x14ac:dyDescent="0.25">
      <c r="A3805" s="418">
        <v>92378</v>
      </c>
      <c r="B3805" s="414" t="s">
        <v>3331</v>
      </c>
      <c r="C3805" s="415" t="s">
        <v>113</v>
      </c>
      <c r="D3805" s="416">
        <v>63.9</v>
      </c>
      <c r="E3805" s="417" t="s">
        <v>301</v>
      </c>
    </row>
    <row r="3806" spans="1:5" ht="27" x14ac:dyDescent="0.25">
      <c r="A3806" s="418">
        <v>92379</v>
      </c>
      <c r="B3806" s="414" t="s">
        <v>3332</v>
      </c>
      <c r="C3806" s="415" t="s">
        <v>113</v>
      </c>
      <c r="D3806" s="416">
        <v>80.5</v>
      </c>
      <c r="E3806" s="417" t="s">
        <v>301</v>
      </c>
    </row>
    <row r="3807" spans="1:5" ht="27" x14ac:dyDescent="0.25">
      <c r="A3807" s="418">
        <v>92380</v>
      </c>
      <c r="B3807" s="414" t="s">
        <v>3333</v>
      </c>
      <c r="C3807" s="415" t="s">
        <v>113</v>
      </c>
      <c r="D3807" s="416">
        <v>85.6</v>
      </c>
      <c r="E3807" s="417" t="s">
        <v>301</v>
      </c>
    </row>
    <row r="3808" spans="1:5" ht="40.5" x14ac:dyDescent="0.25">
      <c r="A3808" s="418">
        <v>92381</v>
      </c>
      <c r="B3808" s="414" t="s">
        <v>3334</v>
      </c>
      <c r="C3808" s="415" t="s">
        <v>113</v>
      </c>
      <c r="D3808" s="416">
        <v>37.82</v>
      </c>
      <c r="E3808" s="417" t="s">
        <v>301</v>
      </c>
    </row>
    <row r="3809" spans="1:5" ht="40.5" x14ac:dyDescent="0.25">
      <c r="A3809" s="418">
        <v>92382</v>
      </c>
      <c r="B3809" s="414" t="s">
        <v>3335</v>
      </c>
      <c r="C3809" s="415" t="s">
        <v>113</v>
      </c>
      <c r="D3809" s="416">
        <v>36.450000000000003</v>
      </c>
      <c r="E3809" s="417" t="s">
        <v>301</v>
      </c>
    </row>
    <row r="3810" spans="1:5" ht="40.5" x14ac:dyDescent="0.25">
      <c r="A3810" s="418">
        <v>92383</v>
      </c>
      <c r="B3810" s="414" t="s">
        <v>3336</v>
      </c>
      <c r="C3810" s="415" t="s">
        <v>113</v>
      </c>
      <c r="D3810" s="416">
        <v>46.59</v>
      </c>
      <c r="E3810" s="417" t="s">
        <v>301</v>
      </c>
    </row>
    <row r="3811" spans="1:5" ht="40.5" x14ac:dyDescent="0.25">
      <c r="A3811" s="418">
        <v>92384</v>
      </c>
      <c r="B3811" s="414" t="s">
        <v>3337</v>
      </c>
      <c r="C3811" s="415" t="s">
        <v>113</v>
      </c>
      <c r="D3811" s="416">
        <v>43.87</v>
      </c>
      <c r="E3811" s="417" t="s">
        <v>301</v>
      </c>
    </row>
    <row r="3812" spans="1:5" ht="40.5" x14ac:dyDescent="0.25">
      <c r="A3812" s="418">
        <v>92385</v>
      </c>
      <c r="B3812" s="414" t="s">
        <v>3338</v>
      </c>
      <c r="C3812" s="415" t="s">
        <v>113</v>
      </c>
      <c r="D3812" s="416">
        <v>53.05</v>
      </c>
      <c r="E3812" s="417" t="s">
        <v>301</v>
      </c>
    </row>
    <row r="3813" spans="1:5" ht="40.5" x14ac:dyDescent="0.25">
      <c r="A3813" s="418">
        <v>92386</v>
      </c>
      <c r="B3813" s="414" t="s">
        <v>3339</v>
      </c>
      <c r="C3813" s="415" t="s">
        <v>113</v>
      </c>
      <c r="D3813" s="416">
        <v>51.17</v>
      </c>
      <c r="E3813" s="417" t="s">
        <v>301</v>
      </c>
    </row>
    <row r="3814" spans="1:5" ht="40.5" x14ac:dyDescent="0.25">
      <c r="A3814" s="418">
        <v>92387</v>
      </c>
      <c r="B3814" s="414" t="s">
        <v>3340</v>
      </c>
      <c r="C3814" s="415" t="s">
        <v>113</v>
      </c>
      <c r="D3814" s="416">
        <v>65.739999999999995</v>
      </c>
      <c r="E3814" s="417" t="s">
        <v>301</v>
      </c>
    </row>
    <row r="3815" spans="1:5" ht="40.5" x14ac:dyDescent="0.25">
      <c r="A3815" s="418">
        <v>92388</v>
      </c>
      <c r="B3815" s="414" t="s">
        <v>3341</v>
      </c>
      <c r="C3815" s="415" t="s">
        <v>113</v>
      </c>
      <c r="D3815" s="416">
        <v>64.459999999999994</v>
      </c>
      <c r="E3815" s="417" t="s">
        <v>301</v>
      </c>
    </row>
    <row r="3816" spans="1:5" ht="40.5" x14ac:dyDescent="0.25">
      <c r="A3816" s="418">
        <v>92389</v>
      </c>
      <c r="B3816" s="414" t="s">
        <v>3342</v>
      </c>
      <c r="C3816" s="415" t="s">
        <v>113</v>
      </c>
      <c r="D3816" s="416">
        <v>98.21</v>
      </c>
      <c r="E3816" s="417" t="s">
        <v>301</v>
      </c>
    </row>
    <row r="3817" spans="1:5" ht="40.5" x14ac:dyDescent="0.25">
      <c r="A3817" s="418">
        <v>92390</v>
      </c>
      <c r="B3817" s="414" t="s">
        <v>160</v>
      </c>
      <c r="C3817" s="415" t="s">
        <v>113</v>
      </c>
      <c r="D3817" s="416">
        <v>92.6</v>
      </c>
      <c r="E3817" s="417" t="s">
        <v>301</v>
      </c>
    </row>
    <row r="3818" spans="1:5" ht="40.5" x14ac:dyDescent="0.25">
      <c r="A3818" s="418">
        <v>92635</v>
      </c>
      <c r="B3818" s="414" t="s">
        <v>3343</v>
      </c>
      <c r="C3818" s="415" t="s">
        <v>113</v>
      </c>
      <c r="D3818" s="416">
        <v>129.44999999999999</v>
      </c>
      <c r="E3818" s="417" t="s">
        <v>301</v>
      </c>
    </row>
    <row r="3819" spans="1:5" ht="40.5" x14ac:dyDescent="0.25">
      <c r="A3819" s="418">
        <v>92636</v>
      </c>
      <c r="B3819" s="414" t="s">
        <v>367</v>
      </c>
      <c r="C3819" s="415" t="s">
        <v>113</v>
      </c>
      <c r="D3819" s="416">
        <v>118.64</v>
      </c>
      <c r="E3819" s="417" t="s">
        <v>301</v>
      </c>
    </row>
    <row r="3820" spans="1:5" ht="27" x14ac:dyDescent="0.25">
      <c r="A3820" s="418">
        <v>92637</v>
      </c>
      <c r="B3820" s="414" t="s">
        <v>3344</v>
      </c>
      <c r="C3820" s="415" t="s">
        <v>113</v>
      </c>
      <c r="D3820" s="416">
        <v>49.15</v>
      </c>
      <c r="E3820" s="417" t="s">
        <v>301</v>
      </c>
    </row>
    <row r="3821" spans="1:5" ht="27" x14ac:dyDescent="0.25">
      <c r="A3821" s="418">
        <v>92638</v>
      </c>
      <c r="B3821" s="414" t="s">
        <v>3345</v>
      </c>
      <c r="C3821" s="415" t="s">
        <v>113</v>
      </c>
      <c r="D3821" s="416">
        <v>58.86</v>
      </c>
      <c r="E3821" s="417" t="s">
        <v>301</v>
      </c>
    </row>
    <row r="3822" spans="1:5" ht="27" x14ac:dyDescent="0.25">
      <c r="A3822" s="418">
        <v>92639</v>
      </c>
      <c r="B3822" s="414" t="s">
        <v>3346</v>
      </c>
      <c r="C3822" s="415" t="s">
        <v>113</v>
      </c>
      <c r="D3822" s="416">
        <v>67.540000000000006</v>
      </c>
      <c r="E3822" s="417" t="s">
        <v>301</v>
      </c>
    </row>
    <row r="3823" spans="1:5" ht="27" x14ac:dyDescent="0.25">
      <c r="A3823" s="418">
        <v>92640</v>
      </c>
      <c r="B3823" s="414" t="s">
        <v>3347</v>
      </c>
      <c r="C3823" s="415" t="s">
        <v>113</v>
      </c>
      <c r="D3823" s="416">
        <v>85.94</v>
      </c>
      <c r="E3823" s="417" t="s">
        <v>301</v>
      </c>
    </row>
    <row r="3824" spans="1:5" ht="27" x14ac:dyDescent="0.25">
      <c r="A3824" s="418">
        <v>92642</v>
      </c>
      <c r="B3824" s="414" t="s">
        <v>161</v>
      </c>
      <c r="C3824" s="415" t="s">
        <v>113</v>
      </c>
      <c r="D3824" s="416">
        <v>126.25</v>
      </c>
      <c r="E3824" s="417" t="s">
        <v>301</v>
      </c>
    </row>
    <row r="3825" spans="1:5" ht="27" x14ac:dyDescent="0.25">
      <c r="A3825" s="418">
        <v>92644</v>
      </c>
      <c r="B3825" s="414" t="s">
        <v>368</v>
      </c>
      <c r="C3825" s="415" t="s">
        <v>113</v>
      </c>
      <c r="D3825" s="416">
        <v>157.19</v>
      </c>
      <c r="E3825" s="417" t="s">
        <v>301</v>
      </c>
    </row>
    <row r="3826" spans="1:5" ht="27" x14ac:dyDescent="0.25">
      <c r="A3826" s="418">
        <v>92657</v>
      </c>
      <c r="B3826" s="414" t="s">
        <v>3348</v>
      </c>
      <c r="C3826" s="415" t="s">
        <v>113</v>
      </c>
      <c r="D3826" s="416">
        <v>17.95</v>
      </c>
      <c r="E3826" s="417" t="s">
        <v>301</v>
      </c>
    </row>
    <row r="3827" spans="1:5" ht="27" x14ac:dyDescent="0.25">
      <c r="A3827" s="418">
        <v>92658</v>
      </c>
      <c r="B3827" s="414" t="s">
        <v>3349</v>
      </c>
      <c r="C3827" s="415" t="s">
        <v>113</v>
      </c>
      <c r="D3827" s="416">
        <v>18.98</v>
      </c>
      <c r="E3827" s="417" t="s">
        <v>301</v>
      </c>
    </row>
    <row r="3828" spans="1:5" ht="27" x14ac:dyDescent="0.25">
      <c r="A3828" s="418">
        <v>92659</v>
      </c>
      <c r="B3828" s="414" t="s">
        <v>3350</v>
      </c>
      <c r="C3828" s="415" t="s">
        <v>113</v>
      </c>
      <c r="D3828" s="416">
        <v>21.73</v>
      </c>
      <c r="E3828" s="417" t="s">
        <v>301</v>
      </c>
    </row>
    <row r="3829" spans="1:5" ht="27" x14ac:dyDescent="0.25">
      <c r="A3829" s="418">
        <v>92660</v>
      </c>
      <c r="B3829" s="414" t="s">
        <v>3351</v>
      </c>
      <c r="C3829" s="415" t="s">
        <v>113</v>
      </c>
      <c r="D3829" s="416">
        <v>22.69</v>
      </c>
      <c r="E3829" s="417" t="s">
        <v>301</v>
      </c>
    </row>
    <row r="3830" spans="1:5" ht="27" x14ac:dyDescent="0.25">
      <c r="A3830" s="418">
        <v>92661</v>
      </c>
      <c r="B3830" s="414" t="s">
        <v>3352</v>
      </c>
      <c r="C3830" s="415" t="s">
        <v>113</v>
      </c>
      <c r="D3830" s="416">
        <v>25.6</v>
      </c>
      <c r="E3830" s="417" t="s">
        <v>301</v>
      </c>
    </row>
    <row r="3831" spans="1:5" ht="27" x14ac:dyDescent="0.25">
      <c r="A3831" s="418">
        <v>92662</v>
      </c>
      <c r="B3831" s="414" t="s">
        <v>3353</v>
      </c>
      <c r="C3831" s="415" t="s">
        <v>113</v>
      </c>
      <c r="D3831" s="416">
        <v>25.79</v>
      </c>
      <c r="E3831" s="417" t="s">
        <v>301</v>
      </c>
    </row>
    <row r="3832" spans="1:5" ht="27" x14ac:dyDescent="0.25">
      <c r="A3832" s="418">
        <v>92663</v>
      </c>
      <c r="B3832" s="414" t="s">
        <v>3354</v>
      </c>
      <c r="C3832" s="415" t="s">
        <v>113</v>
      </c>
      <c r="D3832" s="416">
        <v>33.64</v>
      </c>
      <c r="E3832" s="417" t="s">
        <v>301</v>
      </c>
    </row>
    <row r="3833" spans="1:5" ht="27" x14ac:dyDescent="0.25">
      <c r="A3833" s="418">
        <v>92664</v>
      </c>
      <c r="B3833" s="414" t="s">
        <v>3355</v>
      </c>
      <c r="C3833" s="415" t="s">
        <v>113</v>
      </c>
      <c r="D3833" s="416">
        <v>33.630000000000003</v>
      </c>
      <c r="E3833" s="417" t="s">
        <v>301</v>
      </c>
    </row>
    <row r="3834" spans="1:5" ht="27" x14ac:dyDescent="0.25">
      <c r="A3834" s="418">
        <v>92665</v>
      </c>
      <c r="B3834" s="414" t="s">
        <v>3356</v>
      </c>
      <c r="C3834" s="415" t="s">
        <v>113</v>
      </c>
      <c r="D3834" s="416">
        <v>45.5</v>
      </c>
      <c r="E3834" s="417" t="s">
        <v>301</v>
      </c>
    </row>
    <row r="3835" spans="1:5" ht="27" x14ac:dyDescent="0.25">
      <c r="A3835" s="418">
        <v>92666</v>
      </c>
      <c r="B3835" s="414" t="s">
        <v>162</v>
      </c>
      <c r="C3835" s="415" t="s">
        <v>113</v>
      </c>
      <c r="D3835" s="416">
        <v>51.23</v>
      </c>
      <c r="E3835" s="417" t="s">
        <v>301</v>
      </c>
    </row>
    <row r="3836" spans="1:5" ht="27" x14ac:dyDescent="0.25">
      <c r="A3836" s="418">
        <v>92667</v>
      </c>
      <c r="B3836" s="414" t="s">
        <v>3357</v>
      </c>
      <c r="C3836" s="415" t="s">
        <v>113</v>
      </c>
      <c r="D3836" s="416">
        <v>65.78</v>
      </c>
      <c r="E3836" s="417" t="s">
        <v>301</v>
      </c>
    </row>
    <row r="3837" spans="1:5" ht="27" x14ac:dyDescent="0.25">
      <c r="A3837" s="418">
        <v>92668</v>
      </c>
      <c r="B3837" s="414" t="s">
        <v>3358</v>
      </c>
      <c r="C3837" s="415" t="s">
        <v>113</v>
      </c>
      <c r="D3837" s="416">
        <v>70.88</v>
      </c>
      <c r="E3837" s="417" t="s">
        <v>301</v>
      </c>
    </row>
    <row r="3838" spans="1:5" ht="40.5" x14ac:dyDescent="0.25">
      <c r="A3838" s="418">
        <v>92669</v>
      </c>
      <c r="B3838" s="414" t="s">
        <v>3359</v>
      </c>
      <c r="C3838" s="415" t="s">
        <v>113</v>
      </c>
      <c r="D3838" s="416">
        <v>27.18</v>
      </c>
      <c r="E3838" s="417" t="s">
        <v>301</v>
      </c>
    </row>
    <row r="3839" spans="1:5" ht="40.5" x14ac:dyDescent="0.25">
      <c r="A3839" s="418">
        <v>92670</v>
      </c>
      <c r="B3839" s="414" t="s">
        <v>3360</v>
      </c>
      <c r="C3839" s="415" t="s">
        <v>113</v>
      </c>
      <c r="D3839" s="416">
        <v>25.81</v>
      </c>
      <c r="E3839" s="417" t="s">
        <v>301</v>
      </c>
    </row>
    <row r="3840" spans="1:5" ht="40.5" x14ac:dyDescent="0.25">
      <c r="A3840" s="418">
        <v>92671</v>
      </c>
      <c r="B3840" s="414" t="s">
        <v>3361</v>
      </c>
      <c r="C3840" s="415" t="s">
        <v>113</v>
      </c>
      <c r="D3840" s="416">
        <v>34.53</v>
      </c>
      <c r="E3840" s="417" t="s">
        <v>301</v>
      </c>
    </row>
    <row r="3841" spans="1:5" ht="40.5" x14ac:dyDescent="0.25">
      <c r="A3841" s="418">
        <v>92672</v>
      </c>
      <c r="B3841" s="414" t="s">
        <v>3362</v>
      </c>
      <c r="C3841" s="415" t="s">
        <v>113</v>
      </c>
      <c r="D3841" s="416">
        <v>31.81</v>
      </c>
      <c r="E3841" s="417" t="s">
        <v>301</v>
      </c>
    </row>
    <row r="3842" spans="1:5" ht="40.5" x14ac:dyDescent="0.25">
      <c r="A3842" s="418">
        <v>92673</v>
      </c>
      <c r="B3842" s="414" t="s">
        <v>3363</v>
      </c>
      <c r="C3842" s="415" t="s">
        <v>113</v>
      </c>
      <c r="D3842" s="416">
        <v>39.29</v>
      </c>
      <c r="E3842" s="417" t="s">
        <v>301</v>
      </c>
    </row>
    <row r="3843" spans="1:5" ht="40.5" x14ac:dyDescent="0.25">
      <c r="A3843" s="418">
        <v>92674</v>
      </c>
      <c r="B3843" s="414" t="s">
        <v>3364</v>
      </c>
      <c r="C3843" s="415" t="s">
        <v>113</v>
      </c>
      <c r="D3843" s="416">
        <v>37.409999999999997</v>
      </c>
      <c r="E3843" s="417" t="s">
        <v>301</v>
      </c>
    </row>
    <row r="3844" spans="1:5" ht="40.5" x14ac:dyDescent="0.25">
      <c r="A3844" s="418">
        <v>92675</v>
      </c>
      <c r="B3844" s="414" t="s">
        <v>3365</v>
      </c>
      <c r="C3844" s="415" t="s">
        <v>113</v>
      </c>
      <c r="D3844" s="416">
        <v>49.92</v>
      </c>
      <c r="E3844" s="417" t="s">
        <v>301</v>
      </c>
    </row>
    <row r="3845" spans="1:5" ht="40.5" x14ac:dyDescent="0.25">
      <c r="A3845" s="418">
        <v>92676</v>
      </c>
      <c r="B3845" s="414" t="s">
        <v>3366</v>
      </c>
      <c r="C3845" s="415" t="s">
        <v>113</v>
      </c>
      <c r="D3845" s="416">
        <v>48.64</v>
      </c>
      <c r="E3845" s="417" t="s">
        <v>301</v>
      </c>
    </row>
    <row r="3846" spans="1:5" ht="40.5" x14ac:dyDescent="0.25">
      <c r="A3846" s="418">
        <v>92677</v>
      </c>
      <c r="B3846" s="414" t="s">
        <v>3367</v>
      </c>
      <c r="C3846" s="415" t="s">
        <v>113</v>
      </c>
      <c r="D3846" s="416">
        <v>79.239999999999995</v>
      </c>
      <c r="E3846" s="417" t="s">
        <v>301</v>
      </c>
    </row>
    <row r="3847" spans="1:5" ht="40.5" x14ac:dyDescent="0.25">
      <c r="A3847" s="418">
        <v>92678</v>
      </c>
      <c r="B3847" s="414" t="s">
        <v>3368</v>
      </c>
      <c r="C3847" s="415" t="s">
        <v>113</v>
      </c>
      <c r="D3847" s="416">
        <v>73.63</v>
      </c>
      <c r="E3847" s="417" t="s">
        <v>301</v>
      </c>
    </row>
    <row r="3848" spans="1:5" ht="40.5" x14ac:dyDescent="0.25">
      <c r="A3848" s="418">
        <v>92679</v>
      </c>
      <c r="B3848" s="414" t="s">
        <v>3369</v>
      </c>
      <c r="C3848" s="415" t="s">
        <v>113</v>
      </c>
      <c r="D3848" s="416">
        <v>107.38</v>
      </c>
      <c r="E3848" s="417" t="s">
        <v>301</v>
      </c>
    </row>
    <row r="3849" spans="1:5" ht="40.5" x14ac:dyDescent="0.25">
      <c r="A3849" s="418">
        <v>92680</v>
      </c>
      <c r="B3849" s="414" t="s">
        <v>3370</v>
      </c>
      <c r="C3849" s="415" t="s">
        <v>113</v>
      </c>
      <c r="D3849" s="416">
        <v>96.57</v>
      </c>
      <c r="E3849" s="417" t="s">
        <v>301</v>
      </c>
    </row>
    <row r="3850" spans="1:5" ht="27" x14ac:dyDescent="0.25">
      <c r="A3850" s="418">
        <v>92681</v>
      </c>
      <c r="B3850" s="414" t="s">
        <v>3371</v>
      </c>
      <c r="C3850" s="415" t="s">
        <v>113</v>
      </c>
      <c r="D3850" s="416">
        <v>34.94</v>
      </c>
      <c r="E3850" s="417" t="s">
        <v>301</v>
      </c>
    </row>
    <row r="3851" spans="1:5" ht="27" x14ac:dyDescent="0.25">
      <c r="A3851" s="418">
        <v>92682</v>
      </c>
      <c r="B3851" s="414" t="s">
        <v>3372</v>
      </c>
      <c r="C3851" s="415" t="s">
        <v>113</v>
      </c>
      <c r="D3851" s="416">
        <v>42.71</v>
      </c>
      <c r="E3851" s="417" t="s">
        <v>301</v>
      </c>
    </row>
    <row r="3852" spans="1:5" ht="27" x14ac:dyDescent="0.25">
      <c r="A3852" s="418">
        <v>92683</v>
      </c>
      <c r="B3852" s="414" t="s">
        <v>3373</v>
      </c>
      <c r="C3852" s="415" t="s">
        <v>113</v>
      </c>
      <c r="D3852" s="416">
        <v>49.21</v>
      </c>
      <c r="E3852" s="417" t="s">
        <v>301</v>
      </c>
    </row>
    <row r="3853" spans="1:5" ht="27" x14ac:dyDescent="0.25">
      <c r="A3853" s="418">
        <v>92684</v>
      </c>
      <c r="B3853" s="414" t="s">
        <v>3374</v>
      </c>
      <c r="C3853" s="415" t="s">
        <v>113</v>
      </c>
      <c r="D3853" s="416">
        <v>64.83</v>
      </c>
      <c r="E3853" s="417" t="s">
        <v>301</v>
      </c>
    </row>
    <row r="3854" spans="1:5" ht="27" x14ac:dyDescent="0.25">
      <c r="A3854" s="418">
        <v>92685</v>
      </c>
      <c r="B3854" s="414" t="s">
        <v>3375</v>
      </c>
      <c r="C3854" s="415" t="s">
        <v>113</v>
      </c>
      <c r="D3854" s="416">
        <v>100.99</v>
      </c>
      <c r="E3854" s="417" t="s">
        <v>301</v>
      </c>
    </row>
    <row r="3855" spans="1:5" ht="27" x14ac:dyDescent="0.25">
      <c r="A3855" s="418">
        <v>92686</v>
      </c>
      <c r="B3855" s="414" t="s">
        <v>3376</v>
      </c>
      <c r="C3855" s="415" t="s">
        <v>113</v>
      </c>
      <c r="D3855" s="416">
        <v>127.73</v>
      </c>
      <c r="E3855" s="417" t="s">
        <v>301</v>
      </c>
    </row>
    <row r="3856" spans="1:5" ht="27" x14ac:dyDescent="0.25">
      <c r="A3856" s="418">
        <v>92692</v>
      </c>
      <c r="B3856" s="414" t="s">
        <v>3377</v>
      </c>
      <c r="C3856" s="415" t="s">
        <v>113</v>
      </c>
      <c r="D3856" s="416">
        <v>9.7899999999999991</v>
      </c>
      <c r="E3856" s="417" t="s">
        <v>301</v>
      </c>
    </row>
    <row r="3857" spans="1:5" ht="27" x14ac:dyDescent="0.25">
      <c r="A3857" s="418">
        <v>92693</v>
      </c>
      <c r="B3857" s="414" t="s">
        <v>3378</v>
      </c>
      <c r="C3857" s="415" t="s">
        <v>113</v>
      </c>
      <c r="D3857" s="416">
        <v>10.02</v>
      </c>
      <c r="E3857" s="417" t="s">
        <v>301</v>
      </c>
    </row>
    <row r="3858" spans="1:5" ht="27" x14ac:dyDescent="0.25">
      <c r="A3858" s="418">
        <v>92694</v>
      </c>
      <c r="B3858" s="414" t="s">
        <v>3379</v>
      </c>
      <c r="C3858" s="415" t="s">
        <v>113</v>
      </c>
      <c r="D3858" s="416">
        <v>15.7</v>
      </c>
      <c r="E3858" s="417" t="s">
        <v>301</v>
      </c>
    </row>
    <row r="3859" spans="1:5" ht="27" x14ac:dyDescent="0.25">
      <c r="A3859" s="418">
        <v>92695</v>
      </c>
      <c r="B3859" s="414" t="s">
        <v>3380</v>
      </c>
      <c r="C3859" s="415" t="s">
        <v>113</v>
      </c>
      <c r="D3859" s="416">
        <v>15.93</v>
      </c>
      <c r="E3859" s="417" t="s">
        <v>301</v>
      </c>
    </row>
    <row r="3860" spans="1:5" ht="27" x14ac:dyDescent="0.25">
      <c r="A3860" s="418">
        <v>92696</v>
      </c>
      <c r="B3860" s="414" t="s">
        <v>3381</v>
      </c>
      <c r="C3860" s="415" t="s">
        <v>113</v>
      </c>
      <c r="D3860" s="416">
        <v>24.74</v>
      </c>
      <c r="E3860" s="417" t="s">
        <v>301</v>
      </c>
    </row>
    <row r="3861" spans="1:5" ht="27" x14ac:dyDescent="0.25">
      <c r="A3861" s="418">
        <v>92697</v>
      </c>
      <c r="B3861" s="414" t="s">
        <v>3382</v>
      </c>
      <c r="C3861" s="415" t="s">
        <v>113</v>
      </c>
      <c r="D3861" s="416">
        <v>25.77</v>
      </c>
      <c r="E3861" s="417" t="s">
        <v>301</v>
      </c>
    </row>
    <row r="3862" spans="1:5" ht="40.5" x14ac:dyDescent="0.25">
      <c r="A3862" s="418">
        <v>92698</v>
      </c>
      <c r="B3862" s="414" t="s">
        <v>3383</v>
      </c>
      <c r="C3862" s="415" t="s">
        <v>113</v>
      </c>
      <c r="D3862" s="416">
        <v>14.47</v>
      </c>
      <c r="E3862" s="417" t="s">
        <v>301</v>
      </c>
    </row>
    <row r="3863" spans="1:5" ht="40.5" x14ac:dyDescent="0.25">
      <c r="A3863" s="418">
        <v>92699</v>
      </c>
      <c r="B3863" s="414" t="s">
        <v>3384</v>
      </c>
      <c r="C3863" s="415" t="s">
        <v>113</v>
      </c>
      <c r="D3863" s="416">
        <v>13.72</v>
      </c>
      <c r="E3863" s="417" t="s">
        <v>301</v>
      </c>
    </row>
    <row r="3864" spans="1:5" ht="40.5" x14ac:dyDescent="0.25">
      <c r="A3864" s="418">
        <v>92700</v>
      </c>
      <c r="B3864" s="414" t="s">
        <v>3385</v>
      </c>
      <c r="C3864" s="415" t="s">
        <v>113</v>
      </c>
      <c r="D3864" s="416">
        <v>23.78</v>
      </c>
      <c r="E3864" s="417" t="s">
        <v>301</v>
      </c>
    </row>
    <row r="3865" spans="1:5" ht="40.5" x14ac:dyDescent="0.25">
      <c r="A3865" s="418">
        <v>92701</v>
      </c>
      <c r="B3865" s="414" t="s">
        <v>3386</v>
      </c>
      <c r="C3865" s="415" t="s">
        <v>113</v>
      </c>
      <c r="D3865" s="416">
        <v>22.67</v>
      </c>
      <c r="E3865" s="417" t="s">
        <v>301</v>
      </c>
    </row>
    <row r="3866" spans="1:5" ht="40.5" x14ac:dyDescent="0.25">
      <c r="A3866" s="418">
        <v>92702</v>
      </c>
      <c r="B3866" s="414" t="s">
        <v>3387</v>
      </c>
      <c r="C3866" s="415" t="s">
        <v>113</v>
      </c>
      <c r="D3866" s="416">
        <v>37.409999999999997</v>
      </c>
      <c r="E3866" s="417" t="s">
        <v>301</v>
      </c>
    </row>
    <row r="3867" spans="1:5" ht="40.5" x14ac:dyDescent="0.25">
      <c r="A3867" s="418">
        <v>92703</v>
      </c>
      <c r="B3867" s="414" t="s">
        <v>3388</v>
      </c>
      <c r="C3867" s="415" t="s">
        <v>113</v>
      </c>
      <c r="D3867" s="416">
        <v>36.04</v>
      </c>
      <c r="E3867" s="417" t="s">
        <v>301</v>
      </c>
    </row>
    <row r="3868" spans="1:5" ht="27" x14ac:dyDescent="0.25">
      <c r="A3868" s="418">
        <v>92704</v>
      </c>
      <c r="B3868" s="414" t="s">
        <v>3389</v>
      </c>
      <c r="C3868" s="415" t="s">
        <v>113</v>
      </c>
      <c r="D3868" s="416">
        <v>18.45</v>
      </c>
      <c r="E3868" s="417" t="s">
        <v>301</v>
      </c>
    </row>
    <row r="3869" spans="1:5" ht="27" x14ac:dyDescent="0.25">
      <c r="A3869" s="418">
        <v>92705</v>
      </c>
      <c r="B3869" s="414" t="s">
        <v>3390</v>
      </c>
      <c r="C3869" s="415" t="s">
        <v>113</v>
      </c>
      <c r="D3869" s="416">
        <v>30.01</v>
      </c>
      <c r="E3869" s="417" t="s">
        <v>301</v>
      </c>
    </row>
    <row r="3870" spans="1:5" ht="27" x14ac:dyDescent="0.25">
      <c r="A3870" s="418">
        <v>92706</v>
      </c>
      <c r="B3870" s="414" t="s">
        <v>3391</v>
      </c>
      <c r="C3870" s="415" t="s">
        <v>113</v>
      </c>
      <c r="D3870" s="416">
        <v>48.59</v>
      </c>
      <c r="E3870" s="417" t="s">
        <v>301</v>
      </c>
    </row>
    <row r="3871" spans="1:5" ht="27" x14ac:dyDescent="0.25">
      <c r="A3871" s="418">
        <v>92889</v>
      </c>
      <c r="B3871" s="414" t="s">
        <v>3392</v>
      </c>
      <c r="C3871" s="415" t="s">
        <v>113</v>
      </c>
      <c r="D3871" s="416">
        <v>81.45</v>
      </c>
      <c r="E3871" s="417" t="s">
        <v>301</v>
      </c>
    </row>
    <row r="3872" spans="1:5" ht="27" x14ac:dyDescent="0.25">
      <c r="A3872" s="418">
        <v>92890</v>
      </c>
      <c r="B3872" s="414" t="s">
        <v>3393</v>
      </c>
      <c r="C3872" s="415" t="s">
        <v>113</v>
      </c>
      <c r="D3872" s="416">
        <v>120.86</v>
      </c>
      <c r="E3872" s="417" t="s">
        <v>301</v>
      </c>
    </row>
    <row r="3873" spans="1:5" ht="27" x14ac:dyDescent="0.25">
      <c r="A3873" s="418">
        <v>92891</v>
      </c>
      <c r="B3873" s="414" t="s">
        <v>3394</v>
      </c>
      <c r="C3873" s="415" t="s">
        <v>113</v>
      </c>
      <c r="D3873" s="416">
        <v>174.67</v>
      </c>
      <c r="E3873" s="417" t="s">
        <v>301</v>
      </c>
    </row>
    <row r="3874" spans="1:5" ht="27" x14ac:dyDescent="0.25">
      <c r="A3874" s="418">
        <v>92892</v>
      </c>
      <c r="B3874" s="414" t="s">
        <v>371</v>
      </c>
      <c r="C3874" s="415" t="s">
        <v>113</v>
      </c>
      <c r="D3874" s="416">
        <v>37.14</v>
      </c>
      <c r="E3874" s="417" t="s">
        <v>301</v>
      </c>
    </row>
    <row r="3875" spans="1:5" ht="27" x14ac:dyDescent="0.25">
      <c r="A3875" s="418">
        <v>92893</v>
      </c>
      <c r="B3875" s="414" t="s">
        <v>3395</v>
      </c>
      <c r="C3875" s="415" t="s">
        <v>113</v>
      </c>
      <c r="D3875" s="416">
        <v>51.33</v>
      </c>
      <c r="E3875" s="417" t="s">
        <v>301</v>
      </c>
    </row>
    <row r="3876" spans="1:5" ht="27" x14ac:dyDescent="0.25">
      <c r="A3876" s="418">
        <v>92894</v>
      </c>
      <c r="B3876" s="414" t="s">
        <v>3396</v>
      </c>
      <c r="C3876" s="415" t="s">
        <v>113</v>
      </c>
      <c r="D3876" s="416">
        <v>60.81</v>
      </c>
      <c r="E3876" s="417" t="s">
        <v>301</v>
      </c>
    </row>
    <row r="3877" spans="1:5" ht="27" x14ac:dyDescent="0.25">
      <c r="A3877" s="418">
        <v>92895</v>
      </c>
      <c r="B3877" s="414" t="s">
        <v>3397</v>
      </c>
      <c r="C3877" s="415" t="s">
        <v>113</v>
      </c>
      <c r="D3877" s="416">
        <v>81.41</v>
      </c>
      <c r="E3877" s="417" t="s">
        <v>301</v>
      </c>
    </row>
    <row r="3878" spans="1:5" ht="27" x14ac:dyDescent="0.25">
      <c r="A3878" s="418">
        <v>92896</v>
      </c>
      <c r="B3878" s="414" t="s">
        <v>369</v>
      </c>
      <c r="C3878" s="415" t="s">
        <v>113</v>
      </c>
      <c r="D3878" s="416">
        <v>122.14</v>
      </c>
      <c r="E3878" s="417" t="s">
        <v>301</v>
      </c>
    </row>
    <row r="3879" spans="1:5" ht="27" x14ac:dyDescent="0.25">
      <c r="A3879" s="418">
        <v>92897</v>
      </c>
      <c r="B3879" s="414" t="s">
        <v>370</v>
      </c>
      <c r="C3879" s="415" t="s">
        <v>113</v>
      </c>
      <c r="D3879" s="416">
        <v>177.29</v>
      </c>
      <c r="E3879" s="417" t="s">
        <v>301</v>
      </c>
    </row>
    <row r="3880" spans="1:5" ht="27" x14ac:dyDescent="0.25">
      <c r="A3880" s="418">
        <v>92898</v>
      </c>
      <c r="B3880" s="414" t="s">
        <v>3398</v>
      </c>
      <c r="C3880" s="415" t="s">
        <v>113</v>
      </c>
      <c r="D3880" s="416">
        <v>30.06</v>
      </c>
      <c r="E3880" s="417" t="s">
        <v>301</v>
      </c>
    </row>
    <row r="3881" spans="1:5" ht="27" x14ac:dyDescent="0.25">
      <c r="A3881" s="418">
        <v>92899</v>
      </c>
      <c r="B3881" s="414" t="s">
        <v>3399</v>
      </c>
      <c r="C3881" s="415" t="s">
        <v>113</v>
      </c>
      <c r="D3881" s="416">
        <v>43.27</v>
      </c>
      <c r="E3881" s="417" t="s">
        <v>301</v>
      </c>
    </row>
    <row r="3882" spans="1:5" ht="27" x14ac:dyDescent="0.25">
      <c r="A3882" s="418">
        <v>92900</v>
      </c>
      <c r="B3882" s="414" t="s">
        <v>3400</v>
      </c>
      <c r="C3882" s="415" t="s">
        <v>113</v>
      </c>
      <c r="D3882" s="416">
        <v>51.63</v>
      </c>
      <c r="E3882" s="417" t="s">
        <v>301</v>
      </c>
    </row>
    <row r="3883" spans="1:5" ht="27" x14ac:dyDescent="0.25">
      <c r="A3883" s="418">
        <v>92901</v>
      </c>
      <c r="B3883" s="414" t="s">
        <v>3401</v>
      </c>
      <c r="C3883" s="415" t="s">
        <v>113</v>
      </c>
      <c r="D3883" s="416">
        <v>70.84</v>
      </c>
      <c r="E3883" s="417" t="s">
        <v>301</v>
      </c>
    </row>
    <row r="3884" spans="1:5" ht="27" x14ac:dyDescent="0.25">
      <c r="A3884" s="418">
        <v>92902</v>
      </c>
      <c r="B3884" s="414" t="s">
        <v>3402</v>
      </c>
      <c r="C3884" s="415" t="s">
        <v>113</v>
      </c>
      <c r="D3884" s="416">
        <v>109.47</v>
      </c>
      <c r="E3884" s="417" t="s">
        <v>301</v>
      </c>
    </row>
    <row r="3885" spans="1:5" ht="27" x14ac:dyDescent="0.25">
      <c r="A3885" s="418">
        <v>92903</v>
      </c>
      <c r="B3885" s="414" t="s">
        <v>3403</v>
      </c>
      <c r="C3885" s="415" t="s">
        <v>113</v>
      </c>
      <c r="D3885" s="416">
        <v>162.57</v>
      </c>
      <c r="E3885" s="417" t="s">
        <v>301</v>
      </c>
    </row>
    <row r="3886" spans="1:5" ht="27" x14ac:dyDescent="0.25">
      <c r="A3886" s="418">
        <v>92904</v>
      </c>
      <c r="B3886" s="414" t="s">
        <v>3404</v>
      </c>
      <c r="C3886" s="415" t="s">
        <v>113</v>
      </c>
      <c r="D3886" s="416">
        <v>20.18</v>
      </c>
      <c r="E3886" s="417" t="s">
        <v>301</v>
      </c>
    </row>
    <row r="3887" spans="1:5" ht="27" x14ac:dyDescent="0.25">
      <c r="A3887" s="418">
        <v>92905</v>
      </c>
      <c r="B3887" s="414" t="s">
        <v>3405</v>
      </c>
      <c r="C3887" s="415" t="s">
        <v>113</v>
      </c>
      <c r="D3887" s="416">
        <v>29.27</v>
      </c>
      <c r="E3887" s="417" t="s">
        <v>301</v>
      </c>
    </row>
    <row r="3888" spans="1:5" ht="27" x14ac:dyDescent="0.25">
      <c r="A3888" s="418">
        <v>92906</v>
      </c>
      <c r="B3888" s="414" t="s">
        <v>3406</v>
      </c>
      <c r="C3888" s="415" t="s">
        <v>113</v>
      </c>
      <c r="D3888" s="416">
        <v>36.85</v>
      </c>
      <c r="E3888" s="417" t="s">
        <v>301</v>
      </c>
    </row>
    <row r="3889" spans="1:5" ht="27" x14ac:dyDescent="0.25">
      <c r="A3889" s="418">
        <v>92907</v>
      </c>
      <c r="B3889" s="414" t="s">
        <v>6186</v>
      </c>
      <c r="C3889" s="415" t="s">
        <v>113</v>
      </c>
      <c r="D3889" s="416">
        <v>46.4</v>
      </c>
      <c r="E3889" s="417" t="s">
        <v>301</v>
      </c>
    </row>
    <row r="3890" spans="1:5" ht="27" x14ac:dyDescent="0.25">
      <c r="A3890" s="418">
        <v>92908</v>
      </c>
      <c r="B3890" s="414" t="s">
        <v>6187</v>
      </c>
      <c r="C3890" s="415" t="s">
        <v>113</v>
      </c>
      <c r="D3890" s="416">
        <v>46.4</v>
      </c>
      <c r="E3890" s="417" t="s">
        <v>301</v>
      </c>
    </row>
    <row r="3891" spans="1:5" ht="27" x14ac:dyDescent="0.25">
      <c r="A3891" s="418">
        <v>92909</v>
      </c>
      <c r="B3891" s="414" t="s">
        <v>3407</v>
      </c>
      <c r="C3891" s="415" t="s">
        <v>113</v>
      </c>
      <c r="D3891" s="416">
        <v>46.4</v>
      </c>
      <c r="E3891" s="417" t="s">
        <v>301</v>
      </c>
    </row>
    <row r="3892" spans="1:5" ht="27" x14ac:dyDescent="0.25">
      <c r="A3892" s="418">
        <v>92910</v>
      </c>
      <c r="B3892" s="414" t="s">
        <v>6188</v>
      </c>
      <c r="C3892" s="415" t="s">
        <v>113</v>
      </c>
      <c r="D3892" s="416">
        <v>65.040000000000006</v>
      </c>
      <c r="E3892" s="417" t="s">
        <v>301</v>
      </c>
    </row>
    <row r="3893" spans="1:5" ht="27" x14ac:dyDescent="0.25">
      <c r="A3893" s="418">
        <v>92911</v>
      </c>
      <c r="B3893" s="414" t="s">
        <v>6189</v>
      </c>
      <c r="C3893" s="415" t="s">
        <v>113</v>
      </c>
      <c r="D3893" s="416">
        <v>65.040000000000006</v>
      </c>
      <c r="E3893" s="417" t="s">
        <v>301</v>
      </c>
    </row>
    <row r="3894" spans="1:5" ht="27" x14ac:dyDescent="0.25">
      <c r="A3894" s="418">
        <v>92912</v>
      </c>
      <c r="B3894" s="414" t="s">
        <v>6190</v>
      </c>
      <c r="C3894" s="415" t="s">
        <v>113</v>
      </c>
      <c r="D3894" s="416">
        <v>85.02</v>
      </c>
      <c r="E3894" s="417" t="s">
        <v>301</v>
      </c>
    </row>
    <row r="3895" spans="1:5" ht="27" x14ac:dyDescent="0.25">
      <c r="A3895" s="418">
        <v>92913</v>
      </c>
      <c r="B3895" s="414" t="s">
        <v>6191</v>
      </c>
      <c r="C3895" s="415" t="s">
        <v>113</v>
      </c>
      <c r="D3895" s="416">
        <v>87.21</v>
      </c>
      <c r="E3895" s="417" t="s">
        <v>301</v>
      </c>
    </row>
    <row r="3896" spans="1:5" ht="27" x14ac:dyDescent="0.25">
      <c r="A3896" s="418">
        <v>92914</v>
      </c>
      <c r="B3896" s="414" t="s">
        <v>3408</v>
      </c>
      <c r="C3896" s="415" t="s">
        <v>113</v>
      </c>
      <c r="D3896" s="416">
        <v>87.21</v>
      </c>
      <c r="E3896" s="417" t="s">
        <v>301</v>
      </c>
    </row>
    <row r="3897" spans="1:5" ht="40.5" x14ac:dyDescent="0.25">
      <c r="A3897" s="418">
        <v>92918</v>
      </c>
      <c r="B3897" s="414" t="s">
        <v>3409</v>
      </c>
      <c r="C3897" s="415" t="s">
        <v>113</v>
      </c>
      <c r="D3897" s="416">
        <v>25.98</v>
      </c>
      <c r="E3897" s="417" t="s">
        <v>301</v>
      </c>
    </row>
    <row r="3898" spans="1:5" ht="40.5" x14ac:dyDescent="0.25">
      <c r="A3898" s="418">
        <v>92920</v>
      </c>
      <c r="B3898" s="414" t="s">
        <v>3410</v>
      </c>
      <c r="C3898" s="415" t="s">
        <v>113</v>
      </c>
      <c r="D3898" s="416">
        <v>26.12</v>
      </c>
      <c r="E3898" s="417" t="s">
        <v>301</v>
      </c>
    </row>
    <row r="3899" spans="1:5" ht="40.5" x14ac:dyDescent="0.25">
      <c r="A3899" s="418">
        <v>92925</v>
      </c>
      <c r="B3899" s="414" t="s">
        <v>3411</v>
      </c>
      <c r="C3899" s="415" t="s">
        <v>113</v>
      </c>
      <c r="D3899" s="416">
        <v>31.51</v>
      </c>
      <c r="E3899" s="417" t="s">
        <v>301</v>
      </c>
    </row>
    <row r="3900" spans="1:5" ht="40.5" x14ac:dyDescent="0.25">
      <c r="A3900" s="418">
        <v>92926</v>
      </c>
      <c r="B3900" s="414" t="s">
        <v>3412</v>
      </c>
      <c r="C3900" s="415" t="s">
        <v>113</v>
      </c>
      <c r="D3900" s="416">
        <v>31.51</v>
      </c>
      <c r="E3900" s="417" t="s">
        <v>301</v>
      </c>
    </row>
    <row r="3901" spans="1:5" ht="40.5" x14ac:dyDescent="0.25">
      <c r="A3901" s="418">
        <v>92927</v>
      </c>
      <c r="B3901" s="414" t="s">
        <v>7795</v>
      </c>
      <c r="C3901" s="415" t="s">
        <v>113</v>
      </c>
      <c r="D3901" s="416">
        <v>31.51</v>
      </c>
      <c r="E3901" s="417" t="s">
        <v>301</v>
      </c>
    </row>
    <row r="3902" spans="1:5" ht="40.5" x14ac:dyDescent="0.25">
      <c r="A3902" s="418">
        <v>92928</v>
      </c>
      <c r="B3902" s="414" t="s">
        <v>6192</v>
      </c>
      <c r="C3902" s="415" t="s">
        <v>113</v>
      </c>
      <c r="D3902" s="416">
        <v>35.76</v>
      </c>
      <c r="E3902" s="417" t="s">
        <v>301</v>
      </c>
    </row>
    <row r="3903" spans="1:5" ht="40.5" x14ac:dyDescent="0.25">
      <c r="A3903" s="418">
        <v>92929</v>
      </c>
      <c r="B3903" s="414" t="s">
        <v>6193</v>
      </c>
      <c r="C3903" s="415" t="s">
        <v>113</v>
      </c>
      <c r="D3903" s="416">
        <v>35.76</v>
      </c>
      <c r="E3903" s="417" t="s">
        <v>301</v>
      </c>
    </row>
    <row r="3904" spans="1:5" ht="40.5" x14ac:dyDescent="0.25">
      <c r="A3904" s="418">
        <v>92930</v>
      </c>
      <c r="B3904" s="414" t="s">
        <v>6194</v>
      </c>
      <c r="C3904" s="415" t="s">
        <v>113</v>
      </c>
      <c r="D3904" s="416">
        <v>35.76</v>
      </c>
      <c r="E3904" s="417" t="s">
        <v>301</v>
      </c>
    </row>
    <row r="3905" spans="1:5" ht="40.5" x14ac:dyDescent="0.25">
      <c r="A3905" s="418">
        <v>92931</v>
      </c>
      <c r="B3905" s="414" t="s">
        <v>6195</v>
      </c>
      <c r="C3905" s="415" t="s">
        <v>113</v>
      </c>
      <c r="D3905" s="416">
        <v>46.36</v>
      </c>
      <c r="E3905" s="417" t="s">
        <v>301</v>
      </c>
    </row>
    <row r="3906" spans="1:5" ht="40.5" x14ac:dyDescent="0.25">
      <c r="A3906" s="418">
        <v>92932</v>
      </c>
      <c r="B3906" s="414" t="s">
        <v>6196</v>
      </c>
      <c r="C3906" s="415" t="s">
        <v>113</v>
      </c>
      <c r="D3906" s="416">
        <v>46.36</v>
      </c>
      <c r="E3906" s="417" t="s">
        <v>301</v>
      </c>
    </row>
    <row r="3907" spans="1:5" ht="27" x14ac:dyDescent="0.25">
      <c r="A3907" s="418">
        <v>92933</v>
      </c>
      <c r="B3907" s="414" t="s">
        <v>3413</v>
      </c>
      <c r="C3907" s="415" t="s">
        <v>113</v>
      </c>
      <c r="D3907" s="416">
        <v>46.36</v>
      </c>
      <c r="E3907" s="417" t="s">
        <v>301</v>
      </c>
    </row>
    <row r="3908" spans="1:5" ht="40.5" x14ac:dyDescent="0.25">
      <c r="A3908" s="418">
        <v>92934</v>
      </c>
      <c r="B3908" s="414" t="s">
        <v>6197</v>
      </c>
      <c r="C3908" s="415" t="s">
        <v>113</v>
      </c>
      <c r="D3908" s="416">
        <v>66.319999999999993</v>
      </c>
      <c r="E3908" s="417" t="s">
        <v>301</v>
      </c>
    </row>
    <row r="3909" spans="1:5" ht="40.5" x14ac:dyDescent="0.25">
      <c r="A3909" s="418">
        <v>92935</v>
      </c>
      <c r="B3909" s="414" t="s">
        <v>6198</v>
      </c>
      <c r="C3909" s="415" t="s">
        <v>113</v>
      </c>
      <c r="D3909" s="416">
        <v>66.319999999999993</v>
      </c>
      <c r="E3909" s="417" t="s">
        <v>301</v>
      </c>
    </row>
    <row r="3910" spans="1:5" ht="40.5" x14ac:dyDescent="0.25">
      <c r="A3910" s="418">
        <v>92936</v>
      </c>
      <c r="B3910" s="414" t="s">
        <v>6199</v>
      </c>
      <c r="C3910" s="415" t="s">
        <v>113</v>
      </c>
      <c r="D3910" s="416">
        <v>89.83</v>
      </c>
      <c r="E3910" s="417" t="s">
        <v>301</v>
      </c>
    </row>
    <row r="3911" spans="1:5" ht="27" x14ac:dyDescent="0.25">
      <c r="A3911" s="418">
        <v>92937</v>
      </c>
      <c r="B3911" s="414" t="s">
        <v>3414</v>
      </c>
      <c r="C3911" s="415" t="s">
        <v>113</v>
      </c>
      <c r="D3911" s="416">
        <v>89.83</v>
      </c>
      <c r="E3911" s="417" t="s">
        <v>301</v>
      </c>
    </row>
    <row r="3912" spans="1:5" ht="40.5" x14ac:dyDescent="0.25">
      <c r="A3912" s="418">
        <v>92938</v>
      </c>
      <c r="B3912" s="414" t="s">
        <v>3415</v>
      </c>
      <c r="C3912" s="415" t="s">
        <v>113</v>
      </c>
      <c r="D3912" s="416">
        <v>18.899999999999999</v>
      </c>
      <c r="E3912" s="417" t="s">
        <v>301</v>
      </c>
    </row>
    <row r="3913" spans="1:5" ht="40.5" x14ac:dyDescent="0.25">
      <c r="A3913" s="418">
        <v>92939</v>
      </c>
      <c r="B3913" s="414" t="s">
        <v>3416</v>
      </c>
      <c r="C3913" s="415" t="s">
        <v>113</v>
      </c>
      <c r="D3913" s="416">
        <v>19.04</v>
      </c>
      <c r="E3913" s="417" t="s">
        <v>301</v>
      </c>
    </row>
    <row r="3914" spans="1:5" ht="40.5" x14ac:dyDescent="0.25">
      <c r="A3914" s="418">
        <v>92940</v>
      </c>
      <c r="B3914" s="414" t="s">
        <v>6200</v>
      </c>
      <c r="C3914" s="415" t="s">
        <v>113</v>
      </c>
      <c r="D3914" s="416">
        <v>23.45</v>
      </c>
      <c r="E3914" s="417" t="s">
        <v>301</v>
      </c>
    </row>
    <row r="3915" spans="1:5" ht="40.5" x14ac:dyDescent="0.25">
      <c r="A3915" s="418">
        <v>92941</v>
      </c>
      <c r="B3915" s="414" t="s">
        <v>6201</v>
      </c>
      <c r="C3915" s="415" t="s">
        <v>113</v>
      </c>
      <c r="D3915" s="416">
        <v>23.45</v>
      </c>
      <c r="E3915" s="417" t="s">
        <v>301</v>
      </c>
    </row>
    <row r="3916" spans="1:5" ht="40.5" x14ac:dyDescent="0.25">
      <c r="A3916" s="418">
        <v>92942</v>
      </c>
      <c r="B3916" s="414" t="s">
        <v>6202</v>
      </c>
      <c r="C3916" s="415" t="s">
        <v>113</v>
      </c>
      <c r="D3916" s="416">
        <v>23.45</v>
      </c>
      <c r="E3916" s="417" t="s">
        <v>301</v>
      </c>
    </row>
    <row r="3917" spans="1:5" ht="40.5" x14ac:dyDescent="0.25">
      <c r="A3917" s="418">
        <v>92943</v>
      </c>
      <c r="B3917" s="414" t="s">
        <v>6203</v>
      </c>
      <c r="C3917" s="415" t="s">
        <v>113</v>
      </c>
      <c r="D3917" s="416">
        <v>26.58</v>
      </c>
      <c r="E3917" s="417" t="s">
        <v>301</v>
      </c>
    </row>
    <row r="3918" spans="1:5" ht="40.5" x14ac:dyDescent="0.25">
      <c r="A3918" s="418">
        <v>92944</v>
      </c>
      <c r="B3918" s="414" t="s">
        <v>6204</v>
      </c>
      <c r="C3918" s="415" t="s">
        <v>113</v>
      </c>
      <c r="D3918" s="416">
        <v>26.58</v>
      </c>
      <c r="E3918" s="417" t="s">
        <v>301</v>
      </c>
    </row>
    <row r="3919" spans="1:5" ht="40.5" x14ac:dyDescent="0.25">
      <c r="A3919" s="418">
        <v>92945</v>
      </c>
      <c r="B3919" s="414" t="s">
        <v>6205</v>
      </c>
      <c r="C3919" s="415" t="s">
        <v>113</v>
      </c>
      <c r="D3919" s="416">
        <v>26.58</v>
      </c>
      <c r="E3919" s="417" t="s">
        <v>301</v>
      </c>
    </row>
    <row r="3920" spans="1:5" ht="40.5" x14ac:dyDescent="0.25">
      <c r="A3920" s="418">
        <v>92946</v>
      </c>
      <c r="B3920" s="414" t="s">
        <v>6206</v>
      </c>
      <c r="C3920" s="415" t="s">
        <v>113</v>
      </c>
      <c r="D3920" s="416">
        <v>35.79</v>
      </c>
      <c r="E3920" s="417" t="s">
        <v>301</v>
      </c>
    </row>
    <row r="3921" spans="1:5" ht="40.5" x14ac:dyDescent="0.25">
      <c r="A3921" s="418">
        <v>92947</v>
      </c>
      <c r="B3921" s="414" t="s">
        <v>6207</v>
      </c>
      <c r="C3921" s="415" t="s">
        <v>113</v>
      </c>
      <c r="D3921" s="416">
        <v>35.79</v>
      </c>
      <c r="E3921" s="417" t="s">
        <v>301</v>
      </c>
    </row>
    <row r="3922" spans="1:5" ht="27" x14ac:dyDescent="0.25">
      <c r="A3922" s="418">
        <v>92948</v>
      </c>
      <c r="B3922" s="414" t="s">
        <v>3417</v>
      </c>
      <c r="C3922" s="415" t="s">
        <v>113</v>
      </c>
      <c r="D3922" s="416">
        <v>35.79</v>
      </c>
      <c r="E3922" s="417" t="s">
        <v>301</v>
      </c>
    </row>
    <row r="3923" spans="1:5" ht="40.5" x14ac:dyDescent="0.25">
      <c r="A3923" s="418">
        <v>92949</v>
      </c>
      <c r="B3923" s="414" t="s">
        <v>6208</v>
      </c>
      <c r="C3923" s="415" t="s">
        <v>113</v>
      </c>
      <c r="D3923" s="416">
        <v>53.65</v>
      </c>
      <c r="E3923" s="417" t="s">
        <v>301</v>
      </c>
    </row>
    <row r="3924" spans="1:5" ht="40.5" x14ac:dyDescent="0.25">
      <c r="A3924" s="418">
        <v>92950</v>
      </c>
      <c r="B3924" s="414" t="s">
        <v>3418</v>
      </c>
      <c r="C3924" s="415" t="s">
        <v>113</v>
      </c>
      <c r="D3924" s="416">
        <v>53.65</v>
      </c>
      <c r="E3924" s="417" t="s">
        <v>301</v>
      </c>
    </row>
    <row r="3925" spans="1:5" ht="40.5" x14ac:dyDescent="0.25">
      <c r="A3925" s="418">
        <v>92951</v>
      </c>
      <c r="B3925" s="414" t="s">
        <v>6209</v>
      </c>
      <c r="C3925" s="415" t="s">
        <v>113</v>
      </c>
      <c r="D3925" s="416">
        <v>75.11</v>
      </c>
      <c r="E3925" s="417" t="s">
        <v>301</v>
      </c>
    </row>
    <row r="3926" spans="1:5" ht="27" x14ac:dyDescent="0.25">
      <c r="A3926" s="418">
        <v>92952</v>
      </c>
      <c r="B3926" s="414" t="s">
        <v>3419</v>
      </c>
      <c r="C3926" s="415" t="s">
        <v>113</v>
      </c>
      <c r="D3926" s="416">
        <v>75.11</v>
      </c>
      <c r="E3926" s="417" t="s">
        <v>301</v>
      </c>
    </row>
    <row r="3927" spans="1:5" ht="40.5" x14ac:dyDescent="0.25">
      <c r="A3927" s="418">
        <v>92953</v>
      </c>
      <c r="B3927" s="414" t="s">
        <v>3420</v>
      </c>
      <c r="C3927" s="415" t="s">
        <v>113</v>
      </c>
      <c r="D3927" s="416">
        <v>16.68</v>
      </c>
      <c r="E3927" s="417" t="s">
        <v>301</v>
      </c>
    </row>
    <row r="3928" spans="1:5" ht="27" x14ac:dyDescent="0.25">
      <c r="A3928" s="418">
        <v>93050</v>
      </c>
      <c r="B3928" s="414" t="s">
        <v>7796</v>
      </c>
      <c r="C3928" s="415" t="s">
        <v>113</v>
      </c>
      <c r="D3928" s="416">
        <v>7.4</v>
      </c>
      <c r="E3928" s="417" t="s">
        <v>301</v>
      </c>
    </row>
    <row r="3929" spans="1:5" ht="27" x14ac:dyDescent="0.25">
      <c r="A3929" s="418">
        <v>93051</v>
      </c>
      <c r="B3929" s="414" t="s">
        <v>7797</v>
      </c>
      <c r="C3929" s="415" t="s">
        <v>113</v>
      </c>
      <c r="D3929" s="416">
        <v>6.88</v>
      </c>
      <c r="E3929" s="417" t="s">
        <v>301</v>
      </c>
    </row>
    <row r="3930" spans="1:5" ht="27" x14ac:dyDescent="0.25">
      <c r="A3930" s="418">
        <v>93052</v>
      </c>
      <c r="B3930" s="414" t="s">
        <v>7798</v>
      </c>
      <c r="C3930" s="415" t="s">
        <v>113</v>
      </c>
      <c r="D3930" s="416">
        <v>301.64</v>
      </c>
      <c r="E3930" s="417" t="s">
        <v>301</v>
      </c>
    </row>
    <row r="3931" spans="1:5" ht="27" x14ac:dyDescent="0.25">
      <c r="A3931" s="418">
        <v>93054</v>
      </c>
      <c r="B3931" s="414" t="s">
        <v>7799</v>
      </c>
      <c r="C3931" s="415" t="s">
        <v>113</v>
      </c>
      <c r="D3931" s="416">
        <v>13.53</v>
      </c>
      <c r="E3931" s="417" t="s">
        <v>301</v>
      </c>
    </row>
    <row r="3932" spans="1:5" ht="27" x14ac:dyDescent="0.25">
      <c r="A3932" s="418">
        <v>93055</v>
      </c>
      <c r="B3932" s="414" t="s">
        <v>7800</v>
      </c>
      <c r="C3932" s="415" t="s">
        <v>113</v>
      </c>
      <c r="D3932" s="416">
        <v>26.88</v>
      </c>
      <c r="E3932" s="417" t="s">
        <v>301</v>
      </c>
    </row>
    <row r="3933" spans="1:5" ht="27" x14ac:dyDescent="0.25">
      <c r="A3933" s="418">
        <v>93056</v>
      </c>
      <c r="B3933" s="414" t="s">
        <v>7801</v>
      </c>
      <c r="C3933" s="415" t="s">
        <v>113</v>
      </c>
      <c r="D3933" s="416">
        <v>10.63</v>
      </c>
      <c r="E3933" s="417" t="s">
        <v>301</v>
      </c>
    </row>
    <row r="3934" spans="1:5" ht="27" x14ac:dyDescent="0.25">
      <c r="A3934" s="418">
        <v>93057</v>
      </c>
      <c r="B3934" s="414" t="s">
        <v>7802</v>
      </c>
      <c r="C3934" s="415" t="s">
        <v>113</v>
      </c>
      <c r="D3934" s="416">
        <v>9.3800000000000008</v>
      </c>
      <c r="E3934" s="417" t="s">
        <v>301</v>
      </c>
    </row>
    <row r="3935" spans="1:5" ht="27" x14ac:dyDescent="0.25">
      <c r="A3935" s="418">
        <v>93058</v>
      </c>
      <c r="B3935" s="414" t="s">
        <v>7803</v>
      </c>
      <c r="C3935" s="415" t="s">
        <v>113</v>
      </c>
      <c r="D3935" s="416">
        <v>331.76</v>
      </c>
      <c r="E3935" s="417" t="s">
        <v>301</v>
      </c>
    </row>
    <row r="3936" spans="1:5" ht="27" x14ac:dyDescent="0.25">
      <c r="A3936" s="418">
        <v>93059</v>
      </c>
      <c r="B3936" s="414" t="s">
        <v>7804</v>
      </c>
      <c r="C3936" s="415" t="s">
        <v>113</v>
      </c>
      <c r="D3936" s="416">
        <v>18.45</v>
      </c>
      <c r="E3936" s="417" t="s">
        <v>301</v>
      </c>
    </row>
    <row r="3937" spans="1:5" ht="27" x14ac:dyDescent="0.25">
      <c r="A3937" s="418">
        <v>93060</v>
      </c>
      <c r="B3937" s="414" t="s">
        <v>7805</v>
      </c>
      <c r="C3937" s="415" t="s">
        <v>113</v>
      </c>
      <c r="D3937" s="416">
        <v>46.46</v>
      </c>
      <c r="E3937" s="417" t="s">
        <v>301</v>
      </c>
    </row>
    <row r="3938" spans="1:5" ht="27" x14ac:dyDescent="0.25">
      <c r="A3938" s="418">
        <v>93061</v>
      </c>
      <c r="B3938" s="414" t="s">
        <v>7806</v>
      </c>
      <c r="C3938" s="415" t="s">
        <v>113</v>
      </c>
      <c r="D3938" s="416">
        <v>19.350000000000001</v>
      </c>
      <c r="E3938" s="417" t="s">
        <v>301</v>
      </c>
    </row>
    <row r="3939" spans="1:5" ht="27" x14ac:dyDescent="0.25">
      <c r="A3939" s="418">
        <v>93062</v>
      </c>
      <c r="B3939" s="414" t="s">
        <v>7807</v>
      </c>
      <c r="C3939" s="415" t="s">
        <v>113</v>
      </c>
      <c r="D3939" s="416">
        <v>16.920000000000002</v>
      </c>
      <c r="E3939" s="417" t="s">
        <v>301</v>
      </c>
    </row>
    <row r="3940" spans="1:5" ht="27" x14ac:dyDescent="0.25">
      <c r="A3940" s="418">
        <v>93063</v>
      </c>
      <c r="B3940" s="414" t="s">
        <v>7808</v>
      </c>
      <c r="C3940" s="415" t="s">
        <v>113</v>
      </c>
      <c r="D3940" s="416">
        <v>380.02</v>
      </c>
      <c r="E3940" s="417" t="s">
        <v>301</v>
      </c>
    </row>
    <row r="3941" spans="1:5" ht="27" x14ac:dyDescent="0.25">
      <c r="A3941" s="418">
        <v>93064</v>
      </c>
      <c r="B3941" s="414" t="s">
        <v>7809</v>
      </c>
      <c r="C3941" s="415" t="s">
        <v>113</v>
      </c>
      <c r="D3941" s="416">
        <v>29.48</v>
      </c>
      <c r="E3941" s="417" t="s">
        <v>301</v>
      </c>
    </row>
    <row r="3942" spans="1:5" ht="27" x14ac:dyDescent="0.25">
      <c r="A3942" s="418">
        <v>93065</v>
      </c>
      <c r="B3942" s="414" t="s">
        <v>7810</v>
      </c>
      <c r="C3942" s="415" t="s">
        <v>113</v>
      </c>
      <c r="D3942" s="416">
        <v>27.69</v>
      </c>
      <c r="E3942" s="417" t="s">
        <v>301</v>
      </c>
    </row>
    <row r="3943" spans="1:5" ht="27" x14ac:dyDescent="0.25">
      <c r="A3943" s="418">
        <v>93066</v>
      </c>
      <c r="B3943" s="414" t="s">
        <v>7811</v>
      </c>
      <c r="C3943" s="415" t="s">
        <v>113</v>
      </c>
      <c r="D3943" s="416">
        <v>476.94</v>
      </c>
      <c r="E3943" s="417" t="s">
        <v>301</v>
      </c>
    </row>
    <row r="3944" spans="1:5" ht="27" x14ac:dyDescent="0.25">
      <c r="A3944" s="418">
        <v>93067</v>
      </c>
      <c r="B3944" s="414" t="s">
        <v>7812</v>
      </c>
      <c r="C3944" s="415" t="s">
        <v>113</v>
      </c>
      <c r="D3944" s="416">
        <v>43.43</v>
      </c>
      <c r="E3944" s="417" t="s">
        <v>301</v>
      </c>
    </row>
    <row r="3945" spans="1:5" ht="27" x14ac:dyDescent="0.25">
      <c r="A3945" s="418">
        <v>93068</v>
      </c>
      <c r="B3945" s="414" t="s">
        <v>7813</v>
      </c>
      <c r="C3945" s="415" t="s">
        <v>113</v>
      </c>
      <c r="D3945" s="416">
        <v>38.18</v>
      </c>
      <c r="E3945" s="417" t="s">
        <v>301</v>
      </c>
    </row>
    <row r="3946" spans="1:5" ht="27" x14ac:dyDescent="0.25">
      <c r="A3946" s="418">
        <v>93069</v>
      </c>
      <c r="B3946" s="414" t="s">
        <v>7814</v>
      </c>
      <c r="C3946" s="415" t="s">
        <v>113</v>
      </c>
      <c r="D3946" s="416">
        <v>660.81</v>
      </c>
      <c r="E3946" s="417" t="s">
        <v>301</v>
      </c>
    </row>
    <row r="3947" spans="1:5" ht="27" x14ac:dyDescent="0.25">
      <c r="A3947" s="418">
        <v>93070</v>
      </c>
      <c r="B3947" s="414" t="s">
        <v>7815</v>
      </c>
      <c r="C3947" s="415" t="s">
        <v>113</v>
      </c>
      <c r="D3947" s="416">
        <v>107.7</v>
      </c>
      <c r="E3947" s="417" t="s">
        <v>301</v>
      </c>
    </row>
    <row r="3948" spans="1:5" ht="27" x14ac:dyDescent="0.25">
      <c r="A3948" s="418">
        <v>93071</v>
      </c>
      <c r="B3948" s="414" t="s">
        <v>7816</v>
      </c>
      <c r="C3948" s="415" t="s">
        <v>113</v>
      </c>
      <c r="D3948" s="416">
        <v>100.13</v>
      </c>
      <c r="E3948" s="417" t="s">
        <v>301</v>
      </c>
    </row>
    <row r="3949" spans="1:5" ht="27" x14ac:dyDescent="0.25">
      <c r="A3949" s="418">
        <v>93072</v>
      </c>
      <c r="B3949" s="414" t="s">
        <v>7817</v>
      </c>
      <c r="C3949" s="415" t="s">
        <v>113</v>
      </c>
      <c r="D3949" s="416">
        <v>871.67</v>
      </c>
      <c r="E3949" s="417" t="s">
        <v>301</v>
      </c>
    </row>
    <row r="3950" spans="1:5" ht="40.5" x14ac:dyDescent="0.25">
      <c r="A3950" s="418">
        <v>93073</v>
      </c>
      <c r="B3950" s="414" t="s">
        <v>7818</v>
      </c>
      <c r="C3950" s="415" t="s">
        <v>113</v>
      </c>
      <c r="D3950" s="416">
        <v>49.27</v>
      </c>
      <c r="E3950" s="417" t="s">
        <v>301</v>
      </c>
    </row>
    <row r="3951" spans="1:5" ht="27" x14ac:dyDescent="0.25">
      <c r="A3951" s="418">
        <v>93074</v>
      </c>
      <c r="B3951" s="414" t="s">
        <v>7819</v>
      </c>
      <c r="C3951" s="415" t="s">
        <v>113</v>
      </c>
      <c r="D3951" s="416">
        <v>8.7200000000000006</v>
      </c>
      <c r="E3951" s="417" t="s">
        <v>301</v>
      </c>
    </row>
    <row r="3952" spans="1:5" ht="40.5" x14ac:dyDescent="0.25">
      <c r="A3952" s="418">
        <v>93075</v>
      </c>
      <c r="B3952" s="414" t="s">
        <v>7820</v>
      </c>
      <c r="C3952" s="415" t="s">
        <v>113</v>
      </c>
      <c r="D3952" s="416">
        <v>13.72</v>
      </c>
      <c r="E3952" s="417" t="s">
        <v>301</v>
      </c>
    </row>
    <row r="3953" spans="1:5" ht="27" x14ac:dyDescent="0.25">
      <c r="A3953" s="418">
        <v>93076</v>
      </c>
      <c r="B3953" s="414" t="s">
        <v>7821</v>
      </c>
      <c r="C3953" s="415" t="s">
        <v>113</v>
      </c>
      <c r="D3953" s="416">
        <v>13.54</v>
      </c>
      <c r="E3953" s="417" t="s">
        <v>301</v>
      </c>
    </row>
    <row r="3954" spans="1:5" ht="40.5" x14ac:dyDescent="0.25">
      <c r="A3954" s="418">
        <v>93077</v>
      </c>
      <c r="B3954" s="414" t="s">
        <v>7822</v>
      </c>
      <c r="C3954" s="415" t="s">
        <v>113</v>
      </c>
      <c r="D3954" s="416">
        <v>19.149999999999999</v>
      </c>
      <c r="E3954" s="417" t="s">
        <v>301</v>
      </c>
    </row>
    <row r="3955" spans="1:5" ht="40.5" x14ac:dyDescent="0.25">
      <c r="A3955" s="418">
        <v>93078</v>
      </c>
      <c r="B3955" s="414" t="s">
        <v>7823</v>
      </c>
      <c r="C3955" s="415" t="s">
        <v>113</v>
      </c>
      <c r="D3955" s="416">
        <v>20.62</v>
      </c>
      <c r="E3955" s="417" t="s">
        <v>301</v>
      </c>
    </row>
    <row r="3956" spans="1:5" ht="27" x14ac:dyDescent="0.25">
      <c r="A3956" s="418">
        <v>93079</v>
      </c>
      <c r="B3956" s="414" t="s">
        <v>7824</v>
      </c>
      <c r="C3956" s="415" t="s">
        <v>113</v>
      </c>
      <c r="D3956" s="416">
        <v>18.52</v>
      </c>
      <c r="E3956" s="417" t="s">
        <v>301</v>
      </c>
    </row>
    <row r="3957" spans="1:5" ht="27" x14ac:dyDescent="0.25">
      <c r="A3957" s="418">
        <v>93080</v>
      </c>
      <c r="B3957" s="414" t="s">
        <v>7825</v>
      </c>
      <c r="C3957" s="415" t="s">
        <v>113</v>
      </c>
      <c r="D3957" s="416">
        <v>5.71</v>
      </c>
      <c r="E3957" s="417" t="s">
        <v>301</v>
      </c>
    </row>
    <row r="3958" spans="1:5" ht="27" x14ac:dyDescent="0.25">
      <c r="A3958" s="418">
        <v>93081</v>
      </c>
      <c r="B3958" s="414" t="s">
        <v>7826</v>
      </c>
      <c r="C3958" s="415" t="s">
        <v>113</v>
      </c>
      <c r="D3958" s="416">
        <v>12.05</v>
      </c>
      <c r="E3958" s="417" t="s">
        <v>301</v>
      </c>
    </row>
    <row r="3959" spans="1:5" ht="40.5" x14ac:dyDescent="0.25">
      <c r="A3959" s="418">
        <v>93082</v>
      </c>
      <c r="B3959" s="414" t="s">
        <v>7827</v>
      </c>
      <c r="C3959" s="415" t="s">
        <v>113</v>
      </c>
      <c r="D3959" s="416">
        <v>14.58</v>
      </c>
      <c r="E3959" s="417" t="s">
        <v>301</v>
      </c>
    </row>
    <row r="3960" spans="1:5" ht="27" x14ac:dyDescent="0.25">
      <c r="A3960" s="418">
        <v>93083</v>
      </c>
      <c r="B3960" s="414" t="s">
        <v>7828</v>
      </c>
      <c r="C3960" s="415" t="s">
        <v>113</v>
      </c>
      <c r="D3960" s="416">
        <v>261.11</v>
      </c>
      <c r="E3960" s="417" t="s">
        <v>301</v>
      </c>
    </row>
    <row r="3961" spans="1:5" ht="27" x14ac:dyDescent="0.25">
      <c r="A3961" s="418">
        <v>93084</v>
      </c>
      <c r="B3961" s="414" t="s">
        <v>7829</v>
      </c>
      <c r="C3961" s="415" t="s">
        <v>113</v>
      </c>
      <c r="D3961" s="416">
        <v>8.99</v>
      </c>
      <c r="E3961" s="417" t="s">
        <v>301</v>
      </c>
    </row>
    <row r="3962" spans="1:5" ht="40.5" x14ac:dyDescent="0.25">
      <c r="A3962" s="418">
        <v>93085</v>
      </c>
      <c r="B3962" s="414" t="s">
        <v>7830</v>
      </c>
      <c r="C3962" s="415" t="s">
        <v>113</v>
      </c>
      <c r="D3962" s="416">
        <v>8.4700000000000006</v>
      </c>
      <c r="E3962" s="417" t="s">
        <v>301</v>
      </c>
    </row>
    <row r="3963" spans="1:5" ht="27" x14ac:dyDescent="0.25">
      <c r="A3963" s="418">
        <v>93086</v>
      </c>
      <c r="B3963" s="414" t="s">
        <v>7831</v>
      </c>
      <c r="C3963" s="415" t="s">
        <v>113</v>
      </c>
      <c r="D3963" s="416">
        <v>303.23</v>
      </c>
      <c r="E3963" s="417" t="s">
        <v>301</v>
      </c>
    </row>
    <row r="3964" spans="1:5" ht="27" x14ac:dyDescent="0.25">
      <c r="A3964" s="418">
        <v>93087</v>
      </c>
      <c r="B3964" s="414" t="s">
        <v>7832</v>
      </c>
      <c r="C3964" s="415" t="s">
        <v>113</v>
      </c>
      <c r="D3964" s="416">
        <v>13.17</v>
      </c>
      <c r="E3964" s="417" t="s">
        <v>301</v>
      </c>
    </row>
    <row r="3965" spans="1:5" ht="27" x14ac:dyDescent="0.25">
      <c r="A3965" s="418">
        <v>93088</v>
      </c>
      <c r="B3965" s="414" t="s">
        <v>7833</v>
      </c>
      <c r="C3965" s="415" t="s">
        <v>113</v>
      </c>
      <c r="D3965" s="416">
        <v>15.24</v>
      </c>
      <c r="E3965" s="417" t="s">
        <v>301</v>
      </c>
    </row>
    <row r="3966" spans="1:5" ht="40.5" x14ac:dyDescent="0.25">
      <c r="A3966" s="418">
        <v>93089</v>
      </c>
      <c r="B3966" s="414" t="s">
        <v>7834</v>
      </c>
      <c r="C3966" s="415" t="s">
        <v>113</v>
      </c>
      <c r="D3966" s="416">
        <v>28.47</v>
      </c>
      <c r="E3966" s="417" t="s">
        <v>301</v>
      </c>
    </row>
    <row r="3967" spans="1:5" ht="27" x14ac:dyDescent="0.25">
      <c r="A3967" s="418">
        <v>93090</v>
      </c>
      <c r="B3967" s="414" t="s">
        <v>7835</v>
      </c>
      <c r="C3967" s="415" t="s">
        <v>113</v>
      </c>
      <c r="D3967" s="416">
        <v>12.21</v>
      </c>
      <c r="E3967" s="417" t="s">
        <v>301</v>
      </c>
    </row>
    <row r="3968" spans="1:5" ht="27" x14ac:dyDescent="0.25">
      <c r="A3968" s="418">
        <v>93091</v>
      </c>
      <c r="B3968" s="414" t="s">
        <v>7836</v>
      </c>
      <c r="C3968" s="415" t="s">
        <v>113</v>
      </c>
      <c r="D3968" s="416">
        <v>10.96</v>
      </c>
      <c r="E3968" s="417" t="s">
        <v>301</v>
      </c>
    </row>
    <row r="3969" spans="1:5" ht="27" x14ac:dyDescent="0.25">
      <c r="A3969" s="418">
        <v>93092</v>
      </c>
      <c r="B3969" s="414" t="s">
        <v>7837</v>
      </c>
      <c r="C3969" s="415" t="s">
        <v>113</v>
      </c>
      <c r="D3969" s="416">
        <v>333.34</v>
      </c>
      <c r="E3969" s="417" t="s">
        <v>301</v>
      </c>
    </row>
    <row r="3970" spans="1:5" ht="27" x14ac:dyDescent="0.25">
      <c r="A3970" s="418">
        <v>93093</v>
      </c>
      <c r="B3970" s="414" t="s">
        <v>7838</v>
      </c>
      <c r="C3970" s="415" t="s">
        <v>113</v>
      </c>
      <c r="D3970" s="416">
        <v>20.03</v>
      </c>
      <c r="E3970" s="417" t="s">
        <v>301</v>
      </c>
    </row>
    <row r="3971" spans="1:5" ht="40.5" x14ac:dyDescent="0.25">
      <c r="A3971" s="418">
        <v>93094</v>
      </c>
      <c r="B3971" s="414" t="s">
        <v>7839</v>
      </c>
      <c r="C3971" s="415" t="s">
        <v>113</v>
      </c>
      <c r="D3971" s="416">
        <v>48.04</v>
      </c>
      <c r="E3971" s="417" t="s">
        <v>301</v>
      </c>
    </row>
    <row r="3972" spans="1:5" ht="40.5" x14ac:dyDescent="0.25">
      <c r="A3972" s="418">
        <v>93095</v>
      </c>
      <c r="B3972" s="414" t="s">
        <v>7840</v>
      </c>
      <c r="C3972" s="415" t="s">
        <v>113</v>
      </c>
      <c r="D3972" s="416">
        <v>37.1</v>
      </c>
      <c r="E3972" s="417" t="s">
        <v>301</v>
      </c>
    </row>
    <row r="3973" spans="1:5" ht="40.5" x14ac:dyDescent="0.25">
      <c r="A3973" s="418">
        <v>93096</v>
      </c>
      <c r="B3973" s="414" t="s">
        <v>7841</v>
      </c>
      <c r="C3973" s="415" t="s">
        <v>113</v>
      </c>
      <c r="D3973" s="416">
        <v>52.41</v>
      </c>
      <c r="E3973" s="417" t="s">
        <v>301</v>
      </c>
    </row>
    <row r="3974" spans="1:5" ht="27" x14ac:dyDescent="0.25">
      <c r="A3974" s="418">
        <v>93097</v>
      </c>
      <c r="B3974" s="414" t="s">
        <v>7842</v>
      </c>
      <c r="C3974" s="415" t="s">
        <v>113</v>
      </c>
      <c r="D3974" s="416">
        <v>8.93</v>
      </c>
      <c r="E3974" s="417" t="s">
        <v>301</v>
      </c>
    </row>
    <row r="3975" spans="1:5" ht="40.5" x14ac:dyDescent="0.25">
      <c r="A3975" s="418">
        <v>93098</v>
      </c>
      <c r="B3975" s="414" t="s">
        <v>7843</v>
      </c>
      <c r="C3975" s="415" t="s">
        <v>113</v>
      </c>
      <c r="D3975" s="416">
        <v>13.93</v>
      </c>
      <c r="E3975" s="417" t="s">
        <v>301</v>
      </c>
    </row>
    <row r="3976" spans="1:5" ht="27" x14ac:dyDescent="0.25">
      <c r="A3976" s="418">
        <v>93099</v>
      </c>
      <c r="B3976" s="414" t="s">
        <v>7844</v>
      </c>
      <c r="C3976" s="415" t="s">
        <v>113</v>
      </c>
      <c r="D3976" s="416">
        <v>15.72</v>
      </c>
      <c r="E3976" s="417" t="s">
        <v>301</v>
      </c>
    </row>
    <row r="3977" spans="1:5" ht="40.5" x14ac:dyDescent="0.25">
      <c r="A3977" s="418">
        <v>93100</v>
      </c>
      <c r="B3977" s="414" t="s">
        <v>7845</v>
      </c>
      <c r="C3977" s="415" t="s">
        <v>113</v>
      </c>
      <c r="D3977" s="416">
        <v>21.33</v>
      </c>
      <c r="E3977" s="417" t="s">
        <v>301</v>
      </c>
    </row>
    <row r="3978" spans="1:5" ht="40.5" x14ac:dyDescent="0.25">
      <c r="A3978" s="418">
        <v>93101</v>
      </c>
      <c r="B3978" s="414" t="s">
        <v>7846</v>
      </c>
      <c r="C3978" s="415" t="s">
        <v>113</v>
      </c>
      <c r="D3978" s="416">
        <v>22.8</v>
      </c>
      <c r="E3978" s="417" t="s">
        <v>301</v>
      </c>
    </row>
    <row r="3979" spans="1:5" ht="27" x14ac:dyDescent="0.25">
      <c r="A3979" s="418">
        <v>93102</v>
      </c>
      <c r="B3979" s="414" t="s">
        <v>7847</v>
      </c>
      <c r="C3979" s="415" t="s">
        <v>113</v>
      </c>
      <c r="D3979" s="416">
        <v>20.5</v>
      </c>
      <c r="E3979" s="417" t="s">
        <v>301</v>
      </c>
    </row>
    <row r="3980" spans="1:5" ht="27" x14ac:dyDescent="0.25">
      <c r="A3980" s="418">
        <v>93103</v>
      </c>
      <c r="B3980" s="414" t="s">
        <v>7848</v>
      </c>
      <c r="C3980" s="415" t="s">
        <v>113</v>
      </c>
      <c r="D3980" s="416">
        <v>5.87</v>
      </c>
      <c r="E3980" s="417" t="s">
        <v>301</v>
      </c>
    </row>
    <row r="3981" spans="1:5" ht="27" x14ac:dyDescent="0.25">
      <c r="A3981" s="418">
        <v>93104</v>
      </c>
      <c r="B3981" s="414" t="s">
        <v>7849</v>
      </c>
      <c r="C3981" s="415" t="s">
        <v>113</v>
      </c>
      <c r="D3981" s="416">
        <v>12.21</v>
      </c>
      <c r="E3981" s="417" t="s">
        <v>301</v>
      </c>
    </row>
    <row r="3982" spans="1:5" ht="27" x14ac:dyDescent="0.25">
      <c r="A3982" s="418">
        <v>93105</v>
      </c>
      <c r="B3982" s="414" t="s">
        <v>7850</v>
      </c>
      <c r="C3982" s="415" t="s">
        <v>113</v>
      </c>
      <c r="D3982" s="416">
        <v>14.74</v>
      </c>
      <c r="E3982" s="417" t="s">
        <v>301</v>
      </c>
    </row>
    <row r="3983" spans="1:5" ht="27" x14ac:dyDescent="0.25">
      <c r="A3983" s="418">
        <v>93106</v>
      </c>
      <c r="B3983" s="414" t="s">
        <v>7851</v>
      </c>
      <c r="C3983" s="415" t="s">
        <v>113</v>
      </c>
      <c r="D3983" s="416">
        <v>261.27</v>
      </c>
      <c r="E3983" s="417" t="s">
        <v>301</v>
      </c>
    </row>
    <row r="3984" spans="1:5" ht="27" x14ac:dyDescent="0.25">
      <c r="A3984" s="418">
        <v>93107</v>
      </c>
      <c r="B3984" s="414" t="s">
        <v>7852</v>
      </c>
      <c r="C3984" s="415" t="s">
        <v>113</v>
      </c>
      <c r="D3984" s="416">
        <v>10.41</v>
      </c>
      <c r="E3984" s="417" t="s">
        <v>301</v>
      </c>
    </row>
    <row r="3985" spans="1:5" ht="27" x14ac:dyDescent="0.25">
      <c r="A3985" s="418">
        <v>93108</v>
      </c>
      <c r="B3985" s="414" t="s">
        <v>7853</v>
      </c>
      <c r="C3985" s="415" t="s">
        <v>113</v>
      </c>
      <c r="D3985" s="416">
        <v>9.89</v>
      </c>
      <c r="E3985" s="417" t="s">
        <v>301</v>
      </c>
    </row>
    <row r="3986" spans="1:5" ht="27" x14ac:dyDescent="0.25">
      <c r="A3986" s="418">
        <v>93109</v>
      </c>
      <c r="B3986" s="414" t="s">
        <v>7854</v>
      </c>
      <c r="C3986" s="415" t="s">
        <v>113</v>
      </c>
      <c r="D3986" s="416">
        <v>304.64999999999998</v>
      </c>
      <c r="E3986" s="417" t="s">
        <v>301</v>
      </c>
    </row>
    <row r="3987" spans="1:5" ht="27" x14ac:dyDescent="0.25">
      <c r="A3987" s="418">
        <v>93110</v>
      </c>
      <c r="B3987" s="414" t="s">
        <v>7855</v>
      </c>
      <c r="C3987" s="415" t="s">
        <v>113</v>
      </c>
      <c r="D3987" s="416">
        <v>14.59</v>
      </c>
      <c r="E3987" s="417" t="s">
        <v>301</v>
      </c>
    </row>
    <row r="3988" spans="1:5" ht="27" x14ac:dyDescent="0.25">
      <c r="A3988" s="418">
        <v>93111</v>
      </c>
      <c r="B3988" s="414" t="s">
        <v>7856</v>
      </c>
      <c r="C3988" s="415" t="s">
        <v>113</v>
      </c>
      <c r="D3988" s="416">
        <v>16.54</v>
      </c>
      <c r="E3988" s="417" t="s">
        <v>301</v>
      </c>
    </row>
    <row r="3989" spans="1:5" ht="27" x14ac:dyDescent="0.25">
      <c r="A3989" s="418">
        <v>93112</v>
      </c>
      <c r="B3989" s="414" t="s">
        <v>7857</v>
      </c>
      <c r="C3989" s="415" t="s">
        <v>113</v>
      </c>
      <c r="D3989" s="416">
        <v>29.89</v>
      </c>
      <c r="E3989" s="417" t="s">
        <v>301</v>
      </c>
    </row>
    <row r="3990" spans="1:5" ht="27" x14ac:dyDescent="0.25">
      <c r="A3990" s="418">
        <v>93113</v>
      </c>
      <c r="B3990" s="414" t="s">
        <v>7858</v>
      </c>
      <c r="C3990" s="415" t="s">
        <v>113</v>
      </c>
      <c r="D3990" s="416">
        <v>14.78</v>
      </c>
      <c r="E3990" s="417" t="s">
        <v>301</v>
      </c>
    </row>
    <row r="3991" spans="1:5" ht="27" x14ac:dyDescent="0.25">
      <c r="A3991" s="418">
        <v>93114</v>
      </c>
      <c r="B3991" s="414" t="s">
        <v>7859</v>
      </c>
      <c r="C3991" s="415" t="s">
        <v>113</v>
      </c>
      <c r="D3991" s="416">
        <v>22.6</v>
      </c>
      <c r="E3991" s="417" t="s">
        <v>301</v>
      </c>
    </row>
    <row r="3992" spans="1:5" ht="27" x14ac:dyDescent="0.25">
      <c r="A3992" s="418">
        <v>93115</v>
      </c>
      <c r="B3992" s="414" t="s">
        <v>7860</v>
      </c>
      <c r="C3992" s="415" t="s">
        <v>113</v>
      </c>
      <c r="D3992" s="416">
        <v>50.61</v>
      </c>
      <c r="E3992" s="417" t="s">
        <v>301</v>
      </c>
    </row>
    <row r="3993" spans="1:5" ht="27" x14ac:dyDescent="0.25">
      <c r="A3993" s="418">
        <v>93116</v>
      </c>
      <c r="B3993" s="414" t="s">
        <v>7861</v>
      </c>
      <c r="C3993" s="415" t="s">
        <v>113</v>
      </c>
      <c r="D3993" s="416">
        <v>335.91</v>
      </c>
      <c r="E3993" s="417" t="s">
        <v>301</v>
      </c>
    </row>
    <row r="3994" spans="1:5" ht="40.5" x14ac:dyDescent="0.25">
      <c r="A3994" s="418">
        <v>93117</v>
      </c>
      <c r="B3994" s="414" t="s">
        <v>7862</v>
      </c>
      <c r="C3994" s="415" t="s">
        <v>113</v>
      </c>
      <c r="D3994" s="416">
        <v>37.340000000000003</v>
      </c>
      <c r="E3994" s="417" t="s">
        <v>301</v>
      </c>
    </row>
    <row r="3995" spans="1:5" ht="40.5" x14ac:dyDescent="0.25">
      <c r="A3995" s="418">
        <v>93118</v>
      </c>
      <c r="B3995" s="414" t="s">
        <v>7863</v>
      </c>
      <c r="C3995" s="415" t="s">
        <v>113</v>
      </c>
      <c r="D3995" s="416">
        <v>55.27</v>
      </c>
      <c r="E3995" s="417" t="s">
        <v>301</v>
      </c>
    </row>
    <row r="3996" spans="1:5" ht="27" x14ac:dyDescent="0.25">
      <c r="A3996" s="418">
        <v>93119</v>
      </c>
      <c r="B3996" s="414" t="s">
        <v>7864</v>
      </c>
      <c r="C3996" s="415" t="s">
        <v>113</v>
      </c>
      <c r="D3996" s="416">
        <v>11.21</v>
      </c>
      <c r="E3996" s="417" t="s">
        <v>301</v>
      </c>
    </row>
    <row r="3997" spans="1:5" ht="27" x14ac:dyDescent="0.25">
      <c r="A3997" s="418">
        <v>93120</v>
      </c>
      <c r="B3997" s="414" t="s">
        <v>7865</v>
      </c>
      <c r="C3997" s="415" t="s">
        <v>113</v>
      </c>
      <c r="D3997" s="416">
        <v>16.82</v>
      </c>
      <c r="E3997" s="417" t="s">
        <v>301</v>
      </c>
    </row>
    <row r="3998" spans="1:5" ht="27" x14ac:dyDescent="0.25">
      <c r="A3998" s="418">
        <v>93121</v>
      </c>
      <c r="B3998" s="414" t="s">
        <v>7866</v>
      </c>
      <c r="C3998" s="415" t="s">
        <v>113</v>
      </c>
      <c r="D3998" s="416">
        <v>18.29</v>
      </c>
      <c r="E3998" s="417" t="s">
        <v>301</v>
      </c>
    </row>
    <row r="3999" spans="1:5" ht="27" x14ac:dyDescent="0.25">
      <c r="A3999" s="418">
        <v>93122</v>
      </c>
      <c r="B3999" s="414" t="s">
        <v>7867</v>
      </c>
      <c r="C3999" s="415" t="s">
        <v>113</v>
      </c>
      <c r="D3999" s="416">
        <v>16.2</v>
      </c>
      <c r="E3999" s="417" t="s">
        <v>301</v>
      </c>
    </row>
    <row r="4000" spans="1:5" ht="27" x14ac:dyDescent="0.25">
      <c r="A4000" s="418">
        <v>93123</v>
      </c>
      <c r="B4000" s="414" t="s">
        <v>7868</v>
      </c>
      <c r="C4000" s="415" t="s">
        <v>113</v>
      </c>
      <c r="D4000" s="416">
        <v>34.590000000000003</v>
      </c>
      <c r="E4000" s="417" t="s">
        <v>301</v>
      </c>
    </row>
    <row r="4001" spans="1:5" ht="27" x14ac:dyDescent="0.25">
      <c r="A4001" s="418">
        <v>93124</v>
      </c>
      <c r="B4001" s="414" t="s">
        <v>7869</v>
      </c>
      <c r="C4001" s="415" t="s">
        <v>113</v>
      </c>
      <c r="D4001" s="416">
        <v>53.86</v>
      </c>
      <c r="E4001" s="417" t="s">
        <v>301</v>
      </c>
    </row>
    <row r="4002" spans="1:5" ht="27" x14ac:dyDescent="0.25">
      <c r="A4002" s="418">
        <v>93125</v>
      </c>
      <c r="B4002" s="414" t="s">
        <v>7870</v>
      </c>
      <c r="C4002" s="415" t="s">
        <v>113</v>
      </c>
      <c r="D4002" s="416">
        <v>78.03</v>
      </c>
      <c r="E4002" s="417" t="s">
        <v>301</v>
      </c>
    </row>
    <row r="4003" spans="1:5" ht="27" x14ac:dyDescent="0.25">
      <c r="A4003" s="418">
        <v>93126</v>
      </c>
      <c r="B4003" s="414" t="s">
        <v>7871</v>
      </c>
      <c r="C4003" s="415" t="s">
        <v>113</v>
      </c>
      <c r="D4003" s="416">
        <v>171.08</v>
      </c>
      <c r="E4003" s="417" t="s">
        <v>301</v>
      </c>
    </row>
    <row r="4004" spans="1:5" ht="27" x14ac:dyDescent="0.25">
      <c r="A4004" s="418">
        <v>93133</v>
      </c>
      <c r="B4004" s="414" t="s">
        <v>7872</v>
      </c>
      <c r="C4004" s="415" t="s">
        <v>113</v>
      </c>
      <c r="D4004" s="416">
        <v>13.53</v>
      </c>
      <c r="E4004" s="417" t="s">
        <v>301</v>
      </c>
    </row>
    <row r="4005" spans="1:5" ht="40.5" x14ac:dyDescent="0.25">
      <c r="A4005" s="418">
        <v>94465</v>
      </c>
      <c r="B4005" s="414" t="s">
        <v>3421</v>
      </c>
      <c r="C4005" s="415" t="s">
        <v>113</v>
      </c>
      <c r="D4005" s="416">
        <v>33.06</v>
      </c>
      <c r="E4005" s="417" t="s">
        <v>301</v>
      </c>
    </row>
    <row r="4006" spans="1:5" ht="40.5" x14ac:dyDescent="0.25">
      <c r="A4006" s="418">
        <v>94466</v>
      </c>
      <c r="B4006" s="414" t="s">
        <v>3422</v>
      </c>
      <c r="C4006" s="415" t="s">
        <v>113</v>
      </c>
      <c r="D4006" s="416">
        <v>33.07</v>
      </c>
      <c r="E4006" s="417" t="s">
        <v>301</v>
      </c>
    </row>
    <row r="4007" spans="1:5" ht="40.5" x14ac:dyDescent="0.25">
      <c r="A4007" s="418">
        <v>94467</v>
      </c>
      <c r="B4007" s="414" t="s">
        <v>3423</v>
      </c>
      <c r="C4007" s="415" t="s">
        <v>113</v>
      </c>
      <c r="D4007" s="416">
        <v>49.2</v>
      </c>
      <c r="E4007" s="417" t="s">
        <v>301</v>
      </c>
    </row>
    <row r="4008" spans="1:5" ht="40.5" x14ac:dyDescent="0.25">
      <c r="A4008" s="418">
        <v>94468</v>
      </c>
      <c r="B4008" s="414" t="s">
        <v>3424</v>
      </c>
      <c r="C4008" s="415" t="s">
        <v>113</v>
      </c>
      <c r="D4008" s="416">
        <v>43.47</v>
      </c>
      <c r="E4008" s="417" t="s">
        <v>301</v>
      </c>
    </row>
    <row r="4009" spans="1:5" ht="40.5" x14ac:dyDescent="0.25">
      <c r="A4009" s="418">
        <v>94469</v>
      </c>
      <c r="B4009" s="414" t="s">
        <v>3425</v>
      </c>
      <c r="C4009" s="415" t="s">
        <v>113</v>
      </c>
      <c r="D4009" s="416">
        <v>70.78</v>
      </c>
      <c r="E4009" s="417" t="s">
        <v>301</v>
      </c>
    </row>
    <row r="4010" spans="1:5" ht="40.5" x14ac:dyDescent="0.25">
      <c r="A4010" s="418">
        <v>94470</v>
      </c>
      <c r="B4010" s="414" t="s">
        <v>3426</v>
      </c>
      <c r="C4010" s="415" t="s">
        <v>113</v>
      </c>
      <c r="D4010" s="416">
        <v>65.680000000000007</v>
      </c>
      <c r="E4010" s="417" t="s">
        <v>301</v>
      </c>
    </row>
    <row r="4011" spans="1:5" ht="40.5" x14ac:dyDescent="0.25">
      <c r="A4011" s="418">
        <v>94471</v>
      </c>
      <c r="B4011" s="414" t="s">
        <v>3427</v>
      </c>
      <c r="C4011" s="415" t="s">
        <v>113</v>
      </c>
      <c r="D4011" s="416">
        <v>47.82</v>
      </c>
      <c r="E4011" s="417" t="s">
        <v>301</v>
      </c>
    </row>
    <row r="4012" spans="1:5" ht="40.5" x14ac:dyDescent="0.25">
      <c r="A4012" s="418">
        <v>94472</v>
      </c>
      <c r="B4012" s="414" t="s">
        <v>3428</v>
      </c>
      <c r="C4012" s="415" t="s">
        <v>113</v>
      </c>
      <c r="D4012" s="416">
        <v>49.1</v>
      </c>
      <c r="E4012" s="417" t="s">
        <v>301</v>
      </c>
    </row>
    <row r="4013" spans="1:5" ht="40.5" x14ac:dyDescent="0.25">
      <c r="A4013" s="418">
        <v>94473</v>
      </c>
      <c r="B4013" s="414" t="s">
        <v>3429</v>
      </c>
      <c r="C4013" s="415" t="s">
        <v>113</v>
      </c>
      <c r="D4013" s="416">
        <v>70.64</v>
      </c>
      <c r="E4013" s="417" t="s">
        <v>301</v>
      </c>
    </row>
    <row r="4014" spans="1:5" ht="40.5" x14ac:dyDescent="0.25">
      <c r="A4014" s="418">
        <v>94474</v>
      </c>
      <c r="B4014" s="414" t="s">
        <v>3430</v>
      </c>
      <c r="C4014" s="415" t="s">
        <v>113</v>
      </c>
      <c r="D4014" s="416">
        <v>76.25</v>
      </c>
      <c r="E4014" s="417" t="s">
        <v>301</v>
      </c>
    </row>
    <row r="4015" spans="1:5" ht="40.5" x14ac:dyDescent="0.25">
      <c r="A4015" s="418">
        <v>94475</v>
      </c>
      <c r="B4015" s="414" t="s">
        <v>3431</v>
      </c>
      <c r="C4015" s="415" t="s">
        <v>113</v>
      </c>
      <c r="D4015" s="416">
        <v>96.43</v>
      </c>
      <c r="E4015" s="417" t="s">
        <v>301</v>
      </c>
    </row>
    <row r="4016" spans="1:5" ht="40.5" x14ac:dyDescent="0.25">
      <c r="A4016" s="418">
        <v>94476</v>
      </c>
      <c r="B4016" s="414" t="s">
        <v>3432</v>
      </c>
      <c r="C4016" s="415" t="s">
        <v>113</v>
      </c>
      <c r="D4016" s="416">
        <v>107.24</v>
      </c>
      <c r="E4016" s="417" t="s">
        <v>301</v>
      </c>
    </row>
    <row r="4017" spans="1:5" ht="40.5" x14ac:dyDescent="0.25">
      <c r="A4017" s="418">
        <v>94477</v>
      </c>
      <c r="B4017" s="414" t="s">
        <v>3433</v>
      </c>
      <c r="C4017" s="415" t="s">
        <v>113</v>
      </c>
      <c r="D4017" s="416">
        <v>63.66</v>
      </c>
      <c r="E4017" s="417" t="s">
        <v>301</v>
      </c>
    </row>
    <row r="4018" spans="1:5" ht="40.5" x14ac:dyDescent="0.25">
      <c r="A4018" s="418">
        <v>94478</v>
      </c>
      <c r="B4018" s="414" t="s">
        <v>3434</v>
      </c>
      <c r="C4018" s="415" t="s">
        <v>113</v>
      </c>
      <c r="D4018" s="416">
        <v>96.91</v>
      </c>
      <c r="E4018" s="417" t="s">
        <v>301</v>
      </c>
    </row>
    <row r="4019" spans="1:5" ht="40.5" x14ac:dyDescent="0.25">
      <c r="A4019" s="418">
        <v>94479</v>
      </c>
      <c r="B4019" s="414" t="s">
        <v>3435</v>
      </c>
      <c r="C4019" s="415" t="s">
        <v>113</v>
      </c>
      <c r="D4019" s="416">
        <v>127.46</v>
      </c>
      <c r="E4019" s="417" t="s">
        <v>301</v>
      </c>
    </row>
    <row r="4020" spans="1:5" ht="40.5" x14ac:dyDescent="0.25">
      <c r="A4020" s="418">
        <v>94606</v>
      </c>
      <c r="B4020" s="414" t="s">
        <v>7873</v>
      </c>
      <c r="C4020" s="415" t="s">
        <v>113</v>
      </c>
      <c r="D4020" s="416">
        <v>50.15</v>
      </c>
      <c r="E4020" s="417" t="s">
        <v>301</v>
      </c>
    </row>
    <row r="4021" spans="1:5" ht="40.5" x14ac:dyDescent="0.25">
      <c r="A4021" s="418">
        <v>94608</v>
      </c>
      <c r="B4021" s="414" t="s">
        <v>7874</v>
      </c>
      <c r="C4021" s="415" t="s">
        <v>113</v>
      </c>
      <c r="D4021" s="416">
        <v>116.74</v>
      </c>
      <c r="E4021" s="417" t="s">
        <v>301</v>
      </c>
    </row>
    <row r="4022" spans="1:5" ht="40.5" x14ac:dyDescent="0.25">
      <c r="A4022" s="418">
        <v>94610</v>
      </c>
      <c r="B4022" s="414" t="s">
        <v>7875</v>
      </c>
      <c r="C4022" s="415" t="s">
        <v>113</v>
      </c>
      <c r="D4022" s="416">
        <v>171.66</v>
      </c>
      <c r="E4022" s="417" t="s">
        <v>301</v>
      </c>
    </row>
    <row r="4023" spans="1:5" ht="40.5" x14ac:dyDescent="0.25">
      <c r="A4023" s="418">
        <v>94612</v>
      </c>
      <c r="B4023" s="414" t="s">
        <v>7876</v>
      </c>
      <c r="C4023" s="415" t="s">
        <v>113</v>
      </c>
      <c r="D4023" s="416">
        <v>238.88</v>
      </c>
      <c r="E4023" s="417" t="s">
        <v>301</v>
      </c>
    </row>
    <row r="4024" spans="1:5" ht="40.5" x14ac:dyDescent="0.25">
      <c r="A4024" s="418">
        <v>94614</v>
      </c>
      <c r="B4024" s="414" t="s">
        <v>7877</v>
      </c>
      <c r="C4024" s="415" t="s">
        <v>113</v>
      </c>
      <c r="D4024" s="416">
        <v>84</v>
      </c>
      <c r="E4024" s="417" t="s">
        <v>301</v>
      </c>
    </row>
    <row r="4025" spans="1:5" ht="40.5" x14ac:dyDescent="0.25">
      <c r="A4025" s="418">
        <v>94615</v>
      </c>
      <c r="B4025" s="414" t="s">
        <v>7878</v>
      </c>
      <c r="C4025" s="415" t="s">
        <v>113</v>
      </c>
      <c r="D4025" s="416">
        <v>94.45</v>
      </c>
      <c r="E4025" s="417" t="s">
        <v>301</v>
      </c>
    </row>
    <row r="4026" spans="1:5" ht="40.5" x14ac:dyDescent="0.25">
      <c r="A4026" s="418">
        <v>94616</v>
      </c>
      <c r="B4026" s="414" t="s">
        <v>7879</v>
      </c>
      <c r="C4026" s="415" t="s">
        <v>113</v>
      </c>
      <c r="D4026" s="416">
        <v>221.38</v>
      </c>
      <c r="E4026" s="417" t="s">
        <v>301</v>
      </c>
    </row>
    <row r="4027" spans="1:5" ht="40.5" x14ac:dyDescent="0.25">
      <c r="A4027" s="418">
        <v>94617</v>
      </c>
      <c r="B4027" s="414" t="s">
        <v>7880</v>
      </c>
      <c r="C4027" s="415" t="s">
        <v>113</v>
      </c>
      <c r="D4027" s="416">
        <v>185.04</v>
      </c>
      <c r="E4027" s="417" t="s">
        <v>301</v>
      </c>
    </row>
    <row r="4028" spans="1:5" ht="40.5" x14ac:dyDescent="0.25">
      <c r="A4028" s="418">
        <v>94618</v>
      </c>
      <c r="B4028" s="414" t="s">
        <v>7881</v>
      </c>
      <c r="C4028" s="415" t="s">
        <v>113</v>
      </c>
      <c r="D4028" s="416">
        <v>218.11</v>
      </c>
      <c r="E4028" s="417" t="s">
        <v>301</v>
      </c>
    </row>
    <row r="4029" spans="1:5" ht="40.5" x14ac:dyDescent="0.25">
      <c r="A4029" s="418">
        <v>94620</v>
      </c>
      <c r="B4029" s="414" t="s">
        <v>7882</v>
      </c>
      <c r="C4029" s="415" t="s">
        <v>113</v>
      </c>
      <c r="D4029" s="416">
        <v>489.98</v>
      </c>
      <c r="E4029" s="417" t="s">
        <v>301</v>
      </c>
    </row>
    <row r="4030" spans="1:5" ht="40.5" x14ac:dyDescent="0.25">
      <c r="A4030" s="418">
        <v>94622</v>
      </c>
      <c r="B4030" s="414" t="s">
        <v>7883</v>
      </c>
      <c r="C4030" s="415" t="s">
        <v>113</v>
      </c>
      <c r="D4030" s="416">
        <v>122.01</v>
      </c>
      <c r="E4030" s="417" t="s">
        <v>301</v>
      </c>
    </row>
    <row r="4031" spans="1:5" ht="40.5" x14ac:dyDescent="0.25">
      <c r="A4031" s="418">
        <v>94623</v>
      </c>
      <c r="B4031" s="414" t="s">
        <v>7884</v>
      </c>
      <c r="C4031" s="415" t="s">
        <v>113</v>
      </c>
      <c r="D4031" s="416">
        <v>274.82</v>
      </c>
      <c r="E4031" s="417" t="s">
        <v>301</v>
      </c>
    </row>
    <row r="4032" spans="1:5" ht="40.5" x14ac:dyDescent="0.25">
      <c r="A4032" s="418">
        <v>94624</v>
      </c>
      <c r="B4032" s="414" t="s">
        <v>7885</v>
      </c>
      <c r="C4032" s="415" t="s">
        <v>113</v>
      </c>
      <c r="D4032" s="416">
        <v>414.32</v>
      </c>
      <c r="E4032" s="417" t="s">
        <v>301</v>
      </c>
    </row>
    <row r="4033" spans="1:5" ht="40.5" x14ac:dyDescent="0.25">
      <c r="A4033" s="418">
        <v>94625</v>
      </c>
      <c r="B4033" s="414" t="s">
        <v>7886</v>
      </c>
      <c r="C4033" s="415" t="s">
        <v>113</v>
      </c>
      <c r="D4033" s="416">
        <v>851.59</v>
      </c>
      <c r="E4033" s="417" t="s">
        <v>301</v>
      </c>
    </row>
    <row r="4034" spans="1:5" ht="40.5" x14ac:dyDescent="0.25">
      <c r="A4034" s="418">
        <v>94656</v>
      </c>
      <c r="B4034" s="414" t="s">
        <v>3436</v>
      </c>
      <c r="C4034" s="415" t="s">
        <v>113</v>
      </c>
      <c r="D4034" s="416">
        <v>4.79</v>
      </c>
      <c r="E4034" s="417" t="s">
        <v>301</v>
      </c>
    </row>
    <row r="4035" spans="1:5" ht="40.5" x14ac:dyDescent="0.25">
      <c r="A4035" s="418">
        <v>94657</v>
      </c>
      <c r="B4035" s="414" t="s">
        <v>3437</v>
      </c>
      <c r="C4035" s="415" t="s">
        <v>113</v>
      </c>
      <c r="D4035" s="416">
        <v>4.72</v>
      </c>
      <c r="E4035" s="417" t="s">
        <v>301</v>
      </c>
    </row>
    <row r="4036" spans="1:5" ht="40.5" x14ac:dyDescent="0.25">
      <c r="A4036" s="418">
        <v>94658</v>
      </c>
      <c r="B4036" s="414" t="s">
        <v>3438</v>
      </c>
      <c r="C4036" s="415" t="s">
        <v>113</v>
      </c>
      <c r="D4036" s="416">
        <v>5.44</v>
      </c>
      <c r="E4036" s="417" t="s">
        <v>301</v>
      </c>
    </row>
    <row r="4037" spans="1:5" ht="40.5" x14ac:dyDescent="0.25">
      <c r="A4037" s="418">
        <v>94659</v>
      </c>
      <c r="B4037" s="414" t="s">
        <v>3439</v>
      </c>
      <c r="C4037" s="415" t="s">
        <v>113</v>
      </c>
      <c r="D4037" s="416">
        <v>5.51</v>
      </c>
      <c r="E4037" s="417" t="s">
        <v>301</v>
      </c>
    </row>
    <row r="4038" spans="1:5" ht="40.5" x14ac:dyDescent="0.25">
      <c r="A4038" s="418">
        <v>94660</v>
      </c>
      <c r="B4038" s="414" t="s">
        <v>3440</v>
      </c>
      <c r="C4038" s="415" t="s">
        <v>113</v>
      </c>
      <c r="D4038" s="416">
        <v>8.81</v>
      </c>
      <c r="E4038" s="417" t="s">
        <v>301</v>
      </c>
    </row>
    <row r="4039" spans="1:5" ht="40.5" x14ac:dyDescent="0.25">
      <c r="A4039" s="418">
        <v>94661</v>
      </c>
      <c r="B4039" s="414" t="s">
        <v>3441</v>
      </c>
      <c r="C4039" s="415" t="s">
        <v>113</v>
      </c>
      <c r="D4039" s="416">
        <v>9.1199999999999992</v>
      </c>
      <c r="E4039" s="417" t="s">
        <v>301</v>
      </c>
    </row>
    <row r="4040" spans="1:5" ht="40.5" x14ac:dyDescent="0.25">
      <c r="A4040" s="418">
        <v>94662</v>
      </c>
      <c r="B4040" s="414" t="s">
        <v>3442</v>
      </c>
      <c r="C4040" s="415" t="s">
        <v>113</v>
      </c>
      <c r="D4040" s="416">
        <v>9.4700000000000006</v>
      </c>
      <c r="E4040" s="417" t="s">
        <v>301</v>
      </c>
    </row>
    <row r="4041" spans="1:5" ht="40.5" x14ac:dyDescent="0.25">
      <c r="A4041" s="418">
        <v>94663</v>
      </c>
      <c r="B4041" s="414" t="s">
        <v>3443</v>
      </c>
      <c r="C4041" s="415" t="s">
        <v>113</v>
      </c>
      <c r="D4041" s="416">
        <v>9.59</v>
      </c>
      <c r="E4041" s="417" t="s">
        <v>301</v>
      </c>
    </row>
    <row r="4042" spans="1:5" ht="40.5" x14ac:dyDescent="0.25">
      <c r="A4042" s="418">
        <v>94664</v>
      </c>
      <c r="B4042" s="414" t="s">
        <v>3444</v>
      </c>
      <c r="C4042" s="415" t="s">
        <v>113</v>
      </c>
      <c r="D4042" s="416">
        <v>19.95</v>
      </c>
      <c r="E4042" s="417" t="s">
        <v>301</v>
      </c>
    </row>
    <row r="4043" spans="1:5" ht="40.5" x14ac:dyDescent="0.25">
      <c r="A4043" s="418">
        <v>94665</v>
      </c>
      <c r="B4043" s="414" t="s">
        <v>3445</v>
      </c>
      <c r="C4043" s="415" t="s">
        <v>113</v>
      </c>
      <c r="D4043" s="416">
        <v>19.940000000000001</v>
      </c>
      <c r="E4043" s="417" t="s">
        <v>301</v>
      </c>
    </row>
    <row r="4044" spans="1:5" ht="40.5" x14ac:dyDescent="0.25">
      <c r="A4044" s="418">
        <v>94666</v>
      </c>
      <c r="B4044" s="414" t="s">
        <v>3446</v>
      </c>
      <c r="C4044" s="415" t="s">
        <v>113</v>
      </c>
      <c r="D4044" s="416">
        <v>23.74</v>
      </c>
      <c r="E4044" s="417" t="s">
        <v>301</v>
      </c>
    </row>
    <row r="4045" spans="1:5" ht="40.5" x14ac:dyDescent="0.25">
      <c r="A4045" s="418">
        <v>94667</v>
      </c>
      <c r="B4045" s="414" t="s">
        <v>3447</v>
      </c>
      <c r="C4045" s="415" t="s">
        <v>113</v>
      </c>
      <c r="D4045" s="416">
        <v>26.09</v>
      </c>
      <c r="E4045" s="417" t="s">
        <v>301</v>
      </c>
    </row>
    <row r="4046" spans="1:5" ht="40.5" x14ac:dyDescent="0.25">
      <c r="A4046" s="418">
        <v>94668</v>
      </c>
      <c r="B4046" s="414" t="s">
        <v>3448</v>
      </c>
      <c r="C4046" s="415" t="s">
        <v>113</v>
      </c>
      <c r="D4046" s="416">
        <v>40.840000000000003</v>
      </c>
      <c r="E4046" s="417" t="s">
        <v>301</v>
      </c>
    </row>
    <row r="4047" spans="1:5" ht="40.5" x14ac:dyDescent="0.25">
      <c r="A4047" s="418">
        <v>94669</v>
      </c>
      <c r="B4047" s="414" t="s">
        <v>3449</v>
      </c>
      <c r="C4047" s="415" t="s">
        <v>113</v>
      </c>
      <c r="D4047" s="416">
        <v>54.08</v>
      </c>
      <c r="E4047" s="417" t="s">
        <v>301</v>
      </c>
    </row>
    <row r="4048" spans="1:5" ht="40.5" x14ac:dyDescent="0.25">
      <c r="A4048" s="418">
        <v>94670</v>
      </c>
      <c r="B4048" s="414" t="s">
        <v>3450</v>
      </c>
      <c r="C4048" s="415" t="s">
        <v>113</v>
      </c>
      <c r="D4048" s="416">
        <v>52.63</v>
      </c>
      <c r="E4048" s="417" t="s">
        <v>301</v>
      </c>
    </row>
    <row r="4049" spans="1:5" ht="40.5" x14ac:dyDescent="0.25">
      <c r="A4049" s="418">
        <v>94671</v>
      </c>
      <c r="B4049" s="414" t="s">
        <v>3451</v>
      </c>
      <c r="C4049" s="415" t="s">
        <v>113</v>
      </c>
      <c r="D4049" s="416">
        <v>74.69</v>
      </c>
      <c r="E4049" s="417" t="s">
        <v>301</v>
      </c>
    </row>
    <row r="4050" spans="1:5" ht="40.5" x14ac:dyDescent="0.25">
      <c r="A4050" s="418">
        <v>94672</v>
      </c>
      <c r="B4050" s="414" t="s">
        <v>3452</v>
      </c>
      <c r="C4050" s="415" t="s">
        <v>113</v>
      </c>
      <c r="D4050" s="416">
        <v>8</v>
      </c>
      <c r="E4050" s="417" t="s">
        <v>301</v>
      </c>
    </row>
    <row r="4051" spans="1:5" ht="40.5" x14ac:dyDescent="0.25">
      <c r="A4051" s="418">
        <v>94673</v>
      </c>
      <c r="B4051" s="414" t="s">
        <v>3453</v>
      </c>
      <c r="C4051" s="415" t="s">
        <v>113</v>
      </c>
      <c r="D4051" s="416">
        <v>7.82</v>
      </c>
      <c r="E4051" s="417" t="s">
        <v>301</v>
      </c>
    </row>
    <row r="4052" spans="1:5" ht="40.5" x14ac:dyDescent="0.25">
      <c r="A4052" s="418">
        <v>94674</v>
      </c>
      <c r="B4052" s="414" t="s">
        <v>3454</v>
      </c>
      <c r="C4052" s="415" t="s">
        <v>113</v>
      </c>
      <c r="D4052" s="416">
        <v>7.21</v>
      </c>
      <c r="E4052" s="417" t="s">
        <v>301</v>
      </c>
    </row>
    <row r="4053" spans="1:5" ht="40.5" x14ac:dyDescent="0.25">
      <c r="A4053" s="418">
        <v>94675</v>
      </c>
      <c r="B4053" s="414" t="s">
        <v>3455</v>
      </c>
      <c r="C4053" s="415" t="s">
        <v>113</v>
      </c>
      <c r="D4053" s="416">
        <v>10.54</v>
      </c>
      <c r="E4053" s="417" t="s">
        <v>301</v>
      </c>
    </row>
    <row r="4054" spans="1:5" ht="40.5" x14ac:dyDescent="0.25">
      <c r="A4054" s="418">
        <v>94676</v>
      </c>
      <c r="B4054" s="414" t="s">
        <v>3456</v>
      </c>
      <c r="C4054" s="415" t="s">
        <v>113</v>
      </c>
      <c r="D4054" s="416">
        <v>12.14</v>
      </c>
      <c r="E4054" s="417" t="s">
        <v>301</v>
      </c>
    </row>
    <row r="4055" spans="1:5" ht="40.5" x14ac:dyDescent="0.25">
      <c r="A4055" s="418">
        <v>94677</v>
      </c>
      <c r="B4055" s="414" t="s">
        <v>3457</v>
      </c>
      <c r="C4055" s="415" t="s">
        <v>113</v>
      </c>
      <c r="D4055" s="416">
        <v>17.16</v>
      </c>
      <c r="E4055" s="417" t="s">
        <v>301</v>
      </c>
    </row>
    <row r="4056" spans="1:5" ht="40.5" x14ac:dyDescent="0.25">
      <c r="A4056" s="418">
        <v>94678</v>
      </c>
      <c r="B4056" s="414" t="s">
        <v>3458</v>
      </c>
      <c r="C4056" s="415" t="s">
        <v>113</v>
      </c>
      <c r="D4056" s="416">
        <v>12.44</v>
      </c>
      <c r="E4056" s="417" t="s">
        <v>301</v>
      </c>
    </row>
    <row r="4057" spans="1:5" ht="40.5" x14ac:dyDescent="0.25">
      <c r="A4057" s="418">
        <v>94679</v>
      </c>
      <c r="B4057" s="414" t="s">
        <v>3459</v>
      </c>
      <c r="C4057" s="415" t="s">
        <v>113</v>
      </c>
      <c r="D4057" s="416">
        <v>19.05</v>
      </c>
      <c r="E4057" s="417" t="s">
        <v>301</v>
      </c>
    </row>
    <row r="4058" spans="1:5" ht="40.5" x14ac:dyDescent="0.25">
      <c r="A4058" s="418">
        <v>94680</v>
      </c>
      <c r="B4058" s="414" t="s">
        <v>3460</v>
      </c>
      <c r="C4058" s="415" t="s">
        <v>113</v>
      </c>
      <c r="D4058" s="416">
        <v>32</v>
      </c>
      <c r="E4058" s="417" t="s">
        <v>301</v>
      </c>
    </row>
    <row r="4059" spans="1:5" ht="40.5" x14ac:dyDescent="0.25">
      <c r="A4059" s="418">
        <v>94681</v>
      </c>
      <c r="B4059" s="414" t="s">
        <v>3461</v>
      </c>
      <c r="C4059" s="415" t="s">
        <v>113</v>
      </c>
      <c r="D4059" s="416">
        <v>41.05</v>
      </c>
      <c r="E4059" s="417" t="s">
        <v>301</v>
      </c>
    </row>
    <row r="4060" spans="1:5" ht="40.5" x14ac:dyDescent="0.25">
      <c r="A4060" s="418">
        <v>94682</v>
      </c>
      <c r="B4060" s="414" t="s">
        <v>3462</v>
      </c>
      <c r="C4060" s="415" t="s">
        <v>113</v>
      </c>
      <c r="D4060" s="416">
        <v>78.599999999999994</v>
      </c>
      <c r="E4060" s="417" t="s">
        <v>301</v>
      </c>
    </row>
    <row r="4061" spans="1:5" ht="40.5" x14ac:dyDescent="0.25">
      <c r="A4061" s="418">
        <v>94683</v>
      </c>
      <c r="B4061" s="414" t="s">
        <v>3463</v>
      </c>
      <c r="C4061" s="415" t="s">
        <v>113</v>
      </c>
      <c r="D4061" s="416">
        <v>52.01</v>
      </c>
      <c r="E4061" s="417" t="s">
        <v>301</v>
      </c>
    </row>
    <row r="4062" spans="1:5" ht="40.5" x14ac:dyDescent="0.25">
      <c r="A4062" s="418">
        <v>94684</v>
      </c>
      <c r="B4062" s="414" t="s">
        <v>3464</v>
      </c>
      <c r="C4062" s="415" t="s">
        <v>113</v>
      </c>
      <c r="D4062" s="416">
        <v>102.25</v>
      </c>
      <c r="E4062" s="417" t="s">
        <v>301</v>
      </c>
    </row>
    <row r="4063" spans="1:5" ht="40.5" x14ac:dyDescent="0.25">
      <c r="A4063" s="418">
        <v>94685</v>
      </c>
      <c r="B4063" s="414" t="s">
        <v>3465</v>
      </c>
      <c r="C4063" s="415" t="s">
        <v>113</v>
      </c>
      <c r="D4063" s="416">
        <v>80.12</v>
      </c>
      <c r="E4063" s="417" t="s">
        <v>301</v>
      </c>
    </row>
    <row r="4064" spans="1:5" ht="40.5" x14ac:dyDescent="0.25">
      <c r="A4064" s="418">
        <v>94686</v>
      </c>
      <c r="B4064" s="414" t="s">
        <v>3466</v>
      </c>
      <c r="C4064" s="415" t="s">
        <v>113</v>
      </c>
      <c r="D4064" s="416">
        <v>185.69</v>
      </c>
      <c r="E4064" s="417" t="s">
        <v>301</v>
      </c>
    </row>
    <row r="4065" spans="1:5" ht="40.5" x14ac:dyDescent="0.25">
      <c r="A4065" s="418">
        <v>94687</v>
      </c>
      <c r="B4065" s="414" t="s">
        <v>3467</v>
      </c>
      <c r="C4065" s="415" t="s">
        <v>113</v>
      </c>
      <c r="D4065" s="416">
        <v>152.32</v>
      </c>
      <c r="E4065" s="417" t="s">
        <v>301</v>
      </c>
    </row>
    <row r="4066" spans="1:5" ht="40.5" x14ac:dyDescent="0.25">
      <c r="A4066" s="418">
        <v>94688</v>
      </c>
      <c r="B4066" s="414" t="s">
        <v>3468</v>
      </c>
      <c r="C4066" s="415" t="s">
        <v>113</v>
      </c>
      <c r="D4066" s="416">
        <v>8.58</v>
      </c>
      <c r="E4066" s="417" t="s">
        <v>301</v>
      </c>
    </row>
    <row r="4067" spans="1:5" ht="40.5" x14ac:dyDescent="0.25">
      <c r="A4067" s="418">
        <v>94689</v>
      </c>
      <c r="B4067" s="414" t="s">
        <v>3469</v>
      </c>
      <c r="C4067" s="415" t="s">
        <v>113</v>
      </c>
      <c r="D4067" s="416">
        <v>10.98</v>
      </c>
      <c r="E4067" s="417" t="s">
        <v>301</v>
      </c>
    </row>
    <row r="4068" spans="1:5" ht="40.5" x14ac:dyDescent="0.25">
      <c r="A4068" s="418">
        <v>94690</v>
      </c>
      <c r="B4068" s="414" t="s">
        <v>3470</v>
      </c>
      <c r="C4068" s="415" t="s">
        <v>113</v>
      </c>
      <c r="D4068" s="416">
        <v>10.59</v>
      </c>
      <c r="E4068" s="417" t="s">
        <v>301</v>
      </c>
    </row>
    <row r="4069" spans="1:5" ht="40.5" x14ac:dyDescent="0.25">
      <c r="A4069" s="418">
        <v>94691</v>
      </c>
      <c r="B4069" s="414" t="s">
        <v>3471</v>
      </c>
      <c r="C4069" s="415" t="s">
        <v>113</v>
      </c>
      <c r="D4069" s="416">
        <v>11.98</v>
      </c>
      <c r="E4069" s="417" t="s">
        <v>301</v>
      </c>
    </row>
    <row r="4070" spans="1:5" ht="40.5" x14ac:dyDescent="0.25">
      <c r="A4070" s="418">
        <v>94692</v>
      </c>
      <c r="B4070" s="414" t="s">
        <v>3472</v>
      </c>
      <c r="C4070" s="415" t="s">
        <v>113</v>
      </c>
      <c r="D4070" s="416">
        <v>18.02</v>
      </c>
      <c r="E4070" s="417" t="s">
        <v>301</v>
      </c>
    </row>
    <row r="4071" spans="1:5" ht="40.5" x14ac:dyDescent="0.25">
      <c r="A4071" s="418">
        <v>94693</v>
      </c>
      <c r="B4071" s="414" t="s">
        <v>3473</v>
      </c>
      <c r="C4071" s="415" t="s">
        <v>113</v>
      </c>
      <c r="D4071" s="416">
        <v>18.72</v>
      </c>
      <c r="E4071" s="417" t="s">
        <v>301</v>
      </c>
    </row>
    <row r="4072" spans="1:5" ht="40.5" x14ac:dyDescent="0.25">
      <c r="A4072" s="418">
        <v>94694</v>
      </c>
      <c r="B4072" s="414" t="s">
        <v>3474</v>
      </c>
      <c r="C4072" s="415" t="s">
        <v>113</v>
      </c>
      <c r="D4072" s="416">
        <v>18.760000000000002</v>
      </c>
      <c r="E4072" s="417" t="s">
        <v>301</v>
      </c>
    </row>
    <row r="4073" spans="1:5" ht="40.5" x14ac:dyDescent="0.25">
      <c r="A4073" s="418">
        <v>94695</v>
      </c>
      <c r="B4073" s="414" t="s">
        <v>3475</v>
      </c>
      <c r="C4073" s="415" t="s">
        <v>113</v>
      </c>
      <c r="D4073" s="416">
        <v>24.16</v>
      </c>
      <c r="E4073" s="417" t="s">
        <v>301</v>
      </c>
    </row>
    <row r="4074" spans="1:5" ht="40.5" x14ac:dyDescent="0.25">
      <c r="A4074" s="418">
        <v>94696</v>
      </c>
      <c r="B4074" s="414" t="s">
        <v>3476</v>
      </c>
      <c r="C4074" s="415" t="s">
        <v>113</v>
      </c>
      <c r="D4074" s="416">
        <v>41.89</v>
      </c>
      <c r="E4074" s="417" t="s">
        <v>301</v>
      </c>
    </row>
    <row r="4075" spans="1:5" ht="40.5" x14ac:dyDescent="0.25">
      <c r="A4075" s="418">
        <v>94697</v>
      </c>
      <c r="B4075" s="414" t="s">
        <v>3477</v>
      </c>
      <c r="C4075" s="415" t="s">
        <v>113</v>
      </c>
      <c r="D4075" s="416">
        <v>62.81</v>
      </c>
      <c r="E4075" s="417" t="s">
        <v>301</v>
      </c>
    </row>
    <row r="4076" spans="1:5" ht="40.5" x14ac:dyDescent="0.25">
      <c r="A4076" s="418">
        <v>94698</v>
      </c>
      <c r="B4076" s="414" t="s">
        <v>3478</v>
      </c>
      <c r="C4076" s="415" t="s">
        <v>113</v>
      </c>
      <c r="D4076" s="416">
        <v>55.46</v>
      </c>
      <c r="E4076" s="417" t="s">
        <v>301</v>
      </c>
    </row>
    <row r="4077" spans="1:5" ht="40.5" x14ac:dyDescent="0.25">
      <c r="A4077" s="418">
        <v>94699</v>
      </c>
      <c r="B4077" s="414" t="s">
        <v>3479</v>
      </c>
      <c r="C4077" s="415" t="s">
        <v>113</v>
      </c>
      <c r="D4077" s="416">
        <v>106.18</v>
      </c>
      <c r="E4077" s="417" t="s">
        <v>301</v>
      </c>
    </row>
    <row r="4078" spans="1:5" ht="40.5" x14ac:dyDescent="0.25">
      <c r="A4078" s="418">
        <v>94700</v>
      </c>
      <c r="B4078" s="414" t="s">
        <v>3480</v>
      </c>
      <c r="C4078" s="415" t="s">
        <v>113</v>
      </c>
      <c r="D4078" s="416">
        <v>91.12</v>
      </c>
      <c r="E4078" s="417" t="s">
        <v>301</v>
      </c>
    </row>
    <row r="4079" spans="1:5" ht="40.5" x14ac:dyDescent="0.25">
      <c r="A4079" s="418">
        <v>94701</v>
      </c>
      <c r="B4079" s="414" t="s">
        <v>3481</v>
      </c>
      <c r="C4079" s="415" t="s">
        <v>113</v>
      </c>
      <c r="D4079" s="416">
        <v>153.94</v>
      </c>
      <c r="E4079" s="417" t="s">
        <v>301</v>
      </c>
    </row>
    <row r="4080" spans="1:5" ht="40.5" x14ac:dyDescent="0.25">
      <c r="A4080" s="418">
        <v>94702</v>
      </c>
      <c r="B4080" s="414" t="s">
        <v>3482</v>
      </c>
      <c r="C4080" s="415" t="s">
        <v>113</v>
      </c>
      <c r="D4080" s="416">
        <v>146.22999999999999</v>
      </c>
      <c r="E4080" s="417" t="s">
        <v>301</v>
      </c>
    </row>
    <row r="4081" spans="1:5" ht="40.5" x14ac:dyDescent="0.25">
      <c r="A4081" s="418">
        <v>94703</v>
      </c>
      <c r="B4081" s="414" t="s">
        <v>3483</v>
      </c>
      <c r="C4081" s="415" t="s">
        <v>113</v>
      </c>
      <c r="D4081" s="416">
        <v>14.19</v>
      </c>
      <c r="E4081" s="417" t="s">
        <v>301</v>
      </c>
    </row>
    <row r="4082" spans="1:5" ht="40.5" x14ac:dyDescent="0.25">
      <c r="A4082" s="418">
        <v>94704</v>
      </c>
      <c r="B4082" s="414" t="s">
        <v>3484</v>
      </c>
      <c r="C4082" s="415" t="s">
        <v>113</v>
      </c>
      <c r="D4082" s="416">
        <v>16.5</v>
      </c>
      <c r="E4082" s="417" t="s">
        <v>301</v>
      </c>
    </row>
    <row r="4083" spans="1:5" ht="40.5" x14ac:dyDescent="0.25">
      <c r="A4083" s="418">
        <v>94705</v>
      </c>
      <c r="B4083" s="414" t="s">
        <v>3485</v>
      </c>
      <c r="C4083" s="415" t="s">
        <v>113</v>
      </c>
      <c r="D4083" s="416">
        <v>20</v>
      </c>
      <c r="E4083" s="417" t="s">
        <v>301</v>
      </c>
    </row>
    <row r="4084" spans="1:5" ht="40.5" x14ac:dyDescent="0.25">
      <c r="A4084" s="418">
        <v>94706</v>
      </c>
      <c r="B4084" s="414" t="s">
        <v>3486</v>
      </c>
      <c r="C4084" s="415" t="s">
        <v>113</v>
      </c>
      <c r="D4084" s="416">
        <v>29.2</v>
      </c>
      <c r="E4084" s="417" t="s">
        <v>301</v>
      </c>
    </row>
    <row r="4085" spans="1:5" ht="40.5" x14ac:dyDescent="0.25">
      <c r="A4085" s="418">
        <v>94707</v>
      </c>
      <c r="B4085" s="414" t="s">
        <v>3487</v>
      </c>
      <c r="C4085" s="415" t="s">
        <v>113</v>
      </c>
      <c r="D4085" s="416">
        <v>35.69</v>
      </c>
      <c r="E4085" s="417" t="s">
        <v>301</v>
      </c>
    </row>
    <row r="4086" spans="1:5" ht="40.5" x14ac:dyDescent="0.25">
      <c r="A4086" s="418">
        <v>94708</v>
      </c>
      <c r="B4086" s="414" t="s">
        <v>3488</v>
      </c>
      <c r="C4086" s="415" t="s">
        <v>113</v>
      </c>
      <c r="D4086" s="416">
        <v>18.73</v>
      </c>
      <c r="E4086" s="417" t="s">
        <v>301</v>
      </c>
    </row>
    <row r="4087" spans="1:5" ht="40.5" x14ac:dyDescent="0.25">
      <c r="A4087" s="418">
        <v>94709</v>
      </c>
      <c r="B4087" s="414" t="s">
        <v>3489</v>
      </c>
      <c r="C4087" s="415" t="s">
        <v>113</v>
      </c>
      <c r="D4087" s="416">
        <v>23.34</v>
      </c>
      <c r="E4087" s="417" t="s">
        <v>301</v>
      </c>
    </row>
    <row r="4088" spans="1:5" ht="40.5" x14ac:dyDescent="0.25">
      <c r="A4088" s="418">
        <v>94710</v>
      </c>
      <c r="B4088" s="414" t="s">
        <v>3490</v>
      </c>
      <c r="C4088" s="415" t="s">
        <v>113</v>
      </c>
      <c r="D4088" s="416">
        <v>34.78</v>
      </c>
      <c r="E4088" s="417" t="s">
        <v>301</v>
      </c>
    </row>
    <row r="4089" spans="1:5" ht="40.5" x14ac:dyDescent="0.25">
      <c r="A4089" s="418">
        <v>94711</v>
      </c>
      <c r="B4089" s="414" t="s">
        <v>3491</v>
      </c>
      <c r="C4089" s="415" t="s">
        <v>113</v>
      </c>
      <c r="D4089" s="416">
        <v>42.38</v>
      </c>
      <c r="E4089" s="417" t="s">
        <v>301</v>
      </c>
    </row>
    <row r="4090" spans="1:5" ht="40.5" x14ac:dyDescent="0.25">
      <c r="A4090" s="418">
        <v>94712</v>
      </c>
      <c r="B4090" s="414" t="s">
        <v>3492</v>
      </c>
      <c r="C4090" s="415" t="s">
        <v>113</v>
      </c>
      <c r="D4090" s="416">
        <v>55.51</v>
      </c>
      <c r="E4090" s="417" t="s">
        <v>301</v>
      </c>
    </row>
    <row r="4091" spans="1:5" ht="40.5" x14ac:dyDescent="0.25">
      <c r="A4091" s="418">
        <v>94713</v>
      </c>
      <c r="B4091" s="414" t="s">
        <v>3493</v>
      </c>
      <c r="C4091" s="415" t="s">
        <v>113</v>
      </c>
      <c r="D4091" s="416">
        <v>138.83000000000001</v>
      </c>
      <c r="E4091" s="417" t="s">
        <v>301</v>
      </c>
    </row>
    <row r="4092" spans="1:5" ht="40.5" x14ac:dyDescent="0.25">
      <c r="A4092" s="418">
        <v>94714</v>
      </c>
      <c r="B4092" s="414" t="s">
        <v>3494</v>
      </c>
      <c r="C4092" s="415" t="s">
        <v>113</v>
      </c>
      <c r="D4092" s="416">
        <v>186.88</v>
      </c>
      <c r="E4092" s="417" t="s">
        <v>301</v>
      </c>
    </row>
    <row r="4093" spans="1:5" ht="40.5" x14ac:dyDescent="0.25">
      <c r="A4093" s="418">
        <v>94715</v>
      </c>
      <c r="B4093" s="414" t="s">
        <v>3495</v>
      </c>
      <c r="C4093" s="415" t="s">
        <v>113</v>
      </c>
      <c r="D4093" s="416">
        <v>256.55</v>
      </c>
      <c r="E4093" s="417" t="s">
        <v>301</v>
      </c>
    </row>
    <row r="4094" spans="1:5" ht="40.5" x14ac:dyDescent="0.25">
      <c r="A4094" s="418">
        <v>94724</v>
      </c>
      <c r="B4094" s="414" t="s">
        <v>3496</v>
      </c>
      <c r="C4094" s="415" t="s">
        <v>113</v>
      </c>
      <c r="D4094" s="416">
        <v>14.24</v>
      </c>
      <c r="E4094" s="417" t="s">
        <v>301</v>
      </c>
    </row>
    <row r="4095" spans="1:5" ht="40.5" x14ac:dyDescent="0.25">
      <c r="A4095" s="418">
        <v>94725</v>
      </c>
      <c r="B4095" s="414" t="s">
        <v>3497</v>
      </c>
      <c r="C4095" s="415" t="s">
        <v>113</v>
      </c>
      <c r="D4095" s="416">
        <v>4.49</v>
      </c>
      <c r="E4095" s="417" t="s">
        <v>301</v>
      </c>
    </row>
    <row r="4096" spans="1:5" ht="40.5" x14ac:dyDescent="0.25">
      <c r="A4096" s="418">
        <v>94726</v>
      </c>
      <c r="B4096" s="414" t="s">
        <v>3498</v>
      </c>
      <c r="C4096" s="415" t="s">
        <v>113</v>
      </c>
      <c r="D4096" s="416">
        <v>21.21</v>
      </c>
      <c r="E4096" s="417" t="s">
        <v>301</v>
      </c>
    </row>
    <row r="4097" spans="1:5" ht="40.5" x14ac:dyDescent="0.25">
      <c r="A4097" s="418">
        <v>94727</v>
      </c>
      <c r="B4097" s="414" t="s">
        <v>3499</v>
      </c>
      <c r="C4097" s="415" t="s">
        <v>113</v>
      </c>
      <c r="D4097" s="416">
        <v>5.78</v>
      </c>
      <c r="E4097" s="417" t="s">
        <v>301</v>
      </c>
    </row>
    <row r="4098" spans="1:5" ht="40.5" x14ac:dyDescent="0.25">
      <c r="A4098" s="418">
        <v>94728</v>
      </c>
      <c r="B4098" s="414" t="s">
        <v>3500</v>
      </c>
      <c r="C4098" s="415" t="s">
        <v>113</v>
      </c>
      <c r="D4098" s="416">
        <v>76.8</v>
      </c>
      <c r="E4098" s="417" t="s">
        <v>301</v>
      </c>
    </row>
    <row r="4099" spans="1:5" ht="40.5" x14ac:dyDescent="0.25">
      <c r="A4099" s="418">
        <v>94729</v>
      </c>
      <c r="B4099" s="414" t="s">
        <v>3501</v>
      </c>
      <c r="C4099" s="415" t="s">
        <v>113</v>
      </c>
      <c r="D4099" s="416">
        <v>9.6300000000000008</v>
      </c>
      <c r="E4099" s="417" t="s">
        <v>301</v>
      </c>
    </row>
    <row r="4100" spans="1:5" ht="40.5" x14ac:dyDescent="0.25">
      <c r="A4100" s="418">
        <v>94730</v>
      </c>
      <c r="B4100" s="414" t="s">
        <v>3502</v>
      </c>
      <c r="C4100" s="415" t="s">
        <v>113</v>
      </c>
      <c r="D4100" s="416">
        <v>92.88</v>
      </c>
      <c r="E4100" s="417" t="s">
        <v>301</v>
      </c>
    </row>
    <row r="4101" spans="1:5" ht="40.5" x14ac:dyDescent="0.25">
      <c r="A4101" s="418">
        <v>94731</v>
      </c>
      <c r="B4101" s="414" t="s">
        <v>3503</v>
      </c>
      <c r="C4101" s="415" t="s">
        <v>113</v>
      </c>
      <c r="D4101" s="416">
        <v>11.59</v>
      </c>
      <c r="E4101" s="417" t="s">
        <v>301</v>
      </c>
    </row>
    <row r="4102" spans="1:5" ht="40.5" x14ac:dyDescent="0.25">
      <c r="A4102" s="418">
        <v>94733</v>
      </c>
      <c r="B4102" s="414" t="s">
        <v>3504</v>
      </c>
      <c r="C4102" s="415" t="s">
        <v>113</v>
      </c>
      <c r="D4102" s="416">
        <v>22</v>
      </c>
      <c r="E4102" s="417" t="s">
        <v>301</v>
      </c>
    </row>
    <row r="4103" spans="1:5" ht="40.5" x14ac:dyDescent="0.25">
      <c r="A4103" s="418">
        <v>94737</v>
      </c>
      <c r="B4103" s="414" t="s">
        <v>3505</v>
      </c>
      <c r="C4103" s="415" t="s">
        <v>113</v>
      </c>
      <c r="D4103" s="416">
        <v>84.58</v>
      </c>
      <c r="E4103" s="417" t="s">
        <v>301</v>
      </c>
    </row>
    <row r="4104" spans="1:5" ht="40.5" x14ac:dyDescent="0.25">
      <c r="A4104" s="418">
        <v>94740</v>
      </c>
      <c r="B4104" s="414" t="s">
        <v>3506</v>
      </c>
      <c r="C4104" s="415" t="s">
        <v>113</v>
      </c>
      <c r="D4104" s="416">
        <v>6.87</v>
      </c>
      <c r="E4104" s="417" t="s">
        <v>301</v>
      </c>
    </row>
    <row r="4105" spans="1:5" ht="40.5" x14ac:dyDescent="0.25">
      <c r="A4105" s="418">
        <v>94741</v>
      </c>
      <c r="B4105" s="414" t="s">
        <v>3507</v>
      </c>
      <c r="C4105" s="415" t="s">
        <v>113</v>
      </c>
      <c r="D4105" s="416">
        <v>8.0399999999999991</v>
      </c>
      <c r="E4105" s="417" t="s">
        <v>301</v>
      </c>
    </row>
    <row r="4106" spans="1:5" ht="40.5" x14ac:dyDescent="0.25">
      <c r="A4106" s="418">
        <v>94742</v>
      </c>
      <c r="B4106" s="414" t="s">
        <v>3508</v>
      </c>
      <c r="C4106" s="415" t="s">
        <v>113</v>
      </c>
      <c r="D4106" s="416">
        <v>9.36</v>
      </c>
      <c r="E4106" s="417" t="s">
        <v>301</v>
      </c>
    </row>
    <row r="4107" spans="1:5" ht="40.5" x14ac:dyDescent="0.25">
      <c r="A4107" s="418">
        <v>94743</v>
      </c>
      <c r="B4107" s="414" t="s">
        <v>3509</v>
      </c>
      <c r="C4107" s="415" t="s">
        <v>113</v>
      </c>
      <c r="D4107" s="416">
        <v>10.1</v>
      </c>
      <c r="E4107" s="417" t="s">
        <v>301</v>
      </c>
    </row>
    <row r="4108" spans="1:5" ht="40.5" x14ac:dyDescent="0.25">
      <c r="A4108" s="418">
        <v>94744</v>
      </c>
      <c r="B4108" s="414" t="s">
        <v>3510</v>
      </c>
      <c r="C4108" s="415" t="s">
        <v>113</v>
      </c>
      <c r="D4108" s="416">
        <v>14.44</v>
      </c>
      <c r="E4108" s="417" t="s">
        <v>301</v>
      </c>
    </row>
    <row r="4109" spans="1:5" ht="40.5" x14ac:dyDescent="0.25">
      <c r="A4109" s="418">
        <v>94746</v>
      </c>
      <c r="B4109" s="414" t="s">
        <v>3511</v>
      </c>
      <c r="C4109" s="415" t="s">
        <v>113</v>
      </c>
      <c r="D4109" s="416">
        <v>19.399999999999999</v>
      </c>
      <c r="E4109" s="417" t="s">
        <v>301</v>
      </c>
    </row>
    <row r="4110" spans="1:5" ht="40.5" x14ac:dyDescent="0.25">
      <c r="A4110" s="418">
        <v>94748</v>
      </c>
      <c r="B4110" s="414" t="s">
        <v>3512</v>
      </c>
      <c r="C4110" s="415" t="s">
        <v>113</v>
      </c>
      <c r="D4110" s="416">
        <v>39.049999999999997</v>
      </c>
      <c r="E4110" s="417" t="s">
        <v>301</v>
      </c>
    </row>
    <row r="4111" spans="1:5" ht="40.5" x14ac:dyDescent="0.25">
      <c r="A4111" s="418">
        <v>94750</v>
      </c>
      <c r="B4111" s="414" t="s">
        <v>3513</v>
      </c>
      <c r="C4111" s="415" t="s">
        <v>113</v>
      </c>
      <c r="D4111" s="416">
        <v>85.99</v>
      </c>
      <c r="E4111" s="417" t="s">
        <v>301</v>
      </c>
    </row>
    <row r="4112" spans="1:5" ht="40.5" x14ac:dyDescent="0.25">
      <c r="A4112" s="418">
        <v>94752</v>
      </c>
      <c r="B4112" s="414" t="s">
        <v>3514</v>
      </c>
      <c r="C4112" s="415" t="s">
        <v>113</v>
      </c>
      <c r="D4112" s="416">
        <v>108.4</v>
      </c>
      <c r="E4112" s="417" t="s">
        <v>301</v>
      </c>
    </row>
    <row r="4113" spans="1:5" ht="40.5" x14ac:dyDescent="0.25">
      <c r="A4113" s="418">
        <v>94756</v>
      </c>
      <c r="B4113" s="414" t="s">
        <v>3515</v>
      </c>
      <c r="C4113" s="415" t="s">
        <v>113</v>
      </c>
      <c r="D4113" s="416">
        <v>8.86</v>
      </c>
      <c r="E4113" s="417" t="s">
        <v>301</v>
      </c>
    </row>
    <row r="4114" spans="1:5" ht="40.5" x14ac:dyDescent="0.25">
      <c r="A4114" s="418">
        <v>94757</v>
      </c>
      <c r="B4114" s="414" t="s">
        <v>3516</v>
      </c>
      <c r="C4114" s="415" t="s">
        <v>113</v>
      </c>
      <c r="D4114" s="416">
        <v>11.09</v>
      </c>
      <c r="E4114" s="417" t="s">
        <v>301</v>
      </c>
    </row>
    <row r="4115" spans="1:5" ht="40.5" x14ac:dyDescent="0.25">
      <c r="A4115" s="418">
        <v>94758</v>
      </c>
      <c r="B4115" s="414" t="s">
        <v>3517</v>
      </c>
      <c r="C4115" s="415" t="s">
        <v>113</v>
      </c>
      <c r="D4115" s="416">
        <v>24.99</v>
      </c>
      <c r="E4115" s="417" t="s">
        <v>301</v>
      </c>
    </row>
    <row r="4116" spans="1:5" ht="40.5" x14ac:dyDescent="0.25">
      <c r="A4116" s="418">
        <v>94759</v>
      </c>
      <c r="B4116" s="414" t="s">
        <v>3518</v>
      </c>
      <c r="C4116" s="415" t="s">
        <v>113</v>
      </c>
      <c r="D4116" s="416">
        <v>29.94</v>
      </c>
      <c r="E4116" s="417" t="s">
        <v>301</v>
      </c>
    </row>
    <row r="4117" spans="1:5" ht="40.5" x14ac:dyDescent="0.25">
      <c r="A4117" s="418">
        <v>94760</v>
      </c>
      <c r="B4117" s="414" t="s">
        <v>3519</v>
      </c>
      <c r="C4117" s="415" t="s">
        <v>113</v>
      </c>
      <c r="D4117" s="416">
        <v>49.45</v>
      </c>
      <c r="E4117" s="417" t="s">
        <v>301</v>
      </c>
    </row>
    <row r="4118" spans="1:5" ht="40.5" x14ac:dyDescent="0.25">
      <c r="A4118" s="418">
        <v>94761</v>
      </c>
      <c r="B4118" s="414" t="s">
        <v>3520</v>
      </c>
      <c r="C4118" s="415" t="s">
        <v>113</v>
      </c>
      <c r="D4118" s="416">
        <v>99.08</v>
      </c>
      <c r="E4118" s="417" t="s">
        <v>301</v>
      </c>
    </row>
    <row r="4119" spans="1:5" ht="40.5" x14ac:dyDescent="0.25">
      <c r="A4119" s="418">
        <v>94762</v>
      </c>
      <c r="B4119" s="414" t="s">
        <v>3521</v>
      </c>
      <c r="C4119" s="415" t="s">
        <v>113</v>
      </c>
      <c r="D4119" s="416">
        <v>131.13</v>
      </c>
      <c r="E4119" s="417" t="s">
        <v>301</v>
      </c>
    </row>
    <row r="4120" spans="1:5" ht="40.5" x14ac:dyDescent="0.25">
      <c r="A4120" s="418">
        <v>94783</v>
      </c>
      <c r="B4120" s="414" t="s">
        <v>3522</v>
      </c>
      <c r="C4120" s="415" t="s">
        <v>113</v>
      </c>
      <c r="D4120" s="416">
        <v>13.18</v>
      </c>
      <c r="E4120" s="417" t="s">
        <v>301</v>
      </c>
    </row>
    <row r="4121" spans="1:5" ht="40.5" x14ac:dyDescent="0.25">
      <c r="A4121" s="418">
        <v>94785</v>
      </c>
      <c r="B4121" s="414" t="s">
        <v>3523</v>
      </c>
      <c r="C4121" s="415" t="s">
        <v>113</v>
      </c>
      <c r="D4121" s="416">
        <v>23.66</v>
      </c>
      <c r="E4121" s="417" t="s">
        <v>301</v>
      </c>
    </row>
    <row r="4122" spans="1:5" ht="40.5" x14ac:dyDescent="0.25">
      <c r="A4122" s="418">
        <v>94786</v>
      </c>
      <c r="B4122" s="414" t="s">
        <v>3524</v>
      </c>
      <c r="C4122" s="415" t="s">
        <v>113</v>
      </c>
      <c r="D4122" s="416">
        <v>30.2</v>
      </c>
      <c r="E4122" s="417" t="s">
        <v>301</v>
      </c>
    </row>
    <row r="4123" spans="1:5" ht="40.5" x14ac:dyDescent="0.25">
      <c r="A4123" s="418">
        <v>94787</v>
      </c>
      <c r="B4123" s="414" t="s">
        <v>3525</v>
      </c>
      <c r="C4123" s="415" t="s">
        <v>113</v>
      </c>
      <c r="D4123" s="416">
        <v>40.65</v>
      </c>
      <c r="E4123" s="417" t="s">
        <v>301</v>
      </c>
    </row>
    <row r="4124" spans="1:5" ht="40.5" x14ac:dyDescent="0.25">
      <c r="A4124" s="418">
        <v>94788</v>
      </c>
      <c r="B4124" s="414" t="s">
        <v>3526</v>
      </c>
      <c r="C4124" s="415" t="s">
        <v>113</v>
      </c>
      <c r="D4124" s="416">
        <v>57.07</v>
      </c>
      <c r="E4124" s="417" t="s">
        <v>301</v>
      </c>
    </row>
    <row r="4125" spans="1:5" ht="40.5" x14ac:dyDescent="0.25">
      <c r="A4125" s="418">
        <v>94789</v>
      </c>
      <c r="B4125" s="414" t="s">
        <v>3527</v>
      </c>
      <c r="C4125" s="415" t="s">
        <v>113</v>
      </c>
      <c r="D4125" s="416">
        <v>171.04</v>
      </c>
      <c r="E4125" s="417" t="s">
        <v>301</v>
      </c>
    </row>
    <row r="4126" spans="1:5" ht="40.5" x14ac:dyDescent="0.25">
      <c r="A4126" s="418">
        <v>94790</v>
      </c>
      <c r="B4126" s="414" t="s">
        <v>3528</v>
      </c>
      <c r="C4126" s="415" t="s">
        <v>113</v>
      </c>
      <c r="D4126" s="416">
        <v>197.25</v>
      </c>
      <c r="E4126" s="417" t="s">
        <v>301</v>
      </c>
    </row>
    <row r="4127" spans="1:5" ht="40.5" x14ac:dyDescent="0.25">
      <c r="A4127" s="418">
        <v>94791</v>
      </c>
      <c r="B4127" s="414" t="s">
        <v>3529</v>
      </c>
      <c r="C4127" s="415" t="s">
        <v>113</v>
      </c>
      <c r="D4127" s="416">
        <v>274.8</v>
      </c>
      <c r="E4127" s="417" t="s">
        <v>301</v>
      </c>
    </row>
    <row r="4128" spans="1:5" ht="40.5" x14ac:dyDescent="0.25">
      <c r="A4128" s="418">
        <v>94863</v>
      </c>
      <c r="B4128" s="414" t="s">
        <v>3530</v>
      </c>
      <c r="C4128" s="415" t="s">
        <v>113</v>
      </c>
      <c r="D4128" s="416">
        <v>69.94</v>
      </c>
      <c r="E4128" s="417" t="s">
        <v>301</v>
      </c>
    </row>
    <row r="4129" spans="1:5" ht="40.5" x14ac:dyDescent="0.25">
      <c r="A4129" s="418">
        <v>95141</v>
      </c>
      <c r="B4129" s="414" t="s">
        <v>3531</v>
      </c>
      <c r="C4129" s="415" t="s">
        <v>113</v>
      </c>
      <c r="D4129" s="416">
        <v>22.25</v>
      </c>
      <c r="E4129" s="417" t="s">
        <v>301</v>
      </c>
    </row>
    <row r="4130" spans="1:5" ht="27" x14ac:dyDescent="0.25">
      <c r="A4130" s="418">
        <v>95237</v>
      </c>
      <c r="B4130" s="414" t="s">
        <v>3532</v>
      </c>
      <c r="C4130" s="415" t="s">
        <v>113</v>
      </c>
      <c r="D4130" s="416">
        <v>16.5</v>
      </c>
      <c r="E4130" s="417" t="s">
        <v>301</v>
      </c>
    </row>
    <row r="4131" spans="1:5" ht="27" x14ac:dyDescent="0.25">
      <c r="A4131" s="418">
        <v>95693</v>
      </c>
      <c r="B4131" s="414" t="s">
        <v>3533</v>
      </c>
      <c r="C4131" s="415" t="s">
        <v>113</v>
      </c>
      <c r="D4131" s="416">
        <v>34.78</v>
      </c>
      <c r="E4131" s="417" t="s">
        <v>301</v>
      </c>
    </row>
    <row r="4132" spans="1:5" ht="27" x14ac:dyDescent="0.25">
      <c r="A4132" s="418">
        <v>95694</v>
      </c>
      <c r="B4132" s="414" t="s">
        <v>3534</v>
      </c>
      <c r="C4132" s="415" t="s">
        <v>113</v>
      </c>
      <c r="D4132" s="416">
        <v>42.08</v>
      </c>
      <c r="E4132" s="417" t="s">
        <v>301</v>
      </c>
    </row>
    <row r="4133" spans="1:5" ht="27" x14ac:dyDescent="0.25">
      <c r="A4133" s="418">
        <v>95695</v>
      </c>
      <c r="B4133" s="414" t="s">
        <v>3535</v>
      </c>
      <c r="C4133" s="415" t="s">
        <v>113</v>
      </c>
      <c r="D4133" s="416">
        <v>40.590000000000003</v>
      </c>
      <c r="E4133" s="417" t="s">
        <v>301</v>
      </c>
    </row>
    <row r="4134" spans="1:5" ht="27" x14ac:dyDescent="0.25">
      <c r="A4134" s="418">
        <v>95696</v>
      </c>
      <c r="B4134" s="414" t="s">
        <v>6210</v>
      </c>
      <c r="C4134" s="415" t="s">
        <v>113</v>
      </c>
      <c r="D4134" s="416">
        <v>31.74</v>
      </c>
      <c r="E4134" s="417" t="s">
        <v>301</v>
      </c>
    </row>
    <row r="4135" spans="1:5" ht="27" x14ac:dyDescent="0.25">
      <c r="A4135" s="418">
        <v>96637</v>
      </c>
      <c r="B4135" s="414" t="s">
        <v>5521</v>
      </c>
      <c r="C4135" s="415" t="s">
        <v>113</v>
      </c>
      <c r="D4135" s="416">
        <v>10.71</v>
      </c>
      <c r="E4135" s="417" t="s">
        <v>301</v>
      </c>
    </row>
    <row r="4136" spans="1:5" ht="27" x14ac:dyDescent="0.25">
      <c r="A4136" s="418">
        <v>96638</v>
      </c>
      <c r="B4136" s="414" t="s">
        <v>5522</v>
      </c>
      <c r="C4136" s="415" t="s">
        <v>113</v>
      </c>
      <c r="D4136" s="416">
        <v>10.37</v>
      </c>
      <c r="E4136" s="417" t="s">
        <v>301</v>
      </c>
    </row>
    <row r="4137" spans="1:5" ht="27" x14ac:dyDescent="0.25">
      <c r="A4137" s="418">
        <v>96639</v>
      </c>
      <c r="B4137" s="414" t="s">
        <v>5523</v>
      </c>
      <c r="C4137" s="415" t="s">
        <v>113</v>
      </c>
      <c r="D4137" s="416">
        <v>7.41</v>
      </c>
      <c r="E4137" s="417" t="s">
        <v>301</v>
      </c>
    </row>
    <row r="4138" spans="1:5" ht="27" x14ac:dyDescent="0.25">
      <c r="A4138" s="418">
        <v>96640</v>
      </c>
      <c r="B4138" s="414" t="s">
        <v>5524</v>
      </c>
      <c r="C4138" s="415" t="s">
        <v>113</v>
      </c>
      <c r="D4138" s="416">
        <v>17.03</v>
      </c>
      <c r="E4138" s="417" t="s">
        <v>301</v>
      </c>
    </row>
    <row r="4139" spans="1:5" ht="27" x14ac:dyDescent="0.25">
      <c r="A4139" s="418">
        <v>96641</v>
      </c>
      <c r="B4139" s="414" t="s">
        <v>5525</v>
      </c>
      <c r="C4139" s="415" t="s">
        <v>113</v>
      </c>
      <c r="D4139" s="416">
        <v>13.59</v>
      </c>
      <c r="E4139" s="417" t="s">
        <v>301</v>
      </c>
    </row>
    <row r="4140" spans="1:5" ht="27" x14ac:dyDescent="0.25">
      <c r="A4140" s="418">
        <v>96642</v>
      </c>
      <c r="B4140" s="414" t="s">
        <v>5526</v>
      </c>
      <c r="C4140" s="415" t="s">
        <v>113</v>
      </c>
      <c r="D4140" s="416">
        <v>14.2</v>
      </c>
      <c r="E4140" s="417" t="s">
        <v>301</v>
      </c>
    </row>
    <row r="4141" spans="1:5" ht="27" x14ac:dyDescent="0.25">
      <c r="A4141" s="418">
        <v>96643</v>
      </c>
      <c r="B4141" s="414" t="s">
        <v>5527</v>
      </c>
      <c r="C4141" s="415" t="s">
        <v>113</v>
      </c>
      <c r="D4141" s="416">
        <v>34.340000000000003</v>
      </c>
      <c r="E4141" s="417" t="s">
        <v>301</v>
      </c>
    </row>
    <row r="4142" spans="1:5" ht="27" x14ac:dyDescent="0.25">
      <c r="A4142" s="418">
        <v>96650</v>
      </c>
      <c r="B4142" s="414" t="s">
        <v>5528</v>
      </c>
      <c r="C4142" s="415" t="s">
        <v>113</v>
      </c>
      <c r="D4142" s="416">
        <v>7.85</v>
      </c>
      <c r="E4142" s="417" t="s">
        <v>301</v>
      </c>
    </row>
    <row r="4143" spans="1:5" ht="27" x14ac:dyDescent="0.25">
      <c r="A4143" s="418">
        <v>96651</v>
      </c>
      <c r="B4143" s="414" t="s">
        <v>5529</v>
      </c>
      <c r="C4143" s="415" t="s">
        <v>113</v>
      </c>
      <c r="D4143" s="416">
        <v>7.51</v>
      </c>
      <c r="E4143" s="417" t="s">
        <v>301</v>
      </c>
    </row>
    <row r="4144" spans="1:5" ht="27" x14ac:dyDescent="0.25">
      <c r="A4144" s="418">
        <v>96652</v>
      </c>
      <c r="B4144" s="414" t="s">
        <v>5530</v>
      </c>
      <c r="C4144" s="415" t="s">
        <v>113</v>
      </c>
      <c r="D4144" s="416">
        <v>15.15</v>
      </c>
      <c r="E4144" s="417" t="s">
        <v>301</v>
      </c>
    </row>
    <row r="4145" spans="1:5" ht="27" x14ac:dyDescent="0.25">
      <c r="A4145" s="418">
        <v>96653</v>
      </c>
      <c r="B4145" s="414" t="s">
        <v>5531</v>
      </c>
      <c r="C4145" s="415" t="s">
        <v>113</v>
      </c>
      <c r="D4145" s="416">
        <v>15.11</v>
      </c>
      <c r="E4145" s="417" t="s">
        <v>301</v>
      </c>
    </row>
    <row r="4146" spans="1:5" ht="27" x14ac:dyDescent="0.25">
      <c r="A4146" s="418">
        <v>96654</v>
      </c>
      <c r="B4146" s="414" t="s">
        <v>5532</v>
      </c>
      <c r="C4146" s="415" t="s">
        <v>113</v>
      </c>
      <c r="D4146" s="416">
        <v>24.92</v>
      </c>
      <c r="E4146" s="417" t="s">
        <v>301</v>
      </c>
    </row>
    <row r="4147" spans="1:5" ht="27" x14ac:dyDescent="0.25">
      <c r="A4147" s="418">
        <v>96655</v>
      </c>
      <c r="B4147" s="414" t="s">
        <v>5533</v>
      </c>
      <c r="C4147" s="415" t="s">
        <v>113</v>
      </c>
      <c r="D4147" s="416">
        <v>24.55</v>
      </c>
      <c r="E4147" s="417" t="s">
        <v>301</v>
      </c>
    </row>
    <row r="4148" spans="1:5" ht="27" x14ac:dyDescent="0.25">
      <c r="A4148" s="418">
        <v>96656</v>
      </c>
      <c r="B4148" s="414" t="s">
        <v>5534</v>
      </c>
      <c r="C4148" s="415" t="s">
        <v>113</v>
      </c>
      <c r="D4148" s="416">
        <v>5.54</v>
      </c>
      <c r="E4148" s="417" t="s">
        <v>301</v>
      </c>
    </row>
    <row r="4149" spans="1:5" ht="27" x14ac:dyDescent="0.25">
      <c r="A4149" s="418">
        <v>96657</v>
      </c>
      <c r="B4149" s="414" t="s">
        <v>5535</v>
      </c>
      <c r="C4149" s="415" t="s">
        <v>113</v>
      </c>
      <c r="D4149" s="416">
        <v>15.16</v>
      </c>
      <c r="E4149" s="417" t="s">
        <v>301</v>
      </c>
    </row>
    <row r="4150" spans="1:5" ht="27" x14ac:dyDescent="0.25">
      <c r="A4150" s="418">
        <v>96658</v>
      </c>
      <c r="B4150" s="414" t="s">
        <v>5536</v>
      </c>
      <c r="C4150" s="415" t="s">
        <v>113</v>
      </c>
      <c r="D4150" s="416">
        <v>11.72</v>
      </c>
      <c r="E4150" s="417" t="s">
        <v>301</v>
      </c>
    </row>
    <row r="4151" spans="1:5" ht="27" x14ac:dyDescent="0.25">
      <c r="A4151" s="418">
        <v>96659</v>
      </c>
      <c r="B4151" s="414" t="s">
        <v>5537</v>
      </c>
      <c r="C4151" s="415" t="s">
        <v>113</v>
      </c>
      <c r="D4151" s="416">
        <v>10.220000000000001</v>
      </c>
      <c r="E4151" s="417" t="s">
        <v>301</v>
      </c>
    </row>
    <row r="4152" spans="1:5" ht="27" x14ac:dyDescent="0.25">
      <c r="A4152" s="418">
        <v>96660</v>
      </c>
      <c r="B4152" s="414" t="s">
        <v>5538</v>
      </c>
      <c r="C4152" s="415" t="s">
        <v>113</v>
      </c>
      <c r="D4152" s="416">
        <v>26.26</v>
      </c>
      <c r="E4152" s="417" t="s">
        <v>301</v>
      </c>
    </row>
    <row r="4153" spans="1:5" ht="27" x14ac:dyDescent="0.25">
      <c r="A4153" s="418">
        <v>96661</v>
      </c>
      <c r="B4153" s="414" t="s">
        <v>5539</v>
      </c>
      <c r="C4153" s="415" t="s">
        <v>113</v>
      </c>
      <c r="D4153" s="416">
        <v>20.98</v>
      </c>
      <c r="E4153" s="417" t="s">
        <v>301</v>
      </c>
    </row>
    <row r="4154" spans="1:5" ht="27" x14ac:dyDescent="0.25">
      <c r="A4154" s="418">
        <v>96662</v>
      </c>
      <c r="B4154" s="414" t="s">
        <v>5540</v>
      </c>
      <c r="C4154" s="415" t="s">
        <v>113</v>
      </c>
      <c r="D4154" s="416">
        <v>10.4</v>
      </c>
      <c r="E4154" s="417" t="s">
        <v>301</v>
      </c>
    </row>
    <row r="4155" spans="1:5" ht="27" x14ac:dyDescent="0.25">
      <c r="A4155" s="418">
        <v>96663</v>
      </c>
      <c r="B4155" s="414" t="s">
        <v>5541</v>
      </c>
      <c r="C4155" s="415" t="s">
        <v>113</v>
      </c>
      <c r="D4155" s="416">
        <v>18.14</v>
      </c>
      <c r="E4155" s="417" t="s">
        <v>301</v>
      </c>
    </row>
    <row r="4156" spans="1:5" ht="27" x14ac:dyDescent="0.25">
      <c r="A4156" s="418">
        <v>96664</v>
      </c>
      <c r="B4156" s="414" t="s">
        <v>5542</v>
      </c>
      <c r="C4156" s="415" t="s">
        <v>113</v>
      </c>
      <c r="D4156" s="416">
        <v>19.27</v>
      </c>
      <c r="E4156" s="417" t="s">
        <v>301</v>
      </c>
    </row>
    <row r="4157" spans="1:5" ht="27" x14ac:dyDescent="0.25">
      <c r="A4157" s="418">
        <v>96665</v>
      </c>
      <c r="B4157" s="414" t="s">
        <v>5543</v>
      </c>
      <c r="C4157" s="415" t="s">
        <v>113</v>
      </c>
      <c r="D4157" s="416">
        <v>10.37</v>
      </c>
      <c r="E4157" s="417" t="s">
        <v>301</v>
      </c>
    </row>
    <row r="4158" spans="1:5" ht="27" x14ac:dyDescent="0.25">
      <c r="A4158" s="418">
        <v>96666</v>
      </c>
      <c r="B4158" s="414" t="s">
        <v>5544</v>
      </c>
      <c r="C4158" s="415" t="s">
        <v>113</v>
      </c>
      <c r="D4158" s="416">
        <v>20.28</v>
      </c>
      <c r="E4158" s="417" t="s">
        <v>301</v>
      </c>
    </row>
    <row r="4159" spans="1:5" ht="27" x14ac:dyDescent="0.25">
      <c r="A4159" s="418">
        <v>96667</v>
      </c>
      <c r="B4159" s="414" t="s">
        <v>5545</v>
      </c>
      <c r="C4159" s="415" t="s">
        <v>113</v>
      </c>
      <c r="D4159" s="416">
        <v>34.81</v>
      </c>
      <c r="E4159" s="417" t="s">
        <v>301</v>
      </c>
    </row>
    <row r="4160" spans="1:5" ht="27" x14ac:dyDescent="0.25">
      <c r="A4160" s="418">
        <v>96684</v>
      </c>
      <c r="B4160" s="414" t="s">
        <v>5546</v>
      </c>
      <c r="C4160" s="415" t="s">
        <v>113</v>
      </c>
      <c r="D4160" s="416">
        <v>3.58</v>
      </c>
      <c r="E4160" s="417" t="s">
        <v>301</v>
      </c>
    </row>
    <row r="4161" spans="1:5" ht="27" x14ac:dyDescent="0.25">
      <c r="A4161" s="418">
        <v>96685</v>
      </c>
      <c r="B4161" s="414" t="s">
        <v>5547</v>
      </c>
      <c r="C4161" s="415" t="s">
        <v>113</v>
      </c>
      <c r="D4161" s="416">
        <v>3.24</v>
      </c>
      <c r="E4161" s="417" t="s">
        <v>301</v>
      </c>
    </row>
    <row r="4162" spans="1:5" ht="27" x14ac:dyDescent="0.25">
      <c r="A4162" s="418">
        <v>96686</v>
      </c>
      <c r="B4162" s="414" t="s">
        <v>5548</v>
      </c>
      <c r="C4162" s="415" t="s">
        <v>113</v>
      </c>
      <c r="D4162" s="416">
        <v>5.38</v>
      </c>
      <c r="E4162" s="417" t="s">
        <v>301</v>
      </c>
    </row>
    <row r="4163" spans="1:5" ht="27" x14ac:dyDescent="0.25">
      <c r="A4163" s="418">
        <v>96687</v>
      </c>
      <c r="B4163" s="414" t="s">
        <v>5549</v>
      </c>
      <c r="C4163" s="415" t="s">
        <v>113</v>
      </c>
      <c r="D4163" s="416">
        <v>5.34</v>
      </c>
      <c r="E4163" s="417" t="s">
        <v>301</v>
      </c>
    </row>
    <row r="4164" spans="1:5" ht="27" x14ac:dyDescent="0.25">
      <c r="A4164" s="418">
        <v>96688</v>
      </c>
      <c r="B4164" s="414" t="s">
        <v>5550</v>
      </c>
      <c r="C4164" s="415" t="s">
        <v>113</v>
      </c>
      <c r="D4164" s="416">
        <v>9.1</v>
      </c>
      <c r="E4164" s="417" t="s">
        <v>301</v>
      </c>
    </row>
    <row r="4165" spans="1:5" ht="27" x14ac:dyDescent="0.25">
      <c r="A4165" s="418">
        <v>96689</v>
      </c>
      <c r="B4165" s="414" t="s">
        <v>5551</v>
      </c>
      <c r="C4165" s="415" t="s">
        <v>113</v>
      </c>
      <c r="D4165" s="416">
        <v>8.73</v>
      </c>
      <c r="E4165" s="417" t="s">
        <v>301</v>
      </c>
    </row>
    <row r="4166" spans="1:5" ht="27" x14ac:dyDescent="0.25">
      <c r="A4166" s="418">
        <v>96690</v>
      </c>
      <c r="B4166" s="414" t="s">
        <v>5552</v>
      </c>
      <c r="C4166" s="415" t="s">
        <v>113</v>
      </c>
      <c r="D4166" s="416">
        <v>16.690000000000001</v>
      </c>
      <c r="E4166" s="417" t="s">
        <v>301</v>
      </c>
    </row>
    <row r="4167" spans="1:5" ht="27" x14ac:dyDescent="0.25">
      <c r="A4167" s="418">
        <v>96691</v>
      </c>
      <c r="B4167" s="414" t="s">
        <v>5553</v>
      </c>
      <c r="C4167" s="415" t="s">
        <v>113</v>
      </c>
      <c r="D4167" s="416">
        <v>17.21</v>
      </c>
      <c r="E4167" s="417" t="s">
        <v>301</v>
      </c>
    </row>
    <row r="4168" spans="1:5" ht="27" x14ac:dyDescent="0.25">
      <c r="A4168" s="418">
        <v>96692</v>
      </c>
      <c r="B4168" s="414" t="s">
        <v>5554</v>
      </c>
      <c r="C4168" s="415" t="s">
        <v>113</v>
      </c>
      <c r="D4168" s="416">
        <v>25.26</v>
      </c>
      <c r="E4168" s="417" t="s">
        <v>301</v>
      </c>
    </row>
    <row r="4169" spans="1:5" ht="27" x14ac:dyDescent="0.25">
      <c r="A4169" s="418">
        <v>96693</v>
      </c>
      <c r="B4169" s="414" t="s">
        <v>5555</v>
      </c>
      <c r="C4169" s="415" t="s">
        <v>113</v>
      </c>
      <c r="D4169" s="416">
        <v>24</v>
      </c>
      <c r="E4169" s="417" t="s">
        <v>301</v>
      </c>
    </row>
    <row r="4170" spans="1:5" ht="27" x14ac:dyDescent="0.25">
      <c r="A4170" s="418">
        <v>96694</v>
      </c>
      <c r="B4170" s="414" t="s">
        <v>5556</v>
      </c>
      <c r="C4170" s="415" t="s">
        <v>113</v>
      </c>
      <c r="D4170" s="416">
        <v>54.34</v>
      </c>
      <c r="E4170" s="417" t="s">
        <v>301</v>
      </c>
    </row>
    <row r="4171" spans="1:5" ht="27" x14ac:dyDescent="0.25">
      <c r="A4171" s="418">
        <v>96695</v>
      </c>
      <c r="B4171" s="414" t="s">
        <v>5557</v>
      </c>
      <c r="C4171" s="415" t="s">
        <v>113</v>
      </c>
      <c r="D4171" s="416">
        <v>52.86</v>
      </c>
      <c r="E4171" s="417" t="s">
        <v>301</v>
      </c>
    </row>
    <row r="4172" spans="1:5" ht="27" x14ac:dyDescent="0.25">
      <c r="A4172" s="418">
        <v>96696</v>
      </c>
      <c r="B4172" s="414" t="s">
        <v>5558</v>
      </c>
      <c r="C4172" s="415" t="s">
        <v>113</v>
      </c>
      <c r="D4172" s="416">
        <v>81.66</v>
      </c>
      <c r="E4172" s="417" t="s">
        <v>301</v>
      </c>
    </row>
    <row r="4173" spans="1:5" ht="27" x14ac:dyDescent="0.25">
      <c r="A4173" s="418">
        <v>96697</v>
      </c>
      <c r="B4173" s="414" t="s">
        <v>5559</v>
      </c>
      <c r="C4173" s="415" t="s">
        <v>113</v>
      </c>
      <c r="D4173" s="416">
        <v>122.12</v>
      </c>
      <c r="E4173" s="417" t="s">
        <v>301</v>
      </c>
    </row>
    <row r="4174" spans="1:5" ht="27" x14ac:dyDescent="0.25">
      <c r="A4174" s="418">
        <v>96698</v>
      </c>
      <c r="B4174" s="414" t="s">
        <v>5560</v>
      </c>
      <c r="C4174" s="415" t="s">
        <v>113</v>
      </c>
      <c r="D4174" s="416">
        <v>2.69</v>
      </c>
      <c r="E4174" s="417" t="s">
        <v>301</v>
      </c>
    </row>
    <row r="4175" spans="1:5" ht="27" x14ac:dyDescent="0.25">
      <c r="A4175" s="418">
        <v>96699</v>
      </c>
      <c r="B4175" s="414" t="s">
        <v>5561</v>
      </c>
      <c r="C4175" s="415" t="s">
        <v>113</v>
      </c>
      <c r="D4175" s="416">
        <v>12.31</v>
      </c>
      <c r="E4175" s="417" t="s">
        <v>301</v>
      </c>
    </row>
    <row r="4176" spans="1:5" ht="27" x14ac:dyDescent="0.25">
      <c r="A4176" s="418">
        <v>96700</v>
      </c>
      <c r="B4176" s="414" t="s">
        <v>5562</v>
      </c>
      <c r="C4176" s="415" t="s">
        <v>113</v>
      </c>
      <c r="D4176" s="416">
        <v>8.8699999999999992</v>
      </c>
      <c r="E4176" s="417" t="s">
        <v>301</v>
      </c>
    </row>
    <row r="4177" spans="1:5" ht="27" x14ac:dyDescent="0.25">
      <c r="A4177" s="418">
        <v>96701</v>
      </c>
      <c r="B4177" s="414" t="s">
        <v>5563</v>
      </c>
      <c r="C4177" s="415" t="s">
        <v>113</v>
      </c>
      <c r="D4177" s="416">
        <v>3.69</v>
      </c>
      <c r="E4177" s="417" t="s">
        <v>301</v>
      </c>
    </row>
    <row r="4178" spans="1:5" ht="27" x14ac:dyDescent="0.25">
      <c r="A4178" s="418">
        <v>96702</v>
      </c>
      <c r="B4178" s="414" t="s">
        <v>5564</v>
      </c>
      <c r="C4178" s="415" t="s">
        <v>113</v>
      </c>
      <c r="D4178" s="416">
        <v>3.87</v>
      </c>
      <c r="E4178" s="417" t="s">
        <v>301</v>
      </c>
    </row>
    <row r="4179" spans="1:5" ht="27" x14ac:dyDescent="0.25">
      <c r="A4179" s="418">
        <v>96703</v>
      </c>
      <c r="B4179" s="414" t="s">
        <v>5565</v>
      </c>
      <c r="C4179" s="415" t="s">
        <v>113</v>
      </c>
      <c r="D4179" s="416">
        <v>7.57</v>
      </c>
      <c r="E4179" s="417" t="s">
        <v>301</v>
      </c>
    </row>
    <row r="4180" spans="1:5" ht="27" x14ac:dyDescent="0.25">
      <c r="A4180" s="418">
        <v>96704</v>
      </c>
      <c r="B4180" s="414" t="s">
        <v>5566</v>
      </c>
      <c r="C4180" s="415" t="s">
        <v>113</v>
      </c>
      <c r="D4180" s="416">
        <v>8.6999999999999993</v>
      </c>
      <c r="E4180" s="417" t="s">
        <v>301</v>
      </c>
    </row>
    <row r="4181" spans="1:5" ht="27" x14ac:dyDescent="0.25">
      <c r="A4181" s="418">
        <v>96705</v>
      </c>
      <c r="B4181" s="414" t="s">
        <v>5567</v>
      </c>
      <c r="C4181" s="415" t="s">
        <v>113</v>
      </c>
      <c r="D4181" s="416">
        <v>11.42</v>
      </c>
      <c r="E4181" s="417" t="s">
        <v>301</v>
      </c>
    </row>
    <row r="4182" spans="1:5" ht="27" x14ac:dyDescent="0.25">
      <c r="A4182" s="418">
        <v>96706</v>
      </c>
      <c r="B4182" s="414" t="s">
        <v>5568</v>
      </c>
      <c r="C4182" s="415" t="s">
        <v>113</v>
      </c>
      <c r="D4182" s="416">
        <v>17.16</v>
      </c>
      <c r="E4182" s="417" t="s">
        <v>301</v>
      </c>
    </row>
    <row r="4183" spans="1:5" ht="27" x14ac:dyDescent="0.25">
      <c r="A4183" s="418">
        <v>96707</v>
      </c>
      <c r="B4183" s="414" t="s">
        <v>5569</v>
      </c>
      <c r="C4183" s="415" t="s">
        <v>113</v>
      </c>
      <c r="D4183" s="416">
        <v>34.97</v>
      </c>
      <c r="E4183" s="417" t="s">
        <v>301</v>
      </c>
    </row>
    <row r="4184" spans="1:5" ht="27" x14ac:dyDescent="0.25">
      <c r="A4184" s="418">
        <v>96708</v>
      </c>
      <c r="B4184" s="414" t="s">
        <v>5570</v>
      </c>
      <c r="C4184" s="415" t="s">
        <v>113</v>
      </c>
      <c r="D4184" s="416">
        <v>54.95</v>
      </c>
      <c r="E4184" s="417" t="s">
        <v>301</v>
      </c>
    </row>
    <row r="4185" spans="1:5" ht="27" x14ac:dyDescent="0.25">
      <c r="A4185" s="418">
        <v>96709</v>
      </c>
      <c r="B4185" s="414" t="s">
        <v>5571</v>
      </c>
      <c r="C4185" s="415" t="s">
        <v>113</v>
      </c>
      <c r="D4185" s="416">
        <v>86.61</v>
      </c>
      <c r="E4185" s="417" t="s">
        <v>301</v>
      </c>
    </row>
    <row r="4186" spans="1:5" ht="27" x14ac:dyDescent="0.25">
      <c r="A4186" s="418">
        <v>96710</v>
      </c>
      <c r="B4186" s="414" t="s">
        <v>5572</v>
      </c>
      <c r="C4186" s="415" t="s">
        <v>113</v>
      </c>
      <c r="D4186" s="416">
        <v>4.71</v>
      </c>
      <c r="E4186" s="417" t="s">
        <v>301</v>
      </c>
    </row>
    <row r="4187" spans="1:5" ht="27" x14ac:dyDescent="0.25">
      <c r="A4187" s="418">
        <v>96711</v>
      </c>
      <c r="B4187" s="414" t="s">
        <v>5573</v>
      </c>
      <c r="C4187" s="415" t="s">
        <v>113</v>
      </c>
      <c r="D4187" s="416">
        <v>7.27</v>
      </c>
      <c r="E4187" s="417" t="s">
        <v>301</v>
      </c>
    </row>
    <row r="4188" spans="1:5" ht="27" x14ac:dyDescent="0.25">
      <c r="A4188" s="418">
        <v>96712</v>
      </c>
      <c r="B4188" s="414" t="s">
        <v>5574</v>
      </c>
      <c r="C4188" s="415" t="s">
        <v>113</v>
      </c>
      <c r="D4188" s="416">
        <v>13.67</v>
      </c>
      <c r="E4188" s="417" t="s">
        <v>301</v>
      </c>
    </row>
    <row r="4189" spans="1:5" ht="27" x14ac:dyDescent="0.25">
      <c r="A4189" s="418">
        <v>96713</v>
      </c>
      <c r="B4189" s="414" t="s">
        <v>5575</v>
      </c>
      <c r="C4189" s="415" t="s">
        <v>113</v>
      </c>
      <c r="D4189" s="416">
        <v>19.07</v>
      </c>
      <c r="E4189" s="417" t="s">
        <v>301</v>
      </c>
    </row>
    <row r="4190" spans="1:5" ht="27" x14ac:dyDescent="0.25">
      <c r="A4190" s="418">
        <v>96714</v>
      </c>
      <c r="B4190" s="414" t="s">
        <v>5576</v>
      </c>
      <c r="C4190" s="415" t="s">
        <v>113</v>
      </c>
      <c r="D4190" s="416">
        <v>31.96</v>
      </c>
      <c r="E4190" s="417" t="s">
        <v>301</v>
      </c>
    </row>
    <row r="4191" spans="1:5" ht="27" x14ac:dyDescent="0.25">
      <c r="A4191" s="418">
        <v>96715</v>
      </c>
      <c r="B4191" s="414" t="s">
        <v>5577</v>
      </c>
      <c r="C4191" s="415" t="s">
        <v>113</v>
      </c>
      <c r="D4191" s="416">
        <v>59.04</v>
      </c>
      <c r="E4191" s="417" t="s">
        <v>301</v>
      </c>
    </row>
    <row r="4192" spans="1:5" ht="27" x14ac:dyDescent="0.25">
      <c r="A4192" s="418">
        <v>96716</v>
      </c>
      <c r="B4192" s="414" t="s">
        <v>5578</v>
      </c>
      <c r="C4192" s="415" t="s">
        <v>113</v>
      </c>
      <c r="D4192" s="416">
        <v>88.45</v>
      </c>
      <c r="E4192" s="417" t="s">
        <v>301</v>
      </c>
    </row>
    <row r="4193" spans="1:5" ht="27" x14ac:dyDescent="0.25">
      <c r="A4193" s="418">
        <v>96717</v>
      </c>
      <c r="B4193" s="414" t="s">
        <v>5579</v>
      </c>
      <c r="C4193" s="415" t="s">
        <v>113</v>
      </c>
      <c r="D4193" s="416">
        <v>138.88</v>
      </c>
      <c r="E4193" s="417" t="s">
        <v>301</v>
      </c>
    </row>
    <row r="4194" spans="1:5" ht="40.5" x14ac:dyDescent="0.25">
      <c r="A4194" s="418">
        <v>96736</v>
      </c>
      <c r="B4194" s="414" t="s">
        <v>5580</v>
      </c>
      <c r="C4194" s="415" t="s">
        <v>113</v>
      </c>
      <c r="D4194" s="416">
        <v>4.24</v>
      </c>
      <c r="E4194" s="417" t="s">
        <v>301</v>
      </c>
    </row>
    <row r="4195" spans="1:5" ht="40.5" x14ac:dyDescent="0.25">
      <c r="A4195" s="418">
        <v>96737</v>
      </c>
      <c r="B4195" s="414" t="s">
        <v>5581</v>
      </c>
      <c r="C4195" s="415" t="s">
        <v>113</v>
      </c>
      <c r="D4195" s="416">
        <v>4.76</v>
      </c>
      <c r="E4195" s="417" t="s">
        <v>301</v>
      </c>
    </row>
    <row r="4196" spans="1:5" ht="40.5" x14ac:dyDescent="0.25">
      <c r="A4196" s="418">
        <v>96738</v>
      </c>
      <c r="B4196" s="414" t="s">
        <v>5582</v>
      </c>
      <c r="C4196" s="415" t="s">
        <v>113</v>
      </c>
      <c r="D4196" s="416">
        <v>14.38</v>
      </c>
      <c r="E4196" s="417" t="s">
        <v>301</v>
      </c>
    </row>
    <row r="4197" spans="1:5" ht="40.5" x14ac:dyDescent="0.25">
      <c r="A4197" s="418">
        <v>96739</v>
      </c>
      <c r="B4197" s="414" t="s">
        <v>5583</v>
      </c>
      <c r="C4197" s="415" t="s">
        <v>113</v>
      </c>
      <c r="D4197" s="416">
        <v>6.13</v>
      </c>
      <c r="E4197" s="417" t="s">
        <v>301</v>
      </c>
    </row>
    <row r="4198" spans="1:5" ht="40.5" x14ac:dyDescent="0.25">
      <c r="A4198" s="418">
        <v>96740</v>
      </c>
      <c r="B4198" s="414" t="s">
        <v>5584</v>
      </c>
      <c r="C4198" s="415" t="s">
        <v>113</v>
      </c>
      <c r="D4198" s="416">
        <v>22.17</v>
      </c>
      <c r="E4198" s="417" t="s">
        <v>301</v>
      </c>
    </row>
    <row r="4199" spans="1:5" ht="40.5" x14ac:dyDescent="0.25">
      <c r="A4199" s="418">
        <v>96741</v>
      </c>
      <c r="B4199" s="414" t="s">
        <v>5585</v>
      </c>
      <c r="C4199" s="415" t="s">
        <v>113</v>
      </c>
      <c r="D4199" s="416">
        <v>9.26</v>
      </c>
      <c r="E4199" s="417" t="s">
        <v>301</v>
      </c>
    </row>
    <row r="4200" spans="1:5" ht="40.5" x14ac:dyDescent="0.25">
      <c r="A4200" s="418">
        <v>96742</v>
      </c>
      <c r="B4200" s="414" t="s">
        <v>5586</v>
      </c>
      <c r="C4200" s="415" t="s">
        <v>113</v>
      </c>
      <c r="D4200" s="416">
        <v>14.07</v>
      </c>
      <c r="E4200" s="417" t="s">
        <v>301</v>
      </c>
    </row>
    <row r="4201" spans="1:5" ht="40.5" x14ac:dyDescent="0.25">
      <c r="A4201" s="418">
        <v>96743</v>
      </c>
      <c r="B4201" s="414" t="s">
        <v>5587</v>
      </c>
      <c r="C4201" s="415" t="s">
        <v>113</v>
      </c>
      <c r="D4201" s="416">
        <v>17.87</v>
      </c>
      <c r="E4201" s="417" t="s">
        <v>301</v>
      </c>
    </row>
    <row r="4202" spans="1:5" ht="40.5" x14ac:dyDescent="0.25">
      <c r="A4202" s="418">
        <v>96744</v>
      </c>
      <c r="B4202" s="414" t="s">
        <v>5588</v>
      </c>
      <c r="C4202" s="415" t="s">
        <v>113</v>
      </c>
      <c r="D4202" s="416">
        <v>37.6</v>
      </c>
      <c r="E4202" s="417" t="s">
        <v>301</v>
      </c>
    </row>
    <row r="4203" spans="1:5" ht="40.5" x14ac:dyDescent="0.25">
      <c r="A4203" s="418">
        <v>96745</v>
      </c>
      <c r="B4203" s="414" t="s">
        <v>5589</v>
      </c>
      <c r="C4203" s="415" t="s">
        <v>113</v>
      </c>
      <c r="D4203" s="416">
        <v>54.31</v>
      </c>
      <c r="E4203" s="417" t="s">
        <v>301</v>
      </c>
    </row>
    <row r="4204" spans="1:5" ht="40.5" x14ac:dyDescent="0.25">
      <c r="A4204" s="418">
        <v>96746</v>
      </c>
      <c r="B4204" s="414" t="s">
        <v>5590</v>
      </c>
      <c r="C4204" s="415" t="s">
        <v>113</v>
      </c>
      <c r="D4204" s="416">
        <v>86.57</v>
      </c>
      <c r="E4204" s="417" t="s">
        <v>301</v>
      </c>
    </row>
    <row r="4205" spans="1:5" ht="40.5" x14ac:dyDescent="0.25">
      <c r="A4205" s="418">
        <v>96747</v>
      </c>
      <c r="B4205" s="414" t="s">
        <v>5591</v>
      </c>
      <c r="C4205" s="415" t="s">
        <v>113</v>
      </c>
      <c r="D4205" s="416">
        <v>6.03</v>
      </c>
      <c r="E4205" s="417" t="s">
        <v>301</v>
      </c>
    </row>
    <row r="4206" spans="1:5" ht="40.5" x14ac:dyDescent="0.25">
      <c r="A4206" s="418">
        <v>96748</v>
      </c>
      <c r="B4206" s="414" t="s">
        <v>5592</v>
      </c>
      <c r="C4206" s="415" t="s">
        <v>113</v>
      </c>
      <c r="D4206" s="416">
        <v>6.69</v>
      </c>
      <c r="E4206" s="417" t="s">
        <v>301</v>
      </c>
    </row>
    <row r="4207" spans="1:5" ht="40.5" x14ac:dyDescent="0.25">
      <c r="A4207" s="418">
        <v>96749</v>
      </c>
      <c r="B4207" s="414" t="s">
        <v>5593</v>
      </c>
      <c r="C4207" s="415" t="s">
        <v>113</v>
      </c>
      <c r="D4207" s="416">
        <v>9.0399999999999991</v>
      </c>
      <c r="E4207" s="417" t="s">
        <v>301</v>
      </c>
    </row>
    <row r="4208" spans="1:5" ht="40.5" x14ac:dyDescent="0.25">
      <c r="A4208" s="418">
        <v>96750</v>
      </c>
      <c r="B4208" s="414" t="s">
        <v>5594</v>
      </c>
      <c r="C4208" s="415" t="s">
        <v>113</v>
      </c>
      <c r="D4208" s="416">
        <v>11.61</v>
      </c>
      <c r="E4208" s="417" t="s">
        <v>301</v>
      </c>
    </row>
    <row r="4209" spans="1:5" ht="40.5" x14ac:dyDescent="0.25">
      <c r="A4209" s="418">
        <v>96751</v>
      </c>
      <c r="B4209" s="414" t="s">
        <v>5595</v>
      </c>
      <c r="C4209" s="415" t="s">
        <v>113</v>
      </c>
      <c r="D4209" s="416">
        <v>20.66</v>
      </c>
      <c r="E4209" s="417" t="s">
        <v>301</v>
      </c>
    </row>
    <row r="4210" spans="1:5" ht="40.5" x14ac:dyDescent="0.25">
      <c r="A4210" s="418">
        <v>96752</v>
      </c>
      <c r="B4210" s="414" t="s">
        <v>5596</v>
      </c>
      <c r="C4210" s="415" t="s">
        <v>113</v>
      </c>
      <c r="D4210" s="416">
        <v>26.31</v>
      </c>
      <c r="E4210" s="417" t="s">
        <v>301</v>
      </c>
    </row>
    <row r="4211" spans="1:5" ht="40.5" x14ac:dyDescent="0.25">
      <c r="A4211" s="418">
        <v>96753</v>
      </c>
      <c r="B4211" s="414" t="s">
        <v>5597</v>
      </c>
      <c r="C4211" s="415" t="s">
        <v>113</v>
      </c>
      <c r="D4211" s="416">
        <v>58.27</v>
      </c>
      <c r="E4211" s="417" t="s">
        <v>301</v>
      </c>
    </row>
    <row r="4212" spans="1:5" ht="40.5" x14ac:dyDescent="0.25">
      <c r="A4212" s="418">
        <v>96754</v>
      </c>
      <c r="B4212" s="414" t="s">
        <v>5598</v>
      </c>
      <c r="C4212" s="415" t="s">
        <v>113</v>
      </c>
      <c r="D4212" s="416">
        <v>80.680000000000007</v>
      </c>
      <c r="E4212" s="417" t="s">
        <v>301</v>
      </c>
    </row>
    <row r="4213" spans="1:5" ht="40.5" x14ac:dyDescent="0.25">
      <c r="A4213" s="418">
        <v>96755</v>
      </c>
      <c r="B4213" s="414" t="s">
        <v>5599</v>
      </c>
      <c r="C4213" s="415" t="s">
        <v>113</v>
      </c>
      <c r="D4213" s="416">
        <v>122.08</v>
      </c>
      <c r="E4213" s="417" t="s">
        <v>301</v>
      </c>
    </row>
    <row r="4214" spans="1:5" ht="40.5" x14ac:dyDescent="0.25">
      <c r="A4214" s="418">
        <v>96756</v>
      </c>
      <c r="B4214" s="414" t="s">
        <v>5600</v>
      </c>
      <c r="C4214" s="415" t="s">
        <v>113</v>
      </c>
      <c r="D4214" s="416">
        <v>10.55</v>
      </c>
      <c r="E4214" s="417" t="s">
        <v>301</v>
      </c>
    </row>
    <row r="4215" spans="1:5" ht="40.5" x14ac:dyDescent="0.25">
      <c r="A4215" s="418">
        <v>96757</v>
      </c>
      <c r="B4215" s="414" t="s">
        <v>5601</v>
      </c>
      <c r="C4215" s="415" t="s">
        <v>113</v>
      </c>
      <c r="D4215" s="416">
        <v>10.199999999999999</v>
      </c>
      <c r="E4215" s="417" t="s">
        <v>301</v>
      </c>
    </row>
    <row r="4216" spans="1:5" ht="40.5" x14ac:dyDescent="0.25">
      <c r="A4216" s="418">
        <v>96758</v>
      </c>
      <c r="B4216" s="414" t="s">
        <v>5602</v>
      </c>
      <c r="C4216" s="415" t="s">
        <v>113</v>
      </c>
      <c r="D4216" s="416">
        <v>12.15</v>
      </c>
      <c r="E4216" s="417" t="s">
        <v>301</v>
      </c>
    </row>
    <row r="4217" spans="1:5" ht="40.5" x14ac:dyDescent="0.25">
      <c r="A4217" s="418">
        <v>96759</v>
      </c>
      <c r="B4217" s="414" t="s">
        <v>5603</v>
      </c>
      <c r="C4217" s="415" t="s">
        <v>113</v>
      </c>
      <c r="D4217" s="416">
        <v>17.05</v>
      </c>
      <c r="E4217" s="417" t="s">
        <v>301</v>
      </c>
    </row>
    <row r="4218" spans="1:5" ht="40.5" x14ac:dyDescent="0.25">
      <c r="A4218" s="418">
        <v>96760</v>
      </c>
      <c r="B4218" s="414" t="s">
        <v>5604</v>
      </c>
      <c r="C4218" s="415" t="s">
        <v>113</v>
      </c>
      <c r="D4218" s="416">
        <v>24.36</v>
      </c>
      <c r="E4218" s="417" t="s">
        <v>301</v>
      </c>
    </row>
    <row r="4219" spans="1:5" ht="40.5" x14ac:dyDescent="0.25">
      <c r="A4219" s="418">
        <v>96761</v>
      </c>
      <c r="B4219" s="414" t="s">
        <v>5605</v>
      </c>
      <c r="C4219" s="415" t="s">
        <v>113</v>
      </c>
      <c r="D4219" s="416">
        <v>33.39</v>
      </c>
      <c r="E4219" s="417" t="s">
        <v>301</v>
      </c>
    </row>
    <row r="4220" spans="1:5" ht="40.5" x14ac:dyDescent="0.25">
      <c r="A4220" s="418">
        <v>96762</v>
      </c>
      <c r="B4220" s="414" t="s">
        <v>5606</v>
      </c>
      <c r="C4220" s="415" t="s">
        <v>113</v>
      </c>
      <c r="D4220" s="416">
        <v>64.260000000000005</v>
      </c>
      <c r="E4220" s="417" t="s">
        <v>301</v>
      </c>
    </row>
    <row r="4221" spans="1:5" ht="40.5" x14ac:dyDescent="0.25">
      <c r="A4221" s="418">
        <v>96763</v>
      </c>
      <c r="B4221" s="414" t="s">
        <v>5607</v>
      </c>
      <c r="C4221" s="415" t="s">
        <v>113</v>
      </c>
      <c r="D4221" s="416">
        <v>87.14</v>
      </c>
      <c r="E4221" s="417" t="s">
        <v>301</v>
      </c>
    </row>
    <row r="4222" spans="1:5" ht="40.5" x14ac:dyDescent="0.25">
      <c r="A4222" s="418">
        <v>96764</v>
      </c>
      <c r="B4222" s="414" t="s">
        <v>5608</v>
      </c>
      <c r="C4222" s="415" t="s">
        <v>113</v>
      </c>
      <c r="D4222" s="416">
        <v>138.81</v>
      </c>
      <c r="E4222" s="417" t="s">
        <v>301</v>
      </c>
    </row>
    <row r="4223" spans="1:5" ht="27" x14ac:dyDescent="0.25">
      <c r="A4223" s="418">
        <v>96802</v>
      </c>
      <c r="B4223" s="414" t="s">
        <v>5609</v>
      </c>
      <c r="C4223" s="415" t="s">
        <v>113</v>
      </c>
      <c r="D4223" s="416">
        <v>216.82</v>
      </c>
      <c r="E4223" s="417" t="s">
        <v>301</v>
      </c>
    </row>
    <row r="4224" spans="1:5" ht="27" x14ac:dyDescent="0.25">
      <c r="A4224" s="418">
        <v>96803</v>
      </c>
      <c r="B4224" s="414" t="s">
        <v>5610</v>
      </c>
      <c r="C4224" s="415" t="s">
        <v>113</v>
      </c>
      <c r="D4224" s="416">
        <v>111.41</v>
      </c>
      <c r="E4224" s="417" t="s">
        <v>301</v>
      </c>
    </row>
    <row r="4225" spans="1:5" ht="27" x14ac:dyDescent="0.25">
      <c r="A4225" s="418">
        <v>96804</v>
      </c>
      <c r="B4225" s="414" t="s">
        <v>5611</v>
      </c>
      <c r="C4225" s="415" t="s">
        <v>113</v>
      </c>
      <c r="D4225" s="416">
        <v>199.65</v>
      </c>
      <c r="E4225" s="417" t="s">
        <v>301</v>
      </c>
    </row>
    <row r="4226" spans="1:5" ht="27" x14ac:dyDescent="0.25">
      <c r="A4226" s="418">
        <v>96805</v>
      </c>
      <c r="B4226" s="414" t="s">
        <v>5612</v>
      </c>
      <c r="C4226" s="415" t="s">
        <v>113</v>
      </c>
      <c r="D4226" s="416">
        <v>224.03</v>
      </c>
      <c r="E4226" s="417" t="s">
        <v>301</v>
      </c>
    </row>
    <row r="4227" spans="1:5" ht="27" x14ac:dyDescent="0.25">
      <c r="A4227" s="418">
        <v>96806</v>
      </c>
      <c r="B4227" s="414" t="s">
        <v>5613</v>
      </c>
      <c r="C4227" s="415" t="s">
        <v>113</v>
      </c>
      <c r="D4227" s="416">
        <v>108.9</v>
      </c>
      <c r="E4227" s="417" t="s">
        <v>301</v>
      </c>
    </row>
    <row r="4228" spans="1:5" ht="40.5" x14ac:dyDescent="0.25">
      <c r="A4228" s="418">
        <v>96807</v>
      </c>
      <c r="B4228" s="414" t="s">
        <v>5614</v>
      </c>
      <c r="C4228" s="415" t="s">
        <v>113</v>
      </c>
      <c r="D4228" s="416">
        <v>181.73</v>
      </c>
      <c r="E4228" s="417" t="s">
        <v>301</v>
      </c>
    </row>
    <row r="4229" spans="1:5" ht="27" x14ac:dyDescent="0.25">
      <c r="A4229" s="418">
        <v>96808</v>
      </c>
      <c r="B4229" s="414" t="s">
        <v>5615</v>
      </c>
      <c r="C4229" s="415" t="s">
        <v>113</v>
      </c>
      <c r="D4229" s="416">
        <v>10.29</v>
      </c>
      <c r="E4229" s="417" t="s">
        <v>301</v>
      </c>
    </row>
    <row r="4230" spans="1:5" ht="27" x14ac:dyDescent="0.25">
      <c r="A4230" s="418">
        <v>96809</v>
      </c>
      <c r="B4230" s="414" t="s">
        <v>5616</v>
      </c>
      <c r="C4230" s="415" t="s">
        <v>113</v>
      </c>
      <c r="D4230" s="416">
        <v>11.76</v>
      </c>
      <c r="E4230" s="417" t="s">
        <v>301</v>
      </c>
    </row>
    <row r="4231" spans="1:5" ht="27" x14ac:dyDescent="0.25">
      <c r="A4231" s="418">
        <v>96810</v>
      </c>
      <c r="B4231" s="414" t="s">
        <v>5617</v>
      </c>
      <c r="C4231" s="415" t="s">
        <v>113</v>
      </c>
      <c r="D4231" s="416">
        <v>12.75</v>
      </c>
      <c r="E4231" s="417" t="s">
        <v>301</v>
      </c>
    </row>
    <row r="4232" spans="1:5" ht="27" x14ac:dyDescent="0.25">
      <c r="A4232" s="418">
        <v>96811</v>
      </c>
      <c r="B4232" s="414" t="s">
        <v>5618</v>
      </c>
      <c r="C4232" s="415" t="s">
        <v>113</v>
      </c>
      <c r="D4232" s="416">
        <v>13.72</v>
      </c>
      <c r="E4232" s="417" t="s">
        <v>301</v>
      </c>
    </row>
    <row r="4233" spans="1:5" ht="27" x14ac:dyDescent="0.25">
      <c r="A4233" s="418">
        <v>96812</v>
      </c>
      <c r="B4233" s="414" t="s">
        <v>5619</v>
      </c>
      <c r="C4233" s="415" t="s">
        <v>113</v>
      </c>
      <c r="D4233" s="416">
        <v>13.2</v>
      </c>
      <c r="E4233" s="417" t="s">
        <v>301</v>
      </c>
    </row>
    <row r="4234" spans="1:5" ht="27" x14ac:dyDescent="0.25">
      <c r="A4234" s="418">
        <v>96813</v>
      </c>
      <c r="B4234" s="414" t="s">
        <v>5620</v>
      </c>
      <c r="C4234" s="415" t="s">
        <v>113</v>
      </c>
      <c r="D4234" s="416">
        <v>15.16</v>
      </c>
      <c r="E4234" s="417" t="s">
        <v>301</v>
      </c>
    </row>
    <row r="4235" spans="1:5" ht="27" x14ac:dyDescent="0.25">
      <c r="A4235" s="418">
        <v>96814</v>
      </c>
      <c r="B4235" s="414" t="s">
        <v>5621</v>
      </c>
      <c r="C4235" s="415" t="s">
        <v>113</v>
      </c>
      <c r="D4235" s="416">
        <v>12.87</v>
      </c>
      <c r="E4235" s="417" t="s">
        <v>301</v>
      </c>
    </row>
    <row r="4236" spans="1:5" ht="27" x14ac:dyDescent="0.25">
      <c r="A4236" s="418">
        <v>96815</v>
      </c>
      <c r="B4236" s="414" t="s">
        <v>5622</v>
      </c>
      <c r="C4236" s="415" t="s">
        <v>113</v>
      </c>
      <c r="D4236" s="416">
        <v>21.55</v>
      </c>
      <c r="E4236" s="417" t="s">
        <v>301</v>
      </c>
    </row>
    <row r="4237" spans="1:5" ht="27" x14ac:dyDescent="0.25">
      <c r="A4237" s="418">
        <v>96816</v>
      </c>
      <c r="B4237" s="414" t="s">
        <v>5623</v>
      </c>
      <c r="C4237" s="415" t="s">
        <v>113</v>
      </c>
      <c r="D4237" s="416">
        <v>17.809999999999999</v>
      </c>
      <c r="E4237" s="417" t="s">
        <v>301</v>
      </c>
    </row>
    <row r="4238" spans="1:5" ht="27" x14ac:dyDescent="0.25">
      <c r="A4238" s="418">
        <v>96817</v>
      </c>
      <c r="B4238" s="414" t="s">
        <v>5624</v>
      </c>
      <c r="C4238" s="415" t="s">
        <v>113</v>
      </c>
      <c r="D4238" s="416">
        <v>20.190000000000001</v>
      </c>
      <c r="E4238" s="417" t="s">
        <v>301</v>
      </c>
    </row>
    <row r="4239" spans="1:5" ht="27" x14ac:dyDescent="0.25">
      <c r="A4239" s="418">
        <v>96818</v>
      </c>
      <c r="B4239" s="414" t="s">
        <v>5625</v>
      </c>
      <c r="C4239" s="415" t="s">
        <v>113</v>
      </c>
      <c r="D4239" s="416">
        <v>18.829999999999998</v>
      </c>
      <c r="E4239" s="417" t="s">
        <v>301</v>
      </c>
    </row>
    <row r="4240" spans="1:5" ht="27" x14ac:dyDescent="0.25">
      <c r="A4240" s="418">
        <v>96819</v>
      </c>
      <c r="B4240" s="414" t="s">
        <v>5626</v>
      </c>
      <c r="C4240" s="415" t="s">
        <v>113</v>
      </c>
      <c r="D4240" s="416">
        <v>18.829999999999998</v>
      </c>
      <c r="E4240" s="417" t="s">
        <v>301</v>
      </c>
    </row>
    <row r="4241" spans="1:5" ht="27" x14ac:dyDescent="0.25">
      <c r="A4241" s="418">
        <v>96820</v>
      </c>
      <c r="B4241" s="414" t="s">
        <v>5627</v>
      </c>
      <c r="C4241" s="415" t="s">
        <v>113</v>
      </c>
      <c r="D4241" s="416">
        <v>34</v>
      </c>
      <c r="E4241" s="417" t="s">
        <v>301</v>
      </c>
    </row>
    <row r="4242" spans="1:5" ht="27" x14ac:dyDescent="0.25">
      <c r="A4242" s="418">
        <v>96821</v>
      </c>
      <c r="B4242" s="414" t="s">
        <v>5628</v>
      </c>
      <c r="C4242" s="415" t="s">
        <v>113</v>
      </c>
      <c r="D4242" s="416">
        <v>29.04</v>
      </c>
      <c r="E4242" s="417" t="s">
        <v>301</v>
      </c>
    </row>
    <row r="4243" spans="1:5" ht="27" x14ac:dyDescent="0.25">
      <c r="A4243" s="418">
        <v>96822</v>
      </c>
      <c r="B4243" s="414" t="s">
        <v>5629</v>
      </c>
      <c r="C4243" s="415" t="s">
        <v>113</v>
      </c>
      <c r="D4243" s="416">
        <v>29.42</v>
      </c>
      <c r="E4243" s="417" t="s">
        <v>301</v>
      </c>
    </row>
    <row r="4244" spans="1:5" ht="27" x14ac:dyDescent="0.25">
      <c r="A4244" s="418">
        <v>96823</v>
      </c>
      <c r="B4244" s="414" t="s">
        <v>5630</v>
      </c>
      <c r="C4244" s="415" t="s">
        <v>113</v>
      </c>
      <c r="D4244" s="416">
        <v>12.15</v>
      </c>
      <c r="E4244" s="417" t="s">
        <v>301</v>
      </c>
    </row>
    <row r="4245" spans="1:5" ht="27" x14ac:dyDescent="0.25">
      <c r="A4245" s="418">
        <v>96824</v>
      </c>
      <c r="B4245" s="414" t="s">
        <v>5631</v>
      </c>
      <c r="C4245" s="415" t="s">
        <v>113</v>
      </c>
      <c r="D4245" s="416">
        <v>13.68</v>
      </c>
      <c r="E4245" s="417" t="s">
        <v>301</v>
      </c>
    </row>
    <row r="4246" spans="1:5" ht="27" x14ac:dyDescent="0.25">
      <c r="A4246" s="418">
        <v>96825</v>
      </c>
      <c r="B4246" s="414" t="s">
        <v>5632</v>
      </c>
      <c r="C4246" s="415" t="s">
        <v>113</v>
      </c>
      <c r="D4246" s="416">
        <v>18.45</v>
      </c>
      <c r="E4246" s="417" t="s">
        <v>301</v>
      </c>
    </row>
    <row r="4247" spans="1:5" ht="27" x14ac:dyDescent="0.25">
      <c r="A4247" s="418">
        <v>96826</v>
      </c>
      <c r="B4247" s="414" t="s">
        <v>5633</v>
      </c>
      <c r="C4247" s="415" t="s">
        <v>113</v>
      </c>
      <c r="D4247" s="416">
        <v>16.79</v>
      </c>
      <c r="E4247" s="417" t="s">
        <v>301</v>
      </c>
    </row>
    <row r="4248" spans="1:5" ht="27" x14ac:dyDescent="0.25">
      <c r="A4248" s="418">
        <v>96827</v>
      </c>
      <c r="B4248" s="414" t="s">
        <v>5634</v>
      </c>
      <c r="C4248" s="415" t="s">
        <v>113</v>
      </c>
      <c r="D4248" s="416">
        <v>17.41</v>
      </c>
      <c r="E4248" s="417" t="s">
        <v>301</v>
      </c>
    </row>
    <row r="4249" spans="1:5" ht="27" x14ac:dyDescent="0.25">
      <c r="A4249" s="418">
        <v>96828</v>
      </c>
      <c r="B4249" s="414" t="s">
        <v>5635</v>
      </c>
      <c r="C4249" s="415" t="s">
        <v>113</v>
      </c>
      <c r="D4249" s="416">
        <v>21.79</v>
      </c>
      <c r="E4249" s="417" t="s">
        <v>301</v>
      </c>
    </row>
    <row r="4250" spans="1:5" ht="27" x14ac:dyDescent="0.25">
      <c r="A4250" s="418">
        <v>96829</v>
      </c>
      <c r="B4250" s="414" t="s">
        <v>5636</v>
      </c>
      <c r="C4250" s="415" t="s">
        <v>113</v>
      </c>
      <c r="D4250" s="416">
        <v>16.77</v>
      </c>
      <c r="E4250" s="417" t="s">
        <v>301</v>
      </c>
    </row>
    <row r="4251" spans="1:5" ht="27" x14ac:dyDescent="0.25">
      <c r="A4251" s="418">
        <v>96830</v>
      </c>
      <c r="B4251" s="414" t="s">
        <v>5637</v>
      </c>
      <c r="C4251" s="415" t="s">
        <v>113</v>
      </c>
      <c r="D4251" s="416">
        <v>24.3</v>
      </c>
      <c r="E4251" s="417" t="s">
        <v>301</v>
      </c>
    </row>
    <row r="4252" spans="1:5" ht="27" x14ac:dyDescent="0.25">
      <c r="A4252" s="418">
        <v>96831</v>
      </c>
      <c r="B4252" s="414" t="s">
        <v>5638</v>
      </c>
      <c r="C4252" s="415" t="s">
        <v>113</v>
      </c>
      <c r="D4252" s="416">
        <v>19.88</v>
      </c>
      <c r="E4252" s="417" t="s">
        <v>301</v>
      </c>
    </row>
    <row r="4253" spans="1:5" ht="27" x14ac:dyDescent="0.25">
      <c r="A4253" s="418">
        <v>96832</v>
      </c>
      <c r="B4253" s="414" t="s">
        <v>5639</v>
      </c>
      <c r="C4253" s="415" t="s">
        <v>113</v>
      </c>
      <c r="D4253" s="416">
        <v>22.92</v>
      </c>
      <c r="E4253" s="417" t="s">
        <v>301</v>
      </c>
    </row>
    <row r="4254" spans="1:5" ht="27" x14ac:dyDescent="0.25">
      <c r="A4254" s="418">
        <v>96833</v>
      </c>
      <c r="B4254" s="414" t="s">
        <v>5640</v>
      </c>
      <c r="C4254" s="415" t="s">
        <v>113</v>
      </c>
      <c r="D4254" s="416">
        <v>21.49</v>
      </c>
      <c r="E4254" s="417" t="s">
        <v>301</v>
      </c>
    </row>
    <row r="4255" spans="1:5" ht="27" x14ac:dyDescent="0.25">
      <c r="A4255" s="418">
        <v>96834</v>
      </c>
      <c r="B4255" s="414" t="s">
        <v>5641</v>
      </c>
      <c r="C4255" s="415" t="s">
        <v>113</v>
      </c>
      <c r="D4255" s="416">
        <v>35.35</v>
      </c>
      <c r="E4255" s="417" t="s">
        <v>301</v>
      </c>
    </row>
    <row r="4256" spans="1:5" ht="27" x14ac:dyDescent="0.25">
      <c r="A4256" s="418">
        <v>96835</v>
      </c>
      <c r="B4256" s="414" t="s">
        <v>5642</v>
      </c>
      <c r="C4256" s="415" t="s">
        <v>113</v>
      </c>
      <c r="D4256" s="416">
        <v>30.62</v>
      </c>
      <c r="E4256" s="417" t="s">
        <v>301</v>
      </c>
    </row>
    <row r="4257" spans="1:5" ht="27" x14ac:dyDescent="0.25">
      <c r="A4257" s="418">
        <v>96836</v>
      </c>
      <c r="B4257" s="414" t="s">
        <v>5643</v>
      </c>
      <c r="C4257" s="415" t="s">
        <v>113</v>
      </c>
      <c r="D4257" s="416">
        <v>32.58</v>
      </c>
      <c r="E4257" s="417" t="s">
        <v>301</v>
      </c>
    </row>
    <row r="4258" spans="1:5" ht="27" x14ac:dyDescent="0.25">
      <c r="A4258" s="418">
        <v>96837</v>
      </c>
      <c r="B4258" s="414" t="s">
        <v>5644</v>
      </c>
      <c r="C4258" s="415" t="s">
        <v>113</v>
      </c>
      <c r="D4258" s="416">
        <v>17.920000000000002</v>
      </c>
      <c r="E4258" s="417" t="s">
        <v>301</v>
      </c>
    </row>
    <row r="4259" spans="1:5" ht="40.5" x14ac:dyDescent="0.25">
      <c r="A4259" s="418">
        <v>96838</v>
      </c>
      <c r="B4259" s="414" t="s">
        <v>5645</v>
      </c>
      <c r="C4259" s="415" t="s">
        <v>113</v>
      </c>
      <c r="D4259" s="416">
        <v>16.5</v>
      </c>
      <c r="E4259" s="417" t="s">
        <v>301</v>
      </c>
    </row>
    <row r="4260" spans="1:5" ht="40.5" x14ac:dyDescent="0.25">
      <c r="A4260" s="418">
        <v>96839</v>
      </c>
      <c r="B4260" s="414" t="s">
        <v>5646</v>
      </c>
      <c r="C4260" s="415" t="s">
        <v>113</v>
      </c>
      <c r="D4260" s="416">
        <v>16.25</v>
      </c>
      <c r="E4260" s="417" t="s">
        <v>301</v>
      </c>
    </row>
    <row r="4261" spans="1:5" ht="27" x14ac:dyDescent="0.25">
      <c r="A4261" s="418">
        <v>96840</v>
      </c>
      <c r="B4261" s="414" t="s">
        <v>5647</v>
      </c>
      <c r="C4261" s="415" t="s">
        <v>113</v>
      </c>
      <c r="D4261" s="416">
        <v>20.95</v>
      </c>
      <c r="E4261" s="417" t="s">
        <v>301</v>
      </c>
    </row>
    <row r="4262" spans="1:5" ht="40.5" x14ac:dyDescent="0.25">
      <c r="A4262" s="418">
        <v>96841</v>
      </c>
      <c r="B4262" s="414" t="s">
        <v>5648</v>
      </c>
      <c r="C4262" s="415" t="s">
        <v>113</v>
      </c>
      <c r="D4262" s="416">
        <v>18.41</v>
      </c>
      <c r="E4262" s="417" t="s">
        <v>301</v>
      </c>
    </row>
    <row r="4263" spans="1:5" ht="40.5" x14ac:dyDescent="0.25">
      <c r="A4263" s="418">
        <v>96842</v>
      </c>
      <c r="B4263" s="414" t="s">
        <v>5649</v>
      </c>
      <c r="C4263" s="415" t="s">
        <v>113</v>
      </c>
      <c r="D4263" s="416">
        <v>23.27</v>
      </c>
      <c r="E4263" s="417" t="s">
        <v>301</v>
      </c>
    </row>
    <row r="4264" spans="1:5" ht="27" x14ac:dyDescent="0.25">
      <c r="A4264" s="418">
        <v>96843</v>
      </c>
      <c r="B4264" s="414" t="s">
        <v>5650</v>
      </c>
      <c r="C4264" s="415" t="s">
        <v>113</v>
      </c>
      <c r="D4264" s="416">
        <v>22.4</v>
      </c>
      <c r="E4264" s="417" t="s">
        <v>301</v>
      </c>
    </row>
    <row r="4265" spans="1:5" ht="27" x14ac:dyDescent="0.25">
      <c r="A4265" s="418">
        <v>96844</v>
      </c>
      <c r="B4265" s="414" t="s">
        <v>5651</v>
      </c>
      <c r="C4265" s="415" t="s">
        <v>113</v>
      </c>
      <c r="D4265" s="416">
        <v>30.34</v>
      </c>
      <c r="E4265" s="417" t="s">
        <v>301</v>
      </c>
    </row>
    <row r="4266" spans="1:5" ht="27" x14ac:dyDescent="0.25">
      <c r="A4266" s="418">
        <v>96845</v>
      </c>
      <c r="B4266" s="414" t="s">
        <v>5652</v>
      </c>
      <c r="C4266" s="415" t="s">
        <v>113</v>
      </c>
      <c r="D4266" s="416">
        <v>32.549999999999997</v>
      </c>
      <c r="E4266" s="417" t="s">
        <v>301</v>
      </c>
    </row>
    <row r="4267" spans="1:5" ht="40.5" x14ac:dyDescent="0.25">
      <c r="A4267" s="418">
        <v>96846</v>
      </c>
      <c r="B4267" s="414" t="s">
        <v>5653</v>
      </c>
      <c r="C4267" s="415" t="s">
        <v>113</v>
      </c>
      <c r="D4267" s="416">
        <v>25.77</v>
      </c>
      <c r="E4267" s="417" t="s">
        <v>301</v>
      </c>
    </row>
    <row r="4268" spans="1:5" ht="27" x14ac:dyDescent="0.25">
      <c r="A4268" s="418">
        <v>96847</v>
      </c>
      <c r="B4268" s="414" t="s">
        <v>5654</v>
      </c>
      <c r="C4268" s="415" t="s">
        <v>113</v>
      </c>
      <c r="D4268" s="416">
        <v>28.26</v>
      </c>
      <c r="E4268" s="417" t="s">
        <v>301</v>
      </c>
    </row>
    <row r="4269" spans="1:5" ht="27" x14ac:dyDescent="0.25">
      <c r="A4269" s="418">
        <v>96848</v>
      </c>
      <c r="B4269" s="414" t="s">
        <v>5655</v>
      </c>
      <c r="C4269" s="415" t="s">
        <v>113</v>
      </c>
      <c r="D4269" s="416">
        <v>42.16</v>
      </c>
      <c r="E4269" s="417" t="s">
        <v>301</v>
      </c>
    </row>
    <row r="4270" spans="1:5" ht="27" x14ac:dyDescent="0.25">
      <c r="A4270" s="418">
        <v>96849</v>
      </c>
      <c r="B4270" s="414" t="s">
        <v>5656</v>
      </c>
      <c r="C4270" s="415" t="s">
        <v>113</v>
      </c>
      <c r="D4270" s="416">
        <v>15.37</v>
      </c>
      <c r="E4270" s="417" t="s">
        <v>301</v>
      </c>
    </row>
    <row r="4271" spans="1:5" ht="27" x14ac:dyDescent="0.25">
      <c r="A4271" s="418">
        <v>96850</v>
      </c>
      <c r="B4271" s="414" t="s">
        <v>5657</v>
      </c>
      <c r="C4271" s="415" t="s">
        <v>113</v>
      </c>
      <c r="D4271" s="416">
        <v>17.91</v>
      </c>
      <c r="E4271" s="417" t="s">
        <v>301</v>
      </c>
    </row>
    <row r="4272" spans="1:5" ht="27" x14ac:dyDescent="0.25">
      <c r="A4272" s="418">
        <v>96851</v>
      </c>
      <c r="B4272" s="414" t="s">
        <v>5658</v>
      </c>
      <c r="C4272" s="415" t="s">
        <v>113</v>
      </c>
      <c r="D4272" s="416">
        <v>23.59</v>
      </c>
      <c r="E4272" s="417" t="s">
        <v>301</v>
      </c>
    </row>
    <row r="4273" spans="1:5" ht="27" x14ac:dyDescent="0.25">
      <c r="A4273" s="418">
        <v>96852</v>
      </c>
      <c r="B4273" s="414" t="s">
        <v>5659</v>
      </c>
      <c r="C4273" s="415" t="s">
        <v>113</v>
      </c>
      <c r="D4273" s="416">
        <v>20.39</v>
      </c>
      <c r="E4273" s="417" t="s">
        <v>301</v>
      </c>
    </row>
    <row r="4274" spans="1:5" ht="27" x14ac:dyDescent="0.25">
      <c r="A4274" s="418">
        <v>96853</v>
      </c>
      <c r="B4274" s="414" t="s">
        <v>5660</v>
      </c>
      <c r="C4274" s="415" t="s">
        <v>113</v>
      </c>
      <c r="D4274" s="416">
        <v>22.87</v>
      </c>
      <c r="E4274" s="417" t="s">
        <v>301</v>
      </c>
    </row>
    <row r="4275" spans="1:5" ht="27" x14ac:dyDescent="0.25">
      <c r="A4275" s="418">
        <v>96854</v>
      </c>
      <c r="B4275" s="414" t="s">
        <v>5661</v>
      </c>
      <c r="C4275" s="415" t="s">
        <v>113</v>
      </c>
      <c r="D4275" s="416">
        <v>27.26</v>
      </c>
      <c r="E4275" s="417" t="s">
        <v>301</v>
      </c>
    </row>
    <row r="4276" spans="1:5" ht="27" x14ac:dyDescent="0.25">
      <c r="A4276" s="418">
        <v>96855</v>
      </c>
      <c r="B4276" s="414" t="s">
        <v>5662</v>
      </c>
      <c r="C4276" s="415" t="s">
        <v>113</v>
      </c>
      <c r="D4276" s="416">
        <v>25.3</v>
      </c>
      <c r="E4276" s="417" t="s">
        <v>301</v>
      </c>
    </row>
    <row r="4277" spans="1:5" ht="27" x14ac:dyDescent="0.25">
      <c r="A4277" s="418">
        <v>96856</v>
      </c>
      <c r="B4277" s="414" t="s">
        <v>5663</v>
      </c>
      <c r="C4277" s="415" t="s">
        <v>113</v>
      </c>
      <c r="D4277" s="416">
        <v>25.66</v>
      </c>
      <c r="E4277" s="417" t="s">
        <v>301</v>
      </c>
    </row>
    <row r="4278" spans="1:5" ht="27" x14ac:dyDescent="0.25">
      <c r="A4278" s="418">
        <v>96857</v>
      </c>
      <c r="B4278" s="414" t="s">
        <v>5664</v>
      </c>
      <c r="C4278" s="415" t="s">
        <v>113</v>
      </c>
      <c r="D4278" s="416">
        <v>40.520000000000003</v>
      </c>
      <c r="E4278" s="417" t="s">
        <v>301</v>
      </c>
    </row>
    <row r="4279" spans="1:5" ht="27" x14ac:dyDescent="0.25">
      <c r="A4279" s="418">
        <v>96858</v>
      </c>
      <c r="B4279" s="414" t="s">
        <v>5665</v>
      </c>
      <c r="C4279" s="415" t="s">
        <v>113</v>
      </c>
      <c r="D4279" s="416">
        <v>41.1</v>
      </c>
      <c r="E4279" s="417" t="s">
        <v>301</v>
      </c>
    </row>
    <row r="4280" spans="1:5" ht="27" x14ac:dyDescent="0.25">
      <c r="A4280" s="418">
        <v>96859</v>
      </c>
      <c r="B4280" s="414" t="s">
        <v>5666</v>
      </c>
      <c r="C4280" s="415" t="s">
        <v>113</v>
      </c>
      <c r="D4280" s="416">
        <v>50.75</v>
      </c>
      <c r="E4280" s="417" t="s">
        <v>301</v>
      </c>
    </row>
    <row r="4281" spans="1:5" ht="27" x14ac:dyDescent="0.25">
      <c r="A4281" s="418">
        <v>96860</v>
      </c>
      <c r="B4281" s="414" t="s">
        <v>5667</v>
      </c>
      <c r="C4281" s="415" t="s">
        <v>113</v>
      </c>
      <c r="D4281" s="416">
        <v>20.89</v>
      </c>
      <c r="E4281" s="417" t="s">
        <v>301</v>
      </c>
    </row>
    <row r="4282" spans="1:5" ht="27" x14ac:dyDescent="0.25">
      <c r="A4282" s="418">
        <v>96861</v>
      </c>
      <c r="B4282" s="414" t="s">
        <v>5668</v>
      </c>
      <c r="C4282" s="415" t="s">
        <v>113</v>
      </c>
      <c r="D4282" s="416">
        <v>22.49</v>
      </c>
      <c r="E4282" s="417" t="s">
        <v>301</v>
      </c>
    </row>
    <row r="4283" spans="1:5" ht="27" x14ac:dyDescent="0.25">
      <c r="A4283" s="418">
        <v>96862</v>
      </c>
      <c r="B4283" s="414" t="s">
        <v>5669</v>
      </c>
      <c r="C4283" s="415" t="s">
        <v>113</v>
      </c>
      <c r="D4283" s="416">
        <v>25.16</v>
      </c>
      <c r="E4283" s="417" t="s">
        <v>301</v>
      </c>
    </row>
    <row r="4284" spans="1:5" ht="27" x14ac:dyDescent="0.25">
      <c r="A4284" s="418">
        <v>96863</v>
      </c>
      <c r="B4284" s="414" t="s">
        <v>5670</v>
      </c>
      <c r="C4284" s="415" t="s">
        <v>113</v>
      </c>
      <c r="D4284" s="416">
        <v>24.89</v>
      </c>
      <c r="E4284" s="417" t="s">
        <v>301</v>
      </c>
    </row>
    <row r="4285" spans="1:5" ht="27" x14ac:dyDescent="0.25">
      <c r="A4285" s="418">
        <v>96864</v>
      </c>
      <c r="B4285" s="414" t="s">
        <v>5671</v>
      </c>
      <c r="C4285" s="415" t="s">
        <v>113</v>
      </c>
      <c r="D4285" s="416">
        <v>39.08</v>
      </c>
      <c r="E4285" s="417" t="s">
        <v>301</v>
      </c>
    </row>
    <row r="4286" spans="1:5" ht="27" x14ac:dyDescent="0.25">
      <c r="A4286" s="418">
        <v>96865</v>
      </c>
      <c r="B4286" s="414" t="s">
        <v>5672</v>
      </c>
      <c r="C4286" s="415" t="s">
        <v>113</v>
      </c>
      <c r="D4286" s="416">
        <v>38.299999999999997</v>
      </c>
      <c r="E4286" s="417" t="s">
        <v>301</v>
      </c>
    </row>
    <row r="4287" spans="1:5" ht="27" x14ac:dyDescent="0.25">
      <c r="A4287" s="418">
        <v>96866</v>
      </c>
      <c r="B4287" s="414" t="s">
        <v>5673</v>
      </c>
      <c r="C4287" s="415" t="s">
        <v>113</v>
      </c>
      <c r="D4287" s="416">
        <v>51.3</v>
      </c>
      <c r="E4287" s="417" t="s">
        <v>301</v>
      </c>
    </row>
    <row r="4288" spans="1:5" ht="27" x14ac:dyDescent="0.25">
      <c r="A4288" s="418">
        <v>96867</v>
      </c>
      <c r="B4288" s="414" t="s">
        <v>5674</v>
      </c>
      <c r="C4288" s="415" t="s">
        <v>113</v>
      </c>
      <c r="D4288" s="416">
        <v>59.4</v>
      </c>
      <c r="E4288" s="417" t="s">
        <v>301</v>
      </c>
    </row>
    <row r="4289" spans="1:5" ht="27" x14ac:dyDescent="0.25">
      <c r="A4289" s="418">
        <v>96868</v>
      </c>
      <c r="B4289" s="414" t="s">
        <v>5675</v>
      </c>
      <c r="C4289" s="415" t="s">
        <v>113</v>
      </c>
      <c r="D4289" s="416">
        <v>23.73</v>
      </c>
      <c r="E4289" s="417" t="s">
        <v>301</v>
      </c>
    </row>
    <row r="4290" spans="1:5" ht="27" x14ac:dyDescent="0.25">
      <c r="A4290" s="418">
        <v>96869</v>
      </c>
      <c r="B4290" s="414" t="s">
        <v>5676</v>
      </c>
      <c r="C4290" s="415" t="s">
        <v>113</v>
      </c>
      <c r="D4290" s="416">
        <v>28.33</v>
      </c>
      <c r="E4290" s="417" t="s">
        <v>301</v>
      </c>
    </row>
    <row r="4291" spans="1:5" ht="27" x14ac:dyDescent="0.25">
      <c r="A4291" s="418">
        <v>96870</v>
      </c>
      <c r="B4291" s="414" t="s">
        <v>5677</v>
      </c>
      <c r="C4291" s="415" t="s">
        <v>113</v>
      </c>
      <c r="D4291" s="416">
        <v>44.51</v>
      </c>
      <c r="E4291" s="417" t="s">
        <v>301</v>
      </c>
    </row>
    <row r="4292" spans="1:5" ht="27" x14ac:dyDescent="0.25">
      <c r="A4292" s="418">
        <v>96871</v>
      </c>
      <c r="B4292" s="414" t="s">
        <v>5678</v>
      </c>
      <c r="C4292" s="415" t="s">
        <v>113</v>
      </c>
      <c r="D4292" s="416">
        <v>64.34</v>
      </c>
      <c r="E4292" s="417" t="s">
        <v>301</v>
      </c>
    </row>
    <row r="4293" spans="1:5" ht="40.5" x14ac:dyDescent="0.25">
      <c r="A4293" s="418">
        <v>96872</v>
      </c>
      <c r="B4293" s="414" t="s">
        <v>5679</v>
      </c>
      <c r="C4293" s="415" t="s">
        <v>113</v>
      </c>
      <c r="D4293" s="416">
        <v>60.7</v>
      </c>
      <c r="E4293" s="417" t="s">
        <v>301</v>
      </c>
    </row>
    <row r="4294" spans="1:5" ht="40.5" x14ac:dyDescent="0.25">
      <c r="A4294" s="418">
        <v>96873</v>
      </c>
      <c r="B4294" s="414" t="s">
        <v>5680</v>
      </c>
      <c r="C4294" s="415" t="s">
        <v>113</v>
      </c>
      <c r="D4294" s="416">
        <v>69.64</v>
      </c>
      <c r="E4294" s="417" t="s">
        <v>301</v>
      </c>
    </row>
    <row r="4295" spans="1:5" ht="40.5" x14ac:dyDescent="0.25">
      <c r="A4295" s="418">
        <v>96874</v>
      </c>
      <c r="B4295" s="414" t="s">
        <v>5681</v>
      </c>
      <c r="C4295" s="415" t="s">
        <v>113</v>
      </c>
      <c r="D4295" s="416">
        <v>73.849999999999994</v>
      </c>
      <c r="E4295" s="417" t="s">
        <v>301</v>
      </c>
    </row>
    <row r="4296" spans="1:5" ht="40.5" x14ac:dyDescent="0.25">
      <c r="A4296" s="418">
        <v>96875</v>
      </c>
      <c r="B4296" s="414" t="s">
        <v>5682</v>
      </c>
      <c r="C4296" s="415" t="s">
        <v>113</v>
      </c>
      <c r="D4296" s="416">
        <v>88.23</v>
      </c>
      <c r="E4296" s="417" t="s">
        <v>301</v>
      </c>
    </row>
    <row r="4297" spans="1:5" ht="27" x14ac:dyDescent="0.25">
      <c r="A4297" s="418">
        <v>96876</v>
      </c>
      <c r="B4297" s="414" t="s">
        <v>5683</v>
      </c>
      <c r="C4297" s="415" t="s">
        <v>113</v>
      </c>
      <c r="D4297" s="416">
        <v>152.22</v>
      </c>
      <c r="E4297" s="417" t="s">
        <v>301</v>
      </c>
    </row>
    <row r="4298" spans="1:5" ht="27" x14ac:dyDescent="0.25">
      <c r="A4298" s="418">
        <v>96877</v>
      </c>
      <c r="B4298" s="414" t="s">
        <v>5684</v>
      </c>
      <c r="C4298" s="415" t="s">
        <v>113</v>
      </c>
      <c r="D4298" s="416">
        <v>162.66</v>
      </c>
      <c r="E4298" s="417" t="s">
        <v>301</v>
      </c>
    </row>
    <row r="4299" spans="1:5" ht="27" x14ac:dyDescent="0.25">
      <c r="A4299" s="418">
        <v>96878</v>
      </c>
      <c r="B4299" s="414" t="s">
        <v>5685</v>
      </c>
      <c r="C4299" s="415" t="s">
        <v>113</v>
      </c>
      <c r="D4299" s="416">
        <v>164.61</v>
      </c>
      <c r="E4299" s="417" t="s">
        <v>301</v>
      </c>
    </row>
    <row r="4300" spans="1:5" ht="27" x14ac:dyDescent="0.25">
      <c r="A4300" s="418">
        <v>96879</v>
      </c>
      <c r="B4300" s="414" t="s">
        <v>5686</v>
      </c>
      <c r="C4300" s="415" t="s">
        <v>113</v>
      </c>
      <c r="D4300" s="416">
        <v>165.64</v>
      </c>
      <c r="E4300" s="417" t="s">
        <v>301</v>
      </c>
    </row>
    <row r="4301" spans="1:5" ht="27" x14ac:dyDescent="0.25">
      <c r="A4301" s="418">
        <v>96880</v>
      </c>
      <c r="B4301" s="414" t="s">
        <v>5687</v>
      </c>
      <c r="C4301" s="415" t="s">
        <v>113</v>
      </c>
      <c r="D4301" s="416">
        <v>189.01</v>
      </c>
      <c r="E4301" s="417" t="s">
        <v>301</v>
      </c>
    </row>
    <row r="4302" spans="1:5" ht="27" x14ac:dyDescent="0.25">
      <c r="A4302" s="418">
        <v>96881</v>
      </c>
      <c r="B4302" s="414" t="s">
        <v>5688</v>
      </c>
      <c r="C4302" s="415" t="s">
        <v>113</v>
      </c>
      <c r="D4302" s="416">
        <v>199.6</v>
      </c>
      <c r="E4302" s="417" t="s">
        <v>301</v>
      </c>
    </row>
    <row r="4303" spans="1:5" ht="40.5" x14ac:dyDescent="0.25">
      <c r="A4303" s="418">
        <v>97425</v>
      </c>
      <c r="B4303" s="414" t="s">
        <v>6211</v>
      </c>
      <c r="C4303" s="415" t="s">
        <v>113</v>
      </c>
      <c r="D4303" s="416">
        <v>20.28</v>
      </c>
      <c r="E4303" s="417" t="s">
        <v>301</v>
      </c>
    </row>
    <row r="4304" spans="1:5" ht="40.5" x14ac:dyDescent="0.25">
      <c r="A4304" s="418">
        <v>97426</v>
      </c>
      <c r="B4304" s="414" t="s">
        <v>6212</v>
      </c>
      <c r="C4304" s="415" t="s">
        <v>113</v>
      </c>
      <c r="D4304" s="416">
        <v>24.04</v>
      </c>
      <c r="E4304" s="417" t="s">
        <v>301</v>
      </c>
    </row>
    <row r="4305" spans="1:5" ht="40.5" x14ac:dyDescent="0.25">
      <c r="A4305" s="418">
        <v>97427</v>
      </c>
      <c r="B4305" s="414" t="s">
        <v>6213</v>
      </c>
      <c r="C4305" s="415" t="s">
        <v>113</v>
      </c>
      <c r="D4305" s="416">
        <v>26.87</v>
      </c>
      <c r="E4305" s="417" t="s">
        <v>301</v>
      </c>
    </row>
    <row r="4306" spans="1:5" ht="40.5" x14ac:dyDescent="0.25">
      <c r="A4306" s="418">
        <v>97428</v>
      </c>
      <c r="B4306" s="414" t="s">
        <v>6214</v>
      </c>
      <c r="C4306" s="415" t="s">
        <v>113</v>
      </c>
      <c r="D4306" s="416">
        <v>33.46</v>
      </c>
      <c r="E4306" s="417" t="s">
        <v>301</v>
      </c>
    </row>
    <row r="4307" spans="1:5" ht="40.5" x14ac:dyDescent="0.25">
      <c r="A4307" s="418">
        <v>97429</v>
      </c>
      <c r="B4307" s="414" t="s">
        <v>6215</v>
      </c>
      <c r="C4307" s="415" t="s">
        <v>113</v>
      </c>
      <c r="D4307" s="416">
        <v>39.520000000000003</v>
      </c>
      <c r="E4307" s="417" t="s">
        <v>301</v>
      </c>
    </row>
    <row r="4308" spans="1:5" ht="27" x14ac:dyDescent="0.25">
      <c r="A4308" s="418">
        <v>97430</v>
      </c>
      <c r="B4308" s="414" t="s">
        <v>6216</v>
      </c>
      <c r="C4308" s="415" t="s">
        <v>113</v>
      </c>
      <c r="D4308" s="416">
        <v>27.11</v>
      </c>
      <c r="E4308" s="417" t="s">
        <v>301</v>
      </c>
    </row>
    <row r="4309" spans="1:5" ht="27" x14ac:dyDescent="0.25">
      <c r="A4309" s="418">
        <v>97431</v>
      </c>
      <c r="B4309" s="414" t="s">
        <v>6217</v>
      </c>
      <c r="C4309" s="415" t="s">
        <v>113</v>
      </c>
      <c r="D4309" s="416">
        <v>30.38</v>
      </c>
      <c r="E4309" s="417" t="s">
        <v>301</v>
      </c>
    </row>
    <row r="4310" spans="1:5" ht="27" x14ac:dyDescent="0.25">
      <c r="A4310" s="418">
        <v>97432</v>
      </c>
      <c r="B4310" s="414" t="s">
        <v>6218</v>
      </c>
      <c r="C4310" s="415" t="s">
        <v>113</v>
      </c>
      <c r="D4310" s="416">
        <v>34.299999999999997</v>
      </c>
      <c r="E4310" s="417" t="s">
        <v>301</v>
      </c>
    </row>
    <row r="4311" spans="1:5" ht="27" x14ac:dyDescent="0.25">
      <c r="A4311" s="418">
        <v>97433</v>
      </c>
      <c r="B4311" s="414" t="s">
        <v>7887</v>
      </c>
      <c r="C4311" s="415" t="s">
        <v>113</v>
      </c>
      <c r="D4311" s="416">
        <v>59.43</v>
      </c>
      <c r="E4311" s="417" t="s">
        <v>301</v>
      </c>
    </row>
    <row r="4312" spans="1:5" ht="27" x14ac:dyDescent="0.25">
      <c r="A4312" s="418">
        <v>97434</v>
      </c>
      <c r="B4312" s="414" t="s">
        <v>6219</v>
      </c>
      <c r="C4312" s="415" t="s">
        <v>113</v>
      </c>
      <c r="D4312" s="416">
        <v>60.45</v>
      </c>
      <c r="E4312" s="417" t="s">
        <v>301</v>
      </c>
    </row>
    <row r="4313" spans="1:5" ht="27" x14ac:dyDescent="0.25">
      <c r="A4313" s="418">
        <v>97435</v>
      </c>
      <c r="B4313" s="414" t="s">
        <v>6220</v>
      </c>
      <c r="C4313" s="415" t="s">
        <v>113</v>
      </c>
      <c r="D4313" s="416">
        <v>69.44</v>
      </c>
      <c r="E4313" s="417" t="s">
        <v>301</v>
      </c>
    </row>
    <row r="4314" spans="1:5" ht="27" x14ac:dyDescent="0.25">
      <c r="A4314" s="418">
        <v>97436</v>
      </c>
      <c r="B4314" s="414" t="s">
        <v>7888</v>
      </c>
      <c r="C4314" s="415" t="s">
        <v>113</v>
      </c>
      <c r="D4314" s="416">
        <v>71.41</v>
      </c>
      <c r="E4314" s="417" t="s">
        <v>301</v>
      </c>
    </row>
    <row r="4315" spans="1:5" ht="27" x14ac:dyDescent="0.25">
      <c r="A4315" s="418">
        <v>97437</v>
      </c>
      <c r="B4315" s="414" t="s">
        <v>6221</v>
      </c>
      <c r="C4315" s="415" t="s">
        <v>113</v>
      </c>
      <c r="D4315" s="416">
        <v>79.45</v>
      </c>
      <c r="E4315" s="417" t="s">
        <v>301</v>
      </c>
    </row>
    <row r="4316" spans="1:5" ht="27" x14ac:dyDescent="0.25">
      <c r="A4316" s="418">
        <v>97438</v>
      </c>
      <c r="B4316" s="414" t="s">
        <v>6222</v>
      </c>
      <c r="C4316" s="415" t="s">
        <v>113</v>
      </c>
      <c r="D4316" s="416">
        <v>81.56</v>
      </c>
      <c r="E4316" s="417" t="s">
        <v>301</v>
      </c>
    </row>
    <row r="4317" spans="1:5" ht="27" x14ac:dyDescent="0.25">
      <c r="A4317" s="418">
        <v>97439</v>
      </c>
      <c r="B4317" s="414" t="s">
        <v>6223</v>
      </c>
      <c r="C4317" s="415" t="s">
        <v>113</v>
      </c>
      <c r="D4317" s="416">
        <v>89.07</v>
      </c>
      <c r="E4317" s="417" t="s">
        <v>301</v>
      </c>
    </row>
    <row r="4318" spans="1:5" ht="27" x14ac:dyDescent="0.25">
      <c r="A4318" s="418">
        <v>97440</v>
      </c>
      <c r="B4318" s="414" t="s">
        <v>6224</v>
      </c>
      <c r="C4318" s="415" t="s">
        <v>113</v>
      </c>
      <c r="D4318" s="416">
        <v>106.51</v>
      </c>
      <c r="E4318" s="417" t="s">
        <v>301</v>
      </c>
    </row>
    <row r="4319" spans="1:5" ht="27" x14ac:dyDescent="0.25">
      <c r="A4319" s="418">
        <v>97442</v>
      </c>
      <c r="B4319" s="414" t="s">
        <v>6225</v>
      </c>
      <c r="C4319" s="415" t="s">
        <v>113</v>
      </c>
      <c r="D4319" s="416">
        <v>117.81</v>
      </c>
      <c r="E4319" s="417" t="s">
        <v>301</v>
      </c>
    </row>
    <row r="4320" spans="1:5" ht="27" x14ac:dyDescent="0.25">
      <c r="A4320" s="418">
        <v>97443</v>
      </c>
      <c r="B4320" s="414" t="s">
        <v>6226</v>
      </c>
      <c r="C4320" s="415" t="s">
        <v>113</v>
      </c>
      <c r="D4320" s="416">
        <v>65.77</v>
      </c>
      <c r="E4320" s="417" t="s">
        <v>301</v>
      </c>
    </row>
    <row r="4321" spans="1:5" ht="27" x14ac:dyDescent="0.25">
      <c r="A4321" s="418">
        <v>97444</v>
      </c>
      <c r="B4321" s="414" t="s">
        <v>7889</v>
      </c>
      <c r="C4321" s="415" t="s">
        <v>113</v>
      </c>
      <c r="D4321" s="416">
        <v>75.58</v>
      </c>
      <c r="E4321" s="417" t="s">
        <v>301</v>
      </c>
    </row>
    <row r="4322" spans="1:5" ht="27" x14ac:dyDescent="0.25">
      <c r="A4322" s="418">
        <v>97446</v>
      </c>
      <c r="B4322" s="414" t="s">
        <v>6227</v>
      </c>
      <c r="C4322" s="415" t="s">
        <v>113</v>
      </c>
      <c r="D4322" s="416">
        <v>124.27</v>
      </c>
      <c r="E4322" s="417" t="s">
        <v>301</v>
      </c>
    </row>
    <row r="4323" spans="1:5" ht="27" x14ac:dyDescent="0.25">
      <c r="A4323" s="418">
        <v>97447</v>
      </c>
      <c r="B4323" s="414" t="s">
        <v>6228</v>
      </c>
      <c r="C4323" s="415" t="s">
        <v>113</v>
      </c>
      <c r="D4323" s="416">
        <v>124.27</v>
      </c>
      <c r="E4323" s="417" t="s">
        <v>301</v>
      </c>
    </row>
    <row r="4324" spans="1:5" ht="27" x14ac:dyDescent="0.25">
      <c r="A4324" s="418">
        <v>97449</v>
      </c>
      <c r="B4324" s="414" t="s">
        <v>7890</v>
      </c>
      <c r="C4324" s="415" t="s">
        <v>113</v>
      </c>
      <c r="D4324" s="416">
        <v>132.75</v>
      </c>
      <c r="E4324" s="417" t="s">
        <v>301</v>
      </c>
    </row>
    <row r="4325" spans="1:5" ht="27" x14ac:dyDescent="0.25">
      <c r="A4325" s="418">
        <v>97450</v>
      </c>
      <c r="B4325" s="414" t="s">
        <v>6229</v>
      </c>
      <c r="C4325" s="415" t="s">
        <v>113</v>
      </c>
      <c r="D4325" s="416">
        <v>159.44999999999999</v>
      </c>
      <c r="E4325" s="417" t="s">
        <v>301</v>
      </c>
    </row>
    <row r="4326" spans="1:5" ht="27" x14ac:dyDescent="0.25">
      <c r="A4326" s="418">
        <v>97452</v>
      </c>
      <c r="B4326" s="414" t="s">
        <v>7891</v>
      </c>
      <c r="C4326" s="415" t="s">
        <v>113</v>
      </c>
      <c r="D4326" s="416">
        <v>106.66</v>
      </c>
      <c r="E4326" s="417" t="s">
        <v>301</v>
      </c>
    </row>
    <row r="4327" spans="1:5" ht="27" x14ac:dyDescent="0.25">
      <c r="A4327" s="418">
        <v>97453</v>
      </c>
      <c r="B4327" s="414" t="s">
        <v>7892</v>
      </c>
      <c r="C4327" s="415" t="s">
        <v>113</v>
      </c>
      <c r="D4327" s="416">
        <v>112.26</v>
      </c>
      <c r="E4327" s="417" t="s">
        <v>301</v>
      </c>
    </row>
    <row r="4328" spans="1:5" ht="27" x14ac:dyDescent="0.25">
      <c r="A4328" s="418">
        <v>97454</v>
      </c>
      <c r="B4328" s="414" t="s">
        <v>7893</v>
      </c>
      <c r="C4328" s="415" t="s">
        <v>113</v>
      </c>
      <c r="D4328" s="416">
        <v>172.26</v>
      </c>
      <c r="E4328" s="417" t="s">
        <v>301</v>
      </c>
    </row>
    <row r="4329" spans="1:5" ht="27" x14ac:dyDescent="0.25">
      <c r="A4329" s="418">
        <v>97455</v>
      </c>
      <c r="B4329" s="414" t="s">
        <v>7894</v>
      </c>
      <c r="C4329" s="415" t="s">
        <v>113</v>
      </c>
      <c r="D4329" s="416">
        <v>181.22</v>
      </c>
      <c r="E4329" s="417" t="s">
        <v>301</v>
      </c>
    </row>
    <row r="4330" spans="1:5" ht="27" x14ac:dyDescent="0.25">
      <c r="A4330" s="418">
        <v>97456</v>
      </c>
      <c r="B4330" s="414" t="s">
        <v>7895</v>
      </c>
      <c r="C4330" s="415" t="s">
        <v>113</v>
      </c>
      <c r="D4330" s="416">
        <v>369.95</v>
      </c>
      <c r="E4330" s="417" t="s">
        <v>301</v>
      </c>
    </row>
    <row r="4331" spans="1:5" ht="27" x14ac:dyDescent="0.25">
      <c r="A4331" s="418">
        <v>97457</v>
      </c>
      <c r="B4331" s="414" t="s">
        <v>7896</v>
      </c>
      <c r="C4331" s="415" t="s">
        <v>113</v>
      </c>
      <c r="D4331" s="416">
        <v>329.78</v>
      </c>
      <c r="E4331" s="417" t="s">
        <v>301</v>
      </c>
    </row>
    <row r="4332" spans="1:5" ht="27" x14ac:dyDescent="0.25">
      <c r="A4332" s="418">
        <v>97458</v>
      </c>
      <c r="B4332" s="414" t="s">
        <v>6230</v>
      </c>
      <c r="C4332" s="415" t="s">
        <v>113</v>
      </c>
      <c r="D4332" s="416">
        <v>164.74</v>
      </c>
      <c r="E4332" s="417" t="s">
        <v>301</v>
      </c>
    </row>
    <row r="4333" spans="1:5" ht="27" x14ac:dyDescent="0.25">
      <c r="A4333" s="418">
        <v>97459</v>
      </c>
      <c r="B4333" s="414" t="s">
        <v>6231</v>
      </c>
      <c r="C4333" s="415" t="s">
        <v>113</v>
      </c>
      <c r="D4333" s="416">
        <v>269.92</v>
      </c>
      <c r="E4333" s="417" t="s">
        <v>301</v>
      </c>
    </row>
    <row r="4334" spans="1:5" ht="27" x14ac:dyDescent="0.25">
      <c r="A4334" s="418">
        <v>97460</v>
      </c>
      <c r="B4334" s="414" t="s">
        <v>6232</v>
      </c>
      <c r="C4334" s="415" t="s">
        <v>113</v>
      </c>
      <c r="D4334" s="416">
        <v>404.68</v>
      </c>
      <c r="E4334" s="417" t="s">
        <v>301</v>
      </c>
    </row>
    <row r="4335" spans="1:5" ht="27" x14ac:dyDescent="0.25">
      <c r="A4335" s="418">
        <v>97461</v>
      </c>
      <c r="B4335" s="414" t="s">
        <v>7897</v>
      </c>
      <c r="C4335" s="415" t="s">
        <v>113</v>
      </c>
      <c r="D4335" s="416">
        <v>20.5</v>
      </c>
      <c r="E4335" s="417" t="s">
        <v>301</v>
      </c>
    </row>
    <row r="4336" spans="1:5" ht="27" x14ac:dyDescent="0.25">
      <c r="A4336" s="418">
        <v>97462</v>
      </c>
      <c r="B4336" s="414" t="s">
        <v>7898</v>
      </c>
      <c r="C4336" s="415" t="s">
        <v>113</v>
      </c>
      <c r="D4336" s="416">
        <v>17.62</v>
      </c>
      <c r="E4336" s="417" t="s">
        <v>301</v>
      </c>
    </row>
    <row r="4337" spans="1:5" ht="27" x14ac:dyDescent="0.25">
      <c r="A4337" s="418">
        <v>97464</v>
      </c>
      <c r="B4337" s="414" t="s">
        <v>7899</v>
      </c>
      <c r="C4337" s="415" t="s">
        <v>113</v>
      </c>
      <c r="D4337" s="416">
        <v>29.04</v>
      </c>
      <c r="E4337" s="417" t="s">
        <v>301</v>
      </c>
    </row>
    <row r="4338" spans="1:5" ht="40.5" x14ac:dyDescent="0.25">
      <c r="A4338" s="418">
        <v>97465</v>
      </c>
      <c r="B4338" s="414" t="s">
        <v>7900</v>
      </c>
      <c r="C4338" s="415" t="s">
        <v>113</v>
      </c>
      <c r="D4338" s="416">
        <v>33.89</v>
      </c>
      <c r="E4338" s="417" t="s">
        <v>301</v>
      </c>
    </row>
    <row r="4339" spans="1:5" ht="27" x14ac:dyDescent="0.25">
      <c r="A4339" s="418">
        <v>97467</v>
      </c>
      <c r="B4339" s="414" t="s">
        <v>7901</v>
      </c>
      <c r="C4339" s="415" t="s">
        <v>113</v>
      </c>
      <c r="D4339" s="416">
        <v>36.770000000000003</v>
      </c>
      <c r="E4339" s="417" t="s">
        <v>301</v>
      </c>
    </row>
    <row r="4340" spans="1:5" ht="40.5" x14ac:dyDescent="0.25">
      <c r="A4340" s="418">
        <v>97468</v>
      </c>
      <c r="B4340" s="414" t="s">
        <v>7902</v>
      </c>
      <c r="C4340" s="415" t="s">
        <v>113</v>
      </c>
      <c r="D4340" s="416">
        <v>42.98</v>
      </c>
      <c r="E4340" s="417" t="s">
        <v>301</v>
      </c>
    </row>
    <row r="4341" spans="1:5" ht="27" x14ac:dyDescent="0.25">
      <c r="A4341" s="418">
        <v>97470</v>
      </c>
      <c r="B4341" s="414" t="s">
        <v>7903</v>
      </c>
      <c r="C4341" s="415" t="s">
        <v>113</v>
      </c>
      <c r="D4341" s="416">
        <v>53.18</v>
      </c>
      <c r="E4341" s="417" t="s">
        <v>301</v>
      </c>
    </row>
    <row r="4342" spans="1:5" ht="40.5" x14ac:dyDescent="0.25">
      <c r="A4342" s="418">
        <v>97471</v>
      </c>
      <c r="B4342" s="414" t="s">
        <v>7904</v>
      </c>
      <c r="C4342" s="415" t="s">
        <v>113</v>
      </c>
      <c r="D4342" s="416">
        <v>62.99</v>
      </c>
      <c r="E4342" s="417" t="s">
        <v>301</v>
      </c>
    </row>
    <row r="4343" spans="1:5" ht="27" x14ac:dyDescent="0.25">
      <c r="A4343" s="418">
        <v>97474</v>
      </c>
      <c r="B4343" s="414" t="s">
        <v>7905</v>
      </c>
      <c r="C4343" s="415" t="s">
        <v>113</v>
      </c>
      <c r="D4343" s="416">
        <v>94.03</v>
      </c>
      <c r="E4343" s="417" t="s">
        <v>301</v>
      </c>
    </row>
    <row r="4344" spans="1:5" ht="40.5" x14ac:dyDescent="0.25">
      <c r="A4344" s="418">
        <v>97475</v>
      </c>
      <c r="B4344" s="414" t="s">
        <v>7906</v>
      </c>
      <c r="C4344" s="415" t="s">
        <v>113</v>
      </c>
      <c r="D4344" s="416">
        <v>113.85</v>
      </c>
      <c r="E4344" s="417" t="s">
        <v>301</v>
      </c>
    </row>
    <row r="4345" spans="1:5" ht="27" x14ac:dyDescent="0.25">
      <c r="A4345" s="418">
        <v>97477</v>
      </c>
      <c r="B4345" s="414" t="s">
        <v>7907</v>
      </c>
      <c r="C4345" s="415" t="s">
        <v>113</v>
      </c>
      <c r="D4345" s="416">
        <v>124.45</v>
      </c>
      <c r="E4345" s="417" t="s">
        <v>301</v>
      </c>
    </row>
    <row r="4346" spans="1:5" ht="40.5" x14ac:dyDescent="0.25">
      <c r="A4346" s="418">
        <v>97478</v>
      </c>
      <c r="B4346" s="414" t="s">
        <v>7908</v>
      </c>
      <c r="C4346" s="415" t="s">
        <v>113</v>
      </c>
      <c r="D4346" s="416">
        <v>151.15</v>
      </c>
      <c r="E4346" s="417" t="s">
        <v>301</v>
      </c>
    </row>
    <row r="4347" spans="1:5" ht="27" x14ac:dyDescent="0.25">
      <c r="A4347" s="418">
        <v>97479</v>
      </c>
      <c r="B4347" s="414" t="s">
        <v>7909</v>
      </c>
      <c r="C4347" s="415" t="s">
        <v>113</v>
      </c>
      <c r="D4347" s="416">
        <v>32.700000000000003</v>
      </c>
      <c r="E4347" s="417" t="s">
        <v>301</v>
      </c>
    </row>
    <row r="4348" spans="1:5" ht="27" x14ac:dyDescent="0.25">
      <c r="A4348" s="418">
        <v>97480</v>
      </c>
      <c r="B4348" s="414" t="s">
        <v>7910</v>
      </c>
      <c r="C4348" s="415" t="s">
        <v>113</v>
      </c>
      <c r="D4348" s="416">
        <v>32.700000000000003</v>
      </c>
      <c r="E4348" s="417" t="s">
        <v>301</v>
      </c>
    </row>
    <row r="4349" spans="1:5" ht="27" x14ac:dyDescent="0.25">
      <c r="A4349" s="418">
        <v>97481</v>
      </c>
      <c r="B4349" s="414" t="s">
        <v>7911</v>
      </c>
      <c r="C4349" s="415" t="s">
        <v>113</v>
      </c>
      <c r="D4349" s="416">
        <v>46.62</v>
      </c>
      <c r="E4349" s="417" t="s">
        <v>301</v>
      </c>
    </row>
    <row r="4350" spans="1:5" ht="27" x14ac:dyDescent="0.25">
      <c r="A4350" s="418">
        <v>97482</v>
      </c>
      <c r="B4350" s="414" t="s">
        <v>7912</v>
      </c>
      <c r="C4350" s="415" t="s">
        <v>113</v>
      </c>
      <c r="D4350" s="416">
        <v>46.62</v>
      </c>
      <c r="E4350" s="417" t="s">
        <v>301</v>
      </c>
    </row>
    <row r="4351" spans="1:5" ht="27" x14ac:dyDescent="0.25">
      <c r="A4351" s="418">
        <v>97483</v>
      </c>
      <c r="B4351" s="414" t="s">
        <v>6233</v>
      </c>
      <c r="C4351" s="415" t="s">
        <v>113</v>
      </c>
      <c r="D4351" s="416">
        <v>64.39</v>
      </c>
      <c r="E4351" s="417" t="s">
        <v>301</v>
      </c>
    </row>
    <row r="4352" spans="1:5" ht="27" x14ac:dyDescent="0.25">
      <c r="A4352" s="418">
        <v>97484</v>
      </c>
      <c r="B4352" s="414" t="s">
        <v>6234</v>
      </c>
      <c r="C4352" s="415" t="s">
        <v>113</v>
      </c>
      <c r="D4352" s="416">
        <v>64.39</v>
      </c>
      <c r="E4352" s="417" t="s">
        <v>301</v>
      </c>
    </row>
    <row r="4353" spans="1:5" ht="27" x14ac:dyDescent="0.25">
      <c r="A4353" s="418">
        <v>97485</v>
      </c>
      <c r="B4353" s="414" t="s">
        <v>6235</v>
      </c>
      <c r="C4353" s="415" t="s">
        <v>113</v>
      </c>
      <c r="D4353" s="416">
        <v>87.82</v>
      </c>
      <c r="E4353" s="417" t="s">
        <v>301</v>
      </c>
    </row>
    <row r="4354" spans="1:5" ht="27" x14ac:dyDescent="0.25">
      <c r="A4354" s="418">
        <v>97486</v>
      </c>
      <c r="B4354" s="414" t="s">
        <v>6236</v>
      </c>
      <c r="C4354" s="415" t="s">
        <v>113</v>
      </c>
      <c r="D4354" s="416">
        <v>93.42</v>
      </c>
      <c r="E4354" s="417" t="s">
        <v>301</v>
      </c>
    </row>
    <row r="4355" spans="1:5" ht="27" x14ac:dyDescent="0.25">
      <c r="A4355" s="418">
        <v>97487</v>
      </c>
      <c r="B4355" s="414" t="s">
        <v>6237</v>
      </c>
      <c r="C4355" s="415" t="s">
        <v>113</v>
      </c>
      <c r="D4355" s="416">
        <v>156.66</v>
      </c>
      <c r="E4355" s="417" t="s">
        <v>301</v>
      </c>
    </row>
    <row r="4356" spans="1:5" ht="27" x14ac:dyDescent="0.25">
      <c r="A4356" s="418">
        <v>97488</v>
      </c>
      <c r="B4356" s="414" t="s">
        <v>6238</v>
      </c>
      <c r="C4356" s="415" t="s">
        <v>113</v>
      </c>
      <c r="D4356" s="416">
        <v>165.62</v>
      </c>
      <c r="E4356" s="417" t="s">
        <v>301</v>
      </c>
    </row>
    <row r="4357" spans="1:5" ht="27" x14ac:dyDescent="0.25">
      <c r="A4357" s="418">
        <v>97489</v>
      </c>
      <c r="B4357" s="414" t="s">
        <v>6239</v>
      </c>
      <c r="C4357" s="415" t="s">
        <v>113</v>
      </c>
      <c r="D4357" s="416">
        <v>357.48</v>
      </c>
      <c r="E4357" s="417" t="s">
        <v>301</v>
      </c>
    </row>
    <row r="4358" spans="1:5" ht="27" x14ac:dyDescent="0.25">
      <c r="A4358" s="418">
        <v>97490</v>
      </c>
      <c r="B4358" s="414" t="s">
        <v>6240</v>
      </c>
      <c r="C4358" s="415" t="s">
        <v>113</v>
      </c>
      <c r="D4358" s="416">
        <v>317.31</v>
      </c>
      <c r="E4358" s="417" t="s">
        <v>301</v>
      </c>
    </row>
    <row r="4359" spans="1:5" ht="27" x14ac:dyDescent="0.25">
      <c r="A4359" s="418">
        <v>97491</v>
      </c>
      <c r="B4359" s="414" t="s">
        <v>6241</v>
      </c>
      <c r="C4359" s="415" t="s">
        <v>113</v>
      </c>
      <c r="D4359" s="416">
        <v>49.53</v>
      </c>
      <c r="E4359" s="417" t="s">
        <v>301</v>
      </c>
    </row>
    <row r="4360" spans="1:5" ht="27" x14ac:dyDescent="0.25">
      <c r="A4360" s="418">
        <v>97492</v>
      </c>
      <c r="B4360" s="414" t="s">
        <v>6242</v>
      </c>
      <c r="C4360" s="415" t="s">
        <v>113</v>
      </c>
      <c r="D4360" s="416">
        <v>71.53</v>
      </c>
      <c r="E4360" s="417" t="s">
        <v>301</v>
      </c>
    </row>
    <row r="4361" spans="1:5" ht="27" x14ac:dyDescent="0.25">
      <c r="A4361" s="418">
        <v>97493</v>
      </c>
      <c r="B4361" s="414" t="s">
        <v>6243</v>
      </c>
      <c r="C4361" s="415" t="s">
        <v>113</v>
      </c>
      <c r="D4361" s="416">
        <v>91.93</v>
      </c>
      <c r="E4361" s="417" t="s">
        <v>301</v>
      </c>
    </row>
    <row r="4362" spans="1:5" ht="27" x14ac:dyDescent="0.25">
      <c r="A4362" s="418">
        <v>97494</v>
      </c>
      <c r="B4362" s="414" t="s">
        <v>6244</v>
      </c>
      <c r="C4362" s="415" t="s">
        <v>113</v>
      </c>
      <c r="D4362" s="416">
        <v>139.59</v>
      </c>
      <c r="E4362" s="417" t="s">
        <v>301</v>
      </c>
    </row>
    <row r="4363" spans="1:5" ht="27" x14ac:dyDescent="0.25">
      <c r="A4363" s="418">
        <v>97495</v>
      </c>
      <c r="B4363" s="414" t="s">
        <v>6245</v>
      </c>
      <c r="C4363" s="415" t="s">
        <v>113</v>
      </c>
      <c r="D4363" s="416">
        <v>249.06</v>
      </c>
      <c r="E4363" s="417" t="s">
        <v>301</v>
      </c>
    </row>
    <row r="4364" spans="1:5" ht="27" x14ac:dyDescent="0.25">
      <c r="A4364" s="418">
        <v>97496</v>
      </c>
      <c r="B4364" s="414" t="s">
        <v>6246</v>
      </c>
      <c r="C4364" s="415" t="s">
        <v>113</v>
      </c>
      <c r="D4364" s="416">
        <v>388.1</v>
      </c>
      <c r="E4364" s="417" t="s">
        <v>301</v>
      </c>
    </row>
    <row r="4365" spans="1:5" ht="27" x14ac:dyDescent="0.25">
      <c r="A4365" s="418">
        <v>97499</v>
      </c>
      <c r="B4365" s="414" t="s">
        <v>6247</v>
      </c>
      <c r="C4365" s="415" t="s">
        <v>113</v>
      </c>
      <c r="D4365" s="416">
        <v>18.48</v>
      </c>
      <c r="E4365" s="417" t="s">
        <v>301</v>
      </c>
    </row>
    <row r="4366" spans="1:5" ht="40.5" x14ac:dyDescent="0.25">
      <c r="A4366" s="418">
        <v>97500</v>
      </c>
      <c r="B4366" s="414" t="s">
        <v>6248</v>
      </c>
      <c r="C4366" s="415" t="s">
        <v>113</v>
      </c>
      <c r="D4366" s="416">
        <v>15.6</v>
      </c>
      <c r="E4366" s="417" t="s">
        <v>301</v>
      </c>
    </row>
    <row r="4367" spans="1:5" ht="27" x14ac:dyDescent="0.25">
      <c r="A4367" s="418">
        <v>97502</v>
      </c>
      <c r="B4367" s="414" t="s">
        <v>6249</v>
      </c>
      <c r="C4367" s="415" t="s">
        <v>113</v>
      </c>
      <c r="D4367" s="416">
        <v>25.27</v>
      </c>
      <c r="E4367" s="417" t="s">
        <v>301</v>
      </c>
    </row>
    <row r="4368" spans="1:5" ht="40.5" x14ac:dyDescent="0.25">
      <c r="A4368" s="418">
        <v>97503</v>
      </c>
      <c r="B4368" s="414" t="s">
        <v>6250</v>
      </c>
      <c r="C4368" s="415" t="s">
        <v>113</v>
      </c>
      <c r="D4368" s="416">
        <v>30.3</v>
      </c>
      <c r="E4368" s="417" t="s">
        <v>301</v>
      </c>
    </row>
    <row r="4369" spans="1:5" ht="27" x14ac:dyDescent="0.25">
      <c r="A4369" s="418">
        <v>97505</v>
      </c>
      <c r="B4369" s="414" t="s">
        <v>6251</v>
      </c>
      <c r="C4369" s="415" t="s">
        <v>113</v>
      </c>
      <c r="D4369" s="416">
        <v>31.47</v>
      </c>
      <c r="E4369" s="417" t="s">
        <v>301</v>
      </c>
    </row>
    <row r="4370" spans="1:5" ht="40.5" x14ac:dyDescent="0.25">
      <c r="A4370" s="418">
        <v>97506</v>
      </c>
      <c r="B4370" s="414" t="s">
        <v>6252</v>
      </c>
      <c r="C4370" s="415" t="s">
        <v>113</v>
      </c>
      <c r="D4370" s="416">
        <v>37.68</v>
      </c>
      <c r="E4370" s="417" t="s">
        <v>301</v>
      </c>
    </row>
    <row r="4371" spans="1:5" ht="27" x14ac:dyDescent="0.25">
      <c r="A4371" s="418">
        <v>97508</v>
      </c>
      <c r="B4371" s="414" t="s">
        <v>6253</v>
      </c>
      <c r="C4371" s="415" t="s">
        <v>113</v>
      </c>
      <c r="D4371" s="416">
        <v>45.67</v>
      </c>
      <c r="E4371" s="417" t="s">
        <v>301</v>
      </c>
    </row>
    <row r="4372" spans="1:5" ht="40.5" x14ac:dyDescent="0.25">
      <c r="A4372" s="418">
        <v>97509</v>
      </c>
      <c r="B4372" s="414" t="s">
        <v>6254</v>
      </c>
      <c r="C4372" s="415" t="s">
        <v>113</v>
      </c>
      <c r="D4372" s="416">
        <v>55.48</v>
      </c>
      <c r="E4372" s="417" t="s">
        <v>301</v>
      </c>
    </row>
    <row r="4373" spans="1:5" ht="27" x14ac:dyDescent="0.25">
      <c r="A4373" s="418">
        <v>97511</v>
      </c>
      <c r="B4373" s="414" t="s">
        <v>6255</v>
      </c>
      <c r="C4373" s="415" t="s">
        <v>113</v>
      </c>
      <c r="D4373" s="416">
        <v>83.25</v>
      </c>
      <c r="E4373" s="417" t="s">
        <v>301</v>
      </c>
    </row>
    <row r="4374" spans="1:5" ht="40.5" x14ac:dyDescent="0.25">
      <c r="A4374" s="418">
        <v>97512</v>
      </c>
      <c r="B4374" s="414" t="s">
        <v>6256</v>
      </c>
      <c r="C4374" s="415" t="s">
        <v>113</v>
      </c>
      <c r="D4374" s="416">
        <v>103.07</v>
      </c>
      <c r="E4374" s="417" t="s">
        <v>301</v>
      </c>
    </row>
    <row r="4375" spans="1:5" ht="27" x14ac:dyDescent="0.25">
      <c r="A4375" s="418">
        <v>97514</v>
      </c>
      <c r="B4375" s="414" t="s">
        <v>6257</v>
      </c>
      <c r="C4375" s="415" t="s">
        <v>113</v>
      </c>
      <c r="D4375" s="416">
        <v>110.28</v>
      </c>
      <c r="E4375" s="417" t="s">
        <v>301</v>
      </c>
    </row>
    <row r="4376" spans="1:5" ht="40.5" x14ac:dyDescent="0.25">
      <c r="A4376" s="418">
        <v>97515</v>
      </c>
      <c r="B4376" s="414" t="s">
        <v>6258</v>
      </c>
      <c r="C4376" s="415" t="s">
        <v>113</v>
      </c>
      <c r="D4376" s="416">
        <v>136.97999999999999</v>
      </c>
      <c r="E4376" s="417" t="s">
        <v>301</v>
      </c>
    </row>
    <row r="4377" spans="1:5" ht="27" x14ac:dyDescent="0.25">
      <c r="A4377" s="418">
        <v>97517</v>
      </c>
      <c r="B4377" s="414" t="s">
        <v>6259</v>
      </c>
      <c r="C4377" s="415" t="s">
        <v>113</v>
      </c>
      <c r="D4377" s="416">
        <v>29.66</v>
      </c>
      <c r="E4377" s="417" t="s">
        <v>301</v>
      </c>
    </row>
    <row r="4378" spans="1:5" ht="27" x14ac:dyDescent="0.25">
      <c r="A4378" s="418">
        <v>97518</v>
      </c>
      <c r="B4378" s="414" t="s">
        <v>6260</v>
      </c>
      <c r="C4378" s="415" t="s">
        <v>113</v>
      </c>
      <c r="D4378" s="416">
        <v>29.66</v>
      </c>
      <c r="E4378" s="417" t="s">
        <v>301</v>
      </c>
    </row>
    <row r="4379" spans="1:5" ht="27" x14ac:dyDescent="0.25">
      <c r="A4379" s="418">
        <v>97519</v>
      </c>
      <c r="B4379" s="414" t="s">
        <v>6261</v>
      </c>
      <c r="C4379" s="415" t="s">
        <v>113</v>
      </c>
      <c r="D4379" s="416">
        <v>41.25</v>
      </c>
      <c r="E4379" s="417" t="s">
        <v>301</v>
      </c>
    </row>
    <row r="4380" spans="1:5" ht="27" x14ac:dyDescent="0.25">
      <c r="A4380" s="418">
        <v>97520</v>
      </c>
      <c r="B4380" s="414" t="s">
        <v>6262</v>
      </c>
      <c r="C4380" s="415" t="s">
        <v>113</v>
      </c>
      <c r="D4380" s="416">
        <v>41.25</v>
      </c>
      <c r="E4380" s="417" t="s">
        <v>301</v>
      </c>
    </row>
    <row r="4381" spans="1:5" ht="27" x14ac:dyDescent="0.25">
      <c r="A4381" s="418">
        <v>97521</v>
      </c>
      <c r="B4381" s="414" t="s">
        <v>6263</v>
      </c>
      <c r="C4381" s="415" t="s">
        <v>113</v>
      </c>
      <c r="D4381" s="416">
        <v>56.39</v>
      </c>
      <c r="E4381" s="417" t="s">
        <v>301</v>
      </c>
    </row>
    <row r="4382" spans="1:5" ht="27" x14ac:dyDescent="0.25">
      <c r="A4382" s="418">
        <v>97522</v>
      </c>
      <c r="B4382" s="414" t="s">
        <v>6264</v>
      </c>
      <c r="C4382" s="415" t="s">
        <v>113</v>
      </c>
      <c r="D4382" s="416">
        <v>56.39</v>
      </c>
      <c r="E4382" s="417" t="s">
        <v>301</v>
      </c>
    </row>
    <row r="4383" spans="1:5" ht="27" x14ac:dyDescent="0.25">
      <c r="A4383" s="418">
        <v>97523</v>
      </c>
      <c r="B4383" s="414" t="s">
        <v>6265</v>
      </c>
      <c r="C4383" s="415" t="s">
        <v>113</v>
      </c>
      <c r="D4383" s="416">
        <v>76.56</v>
      </c>
      <c r="E4383" s="417" t="s">
        <v>301</v>
      </c>
    </row>
    <row r="4384" spans="1:5" ht="27" x14ac:dyDescent="0.25">
      <c r="A4384" s="418">
        <v>97524</v>
      </c>
      <c r="B4384" s="414" t="s">
        <v>6266</v>
      </c>
      <c r="C4384" s="415" t="s">
        <v>113</v>
      </c>
      <c r="D4384" s="416">
        <v>82.16</v>
      </c>
      <c r="E4384" s="417" t="s">
        <v>301</v>
      </c>
    </row>
    <row r="4385" spans="1:5" ht="27" x14ac:dyDescent="0.25">
      <c r="A4385" s="418">
        <v>97525</v>
      </c>
      <c r="B4385" s="414" t="s">
        <v>6267</v>
      </c>
      <c r="C4385" s="415" t="s">
        <v>113</v>
      </c>
      <c r="D4385" s="416">
        <v>140.38</v>
      </c>
      <c r="E4385" s="417" t="s">
        <v>301</v>
      </c>
    </row>
    <row r="4386" spans="1:5" ht="27" x14ac:dyDescent="0.25">
      <c r="A4386" s="418">
        <v>97526</v>
      </c>
      <c r="B4386" s="414" t="s">
        <v>6268</v>
      </c>
      <c r="C4386" s="415" t="s">
        <v>113</v>
      </c>
      <c r="D4386" s="416">
        <v>149.34</v>
      </c>
      <c r="E4386" s="417" t="s">
        <v>301</v>
      </c>
    </row>
    <row r="4387" spans="1:5" ht="27" x14ac:dyDescent="0.25">
      <c r="A4387" s="418">
        <v>97527</v>
      </c>
      <c r="B4387" s="414" t="s">
        <v>6269</v>
      </c>
      <c r="C4387" s="415" t="s">
        <v>113</v>
      </c>
      <c r="D4387" s="416">
        <v>336.27</v>
      </c>
      <c r="E4387" s="417" t="s">
        <v>301</v>
      </c>
    </row>
    <row r="4388" spans="1:5" ht="27" x14ac:dyDescent="0.25">
      <c r="A4388" s="418">
        <v>97528</v>
      </c>
      <c r="B4388" s="414" t="s">
        <v>6270</v>
      </c>
      <c r="C4388" s="415" t="s">
        <v>113</v>
      </c>
      <c r="D4388" s="416">
        <v>296.10000000000002</v>
      </c>
      <c r="E4388" s="417" t="s">
        <v>301</v>
      </c>
    </row>
    <row r="4389" spans="1:5" ht="27" x14ac:dyDescent="0.25">
      <c r="A4389" s="418">
        <v>97529</v>
      </c>
      <c r="B4389" s="414" t="s">
        <v>6271</v>
      </c>
      <c r="C4389" s="415" t="s">
        <v>113</v>
      </c>
      <c r="D4389" s="416">
        <v>45.54</v>
      </c>
      <c r="E4389" s="417" t="s">
        <v>301</v>
      </c>
    </row>
    <row r="4390" spans="1:5" ht="27" x14ac:dyDescent="0.25">
      <c r="A4390" s="418">
        <v>97530</v>
      </c>
      <c r="B4390" s="414" t="s">
        <v>6272</v>
      </c>
      <c r="C4390" s="415" t="s">
        <v>113</v>
      </c>
      <c r="D4390" s="416">
        <v>64.37</v>
      </c>
      <c r="E4390" s="417" t="s">
        <v>301</v>
      </c>
    </row>
    <row r="4391" spans="1:5" ht="27" x14ac:dyDescent="0.25">
      <c r="A4391" s="418">
        <v>97531</v>
      </c>
      <c r="B4391" s="414" t="s">
        <v>6273</v>
      </c>
      <c r="C4391" s="415" t="s">
        <v>113</v>
      </c>
      <c r="D4391" s="416">
        <v>81.260000000000005</v>
      </c>
      <c r="E4391" s="417" t="s">
        <v>301</v>
      </c>
    </row>
    <row r="4392" spans="1:5" ht="27" x14ac:dyDescent="0.25">
      <c r="A4392" s="418">
        <v>97532</v>
      </c>
      <c r="B4392" s="414" t="s">
        <v>6274</v>
      </c>
      <c r="C4392" s="415" t="s">
        <v>113</v>
      </c>
      <c r="D4392" s="416">
        <v>124.56</v>
      </c>
      <c r="E4392" s="417" t="s">
        <v>301</v>
      </c>
    </row>
    <row r="4393" spans="1:5" ht="27" x14ac:dyDescent="0.25">
      <c r="A4393" s="418">
        <v>97533</v>
      </c>
      <c r="B4393" s="414" t="s">
        <v>6275</v>
      </c>
      <c r="C4393" s="415" t="s">
        <v>113</v>
      </c>
      <c r="D4393" s="416">
        <v>230.58</v>
      </c>
      <c r="E4393" s="417" t="s">
        <v>301</v>
      </c>
    </row>
    <row r="4394" spans="1:5" ht="27" x14ac:dyDescent="0.25">
      <c r="A4394" s="418">
        <v>97534</v>
      </c>
      <c r="B4394" s="414" t="s">
        <v>6276</v>
      </c>
      <c r="C4394" s="415" t="s">
        <v>113</v>
      </c>
      <c r="D4394" s="416">
        <v>359.8</v>
      </c>
      <c r="E4394" s="417" t="s">
        <v>301</v>
      </c>
    </row>
    <row r="4395" spans="1:5" ht="27" x14ac:dyDescent="0.25">
      <c r="A4395" s="418">
        <v>97537</v>
      </c>
      <c r="B4395" s="414" t="s">
        <v>6277</v>
      </c>
      <c r="C4395" s="415" t="s">
        <v>113</v>
      </c>
      <c r="D4395" s="416">
        <v>14.43</v>
      </c>
      <c r="E4395" s="417" t="s">
        <v>301</v>
      </c>
    </row>
    <row r="4396" spans="1:5" ht="27" x14ac:dyDescent="0.25">
      <c r="A4396" s="418">
        <v>97540</v>
      </c>
      <c r="B4396" s="414" t="s">
        <v>6278</v>
      </c>
      <c r="C4396" s="415" t="s">
        <v>113</v>
      </c>
      <c r="D4396" s="416">
        <v>20.260000000000002</v>
      </c>
      <c r="E4396" s="417" t="s">
        <v>301</v>
      </c>
    </row>
    <row r="4397" spans="1:5" ht="40.5" x14ac:dyDescent="0.25">
      <c r="A4397" s="418">
        <v>97541</v>
      </c>
      <c r="B4397" s="414" t="s">
        <v>6279</v>
      </c>
      <c r="C4397" s="415" t="s">
        <v>113</v>
      </c>
      <c r="D4397" s="416">
        <v>17.88</v>
      </c>
      <c r="E4397" s="417" t="s">
        <v>301</v>
      </c>
    </row>
    <row r="4398" spans="1:5" ht="27" x14ac:dyDescent="0.25">
      <c r="A4398" s="418">
        <v>97543</v>
      </c>
      <c r="B4398" s="414" t="s">
        <v>6280</v>
      </c>
      <c r="C4398" s="415" t="s">
        <v>113</v>
      </c>
      <c r="D4398" s="416">
        <v>34.270000000000003</v>
      </c>
      <c r="E4398" s="417" t="s">
        <v>301</v>
      </c>
    </row>
    <row r="4399" spans="1:5" ht="40.5" x14ac:dyDescent="0.25">
      <c r="A4399" s="418">
        <v>97544</v>
      </c>
      <c r="B4399" s="414" t="s">
        <v>6281</v>
      </c>
      <c r="C4399" s="415" t="s">
        <v>113</v>
      </c>
      <c r="D4399" s="416">
        <v>31.39</v>
      </c>
      <c r="E4399" s="417" t="s">
        <v>301</v>
      </c>
    </row>
    <row r="4400" spans="1:5" ht="27" x14ac:dyDescent="0.25">
      <c r="A4400" s="418">
        <v>97546</v>
      </c>
      <c r="B4400" s="414" t="s">
        <v>6282</v>
      </c>
      <c r="C4400" s="415" t="s">
        <v>113</v>
      </c>
      <c r="D4400" s="416">
        <v>20.440000000000001</v>
      </c>
      <c r="E4400" s="417" t="s">
        <v>301</v>
      </c>
    </row>
    <row r="4401" spans="1:5" ht="27" x14ac:dyDescent="0.25">
      <c r="A4401" s="418">
        <v>97547</v>
      </c>
      <c r="B4401" s="414" t="s">
        <v>6283</v>
      </c>
      <c r="C4401" s="415" t="s">
        <v>113</v>
      </c>
      <c r="D4401" s="416">
        <v>20.440000000000001</v>
      </c>
      <c r="E4401" s="417" t="s">
        <v>301</v>
      </c>
    </row>
    <row r="4402" spans="1:5" ht="27" x14ac:dyDescent="0.25">
      <c r="A4402" s="418">
        <v>97548</v>
      </c>
      <c r="B4402" s="414" t="s">
        <v>6284</v>
      </c>
      <c r="C4402" s="415" t="s">
        <v>113</v>
      </c>
      <c r="D4402" s="416">
        <v>31.11</v>
      </c>
      <c r="E4402" s="417" t="s">
        <v>301</v>
      </c>
    </row>
    <row r="4403" spans="1:5" ht="27" x14ac:dyDescent="0.25">
      <c r="A4403" s="418">
        <v>97549</v>
      </c>
      <c r="B4403" s="414" t="s">
        <v>6285</v>
      </c>
      <c r="C4403" s="415" t="s">
        <v>113</v>
      </c>
      <c r="D4403" s="416">
        <v>31.11</v>
      </c>
      <c r="E4403" s="417" t="s">
        <v>301</v>
      </c>
    </row>
    <row r="4404" spans="1:5" ht="27" x14ac:dyDescent="0.25">
      <c r="A4404" s="418">
        <v>97550</v>
      </c>
      <c r="B4404" s="414" t="s">
        <v>6286</v>
      </c>
      <c r="C4404" s="415" t="s">
        <v>113</v>
      </c>
      <c r="D4404" s="416">
        <v>53.39</v>
      </c>
      <c r="E4404" s="417" t="s">
        <v>301</v>
      </c>
    </row>
    <row r="4405" spans="1:5" ht="27" x14ac:dyDescent="0.25">
      <c r="A4405" s="418">
        <v>97551</v>
      </c>
      <c r="B4405" s="414" t="s">
        <v>6287</v>
      </c>
      <c r="C4405" s="415" t="s">
        <v>113</v>
      </c>
      <c r="D4405" s="416">
        <v>53.39</v>
      </c>
      <c r="E4405" s="417" t="s">
        <v>301</v>
      </c>
    </row>
    <row r="4406" spans="1:5" ht="27" x14ac:dyDescent="0.25">
      <c r="A4406" s="418">
        <v>97552</v>
      </c>
      <c r="B4406" s="414" t="s">
        <v>6288</v>
      </c>
      <c r="C4406" s="415" t="s">
        <v>113</v>
      </c>
      <c r="D4406" s="416">
        <v>29.33</v>
      </c>
      <c r="E4406" s="417" t="s">
        <v>301</v>
      </c>
    </row>
    <row r="4407" spans="1:5" ht="27" x14ac:dyDescent="0.25">
      <c r="A4407" s="418">
        <v>97553</v>
      </c>
      <c r="B4407" s="414" t="s">
        <v>6289</v>
      </c>
      <c r="C4407" s="415" t="s">
        <v>113</v>
      </c>
      <c r="D4407" s="416">
        <v>43.55</v>
      </c>
      <c r="E4407" s="417" t="s">
        <v>301</v>
      </c>
    </row>
    <row r="4408" spans="1:5" ht="27" x14ac:dyDescent="0.25">
      <c r="A4408" s="418">
        <v>97554</v>
      </c>
      <c r="B4408" s="414" t="s">
        <v>6290</v>
      </c>
      <c r="C4408" s="415" t="s">
        <v>113</v>
      </c>
      <c r="D4408" s="416">
        <v>77.180000000000007</v>
      </c>
      <c r="E4408" s="417" t="s">
        <v>301</v>
      </c>
    </row>
    <row r="4409" spans="1:5" ht="27" x14ac:dyDescent="0.25">
      <c r="A4409" s="418">
        <v>98602</v>
      </c>
      <c r="B4409" s="414" t="s">
        <v>7913</v>
      </c>
      <c r="C4409" s="415" t="s">
        <v>113</v>
      </c>
      <c r="D4409" s="416">
        <v>11.58</v>
      </c>
      <c r="E4409" s="417" t="s">
        <v>301</v>
      </c>
    </row>
    <row r="4410" spans="1:5" ht="13.5" x14ac:dyDescent="0.25">
      <c r="A4410" s="418">
        <v>6171</v>
      </c>
      <c r="B4410" s="414" t="s">
        <v>3536</v>
      </c>
      <c r="C4410" s="415" t="s">
        <v>113</v>
      </c>
      <c r="D4410" s="416">
        <v>23.26</v>
      </c>
      <c r="E4410" s="417" t="s">
        <v>301</v>
      </c>
    </row>
    <row r="4411" spans="1:5" ht="27" x14ac:dyDescent="0.25">
      <c r="A4411" s="413" t="s">
        <v>3537</v>
      </c>
      <c r="B4411" s="414" t="s">
        <v>3538</v>
      </c>
      <c r="C4411" s="415" t="s">
        <v>113</v>
      </c>
      <c r="D4411" s="416">
        <v>223.02</v>
      </c>
      <c r="E4411" s="417" t="s">
        <v>301</v>
      </c>
    </row>
    <row r="4412" spans="1:5" ht="40.5" x14ac:dyDescent="0.25">
      <c r="A4412" s="413" t="s">
        <v>3539</v>
      </c>
      <c r="B4412" s="414" t="s">
        <v>3540</v>
      </c>
      <c r="C4412" s="415" t="s">
        <v>113</v>
      </c>
      <c r="D4412" s="416">
        <v>301.44</v>
      </c>
      <c r="E4412" s="417" t="s">
        <v>301</v>
      </c>
    </row>
    <row r="4413" spans="1:5" ht="13.5" x14ac:dyDescent="0.25">
      <c r="A4413" s="418">
        <v>88503</v>
      </c>
      <c r="B4413" s="414" t="s">
        <v>3541</v>
      </c>
      <c r="C4413" s="415" t="s">
        <v>113</v>
      </c>
      <c r="D4413" s="416">
        <v>769.8</v>
      </c>
      <c r="E4413" s="417" t="s">
        <v>301</v>
      </c>
    </row>
    <row r="4414" spans="1:5" ht="13.5" x14ac:dyDescent="0.25">
      <c r="A4414" s="418">
        <v>88504</v>
      </c>
      <c r="B4414" s="414" t="s">
        <v>3542</v>
      </c>
      <c r="C4414" s="415" t="s">
        <v>113</v>
      </c>
      <c r="D4414" s="416">
        <v>627.14</v>
      </c>
      <c r="E4414" s="417" t="s">
        <v>301</v>
      </c>
    </row>
    <row r="4415" spans="1:5" ht="27" x14ac:dyDescent="0.25">
      <c r="A4415" s="418">
        <v>97900</v>
      </c>
      <c r="B4415" s="414" t="s">
        <v>6291</v>
      </c>
      <c r="C4415" s="415" t="s">
        <v>113</v>
      </c>
      <c r="D4415" s="416">
        <v>139.74</v>
      </c>
      <c r="E4415" s="417" t="s">
        <v>301</v>
      </c>
    </row>
    <row r="4416" spans="1:5" ht="27" x14ac:dyDescent="0.25">
      <c r="A4416" s="418">
        <v>97901</v>
      </c>
      <c r="B4416" s="414" t="s">
        <v>6292</v>
      </c>
      <c r="C4416" s="415" t="s">
        <v>113</v>
      </c>
      <c r="D4416" s="416">
        <v>221.67</v>
      </c>
      <c r="E4416" s="417" t="s">
        <v>301</v>
      </c>
    </row>
    <row r="4417" spans="1:5" ht="27" x14ac:dyDescent="0.25">
      <c r="A4417" s="418">
        <v>97902</v>
      </c>
      <c r="B4417" s="414" t="s">
        <v>6293</v>
      </c>
      <c r="C4417" s="415" t="s">
        <v>113</v>
      </c>
      <c r="D4417" s="416">
        <v>435.84</v>
      </c>
      <c r="E4417" s="417" t="s">
        <v>301</v>
      </c>
    </row>
    <row r="4418" spans="1:5" ht="27" x14ac:dyDescent="0.25">
      <c r="A4418" s="418">
        <v>97903</v>
      </c>
      <c r="B4418" s="414" t="s">
        <v>6294</v>
      </c>
      <c r="C4418" s="415" t="s">
        <v>113</v>
      </c>
      <c r="D4418" s="416">
        <v>601.96</v>
      </c>
      <c r="E4418" s="417" t="s">
        <v>301</v>
      </c>
    </row>
    <row r="4419" spans="1:5" ht="27" x14ac:dyDescent="0.25">
      <c r="A4419" s="418">
        <v>97904</v>
      </c>
      <c r="B4419" s="414" t="s">
        <v>6295</v>
      </c>
      <c r="C4419" s="415" t="s">
        <v>113</v>
      </c>
      <c r="D4419" s="416">
        <v>708.99</v>
      </c>
      <c r="E4419" s="417" t="s">
        <v>301</v>
      </c>
    </row>
    <row r="4420" spans="1:5" ht="27" x14ac:dyDescent="0.25">
      <c r="A4420" s="418">
        <v>97905</v>
      </c>
      <c r="B4420" s="414" t="s">
        <v>6296</v>
      </c>
      <c r="C4420" s="415" t="s">
        <v>113</v>
      </c>
      <c r="D4420" s="416">
        <v>177.35</v>
      </c>
      <c r="E4420" s="417" t="s">
        <v>301</v>
      </c>
    </row>
    <row r="4421" spans="1:5" ht="27" x14ac:dyDescent="0.25">
      <c r="A4421" s="418">
        <v>97906</v>
      </c>
      <c r="B4421" s="414" t="s">
        <v>6297</v>
      </c>
      <c r="C4421" s="415" t="s">
        <v>113</v>
      </c>
      <c r="D4421" s="416">
        <v>330.31</v>
      </c>
      <c r="E4421" s="417" t="s">
        <v>301</v>
      </c>
    </row>
    <row r="4422" spans="1:5" ht="27" x14ac:dyDescent="0.25">
      <c r="A4422" s="418">
        <v>97907</v>
      </c>
      <c r="B4422" s="414" t="s">
        <v>6298</v>
      </c>
      <c r="C4422" s="415" t="s">
        <v>113</v>
      </c>
      <c r="D4422" s="416">
        <v>467.31</v>
      </c>
      <c r="E4422" s="417" t="s">
        <v>301</v>
      </c>
    </row>
    <row r="4423" spans="1:5" ht="27" x14ac:dyDescent="0.25">
      <c r="A4423" s="418">
        <v>97908</v>
      </c>
      <c r="B4423" s="414" t="s">
        <v>6299</v>
      </c>
      <c r="C4423" s="415" t="s">
        <v>113</v>
      </c>
      <c r="D4423" s="416">
        <v>549.65</v>
      </c>
      <c r="E4423" s="417" t="s">
        <v>301</v>
      </c>
    </row>
    <row r="4424" spans="1:5" ht="27" x14ac:dyDescent="0.25">
      <c r="A4424" s="418">
        <v>98102</v>
      </c>
      <c r="B4424" s="414" t="s">
        <v>6300</v>
      </c>
      <c r="C4424" s="415" t="s">
        <v>113</v>
      </c>
      <c r="D4424" s="416">
        <v>78.14</v>
      </c>
      <c r="E4424" s="417" t="s">
        <v>301</v>
      </c>
    </row>
    <row r="4425" spans="1:5" ht="27" x14ac:dyDescent="0.25">
      <c r="A4425" s="418">
        <v>98103</v>
      </c>
      <c r="B4425" s="414" t="s">
        <v>6301</v>
      </c>
      <c r="C4425" s="415" t="s">
        <v>113</v>
      </c>
      <c r="D4425" s="416">
        <v>163.89</v>
      </c>
      <c r="E4425" s="417" t="s">
        <v>301</v>
      </c>
    </row>
    <row r="4426" spans="1:5" ht="40.5" x14ac:dyDescent="0.25">
      <c r="A4426" s="418">
        <v>98104</v>
      </c>
      <c r="B4426" s="414" t="s">
        <v>6302</v>
      </c>
      <c r="C4426" s="415" t="s">
        <v>113</v>
      </c>
      <c r="D4426" s="416">
        <v>293.2</v>
      </c>
      <c r="E4426" s="417" t="s">
        <v>301</v>
      </c>
    </row>
    <row r="4427" spans="1:5" ht="40.5" x14ac:dyDescent="0.25">
      <c r="A4427" s="418">
        <v>98105</v>
      </c>
      <c r="B4427" s="414" t="s">
        <v>6303</v>
      </c>
      <c r="C4427" s="415" t="s">
        <v>113</v>
      </c>
      <c r="D4427" s="416">
        <v>508.35</v>
      </c>
      <c r="E4427" s="417" t="s">
        <v>301</v>
      </c>
    </row>
    <row r="4428" spans="1:5" ht="40.5" x14ac:dyDescent="0.25">
      <c r="A4428" s="418">
        <v>98106</v>
      </c>
      <c r="B4428" s="414" t="s">
        <v>6304</v>
      </c>
      <c r="C4428" s="415" t="s">
        <v>113</v>
      </c>
      <c r="D4428" s="416">
        <v>840.38</v>
      </c>
      <c r="E4428" s="417" t="s">
        <v>301</v>
      </c>
    </row>
    <row r="4429" spans="1:5" ht="40.5" x14ac:dyDescent="0.25">
      <c r="A4429" s="418">
        <v>98107</v>
      </c>
      <c r="B4429" s="414" t="s">
        <v>6305</v>
      </c>
      <c r="C4429" s="415" t="s">
        <v>113</v>
      </c>
      <c r="D4429" s="416">
        <v>211.08</v>
      </c>
      <c r="E4429" s="417" t="s">
        <v>301</v>
      </c>
    </row>
    <row r="4430" spans="1:5" ht="40.5" x14ac:dyDescent="0.25">
      <c r="A4430" s="418">
        <v>98108</v>
      </c>
      <c r="B4430" s="414" t="s">
        <v>6306</v>
      </c>
      <c r="C4430" s="415" t="s">
        <v>113</v>
      </c>
      <c r="D4430" s="416">
        <v>375.99</v>
      </c>
      <c r="E4430" s="417" t="s">
        <v>301</v>
      </c>
    </row>
    <row r="4431" spans="1:5" ht="27" x14ac:dyDescent="0.25">
      <c r="A4431" s="418">
        <v>99250</v>
      </c>
      <c r="B4431" s="414" t="s">
        <v>7914</v>
      </c>
      <c r="C4431" s="415" t="s">
        <v>113</v>
      </c>
      <c r="D4431" s="416">
        <v>137.08000000000001</v>
      </c>
      <c r="E4431" s="417" t="s">
        <v>301</v>
      </c>
    </row>
    <row r="4432" spans="1:5" ht="27" x14ac:dyDescent="0.25">
      <c r="A4432" s="418">
        <v>99251</v>
      </c>
      <c r="B4432" s="414" t="s">
        <v>7915</v>
      </c>
      <c r="C4432" s="415" t="s">
        <v>113</v>
      </c>
      <c r="D4432" s="416">
        <v>217.11</v>
      </c>
      <c r="E4432" s="417" t="s">
        <v>301</v>
      </c>
    </row>
    <row r="4433" spans="1:5" ht="27" x14ac:dyDescent="0.25">
      <c r="A4433" s="418">
        <v>99253</v>
      </c>
      <c r="B4433" s="414" t="s">
        <v>7916</v>
      </c>
      <c r="C4433" s="415" t="s">
        <v>113</v>
      </c>
      <c r="D4433" s="416">
        <v>425.6</v>
      </c>
      <c r="E4433" s="417" t="s">
        <v>301</v>
      </c>
    </row>
    <row r="4434" spans="1:5" ht="27" x14ac:dyDescent="0.25">
      <c r="A4434" s="418">
        <v>99255</v>
      </c>
      <c r="B4434" s="414" t="s">
        <v>7917</v>
      </c>
      <c r="C4434" s="415" t="s">
        <v>113</v>
      </c>
      <c r="D4434" s="416">
        <v>587.92999999999995</v>
      </c>
      <c r="E4434" s="417" t="s">
        <v>301</v>
      </c>
    </row>
    <row r="4435" spans="1:5" ht="27" x14ac:dyDescent="0.25">
      <c r="A4435" s="418">
        <v>99257</v>
      </c>
      <c r="B4435" s="414" t="s">
        <v>7918</v>
      </c>
      <c r="C4435" s="415" t="s">
        <v>113</v>
      </c>
      <c r="D4435" s="416">
        <v>690.84</v>
      </c>
      <c r="E4435" s="417" t="s">
        <v>301</v>
      </c>
    </row>
    <row r="4436" spans="1:5" ht="27" x14ac:dyDescent="0.25">
      <c r="A4436" s="418">
        <v>99258</v>
      </c>
      <c r="B4436" s="414" t="s">
        <v>7919</v>
      </c>
      <c r="C4436" s="415" t="s">
        <v>113</v>
      </c>
      <c r="D4436" s="416">
        <v>173.59</v>
      </c>
      <c r="E4436" s="417" t="s">
        <v>301</v>
      </c>
    </row>
    <row r="4437" spans="1:5" ht="27" x14ac:dyDescent="0.25">
      <c r="A4437" s="418">
        <v>99260</v>
      </c>
      <c r="B4437" s="414" t="s">
        <v>7920</v>
      </c>
      <c r="C4437" s="415" t="s">
        <v>113</v>
      </c>
      <c r="D4437" s="416">
        <v>323.86</v>
      </c>
      <c r="E4437" s="417" t="s">
        <v>301</v>
      </c>
    </row>
    <row r="4438" spans="1:5" ht="27" x14ac:dyDescent="0.25">
      <c r="A4438" s="418">
        <v>99262</v>
      </c>
      <c r="B4438" s="414" t="s">
        <v>7921</v>
      </c>
      <c r="C4438" s="415" t="s">
        <v>113</v>
      </c>
      <c r="D4438" s="416">
        <v>458.11</v>
      </c>
      <c r="E4438" s="417" t="s">
        <v>301</v>
      </c>
    </row>
    <row r="4439" spans="1:5" ht="27" x14ac:dyDescent="0.25">
      <c r="A4439" s="418">
        <v>99264</v>
      </c>
      <c r="B4439" s="414" t="s">
        <v>7922</v>
      </c>
      <c r="C4439" s="415" t="s">
        <v>113</v>
      </c>
      <c r="D4439" s="416">
        <v>537.22</v>
      </c>
      <c r="E4439" s="417" t="s">
        <v>301</v>
      </c>
    </row>
    <row r="4440" spans="1:5" ht="27" x14ac:dyDescent="0.25">
      <c r="A4440" s="418">
        <v>89482</v>
      </c>
      <c r="B4440" s="414" t="s">
        <v>3543</v>
      </c>
      <c r="C4440" s="415" t="s">
        <v>113</v>
      </c>
      <c r="D4440" s="416">
        <v>20.49</v>
      </c>
      <c r="E4440" s="417" t="s">
        <v>301</v>
      </c>
    </row>
    <row r="4441" spans="1:5" ht="27" x14ac:dyDescent="0.25">
      <c r="A4441" s="418">
        <v>89491</v>
      </c>
      <c r="B4441" s="414" t="s">
        <v>3544</v>
      </c>
      <c r="C4441" s="415" t="s">
        <v>113</v>
      </c>
      <c r="D4441" s="416">
        <v>50</v>
      </c>
      <c r="E4441" s="417" t="s">
        <v>301</v>
      </c>
    </row>
    <row r="4442" spans="1:5" ht="27" x14ac:dyDescent="0.25">
      <c r="A4442" s="418">
        <v>89495</v>
      </c>
      <c r="B4442" s="414" t="s">
        <v>3545</v>
      </c>
      <c r="C4442" s="415" t="s">
        <v>113</v>
      </c>
      <c r="D4442" s="416">
        <v>8.07</v>
      </c>
      <c r="E4442" s="417" t="s">
        <v>301</v>
      </c>
    </row>
    <row r="4443" spans="1:5" ht="27" x14ac:dyDescent="0.25">
      <c r="A4443" s="418">
        <v>89707</v>
      </c>
      <c r="B4443" s="414" t="s">
        <v>3546</v>
      </c>
      <c r="C4443" s="415" t="s">
        <v>113</v>
      </c>
      <c r="D4443" s="416">
        <v>24.99</v>
      </c>
      <c r="E4443" s="417" t="s">
        <v>301</v>
      </c>
    </row>
    <row r="4444" spans="1:5" ht="27" x14ac:dyDescent="0.25">
      <c r="A4444" s="418">
        <v>89708</v>
      </c>
      <c r="B4444" s="414" t="s">
        <v>3547</v>
      </c>
      <c r="C4444" s="415" t="s">
        <v>113</v>
      </c>
      <c r="D4444" s="416">
        <v>56.12</v>
      </c>
      <c r="E4444" s="417" t="s">
        <v>301</v>
      </c>
    </row>
    <row r="4445" spans="1:5" ht="27" x14ac:dyDescent="0.25">
      <c r="A4445" s="418">
        <v>89709</v>
      </c>
      <c r="B4445" s="414" t="s">
        <v>3548</v>
      </c>
      <c r="C4445" s="415" t="s">
        <v>113</v>
      </c>
      <c r="D4445" s="416">
        <v>9.3800000000000008</v>
      </c>
      <c r="E4445" s="417" t="s">
        <v>301</v>
      </c>
    </row>
    <row r="4446" spans="1:5" ht="27" x14ac:dyDescent="0.25">
      <c r="A4446" s="418">
        <v>89710</v>
      </c>
      <c r="B4446" s="414" t="s">
        <v>3549</v>
      </c>
      <c r="C4446" s="415" t="s">
        <v>113</v>
      </c>
      <c r="D4446" s="416">
        <v>9.19</v>
      </c>
      <c r="E4446" s="417" t="s">
        <v>301</v>
      </c>
    </row>
    <row r="4447" spans="1:5" ht="40.5" x14ac:dyDescent="0.25">
      <c r="A4447" s="418">
        <v>72739</v>
      </c>
      <c r="B4447" s="414" t="s">
        <v>3550</v>
      </c>
      <c r="C4447" s="415" t="s">
        <v>113</v>
      </c>
      <c r="D4447" s="416">
        <v>453.14</v>
      </c>
      <c r="E4447" s="417" t="s">
        <v>301</v>
      </c>
    </row>
    <row r="4448" spans="1:5" ht="40.5" x14ac:dyDescent="0.25">
      <c r="A4448" s="413" t="s">
        <v>3551</v>
      </c>
      <c r="B4448" s="414" t="s">
        <v>3552</v>
      </c>
      <c r="C4448" s="415" t="s">
        <v>113</v>
      </c>
      <c r="D4448" s="416">
        <v>477.22</v>
      </c>
      <c r="E4448" s="417" t="s">
        <v>301</v>
      </c>
    </row>
    <row r="4449" spans="1:5" ht="27" x14ac:dyDescent="0.25">
      <c r="A4449" s="418">
        <v>86872</v>
      </c>
      <c r="B4449" s="414" t="s">
        <v>3553</v>
      </c>
      <c r="C4449" s="415" t="s">
        <v>113</v>
      </c>
      <c r="D4449" s="416">
        <v>629.5</v>
      </c>
      <c r="E4449" s="417" t="s">
        <v>301</v>
      </c>
    </row>
    <row r="4450" spans="1:5" ht="27" x14ac:dyDescent="0.25">
      <c r="A4450" s="418">
        <v>86874</v>
      </c>
      <c r="B4450" s="414" t="s">
        <v>3554</v>
      </c>
      <c r="C4450" s="415" t="s">
        <v>113</v>
      </c>
      <c r="D4450" s="416">
        <v>386.1</v>
      </c>
      <c r="E4450" s="417" t="s">
        <v>301</v>
      </c>
    </row>
    <row r="4451" spans="1:5" ht="27" x14ac:dyDescent="0.25">
      <c r="A4451" s="418">
        <v>86875</v>
      </c>
      <c r="B4451" s="414" t="s">
        <v>3555</v>
      </c>
      <c r="C4451" s="415" t="s">
        <v>113</v>
      </c>
      <c r="D4451" s="416">
        <v>340.64</v>
      </c>
      <c r="E4451" s="417" t="s">
        <v>301</v>
      </c>
    </row>
    <row r="4452" spans="1:5" ht="27" x14ac:dyDescent="0.25">
      <c r="A4452" s="418">
        <v>86876</v>
      </c>
      <c r="B4452" s="414" t="s">
        <v>3556</v>
      </c>
      <c r="C4452" s="415" t="s">
        <v>113</v>
      </c>
      <c r="D4452" s="416">
        <v>196.3</v>
      </c>
      <c r="E4452" s="417" t="s">
        <v>301</v>
      </c>
    </row>
    <row r="4453" spans="1:5" ht="27" x14ac:dyDescent="0.25">
      <c r="A4453" s="418">
        <v>86877</v>
      </c>
      <c r="B4453" s="414" t="s">
        <v>306</v>
      </c>
      <c r="C4453" s="415" t="s">
        <v>113</v>
      </c>
      <c r="D4453" s="416">
        <v>23.74</v>
      </c>
      <c r="E4453" s="417" t="s">
        <v>301</v>
      </c>
    </row>
    <row r="4454" spans="1:5" ht="27" x14ac:dyDescent="0.25">
      <c r="A4454" s="418">
        <v>86878</v>
      </c>
      <c r="B4454" s="414" t="s">
        <v>3557</v>
      </c>
      <c r="C4454" s="415" t="s">
        <v>113</v>
      </c>
      <c r="D4454" s="416">
        <v>38.409999999999997</v>
      </c>
      <c r="E4454" s="417" t="s">
        <v>301</v>
      </c>
    </row>
    <row r="4455" spans="1:5" ht="27" x14ac:dyDescent="0.25">
      <c r="A4455" s="418">
        <v>86879</v>
      </c>
      <c r="B4455" s="414" t="s">
        <v>3558</v>
      </c>
      <c r="C4455" s="415" t="s">
        <v>113</v>
      </c>
      <c r="D4455" s="416">
        <v>5.77</v>
      </c>
      <c r="E4455" s="417" t="s">
        <v>301</v>
      </c>
    </row>
    <row r="4456" spans="1:5" ht="27" x14ac:dyDescent="0.25">
      <c r="A4456" s="418">
        <v>86880</v>
      </c>
      <c r="B4456" s="414" t="s">
        <v>3559</v>
      </c>
      <c r="C4456" s="415" t="s">
        <v>113</v>
      </c>
      <c r="D4456" s="416">
        <v>15.57</v>
      </c>
      <c r="E4456" s="417" t="s">
        <v>301</v>
      </c>
    </row>
    <row r="4457" spans="1:5" ht="27" x14ac:dyDescent="0.25">
      <c r="A4457" s="418">
        <v>86881</v>
      </c>
      <c r="B4457" s="414" t="s">
        <v>305</v>
      </c>
      <c r="C4457" s="415" t="s">
        <v>113</v>
      </c>
      <c r="D4457" s="416">
        <v>106.58</v>
      </c>
      <c r="E4457" s="417" t="s">
        <v>301</v>
      </c>
    </row>
    <row r="4458" spans="1:5" ht="27" x14ac:dyDescent="0.25">
      <c r="A4458" s="418">
        <v>86882</v>
      </c>
      <c r="B4458" s="414" t="s">
        <v>3560</v>
      </c>
      <c r="C4458" s="415" t="s">
        <v>113</v>
      </c>
      <c r="D4458" s="416">
        <v>16.149999999999999</v>
      </c>
      <c r="E4458" s="417" t="s">
        <v>301</v>
      </c>
    </row>
    <row r="4459" spans="1:5" ht="27" x14ac:dyDescent="0.25">
      <c r="A4459" s="418">
        <v>86883</v>
      </c>
      <c r="B4459" s="414" t="s">
        <v>3561</v>
      </c>
      <c r="C4459" s="415" t="s">
        <v>113</v>
      </c>
      <c r="D4459" s="416">
        <v>9.23</v>
      </c>
      <c r="E4459" s="417" t="s">
        <v>301</v>
      </c>
    </row>
    <row r="4460" spans="1:5" ht="27" x14ac:dyDescent="0.25">
      <c r="A4460" s="418">
        <v>86884</v>
      </c>
      <c r="B4460" s="414" t="s">
        <v>3562</v>
      </c>
      <c r="C4460" s="415" t="s">
        <v>113</v>
      </c>
      <c r="D4460" s="416">
        <v>7.1</v>
      </c>
      <c r="E4460" s="417" t="s">
        <v>301</v>
      </c>
    </row>
    <row r="4461" spans="1:5" ht="27" x14ac:dyDescent="0.25">
      <c r="A4461" s="418">
        <v>86885</v>
      </c>
      <c r="B4461" s="414" t="s">
        <v>3563</v>
      </c>
      <c r="C4461" s="415" t="s">
        <v>113</v>
      </c>
      <c r="D4461" s="416">
        <v>7.94</v>
      </c>
      <c r="E4461" s="417" t="s">
        <v>301</v>
      </c>
    </row>
    <row r="4462" spans="1:5" ht="13.5" x14ac:dyDescent="0.25">
      <c r="A4462" s="418">
        <v>86886</v>
      </c>
      <c r="B4462" s="414" t="s">
        <v>3564</v>
      </c>
      <c r="C4462" s="415" t="s">
        <v>113</v>
      </c>
      <c r="D4462" s="416">
        <v>26.76</v>
      </c>
      <c r="E4462" s="417" t="s">
        <v>301</v>
      </c>
    </row>
    <row r="4463" spans="1:5" ht="13.5" x14ac:dyDescent="0.25">
      <c r="A4463" s="418">
        <v>86887</v>
      </c>
      <c r="B4463" s="414" t="s">
        <v>3565</v>
      </c>
      <c r="C4463" s="415" t="s">
        <v>113</v>
      </c>
      <c r="D4463" s="416">
        <v>28.91</v>
      </c>
      <c r="E4463" s="417" t="s">
        <v>301</v>
      </c>
    </row>
    <row r="4464" spans="1:5" ht="27" x14ac:dyDescent="0.25">
      <c r="A4464" s="418">
        <v>86888</v>
      </c>
      <c r="B4464" s="414" t="s">
        <v>3566</v>
      </c>
      <c r="C4464" s="415" t="s">
        <v>113</v>
      </c>
      <c r="D4464" s="416">
        <v>370.91</v>
      </c>
      <c r="E4464" s="417" t="s">
        <v>301</v>
      </c>
    </row>
    <row r="4465" spans="1:5" ht="27" x14ac:dyDescent="0.25">
      <c r="A4465" s="418">
        <v>86889</v>
      </c>
      <c r="B4465" s="414" t="s">
        <v>3567</v>
      </c>
      <c r="C4465" s="415" t="s">
        <v>113</v>
      </c>
      <c r="D4465" s="416">
        <v>630.42999999999995</v>
      </c>
      <c r="E4465" s="417" t="s">
        <v>301</v>
      </c>
    </row>
    <row r="4466" spans="1:5" ht="27" x14ac:dyDescent="0.25">
      <c r="A4466" s="418">
        <v>86893</v>
      </c>
      <c r="B4466" s="414" t="s">
        <v>3568</v>
      </c>
      <c r="C4466" s="415" t="s">
        <v>113</v>
      </c>
      <c r="D4466" s="416">
        <v>335.33</v>
      </c>
      <c r="E4466" s="417" t="s">
        <v>301</v>
      </c>
    </row>
    <row r="4467" spans="1:5" ht="27" x14ac:dyDescent="0.25">
      <c r="A4467" s="418">
        <v>86894</v>
      </c>
      <c r="B4467" s="414" t="s">
        <v>3569</v>
      </c>
      <c r="C4467" s="415" t="s">
        <v>113</v>
      </c>
      <c r="D4467" s="416">
        <v>232.69</v>
      </c>
      <c r="E4467" s="417" t="s">
        <v>301</v>
      </c>
    </row>
    <row r="4468" spans="1:5" ht="27" x14ac:dyDescent="0.25">
      <c r="A4468" s="418">
        <v>86895</v>
      </c>
      <c r="B4468" s="414" t="s">
        <v>3570</v>
      </c>
      <c r="C4468" s="415" t="s">
        <v>113</v>
      </c>
      <c r="D4468" s="416">
        <v>301.91000000000003</v>
      </c>
      <c r="E4468" s="417" t="s">
        <v>301</v>
      </c>
    </row>
    <row r="4469" spans="1:5" ht="27" x14ac:dyDescent="0.25">
      <c r="A4469" s="418">
        <v>86899</v>
      </c>
      <c r="B4469" s="414" t="s">
        <v>3571</v>
      </c>
      <c r="C4469" s="415" t="s">
        <v>113</v>
      </c>
      <c r="D4469" s="416">
        <v>191.21</v>
      </c>
      <c r="E4469" s="417" t="s">
        <v>301</v>
      </c>
    </row>
    <row r="4470" spans="1:5" ht="27" x14ac:dyDescent="0.25">
      <c r="A4470" s="418">
        <v>86900</v>
      </c>
      <c r="B4470" s="414" t="s">
        <v>3572</v>
      </c>
      <c r="C4470" s="415" t="s">
        <v>113</v>
      </c>
      <c r="D4470" s="416">
        <v>149.68</v>
      </c>
      <c r="E4470" s="417" t="s">
        <v>301</v>
      </c>
    </row>
    <row r="4471" spans="1:5" ht="27" x14ac:dyDescent="0.25">
      <c r="A4471" s="418">
        <v>86901</v>
      </c>
      <c r="B4471" s="414" t="s">
        <v>3573</v>
      </c>
      <c r="C4471" s="415" t="s">
        <v>113</v>
      </c>
      <c r="D4471" s="416">
        <v>109.27</v>
      </c>
      <c r="E4471" s="417" t="s">
        <v>301</v>
      </c>
    </row>
    <row r="4472" spans="1:5" ht="27" x14ac:dyDescent="0.25">
      <c r="A4472" s="418">
        <v>86902</v>
      </c>
      <c r="B4472" s="414" t="s">
        <v>3574</v>
      </c>
      <c r="C4472" s="415" t="s">
        <v>113</v>
      </c>
      <c r="D4472" s="416">
        <v>221.02</v>
      </c>
      <c r="E4472" s="417" t="s">
        <v>301</v>
      </c>
    </row>
    <row r="4473" spans="1:5" ht="27" x14ac:dyDescent="0.25">
      <c r="A4473" s="418">
        <v>86903</v>
      </c>
      <c r="B4473" s="414" t="s">
        <v>3575</v>
      </c>
      <c r="C4473" s="415" t="s">
        <v>113</v>
      </c>
      <c r="D4473" s="416">
        <v>289.61</v>
      </c>
      <c r="E4473" s="417" t="s">
        <v>301</v>
      </c>
    </row>
    <row r="4474" spans="1:5" ht="27" x14ac:dyDescent="0.25">
      <c r="A4474" s="418">
        <v>86904</v>
      </c>
      <c r="B4474" s="414" t="s">
        <v>304</v>
      </c>
      <c r="C4474" s="415" t="s">
        <v>113</v>
      </c>
      <c r="D4474" s="416">
        <v>112.5</v>
      </c>
      <c r="E4474" s="417" t="s">
        <v>301</v>
      </c>
    </row>
    <row r="4475" spans="1:5" ht="27" x14ac:dyDescent="0.25">
      <c r="A4475" s="418">
        <v>86905</v>
      </c>
      <c r="B4475" s="414" t="s">
        <v>3576</v>
      </c>
      <c r="C4475" s="415" t="s">
        <v>113</v>
      </c>
      <c r="D4475" s="416">
        <v>193.62</v>
      </c>
      <c r="E4475" s="417" t="s">
        <v>301</v>
      </c>
    </row>
    <row r="4476" spans="1:5" ht="27" x14ac:dyDescent="0.25">
      <c r="A4476" s="418">
        <v>86906</v>
      </c>
      <c r="B4476" s="414" t="s">
        <v>3577</v>
      </c>
      <c r="C4476" s="415" t="s">
        <v>113</v>
      </c>
      <c r="D4476" s="416">
        <v>45.26</v>
      </c>
      <c r="E4476" s="417" t="s">
        <v>301</v>
      </c>
    </row>
    <row r="4477" spans="1:5" ht="27" x14ac:dyDescent="0.25">
      <c r="A4477" s="418">
        <v>86908</v>
      </c>
      <c r="B4477" s="414" t="s">
        <v>3578</v>
      </c>
      <c r="C4477" s="415" t="s">
        <v>113</v>
      </c>
      <c r="D4477" s="416">
        <v>231.12</v>
      </c>
      <c r="E4477" s="417" t="s">
        <v>301</v>
      </c>
    </row>
    <row r="4478" spans="1:5" ht="27" x14ac:dyDescent="0.25">
      <c r="A4478" s="418">
        <v>86909</v>
      </c>
      <c r="B4478" s="414" t="s">
        <v>3579</v>
      </c>
      <c r="C4478" s="415" t="s">
        <v>113</v>
      </c>
      <c r="D4478" s="416">
        <v>90.32</v>
      </c>
      <c r="E4478" s="417" t="s">
        <v>301</v>
      </c>
    </row>
    <row r="4479" spans="1:5" ht="27" x14ac:dyDescent="0.25">
      <c r="A4479" s="418">
        <v>86910</v>
      </c>
      <c r="B4479" s="414" t="s">
        <v>3580</v>
      </c>
      <c r="C4479" s="415" t="s">
        <v>113</v>
      </c>
      <c r="D4479" s="416">
        <v>86.43</v>
      </c>
      <c r="E4479" s="417" t="s">
        <v>301</v>
      </c>
    </row>
    <row r="4480" spans="1:5" ht="27" x14ac:dyDescent="0.25">
      <c r="A4480" s="418">
        <v>86911</v>
      </c>
      <c r="B4480" s="414" t="s">
        <v>3581</v>
      </c>
      <c r="C4480" s="415" t="s">
        <v>113</v>
      </c>
      <c r="D4480" s="416">
        <v>38.520000000000003</v>
      </c>
      <c r="E4480" s="417" t="s">
        <v>301</v>
      </c>
    </row>
    <row r="4481" spans="1:5" ht="27" x14ac:dyDescent="0.25">
      <c r="A4481" s="418">
        <v>86912</v>
      </c>
      <c r="B4481" s="414" t="s">
        <v>3582</v>
      </c>
      <c r="C4481" s="415" t="s">
        <v>113</v>
      </c>
      <c r="D4481" s="416">
        <v>38.520000000000003</v>
      </c>
      <c r="E4481" s="417" t="s">
        <v>301</v>
      </c>
    </row>
    <row r="4482" spans="1:5" ht="27" x14ac:dyDescent="0.25">
      <c r="A4482" s="418">
        <v>86913</v>
      </c>
      <c r="B4482" s="414" t="s">
        <v>3583</v>
      </c>
      <c r="C4482" s="415" t="s">
        <v>113</v>
      </c>
      <c r="D4482" s="416">
        <v>17.510000000000002</v>
      </c>
      <c r="E4482" s="417" t="s">
        <v>301</v>
      </c>
    </row>
    <row r="4483" spans="1:5" ht="27" x14ac:dyDescent="0.25">
      <c r="A4483" s="418">
        <v>86914</v>
      </c>
      <c r="B4483" s="414" t="s">
        <v>3584</v>
      </c>
      <c r="C4483" s="415" t="s">
        <v>113</v>
      </c>
      <c r="D4483" s="416">
        <v>35.14</v>
      </c>
      <c r="E4483" s="417" t="s">
        <v>301</v>
      </c>
    </row>
    <row r="4484" spans="1:5" ht="27" x14ac:dyDescent="0.25">
      <c r="A4484" s="418">
        <v>86915</v>
      </c>
      <c r="B4484" s="414" t="s">
        <v>3585</v>
      </c>
      <c r="C4484" s="415" t="s">
        <v>113</v>
      </c>
      <c r="D4484" s="416">
        <v>75.930000000000007</v>
      </c>
      <c r="E4484" s="417" t="s">
        <v>301</v>
      </c>
    </row>
    <row r="4485" spans="1:5" ht="13.5" x14ac:dyDescent="0.25">
      <c r="A4485" s="418">
        <v>86916</v>
      </c>
      <c r="B4485" s="414" t="s">
        <v>3586</v>
      </c>
      <c r="C4485" s="415" t="s">
        <v>113</v>
      </c>
      <c r="D4485" s="416">
        <v>21.56</v>
      </c>
      <c r="E4485" s="417" t="s">
        <v>301</v>
      </c>
    </row>
    <row r="4486" spans="1:5" ht="40.5" x14ac:dyDescent="0.25">
      <c r="A4486" s="418">
        <v>86919</v>
      </c>
      <c r="B4486" s="414" t="s">
        <v>3587</v>
      </c>
      <c r="C4486" s="415" t="s">
        <v>113</v>
      </c>
      <c r="D4486" s="416">
        <v>697.61</v>
      </c>
      <c r="E4486" s="417" t="s">
        <v>301</v>
      </c>
    </row>
    <row r="4487" spans="1:5" ht="40.5" x14ac:dyDescent="0.25">
      <c r="A4487" s="418">
        <v>86920</v>
      </c>
      <c r="B4487" s="414" t="s">
        <v>7923</v>
      </c>
      <c r="C4487" s="415" t="s">
        <v>113</v>
      </c>
      <c r="D4487" s="416">
        <v>662.01</v>
      </c>
      <c r="E4487" s="417" t="s">
        <v>301</v>
      </c>
    </row>
    <row r="4488" spans="1:5" ht="40.5" x14ac:dyDescent="0.25">
      <c r="A4488" s="418">
        <v>86921</v>
      </c>
      <c r="B4488" s="414" t="s">
        <v>3588</v>
      </c>
      <c r="C4488" s="415" t="s">
        <v>113</v>
      </c>
      <c r="D4488" s="416">
        <v>666.06</v>
      </c>
      <c r="E4488" s="417" t="s">
        <v>301</v>
      </c>
    </row>
    <row r="4489" spans="1:5" ht="40.5" x14ac:dyDescent="0.25">
      <c r="A4489" s="418">
        <v>86922</v>
      </c>
      <c r="B4489" s="414" t="s">
        <v>3589</v>
      </c>
      <c r="C4489" s="415" t="s">
        <v>113</v>
      </c>
      <c r="D4489" s="416">
        <v>551.55999999999995</v>
      </c>
      <c r="E4489" s="417" t="s">
        <v>301</v>
      </c>
    </row>
    <row r="4490" spans="1:5" ht="40.5" x14ac:dyDescent="0.25">
      <c r="A4490" s="418">
        <v>86923</v>
      </c>
      <c r="B4490" s="414" t="s">
        <v>3590</v>
      </c>
      <c r="C4490" s="415" t="s">
        <v>113</v>
      </c>
      <c r="D4490" s="416">
        <v>425.53</v>
      </c>
      <c r="E4490" s="417" t="s">
        <v>301</v>
      </c>
    </row>
    <row r="4491" spans="1:5" ht="40.5" x14ac:dyDescent="0.25">
      <c r="A4491" s="418">
        <v>86924</v>
      </c>
      <c r="B4491" s="414" t="s">
        <v>3591</v>
      </c>
      <c r="C4491" s="415" t="s">
        <v>113</v>
      </c>
      <c r="D4491" s="416">
        <v>429.58</v>
      </c>
      <c r="E4491" s="417" t="s">
        <v>301</v>
      </c>
    </row>
    <row r="4492" spans="1:5" ht="40.5" x14ac:dyDescent="0.25">
      <c r="A4492" s="418">
        <v>86925</v>
      </c>
      <c r="B4492" s="414" t="s">
        <v>3592</v>
      </c>
      <c r="C4492" s="415" t="s">
        <v>113</v>
      </c>
      <c r="D4492" s="416">
        <v>373.15</v>
      </c>
      <c r="E4492" s="417" t="s">
        <v>301</v>
      </c>
    </row>
    <row r="4493" spans="1:5" ht="40.5" x14ac:dyDescent="0.25">
      <c r="A4493" s="418">
        <v>86926</v>
      </c>
      <c r="B4493" s="414" t="s">
        <v>3593</v>
      </c>
      <c r="C4493" s="415" t="s">
        <v>113</v>
      </c>
      <c r="D4493" s="416">
        <v>377.2</v>
      </c>
      <c r="E4493" s="417" t="s">
        <v>301</v>
      </c>
    </row>
    <row r="4494" spans="1:5" ht="40.5" x14ac:dyDescent="0.25">
      <c r="A4494" s="418">
        <v>86927</v>
      </c>
      <c r="B4494" s="414" t="s">
        <v>3594</v>
      </c>
      <c r="C4494" s="415" t="s">
        <v>113</v>
      </c>
      <c r="D4494" s="416">
        <v>235.73</v>
      </c>
      <c r="E4494" s="417" t="s">
        <v>301</v>
      </c>
    </row>
    <row r="4495" spans="1:5" ht="40.5" x14ac:dyDescent="0.25">
      <c r="A4495" s="418">
        <v>86928</v>
      </c>
      <c r="B4495" s="414" t="s">
        <v>3595</v>
      </c>
      <c r="C4495" s="415" t="s">
        <v>113</v>
      </c>
      <c r="D4495" s="416">
        <v>239.78</v>
      </c>
      <c r="E4495" s="417" t="s">
        <v>301</v>
      </c>
    </row>
    <row r="4496" spans="1:5" ht="40.5" x14ac:dyDescent="0.25">
      <c r="A4496" s="418">
        <v>86929</v>
      </c>
      <c r="B4496" s="414" t="s">
        <v>3596</v>
      </c>
      <c r="C4496" s="415" t="s">
        <v>113</v>
      </c>
      <c r="D4496" s="416">
        <v>228.81</v>
      </c>
      <c r="E4496" s="417" t="s">
        <v>301</v>
      </c>
    </row>
    <row r="4497" spans="1:5" ht="40.5" x14ac:dyDescent="0.25">
      <c r="A4497" s="418">
        <v>86930</v>
      </c>
      <c r="B4497" s="414" t="s">
        <v>3597</v>
      </c>
      <c r="C4497" s="415" t="s">
        <v>113</v>
      </c>
      <c r="D4497" s="416">
        <v>232.86</v>
      </c>
      <c r="E4497" s="417" t="s">
        <v>301</v>
      </c>
    </row>
    <row r="4498" spans="1:5" ht="40.5" x14ac:dyDescent="0.25">
      <c r="A4498" s="418">
        <v>86931</v>
      </c>
      <c r="B4498" s="414" t="s">
        <v>3598</v>
      </c>
      <c r="C4498" s="415" t="s">
        <v>113</v>
      </c>
      <c r="D4498" s="416">
        <v>378.85</v>
      </c>
      <c r="E4498" s="417" t="s">
        <v>301</v>
      </c>
    </row>
    <row r="4499" spans="1:5" ht="40.5" x14ac:dyDescent="0.25">
      <c r="A4499" s="418">
        <v>86932</v>
      </c>
      <c r="B4499" s="414" t="s">
        <v>3599</v>
      </c>
      <c r="C4499" s="415" t="s">
        <v>113</v>
      </c>
      <c r="D4499" s="416">
        <v>399.82</v>
      </c>
      <c r="E4499" s="417" t="s">
        <v>301</v>
      </c>
    </row>
    <row r="4500" spans="1:5" ht="54" x14ac:dyDescent="0.25">
      <c r="A4500" s="418">
        <v>86933</v>
      </c>
      <c r="B4500" s="414" t="s">
        <v>3600</v>
      </c>
      <c r="C4500" s="415" t="s">
        <v>113</v>
      </c>
      <c r="D4500" s="416">
        <v>302.93</v>
      </c>
      <c r="E4500" s="417" t="s">
        <v>301</v>
      </c>
    </row>
    <row r="4501" spans="1:5" ht="54" x14ac:dyDescent="0.25">
      <c r="A4501" s="418">
        <v>86934</v>
      </c>
      <c r="B4501" s="414" t="s">
        <v>3601</v>
      </c>
      <c r="C4501" s="415" t="s">
        <v>113</v>
      </c>
      <c r="D4501" s="416">
        <v>296.01</v>
      </c>
      <c r="E4501" s="417" t="s">
        <v>301</v>
      </c>
    </row>
    <row r="4502" spans="1:5" ht="27" x14ac:dyDescent="0.25">
      <c r="A4502" s="418">
        <v>86935</v>
      </c>
      <c r="B4502" s="414" t="s">
        <v>3602</v>
      </c>
      <c r="C4502" s="415" t="s">
        <v>113</v>
      </c>
      <c r="D4502" s="416">
        <v>197.32</v>
      </c>
      <c r="E4502" s="417" t="s">
        <v>301</v>
      </c>
    </row>
    <row r="4503" spans="1:5" ht="27" x14ac:dyDescent="0.25">
      <c r="A4503" s="418">
        <v>86936</v>
      </c>
      <c r="B4503" s="414" t="s">
        <v>303</v>
      </c>
      <c r="C4503" s="415" t="s">
        <v>113</v>
      </c>
      <c r="D4503" s="416">
        <v>294.67</v>
      </c>
      <c r="E4503" s="417" t="s">
        <v>301</v>
      </c>
    </row>
    <row r="4504" spans="1:5" ht="40.5" x14ac:dyDescent="0.25">
      <c r="A4504" s="418">
        <v>86937</v>
      </c>
      <c r="B4504" s="414" t="s">
        <v>3603</v>
      </c>
      <c r="C4504" s="415" t="s">
        <v>113</v>
      </c>
      <c r="D4504" s="416">
        <v>142.24</v>
      </c>
      <c r="E4504" s="417" t="s">
        <v>301</v>
      </c>
    </row>
    <row r="4505" spans="1:5" ht="40.5" x14ac:dyDescent="0.25">
      <c r="A4505" s="418">
        <v>86938</v>
      </c>
      <c r="B4505" s="414" t="s">
        <v>302</v>
      </c>
      <c r="C4505" s="415" t="s">
        <v>113</v>
      </c>
      <c r="D4505" s="416">
        <v>239.59</v>
      </c>
      <c r="E4505" s="417" t="s">
        <v>301</v>
      </c>
    </row>
    <row r="4506" spans="1:5" ht="40.5" x14ac:dyDescent="0.25">
      <c r="A4506" s="418">
        <v>86939</v>
      </c>
      <c r="B4506" s="414" t="s">
        <v>3604</v>
      </c>
      <c r="C4506" s="415" t="s">
        <v>113</v>
      </c>
      <c r="D4506" s="416">
        <v>288.38</v>
      </c>
      <c r="E4506" s="417" t="s">
        <v>301</v>
      </c>
    </row>
    <row r="4507" spans="1:5" ht="54" x14ac:dyDescent="0.25">
      <c r="A4507" s="418">
        <v>86940</v>
      </c>
      <c r="B4507" s="414" t="s">
        <v>3605</v>
      </c>
      <c r="C4507" s="415" t="s">
        <v>113</v>
      </c>
      <c r="D4507" s="416">
        <v>671.37</v>
      </c>
      <c r="E4507" s="417" t="s">
        <v>301</v>
      </c>
    </row>
    <row r="4508" spans="1:5" ht="54" x14ac:dyDescent="0.25">
      <c r="A4508" s="418">
        <v>86941</v>
      </c>
      <c r="B4508" s="414" t="s">
        <v>3606</v>
      </c>
      <c r="C4508" s="415" t="s">
        <v>113</v>
      </c>
      <c r="D4508" s="416">
        <v>524.77</v>
      </c>
      <c r="E4508" s="417" t="s">
        <v>301</v>
      </c>
    </row>
    <row r="4509" spans="1:5" ht="54" x14ac:dyDescent="0.25">
      <c r="A4509" s="418">
        <v>86942</v>
      </c>
      <c r="B4509" s="414" t="s">
        <v>3607</v>
      </c>
      <c r="C4509" s="415" t="s">
        <v>113</v>
      </c>
      <c r="D4509" s="416">
        <v>186.78</v>
      </c>
      <c r="E4509" s="417" t="s">
        <v>301</v>
      </c>
    </row>
    <row r="4510" spans="1:5" ht="54" x14ac:dyDescent="0.25">
      <c r="A4510" s="418">
        <v>86943</v>
      </c>
      <c r="B4510" s="414" t="s">
        <v>3608</v>
      </c>
      <c r="C4510" s="415" t="s">
        <v>113</v>
      </c>
      <c r="D4510" s="416">
        <v>179.86</v>
      </c>
      <c r="E4510" s="417" t="s">
        <v>301</v>
      </c>
    </row>
    <row r="4511" spans="1:5" ht="54" x14ac:dyDescent="0.25">
      <c r="A4511" s="418">
        <v>86947</v>
      </c>
      <c r="B4511" s="414" t="s">
        <v>7924</v>
      </c>
      <c r="C4511" s="415" t="s">
        <v>113</v>
      </c>
      <c r="D4511" s="416">
        <v>682.24</v>
      </c>
      <c r="E4511" s="417" t="s">
        <v>301</v>
      </c>
    </row>
    <row r="4512" spans="1:5" ht="27" x14ac:dyDescent="0.25">
      <c r="A4512" s="418">
        <v>88571</v>
      </c>
      <c r="B4512" s="414" t="s">
        <v>3609</v>
      </c>
      <c r="C4512" s="415" t="s">
        <v>113</v>
      </c>
      <c r="D4512" s="416">
        <v>42.61</v>
      </c>
      <c r="E4512" s="417" t="s">
        <v>301</v>
      </c>
    </row>
    <row r="4513" spans="1:5" ht="54" x14ac:dyDescent="0.25">
      <c r="A4513" s="418">
        <v>93396</v>
      </c>
      <c r="B4513" s="414" t="s">
        <v>3610</v>
      </c>
      <c r="C4513" s="415" t="s">
        <v>113</v>
      </c>
      <c r="D4513" s="416">
        <v>496.51</v>
      </c>
      <c r="E4513" s="417" t="s">
        <v>301</v>
      </c>
    </row>
    <row r="4514" spans="1:5" ht="54" x14ac:dyDescent="0.25">
      <c r="A4514" s="418">
        <v>93441</v>
      </c>
      <c r="B4514" s="414" t="s">
        <v>3611</v>
      </c>
      <c r="C4514" s="415" t="s">
        <v>113</v>
      </c>
      <c r="D4514" s="416">
        <v>873.37</v>
      </c>
      <c r="E4514" s="417" t="s">
        <v>301</v>
      </c>
    </row>
    <row r="4515" spans="1:5" ht="54" x14ac:dyDescent="0.25">
      <c r="A4515" s="418">
        <v>93442</v>
      </c>
      <c r="B4515" s="414" t="s">
        <v>3612</v>
      </c>
      <c r="C4515" s="415" t="s">
        <v>113</v>
      </c>
      <c r="D4515" s="416">
        <v>727.42</v>
      </c>
      <c r="E4515" s="417" t="s">
        <v>301</v>
      </c>
    </row>
    <row r="4516" spans="1:5" ht="27" x14ac:dyDescent="0.25">
      <c r="A4516" s="418">
        <v>95469</v>
      </c>
      <c r="B4516" s="414" t="s">
        <v>3613</v>
      </c>
      <c r="C4516" s="415" t="s">
        <v>113</v>
      </c>
      <c r="D4516" s="416">
        <v>178.35</v>
      </c>
      <c r="E4516" s="417" t="s">
        <v>301</v>
      </c>
    </row>
    <row r="4517" spans="1:5" ht="40.5" x14ac:dyDescent="0.25">
      <c r="A4517" s="418">
        <v>95470</v>
      </c>
      <c r="B4517" s="414" t="s">
        <v>3614</v>
      </c>
      <c r="C4517" s="415" t="s">
        <v>113</v>
      </c>
      <c r="D4517" s="416">
        <v>183.59</v>
      </c>
      <c r="E4517" s="417" t="s">
        <v>301</v>
      </c>
    </row>
    <row r="4518" spans="1:5" ht="27" x14ac:dyDescent="0.25">
      <c r="A4518" s="418">
        <v>95471</v>
      </c>
      <c r="B4518" s="414" t="s">
        <v>3615</v>
      </c>
      <c r="C4518" s="415" t="s">
        <v>113</v>
      </c>
      <c r="D4518" s="416">
        <v>638.52</v>
      </c>
      <c r="E4518" s="417" t="s">
        <v>301</v>
      </c>
    </row>
    <row r="4519" spans="1:5" ht="40.5" x14ac:dyDescent="0.25">
      <c r="A4519" s="418">
        <v>95472</v>
      </c>
      <c r="B4519" s="414" t="s">
        <v>3616</v>
      </c>
      <c r="C4519" s="415" t="s">
        <v>113</v>
      </c>
      <c r="D4519" s="416">
        <v>643.76</v>
      </c>
      <c r="E4519" s="417" t="s">
        <v>301</v>
      </c>
    </row>
    <row r="4520" spans="1:5" ht="13.5" x14ac:dyDescent="0.25">
      <c r="A4520" s="418">
        <v>95542</v>
      </c>
      <c r="B4520" s="414" t="s">
        <v>3617</v>
      </c>
      <c r="C4520" s="415" t="s">
        <v>113</v>
      </c>
      <c r="D4520" s="416">
        <v>22.48</v>
      </c>
      <c r="E4520" s="417" t="s">
        <v>301</v>
      </c>
    </row>
    <row r="4521" spans="1:5" ht="13.5" x14ac:dyDescent="0.25">
      <c r="A4521" s="418">
        <v>95543</v>
      </c>
      <c r="B4521" s="414" t="s">
        <v>3618</v>
      </c>
      <c r="C4521" s="415" t="s">
        <v>113</v>
      </c>
      <c r="D4521" s="416">
        <v>36.69</v>
      </c>
      <c r="E4521" s="417" t="s">
        <v>301</v>
      </c>
    </row>
    <row r="4522" spans="1:5" ht="13.5" x14ac:dyDescent="0.25">
      <c r="A4522" s="418">
        <v>95544</v>
      </c>
      <c r="B4522" s="414" t="s">
        <v>3619</v>
      </c>
      <c r="C4522" s="415" t="s">
        <v>113</v>
      </c>
      <c r="D4522" s="416">
        <v>28.26</v>
      </c>
      <c r="E4522" s="417" t="s">
        <v>301</v>
      </c>
    </row>
    <row r="4523" spans="1:5" ht="13.5" x14ac:dyDescent="0.25">
      <c r="A4523" s="418">
        <v>95545</v>
      </c>
      <c r="B4523" s="414" t="s">
        <v>3620</v>
      </c>
      <c r="C4523" s="415" t="s">
        <v>113</v>
      </c>
      <c r="D4523" s="416">
        <v>27.65</v>
      </c>
      <c r="E4523" s="417" t="s">
        <v>301</v>
      </c>
    </row>
    <row r="4524" spans="1:5" ht="27" x14ac:dyDescent="0.25">
      <c r="A4524" s="418">
        <v>95546</v>
      </c>
      <c r="B4524" s="414" t="s">
        <v>3621</v>
      </c>
      <c r="C4524" s="415" t="s">
        <v>113</v>
      </c>
      <c r="D4524" s="416">
        <v>85.61</v>
      </c>
      <c r="E4524" s="417" t="s">
        <v>301</v>
      </c>
    </row>
    <row r="4525" spans="1:5" ht="27" x14ac:dyDescent="0.25">
      <c r="A4525" s="418">
        <v>95547</v>
      </c>
      <c r="B4525" s="414" t="s">
        <v>3622</v>
      </c>
      <c r="C4525" s="415" t="s">
        <v>113</v>
      </c>
      <c r="D4525" s="416">
        <v>52.96</v>
      </c>
      <c r="E4525" s="417" t="s">
        <v>301</v>
      </c>
    </row>
    <row r="4526" spans="1:5" ht="13.5" x14ac:dyDescent="0.25">
      <c r="A4526" s="418">
        <v>6087</v>
      </c>
      <c r="B4526" s="414" t="s">
        <v>3623</v>
      </c>
      <c r="C4526" s="415" t="s">
        <v>113</v>
      </c>
      <c r="D4526" s="416">
        <v>22.64</v>
      </c>
      <c r="E4526" s="417" t="s">
        <v>301</v>
      </c>
    </row>
    <row r="4527" spans="1:5" ht="40.5" x14ac:dyDescent="0.25">
      <c r="A4527" s="418">
        <v>98052</v>
      </c>
      <c r="B4527" s="414" t="s">
        <v>6307</v>
      </c>
      <c r="C4527" s="415" t="s">
        <v>113</v>
      </c>
      <c r="D4527" s="416">
        <v>1250.1400000000001</v>
      </c>
      <c r="E4527" s="417" t="s">
        <v>301</v>
      </c>
    </row>
    <row r="4528" spans="1:5" ht="40.5" x14ac:dyDescent="0.25">
      <c r="A4528" s="418">
        <v>98053</v>
      </c>
      <c r="B4528" s="414" t="s">
        <v>6308</v>
      </c>
      <c r="C4528" s="415" t="s">
        <v>113</v>
      </c>
      <c r="D4528" s="416">
        <v>1844.95</v>
      </c>
      <c r="E4528" s="417" t="s">
        <v>301</v>
      </c>
    </row>
    <row r="4529" spans="1:5" ht="40.5" x14ac:dyDescent="0.25">
      <c r="A4529" s="418">
        <v>98054</v>
      </c>
      <c r="B4529" s="414" t="s">
        <v>6309</v>
      </c>
      <c r="C4529" s="415" t="s">
        <v>113</v>
      </c>
      <c r="D4529" s="416">
        <v>2732.37</v>
      </c>
      <c r="E4529" s="417" t="s">
        <v>301</v>
      </c>
    </row>
    <row r="4530" spans="1:5" ht="40.5" x14ac:dyDescent="0.25">
      <c r="A4530" s="418">
        <v>98055</v>
      </c>
      <c r="B4530" s="414" t="s">
        <v>6310</v>
      </c>
      <c r="C4530" s="415" t="s">
        <v>113</v>
      </c>
      <c r="D4530" s="416">
        <v>3621.06</v>
      </c>
      <c r="E4530" s="417" t="s">
        <v>301</v>
      </c>
    </row>
    <row r="4531" spans="1:5" ht="40.5" x14ac:dyDescent="0.25">
      <c r="A4531" s="418">
        <v>98056</v>
      </c>
      <c r="B4531" s="414" t="s">
        <v>6311</v>
      </c>
      <c r="C4531" s="415" t="s">
        <v>113</v>
      </c>
      <c r="D4531" s="416">
        <v>4199.24</v>
      </c>
      <c r="E4531" s="417" t="s">
        <v>301</v>
      </c>
    </row>
    <row r="4532" spans="1:5" ht="40.5" x14ac:dyDescent="0.25">
      <c r="A4532" s="418">
        <v>98057</v>
      </c>
      <c r="B4532" s="414" t="s">
        <v>6312</v>
      </c>
      <c r="C4532" s="415" t="s">
        <v>113</v>
      </c>
      <c r="D4532" s="416">
        <v>5567.96</v>
      </c>
      <c r="E4532" s="417" t="s">
        <v>301</v>
      </c>
    </row>
    <row r="4533" spans="1:5" ht="40.5" x14ac:dyDescent="0.25">
      <c r="A4533" s="418">
        <v>98066</v>
      </c>
      <c r="B4533" s="414" t="s">
        <v>6313</v>
      </c>
      <c r="C4533" s="415" t="s">
        <v>113</v>
      </c>
      <c r="D4533" s="416">
        <v>3685.14</v>
      </c>
      <c r="E4533" s="417" t="s">
        <v>301</v>
      </c>
    </row>
    <row r="4534" spans="1:5" ht="40.5" x14ac:dyDescent="0.25">
      <c r="A4534" s="418">
        <v>98067</v>
      </c>
      <c r="B4534" s="414" t="s">
        <v>6314</v>
      </c>
      <c r="C4534" s="415" t="s">
        <v>113</v>
      </c>
      <c r="D4534" s="416">
        <v>4923.13</v>
      </c>
      <c r="E4534" s="417" t="s">
        <v>301</v>
      </c>
    </row>
    <row r="4535" spans="1:5" ht="40.5" x14ac:dyDescent="0.25">
      <c r="A4535" s="418">
        <v>98068</v>
      </c>
      <c r="B4535" s="414" t="s">
        <v>6315</v>
      </c>
      <c r="C4535" s="415" t="s">
        <v>113</v>
      </c>
      <c r="D4535" s="416">
        <v>6962.73</v>
      </c>
      <c r="E4535" s="417" t="s">
        <v>301</v>
      </c>
    </row>
    <row r="4536" spans="1:5" ht="40.5" x14ac:dyDescent="0.25">
      <c r="A4536" s="418">
        <v>98069</v>
      </c>
      <c r="B4536" s="414" t="s">
        <v>6316</v>
      </c>
      <c r="C4536" s="415" t="s">
        <v>113</v>
      </c>
      <c r="D4536" s="416">
        <v>9342.67</v>
      </c>
      <c r="E4536" s="417" t="s">
        <v>301</v>
      </c>
    </row>
    <row r="4537" spans="1:5" ht="40.5" x14ac:dyDescent="0.25">
      <c r="A4537" s="418">
        <v>98070</v>
      </c>
      <c r="B4537" s="414" t="s">
        <v>6317</v>
      </c>
      <c r="C4537" s="415" t="s">
        <v>113</v>
      </c>
      <c r="D4537" s="416">
        <v>10700.95</v>
      </c>
      <c r="E4537" s="417" t="s">
        <v>301</v>
      </c>
    </row>
    <row r="4538" spans="1:5" ht="40.5" x14ac:dyDescent="0.25">
      <c r="A4538" s="418">
        <v>98071</v>
      </c>
      <c r="B4538" s="414" t="s">
        <v>6318</v>
      </c>
      <c r="C4538" s="415" t="s">
        <v>113</v>
      </c>
      <c r="D4538" s="416">
        <v>11731.23</v>
      </c>
      <c r="E4538" s="417" t="s">
        <v>301</v>
      </c>
    </row>
    <row r="4539" spans="1:5" ht="40.5" x14ac:dyDescent="0.25">
      <c r="A4539" s="418">
        <v>98072</v>
      </c>
      <c r="B4539" s="414" t="s">
        <v>6319</v>
      </c>
      <c r="C4539" s="415" t="s">
        <v>113</v>
      </c>
      <c r="D4539" s="416">
        <v>3086.5</v>
      </c>
      <c r="E4539" s="417" t="s">
        <v>301</v>
      </c>
    </row>
    <row r="4540" spans="1:5" ht="40.5" x14ac:dyDescent="0.25">
      <c r="A4540" s="418">
        <v>98073</v>
      </c>
      <c r="B4540" s="414" t="s">
        <v>6320</v>
      </c>
      <c r="C4540" s="415" t="s">
        <v>113</v>
      </c>
      <c r="D4540" s="416">
        <v>4833.2700000000004</v>
      </c>
      <c r="E4540" s="417" t="s">
        <v>301</v>
      </c>
    </row>
    <row r="4541" spans="1:5" ht="40.5" x14ac:dyDescent="0.25">
      <c r="A4541" s="418">
        <v>98074</v>
      </c>
      <c r="B4541" s="414" t="s">
        <v>6321</v>
      </c>
      <c r="C4541" s="415" t="s">
        <v>113</v>
      </c>
      <c r="D4541" s="416">
        <v>7516.56</v>
      </c>
      <c r="E4541" s="417" t="s">
        <v>301</v>
      </c>
    </row>
    <row r="4542" spans="1:5" ht="40.5" x14ac:dyDescent="0.25">
      <c r="A4542" s="418">
        <v>98075</v>
      </c>
      <c r="B4542" s="414" t="s">
        <v>6322</v>
      </c>
      <c r="C4542" s="415" t="s">
        <v>113</v>
      </c>
      <c r="D4542" s="416">
        <v>9780.57</v>
      </c>
      <c r="E4542" s="417" t="s">
        <v>301</v>
      </c>
    </row>
    <row r="4543" spans="1:5" ht="40.5" x14ac:dyDescent="0.25">
      <c r="A4543" s="418">
        <v>98076</v>
      </c>
      <c r="B4543" s="414" t="s">
        <v>6323</v>
      </c>
      <c r="C4543" s="415" t="s">
        <v>113</v>
      </c>
      <c r="D4543" s="416">
        <v>11277.74</v>
      </c>
      <c r="E4543" s="417" t="s">
        <v>301</v>
      </c>
    </row>
    <row r="4544" spans="1:5" ht="40.5" x14ac:dyDescent="0.25">
      <c r="A4544" s="418">
        <v>98077</v>
      </c>
      <c r="B4544" s="414" t="s">
        <v>6324</v>
      </c>
      <c r="C4544" s="415" t="s">
        <v>113</v>
      </c>
      <c r="D4544" s="416">
        <v>13281.93</v>
      </c>
      <c r="E4544" s="417" t="s">
        <v>301</v>
      </c>
    </row>
    <row r="4545" spans="1:5" ht="40.5" x14ac:dyDescent="0.25">
      <c r="A4545" s="418">
        <v>98078</v>
      </c>
      <c r="B4545" s="414" t="s">
        <v>6325</v>
      </c>
      <c r="C4545" s="415" t="s">
        <v>113</v>
      </c>
      <c r="D4545" s="416">
        <v>3092.72</v>
      </c>
      <c r="E4545" s="417" t="s">
        <v>301</v>
      </c>
    </row>
    <row r="4546" spans="1:5" ht="40.5" x14ac:dyDescent="0.25">
      <c r="A4546" s="418">
        <v>98079</v>
      </c>
      <c r="B4546" s="414" t="s">
        <v>6326</v>
      </c>
      <c r="C4546" s="415" t="s">
        <v>113</v>
      </c>
      <c r="D4546" s="416">
        <v>5430.88</v>
      </c>
      <c r="E4546" s="417" t="s">
        <v>301</v>
      </c>
    </row>
    <row r="4547" spans="1:5" ht="40.5" x14ac:dyDescent="0.25">
      <c r="A4547" s="418">
        <v>98080</v>
      </c>
      <c r="B4547" s="414" t="s">
        <v>6327</v>
      </c>
      <c r="C4547" s="415" t="s">
        <v>113</v>
      </c>
      <c r="D4547" s="416">
        <v>7003.88</v>
      </c>
      <c r="E4547" s="417" t="s">
        <v>301</v>
      </c>
    </row>
    <row r="4548" spans="1:5" ht="40.5" x14ac:dyDescent="0.25">
      <c r="A4548" s="418">
        <v>98081</v>
      </c>
      <c r="B4548" s="414" t="s">
        <v>6328</v>
      </c>
      <c r="C4548" s="415" t="s">
        <v>113</v>
      </c>
      <c r="D4548" s="416">
        <v>10391.59</v>
      </c>
      <c r="E4548" s="417" t="s">
        <v>301</v>
      </c>
    </row>
    <row r="4549" spans="1:5" ht="40.5" x14ac:dyDescent="0.25">
      <c r="A4549" s="418">
        <v>98082</v>
      </c>
      <c r="B4549" s="414" t="s">
        <v>6329</v>
      </c>
      <c r="C4549" s="415" t="s">
        <v>113</v>
      </c>
      <c r="D4549" s="416">
        <v>2845.34</v>
      </c>
      <c r="E4549" s="417" t="s">
        <v>301</v>
      </c>
    </row>
    <row r="4550" spans="1:5" ht="40.5" x14ac:dyDescent="0.25">
      <c r="A4550" s="418">
        <v>98083</v>
      </c>
      <c r="B4550" s="414" t="s">
        <v>6330</v>
      </c>
      <c r="C4550" s="415" t="s">
        <v>113</v>
      </c>
      <c r="D4550" s="416">
        <v>3764.4</v>
      </c>
      <c r="E4550" s="417" t="s">
        <v>301</v>
      </c>
    </row>
    <row r="4551" spans="1:5" ht="40.5" x14ac:dyDescent="0.25">
      <c r="A4551" s="418">
        <v>98084</v>
      </c>
      <c r="B4551" s="414" t="s">
        <v>6331</v>
      </c>
      <c r="C4551" s="415" t="s">
        <v>113</v>
      </c>
      <c r="D4551" s="416">
        <v>5292.94</v>
      </c>
      <c r="E4551" s="417" t="s">
        <v>301</v>
      </c>
    </row>
    <row r="4552" spans="1:5" ht="40.5" x14ac:dyDescent="0.25">
      <c r="A4552" s="418">
        <v>98085</v>
      </c>
      <c r="B4552" s="414" t="s">
        <v>6332</v>
      </c>
      <c r="C4552" s="415" t="s">
        <v>113</v>
      </c>
      <c r="D4552" s="416">
        <v>7180.96</v>
      </c>
      <c r="E4552" s="417" t="s">
        <v>301</v>
      </c>
    </row>
    <row r="4553" spans="1:5" ht="40.5" x14ac:dyDescent="0.25">
      <c r="A4553" s="418">
        <v>98086</v>
      </c>
      <c r="B4553" s="414" t="s">
        <v>6333</v>
      </c>
      <c r="C4553" s="415" t="s">
        <v>113</v>
      </c>
      <c r="D4553" s="416">
        <v>8120.28</v>
      </c>
      <c r="E4553" s="417" t="s">
        <v>301</v>
      </c>
    </row>
    <row r="4554" spans="1:5" ht="40.5" x14ac:dyDescent="0.25">
      <c r="A4554" s="418">
        <v>98087</v>
      </c>
      <c r="B4554" s="414" t="s">
        <v>6334</v>
      </c>
      <c r="C4554" s="415" t="s">
        <v>113</v>
      </c>
      <c r="D4554" s="416">
        <v>8691.0300000000007</v>
      </c>
      <c r="E4554" s="417" t="s">
        <v>301</v>
      </c>
    </row>
    <row r="4555" spans="1:5" ht="40.5" x14ac:dyDescent="0.25">
      <c r="A4555" s="418">
        <v>98088</v>
      </c>
      <c r="B4555" s="414" t="s">
        <v>6335</v>
      </c>
      <c r="C4555" s="415" t="s">
        <v>113</v>
      </c>
      <c r="D4555" s="416">
        <v>2433.11</v>
      </c>
      <c r="E4555" s="417" t="s">
        <v>301</v>
      </c>
    </row>
    <row r="4556" spans="1:5" ht="40.5" x14ac:dyDescent="0.25">
      <c r="A4556" s="418">
        <v>98089</v>
      </c>
      <c r="B4556" s="414" t="s">
        <v>6336</v>
      </c>
      <c r="C4556" s="415" t="s">
        <v>113</v>
      </c>
      <c r="D4556" s="416">
        <v>3866.29</v>
      </c>
      <c r="E4556" s="417" t="s">
        <v>301</v>
      </c>
    </row>
    <row r="4557" spans="1:5" ht="40.5" x14ac:dyDescent="0.25">
      <c r="A4557" s="418">
        <v>98090</v>
      </c>
      <c r="B4557" s="414" t="s">
        <v>6337</v>
      </c>
      <c r="C4557" s="415" t="s">
        <v>113</v>
      </c>
      <c r="D4557" s="416">
        <v>6098.81</v>
      </c>
      <c r="E4557" s="417" t="s">
        <v>301</v>
      </c>
    </row>
    <row r="4558" spans="1:5" ht="40.5" x14ac:dyDescent="0.25">
      <c r="A4558" s="418">
        <v>98091</v>
      </c>
      <c r="B4558" s="414" t="s">
        <v>6338</v>
      </c>
      <c r="C4558" s="415" t="s">
        <v>113</v>
      </c>
      <c r="D4558" s="416">
        <v>7891.89</v>
      </c>
      <c r="E4558" s="417" t="s">
        <v>301</v>
      </c>
    </row>
    <row r="4559" spans="1:5" ht="40.5" x14ac:dyDescent="0.25">
      <c r="A4559" s="418">
        <v>98092</v>
      </c>
      <c r="B4559" s="414" t="s">
        <v>6339</v>
      </c>
      <c r="C4559" s="415" t="s">
        <v>113</v>
      </c>
      <c r="D4559" s="416">
        <v>9280.25</v>
      </c>
      <c r="E4559" s="417" t="s">
        <v>301</v>
      </c>
    </row>
    <row r="4560" spans="1:5" ht="40.5" x14ac:dyDescent="0.25">
      <c r="A4560" s="418">
        <v>98093</v>
      </c>
      <c r="B4560" s="414" t="s">
        <v>6340</v>
      </c>
      <c r="C4560" s="415" t="s">
        <v>113</v>
      </c>
      <c r="D4560" s="416">
        <v>10963.8</v>
      </c>
      <c r="E4560" s="417" t="s">
        <v>301</v>
      </c>
    </row>
    <row r="4561" spans="1:5" ht="40.5" x14ac:dyDescent="0.25">
      <c r="A4561" s="418">
        <v>98094</v>
      </c>
      <c r="B4561" s="414" t="s">
        <v>6341</v>
      </c>
      <c r="C4561" s="415" t="s">
        <v>113</v>
      </c>
      <c r="D4561" s="416">
        <v>1989.02</v>
      </c>
      <c r="E4561" s="417" t="s">
        <v>301</v>
      </c>
    </row>
    <row r="4562" spans="1:5" ht="40.5" x14ac:dyDescent="0.25">
      <c r="A4562" s="418">
        <v>98099</v>
      </c>
      <c r="B4562" s="414" t="s">
        <v>6342</v>
      </c>
      <c r="C4562" s="415" t="s">
        <v>113</v>
      </c>
      <c r="D4562" s="416">
        <v>3426.12</v>
      </c>
      <c r="E4562" s="417" t="s">
        <v>301</v>
      </c>
    </row>
    <row r="4563" spans="1:5" ht="40.5" x14ac:dyDescent="0.25">
      <c r="A4563" s="418">
        <v>98100</v>
      </c>
      <c r="B4563" s="414" t="s">
        <v>6343</v>
      </c>
      <c r="C4563" s="415" t="s">
        <v>113</v>
      </c>
      <c r="D4563" s="416">
        <v>4498.51</v>
      </c>
      <c r="E4563" s="417" t="s">
        <v>301</v>
      </c>
    </row>
    <row r="4564" spans="1:5" ht="40.5" x14ac:dyDescent="0.25">
      <c r="A4564" s="418">
        <v>98101</v>
      </c>
      <c r="B4564" s="414" t="s">
        <v>6344</v>
      </c>
      <c r="C4564" s="415" t="s">
        <v>113</v>
      </c>
      <c r="D4564" s="416">
        <v>6672.3</v>
      </c>
      <c r="E4564" s="417" t="s">
        <v>301</v>
      </c>
    </row>
    <row r="4565" spans="1:5" ht="40.5" x14ac:dyDescent="0.25">
      <c r="A4565" s="418">
        <v>98109</v>
      </c>
      <c r="B4565" s="414" t="s">
        <v>6345</v>
      </c>
      <c r="C4565" s="415" t="s">
        <v>113</v>
      </c>
      <c r="D4565" s="416">
        <v>611.96</v>
      </c>
      <c r="E4565" s="417" t="s">
        <v>301</v>
      </c>
    </row>
    <row r="4566" spans="1:5" ht="27" x14ac:dyDescent="0.25">
      <c r="A4566" s="418">
        <v>98110</v>
      </c>
      <c r="B4566" s="414" t="s">
        <v>6346</v>
      </c>
      <c r="C4566" s="415" t="s">
        <v>113</v>
      </c>
      <c r="D4566" s="416">
        <v>406.01</v>
      </c>
      <c r="E4566" s="417" t="s">
        <v>301</v>
      </c>
    </row>
    <row r="4567" spans="1:5" ht="27" x14ac:dyDescent="0.25">
      <c r="A4567" s="418">
        <v>98111</v>
      </c>
      <c r="B4567" s="414" t="s">
        <v>6347</v>
      </c>
      <c r="C4567" s="415" t="s">
        <v>113</v>
      </c>
      <c r="D4567" s="416">
        <v>21.66</v>
      </c>
      <c r="E4567" s="417" t="s">
        <v>301</v>
      </c>
    </row>
    <row r="4568" spans="1:5" ht="27" x14ac:dyDescent="0.25">
      <c r="A4568" s="418">
        <v>98114</v>
      </c>
      <c r="B4568" s="414" t="s">
        <v>6348</v>
      </c>
      <c r="C4568" s="415" t="s">
        <v>113</v>
      </c>
      <c r="D4568" s="416">
        <v>380.1</v>
      </c>
      <c r="E4568" s="417" t="s">
        <v>301</v>
      </c>
    </row>
    <row r="4569" spans="1:5" ht="27" x14ac:dyDescent="0.25">
      <c r="A4569" s="418">
        <v>98115</v>
      </c>
      <c r="B4569" s="414" t="s">
        <v>6349</v>
      </c>
      <c r="C4569" s="415" t="s">
        <v>113</v>
      </c>
      <c r="D4569" s="416">
        <v>88.15</v>
      </c>
      <c r="E4569" s="417" t="s">
        <v>301</v>
      </c>
    </row>
    <row r="4570" spans="1:5" ht="40.5" x14ac:dyDescent="0.25">
      <c r="A4570" s="418">
        <v>89957</v>
      </c>
      <c r="B4570" s="414" t="s">
        <v>3624</v>
      </c>
      <c r="C4570" s="415" t="s">
        <v>113</v>
      </c>
      <c r="D4570" s="416">
        <v>109.01</v>
      </c>
      <c r="E4570" s="417" t="s">
        <v>301</v>
      </c>
    </row>
    <row r="4571" spans="1:5" ht="40.5" x14ac:dyDescent="0.25">
      <c r="A4571" s="418">
        <v>89959</v>
      </c>
      <c r="B4571" s="414" t="s">
        <v>3625</v>
      </c>
      <c r="C4571" s="415" t="s">
        <v>113</v>
      </c>
      <c r="D4571" s="416">
        <v>161.30000000000001</v>
      </c>
      <c r="E4571" s="417" t="s">
        <v>301</v>
      </c>
    </row>
    <row r="4572" spans="1:5" ht="13.5" x14ac:dyDescent="0.25">
      <c r="A4572" s="413" t="s">
        <v>3626</v>
      </c>
      <c r="B4572" s="414" t="s">
        <v>3627</v>
      </c>
      <c r="C4572" s="415" t="s">
        <v>113</v>
      </c>
      <c r="D4572" s="416">
        <v>71.87</v>
      </c>
      <c r="E4572" s="417" t="s">
        <v>301</v>
      </c>
    </row>
    <row r="4573" spans="1:5" ht="40.5" x14ac:dyDescent="0.25">
      <c r="A4573" s="413" t="s">
        <v>3628</v>
      </c>
      <c r="B4573" s="414" t="s">
        <v>3629</v>
      </c>
      <c r="C4573" s="415" t="s">
        <v>113</v>
      </c>
      <c r="D4573" s="416">
        <v>190.93</v>
      </c>
      <c r="E4573" s="417" t="s">
        <v>301</v>
      </c>
    </row>
    <row r="4574" spans="1:5" ht="27" x14ac:dyDescent="0.25">
      <c r="A4574" s="418">
        <v>89349</v>
      </c>
      <c r="B4574" s="414" t="s">
        <v>3630</v>
      </c>
      <c r="C4574" s="415" t="s">
        <v>113</v>
      </c>
      <c r="D4574" s="416">
        <v>21.95</v>
      </c>
      <c r="E4574" s="417" t="s">
        <v>301</v>
      </c>
    </row>
    <row r="4575" spans="1:5" ht="27" x14ac:dyDescent="0.25">
      <c r="A4575" s="418">
        <v>89351</v>
      </c>
      <c r="B4575" s="414" t="s">
        <v>7925</v>
      </c>
      <c r="C4575" s="415" t="s">
        <v>113</v>
      </c>
      <c r="D4575" s="416">
        <v>24.72</v>
      </c>
      <c r="E4575" s="417" t="s">
        <v>301</v>
      </c>
    </row>
    <row r="4576" spans="1:5" ht="27" x14ac:dyDescent="0.25">
      <c r="A4576" s="418">
        <v>89352</v>
      </c>
      <c r="B4576" s="414" t="s">
        <v>3631</v>
      </c>
      <c r="C4576" s="415" t="s">
        <v>113</v>
      </c>
      <c r="D4576" s="416">
        <v>27.83</v>
      </c>
      <c r="E4576" s="417" t="s">
        <v>301</v>
      </c>
    </row>
    <row r="4577" spans="1:5" ht="27" x14ac:dyDescent="0.25">
      <c r="A4577" s="418">
        <v>89353</v>
      </c>
      <c r="B4577" s="414" t="s">
        <v>115</v>
      </c>
      <c r="C4577" s="415" t="s">
        <v>113</v>
      </c>
      <c r="D4577" s="416">
        <v>28.93</v>
      </c>
      <c r="E4577" s="417" t="s">
        <v>301</v>
      </c>
    </row>
    <row r="4578" spans="1:5" ht="27" x14ac:dyDescent="0.25">
      <c r="A4578" s="418">
        <v>89354</v>
      </c>
      <c r="B4578" s="414" t="s">
        <v>3632</v>
      </c>
      <c r="C4578" s="415" t="s">
        <v>113</v>
      </c>
      <c r="D4578" s="416">
        <v>219.86</v>
      </c>
      <c r="E4578" s="417" t="s">
        <v>301</v>
      </c>
    </row>
    <row r="4579" spans="1:5" ht="27" x14ac:dyDescent="0.25">
      <c r="A4579" s="418">
        <v>89969</v>
      </c>
      <c r="B4579" s="414" t="s">
        <v>3633</v>
      </c>
      <c r="C4579" s="415" t="s">
        <v>113</v>
      </c>
      <c r="D4579" s="416">
        <v>32.5</v>
      </c>
      <c r="E4579" s="417" t="s">
        <v>301</v>
      </c>
    </row>
    <row r="4580" spans="1:5" ht="27" x14ac:dyDescent="0.25">
      <c r="A4580" s="418">
        <v>89970</v>
      </c>
      <c r="B4580" s="414" t="s">
        <v>3634</v>
      </c>
      <c r="C4580" s="415" t="s">
        <v>113</v>
      </c>
      <c r="D4580" s="416">
        <v>35.64</v>
      </c>
      <c r="E4580" s="417" t="s">
        <v>301</v>
      </c>
    </row>
    <row r="4581" spans="1:5" ht="27" x14ac:dyDescent="0.25">
      <c r="A4581" s="418">
        <v>89971</v>
      </c>
      <c r="B4581" s="414" t="s">
        <v>3635</v>
      </c>
      <c r="C4581" s="415" t="s">
        <v>113</v>
      </c>
      <c r="D4581" s="416">
        <v>36.630000000000003</v>
      </c>
      <c r="E4581" s="417" t="s">
        <v>301</v>
      </c>
    </row>
    <row r="4582" spans="1:5" ht="27" x14ac:dyDescent="0.25">
      <c r="A4582" s="418">
        <v>89972</v>
      </c>
      <c r="B4582" s="414" t="s">
        <v>3636</v>
      </c>
      <c r="C4582" s="415" t="s">
        <v>113</v>
      </c>
      <c r="D4582" s="416">
        <v>39.33</v>
      </c>
      <c r="E4582" s="417" t="s">
        <v>301</v>
      </c>
    </row>
    <row r="4583" spans="1:5" ht="27" x14ac:dyDescent="0.25">
      <c r="A4583" s="418">
        <v>89973</v>
      </c>
      <c r="B4583" s="414" t="s">
        <v>3637</v>
      </c>
      <c r="C4583" s="415" t="s">
        <v>113</v>
      </c>
      <c r="D4583" s="416">
        <v>344.15</v>
      </c>
      <c r="E4583" s="417" t="s">
        <v>301</v>
      </c>
    </row>
    <row r="4584" spans="1:5" ht="27" x14ac:dyDescent="0.25">
      <c r="A4584" s="418">
        <v>89974</v>
      </c>
      <c r="B4584" s="414" t="s">
        <v>3638</v>
      </c>
      <c r="C4584" s="415" t="s">
        <v>113</v>
      </c>
      <c r="D4584" s="416">
        <v>182.72</v>
      </c>
      <c r="E4584" s="417" t="s">
        <v>301</v>
      </c>
    </row>
    <row r="4585" spans="1:5" ht="27" x14ac:dyDescent="0.25">
      <c r="A4585" s="418">
        <v>89984</v>
      </c>
      <c r="B4585" s="414" t="s">
        <v>3639</v>
      </c>
      <c r="C4585" s="415" t="s">
        <v>113</v>
      </c>
      <c r="D4585" s="416">
        <v>57.6</v>
      </c>
      <c r="E4585" s="417" t="s">
        <v>301</v>
      </c>
    </row>
    <row r="4586" spans="1:5" ht="27" x14ac:dyDescent="0.25">
      <c r="A4586" s="418">
        <v>89985</v>
      </c>
      <c r="B4586" s="414" t="s">
        <v>3640</v>
      </c>
      <c r="C4586" s="415" t="s">
        <v>113</v>
      </c>
      <c r="D4586" s="416">
        <v>59.2</v>
      </c>
      <c r="E4586" s="417" t="s">
        <v>301</v>
      </c>
    </row>
    <row r="4587" spans="1:5" ht="27" x14ac:dyDescent="0.25">
      <c r="A4587" s="418">
        <v>89986</v>
      </c>
      <c r="B4587" s="414" t="s">
        <v>3641</v>
      </c>
      <c r="C4587" s="415" t="s">
        <v>113</v>
      </c>
      <c r="D4587" s="416">
        <v>56.25</v>
      </c>
      <c r="E4587" s="417" t="s">
        <v>301</v>
      </c>
    </row>
    <row r="4588" spans="1:5" ht="27" x14ac:dyDescent="0.25">
      <c r="A4588" s="418">
        <v>89987</v>
      </c>
      <c r="B4588" s="414" t="s">
        <v>3642</v>
      </c>
      <c r="C4588" s="415" t="s">
        <v>113</v>
      </c>
      <c r="D4588" s="416">
        <v>62.15</v>
      </c>
      <c r="E4588" s="417" t="s">
        <v>301</v>
      </c>
    </row>
    <row r="4589" spans="1:5" ht="27" x14ac:dyDescent="0.25">
      <c r="A4589" s="418">
        <v>90371</v>
      </c>
      <c r="B4589" s="414" t="s">
        <v>3643</v>
      </c>
      <c r="C4589" s="415" t="s">
        <v>113</v>
      </c>
      <c r="D4589" s="416">
        <v>35.33</v>
      </c>
      <c r="E4589" s="417" t="s">
        <v>301</v>
      </c>
    </row>
    <row r="4590" spans="1:5" ht="40.5" x14ac:dyDescent="0.25">
      <c r="A4590" s="418">
        <v>94489</v>
      </c>
      <c r="B4590" s="414" t="s">
        <v>3644</v>
      </c>
      <c r="C4590" s="415" t="s">
        <v>113</v>
      </c>
      <c r="D4590" s="416">
        <v>31.8</v>
      </c>
      <c r="E4590" s="417" t="s">
        <v>301</v>
      </c>
    </row>
    <row r="4591" spans="1:5" ht="40.5" x14ac:dyDescent="0.25">
      <c r="A4591" s="418">
        <v>94490</v>
      </c>
      <c r="B4591" s="414" t="s">
        <v>3645</v>
      </c>
      <c r="C4591" s="415" t="s">
        <v>113</v>
      </c>
      <c r="D4591" s="416">
        <v>52.27</v>
      </c>
      <c r="E4591" s="417" t="s">
        <v>301</v>
      </c>
    </row>
    <row r="4592" spans="1:5" ht="40.5" x14ac:dyDescent="0.25">
      <c r="A4592" s="418">
        <v>94491</v>
      </c>
      <c r="B4592" s="414" t="s">
        <v>3646</v>
      </c>
      <c r="C4592" s="415" t="s">
        <v>113</v>
      </c>
      <c r="D4592" s="416">
        <v>71.33</v>
      </c>
      <c r="E4592" s="417" t="s">
        <v>301</v>
      </c>
    </row>
    <row r="4593" spans="1:5" ht="40.5" x14ac:dyDescent="0.25">
      <c r="A4593" s="418">
        <v>94492</v>
      </c>
      <c r="B4593" s="414" t="s">
        <v>3647</v>
      </c>
      <c r="C4593" s="415" t="s">
        <v>113</v>
      </c>
      <c r="D4593" s="416">
        <v>73.28</v>
      </c>
      <c r="E4593" s="417" t="s">
        <v>301</v>
      </c>
    </row>
    <row r="4594" spans="1:5" ht="40.5" x14ac:dyDescent="0.25">
      <c r="A4594" s="418">
        <v>94493</v>
      </c>
      <c r="B4594" s="414" t="s">
        <v>3648</v>
      </c>
      <c r="C4594" s="415" t="s">
        <v>113</v>
      </c>
      <c r="D4594" s="416">
        <v>133.66999999999999</v>
      </c>
      <c r="E4594" s="417" t="s">
        <v>301</v>
      </c>
    </row>
    <row r="4595" spans="1:5" ht="40.5" x14ac:dyDescent="0.25">
      <c r="A4595" s="418">
        <v>94494</v>
      </c>
      <c r="B4595" s="414" t="s">
        <v>3649</v>
      </c>
      <c r="C4595" s="415" t="s">
        <v>113</v>
      </c>
      <c r="D4595" s="416">
        <v>50.42</v>
      </c>
      <c r="E4595" s="417" t="s">
        <v>301</v>
      </c>
    </row>
    <row r="4596" spans="1:5" ht="40.5" x14ac:dyDescent="0.25">
      <c r="A4596" s="418">
        <v>94495</v>
      </c>
      <c r="B4596" s="414" t="s">
        <v>3650</v>
      </c>
      <c r="C4596" s="415" t="s">
        <v>113</v>
      </c>
      <c r="D4596" s="416">
        <v>62.73</v>
      </c>
      <c r="E4596" s="417" t="s">
        <v>301</v>
      </c>
    </row>
    <row r="4597" spans="1:5" ht="40.5" x14ac:dyDescent="0.25">
      <c r="A4597" s="418">
        <v>94496</v>
      </c>
      <c r="B4597" s="414" t="s">
        <v>3651</v>
      </c>
      <c r="C4597" s="415" t="s">
        <v>113</v>
      </c>
      <c r="D4597" s="416">
        <v>75.58</v>
      </c>
      <c r="E4597" s="417" t="s">
        <v>301</v>
      </c>
    </row>
    <row r="4598" spans="1:5" ht="40.5" x14ac:dyDescent="0.25">
      <c r="A4598" s="418">
        <v>94497</v>
      </c>
      <c r="B4598" s="414" t="s">
        <v>3652</v>
      </c>
      <c r="C4598" s="415" t="s">
        <v>113</v>
      </c>
      <c r="D4598" s="416">
        <v>87.6</v>
      </c>
      <c r="E4598" s="417" t="s">
        <v>301</v>
      </c>
    </row>
    <row r="4599" spans="1:5" ht="40.5" x14ac:dyDescent="0.25">
      <c r="A4599" s="418">
        <v>94498</v>
      </c>
      <c r="B4599" s="414" t="s">
        <v>3653</v>
      </c>
      <c r="C4599" s="415" t="s">
        <v>113</v>
      </c>
      <c r="D4599" s="416">
        <v>111.64</v>
      </c>
      <c r="E4599" s="417" t="s">
        <v>301</v>
      </c>
    </row>
    <row r="4600" spans="1:5" ht="40.5" x14ac:dyDescent="0.25">
      <c r="A4600" s="418">
        <v>94499</v>
      </c>
      <c r="B4600" s="414" t="s">
        <v>3654</v>
      </c>
      <c r="C4600" s="415" t="s">
        <v>113</v>
      </c>
      <c r="D4600" s="416">
        <v>198.07</v>
      </c>
      <c r="E4600" s="417" t="s">
        <v>301</v>
      </c>
    </row>
    <row r="4601" spans="1:5" ht="40.5" x14ac:dyDescent="0.25">
      <c r="A4601" s="418">
        <v>94500</v>
      </c>
      <c r="B4601" s="414" t="s">
        <v>3655</v>
      </c>
      <c r="C4601" s="415" t="s">
        <v>113</v>
      </c>
      <c r="D4601" s="416">
        <v>234.57</v>
      </c>
      <c r="E4601" s="417" t="s">
        <v>301</v>
      </c>
    </row>
    <row r="4602" spans="1:5" ht="40.5" x14ac:dyDescent="0.25">
      <c r="A4602" s="418">
        <v>94501</v>
      </c>
      <c r="B4602" s="414" t="s">
        <v>3656</v>
      </c>
      <c r="C4602" s="415" t="s">
        <v>113</v>
      </c>
      <c r="D4602" s="416">
        <v>453.54</v>
      </c>
      <c r="E4602" s="417" t="s">
        <v>301</v>
      </c>
    </row>
    <row r="4603" spans="1:5" ht="40.5" x14ac:dyDescent="0.25">
      <c r="A4603" s="418">
        <v>94792</v>
      </c>
      <c r="B4603" s="414" t="s">
        <v>3657</v>
      </c>
      <c r="C4603" s="415" t="s">
        <v>113</v>
      </c>
      <c r="D4603" s="416">
        <v>92.68</v>
      </c>
      <c r="E4603" s="417" t="s">
        <v>301</v>
      </c>
    </row>
    <row r="4604" spans="1:5" ht="40.5" x14ac:dyDescent="0.25">
      <c r="A4604" s="418">
        <v>94793</v>
      </c>
      <c r="B4604" s="414" t="s">
        <v>3658</v>
      </c>
      <c r="C4604" s="415" t="s">
        <v>113</v>
      </c>
      <c r="D4604" s="416">
        <v>118.15</v>
      </c>
      <c r="E4604" s="417" t="s">
        <v>301</v>
      </c>
    </row>
    <row r="4605" spans="1:5" ht="40.5" x14ac:dyDescent="0.25">
      <c r="A4605" s="418">
        <v>94794</v>
      </c>
      <c r="B4605" s="414" t="s">
        <v>3659</v>
      </c>
      <c r="C4605" s="415" t="s">
        <v>113</v>
      </c>
      <c r="D4605" s="416">
        <v>122.21</v>
      </c>
      <c r="E4605" s="417" t="s">
        <v>301</v>
      </c>
    </row>
    <row r="4606" spans="1:5" ht="27" x14ac:dyDescent="0.25">
      <c r="A4606" s="418">
        <v>94795</v>
      </c>
      <c r="B4606" s="414" t="s">
        <v>7926</v>
      </c>
      <c r="C4606" s="415" t="s">
        <v>113</v>
      </c>
      <c r="D4606" s="416">
        <v>36.71</v>
      </c>
      <c r="E4606" s="417" t="s">
        <v>301</v>
      </c>
    </row>
    <row r="4607" spans="1:5" ht="27" x14ac:dyDescent="0.25">
      <c r="A4607" s="418">
        <v>94796</v>
      </c>
      <c r="B4607" s="414" t="s">
        <v>7927</v>
      </c>
      <c r="C4607" s="415" t="s">
        <v>113</v>
      </c>
      <c r="D4607" s="416">
        <v>41.81</v>
      </c>
      <c r="E4607" s="417" t="s">
        <v>301</v>
      </c>
    </row>
    <row r="4608" spans="1:5" ht="27" x14ac:dyDescent="0.25">
      <c r="A4608" s="418">
        <v>94797</v>
      </c>
      <c r="B4608" s="414" t="s">
        <v>7928</v>
      </c>
      <c r="C4608" s="415" t="s">
        <v>113</v>
      </c>
      <c r="D4608" s="416">
        <v>64.41</v>
      </c>
      <c r="E4608" s="417" t="s">
        <v>301</v>
      </c>
    </row>
    <row r="4609" spans="1:5" ht="27" x14ac:dyDescent="0.25">
      <c r="A4609" s="418">
        <v>94798</v>
      </c>
      <c r="B4609" s="414" t="s">
        <v>7929</v>
      </c>
      <c r="C4609" s="415" t="s">
        <v>113</v>
      </c>
      <c r="D4609" s="416">
        <v>144.66999999999999</v>
      </c>
      <c r="E4609" s="417" t="s">
        <v>301</v>
      </c>
    </row>
    <row r="4610" spans="1:5" ht="27" x14ac:dyDescent="0.25">
      <c r="A4610" s="418">
        <v>94799</v>
      </c>
      <c r="B4610" s="414" t="s">
        <v>7930</v>
      </c>
      <c r="C4610" s="415" t="s">
        <v>113</v>
      </c>
      <c r="D4610" s="416">
        <v>138.81</v>
      </c>
      <c r="E4610" s="417" t="s">
        <v>301</v>
      </c>
    </row>
    <row r="4611" spans="1:5" ht="27" x14ac:dyDescent="0.25">
      <c r="A4611" s="418">
        <v>94800</v>
      </c>
      <c r="B4611" s="414" t="s">
        <v>7931</v>
      </c>
      <c r="C4611" s="415" t="s">
        <v>113</v>
      </c>
      <c r="D4611" s="416">
        <v>239.37</v>
      </c>
      <c r="E4611" s="417" t="s">
        <v>301</v>
      </c>
    </row>
    <row r="4612" spans="1:5" ht="40.5" x14ac:dyDescent="0.25">
      <c r="A4612" s="418">
        <v>95248</v>
      </c>
      <c r="B4612" s="414" t="s">
        <v>3660</v>
      </c>
      <c r="C4612" s="415" t="s">
        <v>113</v>
      </c>
      <c r="D4612" s="416">
        <v>59.38</v>
      </c>
      <c r="E4612" s="417" t="s">
        <v>301</v>
      </c>
    </row>
    <row r="4613" spans="1:5" ht="40.5" x14ac:dyDescent="0.25">
      <c r="A4613" s="418">
        <v>95249</v>
      </c>
      <c r="B4613" s="414" t="s">
        <v>3661</v>
      </c>
      <c r="C4613" s="415" t="s">
        <v>113</v>
      </c>
      <c r="D4613" s="416">
        <v>64.040000000000006</v>
      </c>
      <c r="E4613" s="417" t="s">
        <v>301</v>
      </c>
    </row>
    <row r="4614" spans="1:5" ht="40.5" x14ac:dyDescent="0.25">
      <c r="A4614" s="418">
        <v>95250</v>
      </c>
      <c r="B4614" s="414" t="s">
        <v>3662</v>
      </c>
      <c r="C4614" s="415" t="s">
        <v>113</v>
      </c>
      <c r="D4614" s="416">
        <v>76.260000000000005</v>
      </c>
      <c r="E4614" s="417" t="s">
        <v>301</v>
      </c>
    </row>
    <row r="4615" spans="1:5" ht="40.5" x14ac:dyDescent="0.25">
      <c r="A4615" s="418">
        <v>95251</v>
      </c>
      <c r="B4615" s="414" t="s">
        <v>3663</v>
      </c>
      <c r="C4615" s="415" t="s">
        <v>113</v>
      </c>
      <c r="D4615" s="416">
        <v>100.04</v>
      </c>
      <c r="E4615" s="417" t="s">
        <v>301</v>
      </c>
    </row>
    <row r="4616" spans="1:5" ht="40.5" x14ac:dyDescent="0.25">
      <c r="A4616" s="418">
        <v>95252</v>
      </c>
      <c r="B4616" s="414" t="s">
        <v>3664</v>
      </c>
      <c r="C4616" s="415" t="s">
        <v>113</v>
      </c>
      <c r="D4616" s="416">
        <v>114.43</v>
      </c>
      <c r="E4616" s="417" t="s">
        <v>301</v>
      </c>
    </row>
    <row r="4617" spans="1:5" ht="40.5" x14ac:dyDescent="0.25">
      <c r="A4617" s="418">
        <v>95253</v>
      </c>
      <c r="B4617" s="414" t="s">
        <v>3665</v>
      </c>
      <c r="C4617" s="415" t="s">
        <v>113</v>
      </c>
      <c r="D4617" s="416">
        <v>161.65</v>
      </c>
      <c r="E4617" s="417" t="s">
        <v>301</v>
      </c>
    </row>
    <row r="4618" spans="1:5" ht="27" x14ac:dyDescent="0.25">
      <c r="A4618" s="418">
        <v>99619</v>
      </c>
      <c r="B4618" s="414" t="s">
        <v>7932</v>
      </c>
      <c r="C4618" s="415" t="s">
        <v>113</v>
      </c>
      <c r="D4618" s="416">
        <v>52.41</v>
      </c>
      <c r="E4618" s="417" t="s">
        <v>301</v>
      </c>
    </row>
    <row r="4619" spans="1:5" ht="27" x14ac:dyDescent="0.25">
      <c r="A4619" s="418">
        <v>99620</v>
      </c>
      <c r="B4619" s="414" t="s">
        <v>7933</v>
      </c>
      <c r="C4619" s="415" t="s">
        <v>113</v>
      </c>
      <c r="D4619" s="416">
        <v>89.97</v>
      </c>
      <c r="E4619" s="417" t="s">
        <v>301</v>
      </c>
    </row>
    <row r="4620" spans="1:5" ht="27" x14ac:dyDescent="0.25">
      <c r="A4620" s="418">
        <v>99621</v>
      </c>
      <c r="B4620" s="414" t="s">
        <v>7934</v>
      </c>
      <c r="C4620" s="415" t="s">
        <v>113</v>
      </c>
      <c r="D4620" s="416">
        <v>120.88</v>
      </c>
      <c r="E4620" s="417" t="s">
        <v>301</v>
      </c>
    </row>
    <row r="4621" spans="1:5" ht="27" x14ac:dyDescent="0.25">
      <c r="A4621" s="418">
        <v>99622</v>
      </c>
      <c r="B4621" s="414" t="s">
        <v>7935</v>
      </c>
      <c r="C4621" s="415" t="s">
        <v>113</v>
      </c>
      <c r="D4621" s="416">
        <v>131.58000000000001</v>
      </c>
      <c r="E4621" s="417" t="s">
        <v>301</v>
      </c>
    </row>
    <row r="4622" spans="1:5" ht="27" x14ac:dyDescent="0.25">
      <c r="A4622" s="418">
        <v>99623</v>
      </c>
      <c r="B4622" s="414" t="s">
        <v>7936</v>
      </c>
      <c r="C4622" s="415" t="s">
        <v>113</v>
      </c>
      <c r="D4622" s="416">
        <v>173.74</v>
      </c>
      <c r="E4622" s="417" t="s">
        <v>301</v>
      </c>
    </row>
    <row r="4623" spans="1:5" ht="27" x14ac:dyDescent="0.25">
      <c r="A4623" s="418">
        <v>99624</v>
      </c>
      <c r="B4623" s="414" t="s">
        <v>7937</v>
      </c>
      <c r="C4623" s="415" t="s">
        <v>113</v>
      </c>
      <c r="D4623" s="416">
        <v>235.05</v>
      </c>
      <c r="E4623" s="417" t="s">
        <v>301</v>
      </c>
    </row>
    <row r="4624" spans="1:5" ht="27" x14ac:dyDescent="0.25">
      <c r="A4624" s="418">
        <v>99625</v>
      </c>
      <c r="B4624" s="414" t="s">
        <v>7938</v>
      </c>
      <c r="C4624" s="415" t="s">
        <v>113</v>
      </c>
      <c r="D4624" s="416">
        <v>314.11</v>
      </c>
      <c r="E4624" s="417" t="s">
        <v>301</v>
      </c>
    </row>
    <row r="4625" spans="1:5" ht="27" x14ac:dyDescent="0.25">
      <c r="A4625" s="418">
        <v>99626</v>
      </c>
      <c r="B4625" s="414" t="s">
        <v>7939</v>
      </c>
      <c r="C4625" s="415" t="s">
        <v>113</v>
      </c>
      <c r="D4625" s="416">
        <v>469.28</v>
      </c>
      <c r="E4625" s="417" t="s">
        <v>301</v>
      </c>
    </row>
    <row r="4626" spans="1:5" ht="27" x14ac:dyDescent="0.25">
      <c r="A4626" s="418">
        <v>99627</v>
      </c>
      <c r="B4626" s="414" t="s">
        <v>7940</v>
      </c>
      <c r="C4626" s="415" t="s">
        <v>113</v>
      </c>
      <c r="D4626" s="416">
        <v>56.7</v>
      </c>
      <c r="E4626" s="417" t="s">
        <v>301</v>
      </c>
    </row>
    <row r="4627" spans="1:5" ht="27" x14ac:dyDescent="0.25">
      <c r="A4627" s="418">
        <v>99628</v>
      </c>
      <c r="B4627" s="414" t="s">
        <v>7941</v>
      </c>
      <c r="C4627" s="415" t="s">
        <v>113</v>
      </c>
      <c r="D4627" s="416">
        <v>36.35</v>
      </c>
      <c r="E4627" s="417" t="s">
        <v>301</v>
      </c>
    </row>
    <row r="4628" spans="1:5" ht="27" x14ac:dyDescent="0.25">
      <c r="A4628" s="418">
        <v>99629</v>
      </c>
      <c r="B4628" s="414" t="s">
        <v>7942</v>
      </c>
      <c r="C4628" s="415" t="s">
        <v>113</v>
      </c>
      <c r="D4628" s="416">
        <v>60.49</v>
      </c>
      <c r="E4628" s="417" t="s">
        <v>301</v>
      </c>
    </row>
    <row r="4629" spans="1:5" ht="27" x14ac:dyDescent="0.25">
      <c r="A4629" s="418">
        <v>99630</v>
      </c>
      <c r="B4629" s="414" t="s">
        <v>7943</v>
      </c>
      <c r="C4629" s="415" t="s">
        <v>113</v>
      </c>
      <c r="D4629" s="416">
        <v>76.84</v>
      </c>
      <c r="E4629" s="417" t="s">
        <v>301</v>
      </c>
    </row>
    <row r="4630" spans="1:5" ht="27" x14ac:dyDescent="0.25">
      <c r="A4630" s="418">
        <v>99631</v>
      </c>
      <c r="B4630" s="414" t="s">
        <v>7944</v>
      </c>
      <c r="C4630" s="415" t="s">
        <v>113</v>
      </c>
      <c r="D4630" s="416">
        <v>83.99</v>
      </c>
      <c r="E4630" s="417" t="s">
        <v>301</v>
      </c>
    </row>
    <row r="4631" spans="1:5" ht="27" x14ac:dyDescent="0.25">
      <c r="A4631" s="418">
        <v>99632</v>
      </c>
      <c r="B4631" s="414" t="s">
        <v>7945</v>
      </c>
      <c r="C4631" s="415" t="s">
        <v>113</v>
      </c>
      <c r="D4631" s="416">
        <v>110.1</v>
      </c>
      <c r="E4631" s="417" t="s">
        <v>301</v>
      </c>
    </row>
    <row r="4632" spans="1:5" ht="27" x14ac:dyDescent="0.25">
      <c r="A4632" s="418">
        <v>99633</v>
      </c>
      <c r="B4632" s="414" t="s">
        <v>7946</v>
      </c>
      <c r="C4632" s="415" t="s">
        <v>113</v>
      </c>
      <c r="D4632" s="416">
        <v>205.24</v>
      </c>
      <c r="E4632" s="417" t="s">
        <v>301</v>
      </c>
    </row>
    <row r="4633" spans="1:5" ht="27" x14ac:dyDescent="0.25">
      <c r="A4633" s="418">
        <v>99634</v>
      </c>
      <c r="B4633" s="414" t="s">
        <v>7947</v>
      </c>
      <c r="C4633" s="415" t="s">
        <v>113</v>
      </c>
      <c r="D4633" s="416">
        <v>332.29</v>
      </c>
      <c r="E4633" s="417" t="s">
        <v>301</v>
      </c>
    </row>
    <row r="4634" spans="1:5" ht="27" x14ac:dyDescent="0.25">
      <c r="A4634" s="418">
        <v>99635</v>
      </c>
      <c r="B4634" s="414" t="s">
        <v>7948</v>
      </c>
      <c r="C4634" s="415" t="s">
        <v>113</v>
      </c>
      <c r="D4634" s="416">
        <v>199.79</v>
      </c>
      <c r="E4634" s="417" t="s">
        <v>301</v>
      </c>
    </row>
    <row r="4635" spans="1:5" ht="27" x14ac:dyDescent="0.25">
      <c r="A4635" s="418">
        <v>95634</v>
      </c>
      <c r="B4635" s="414" t="s">
        <v>7949</v>
      </c>
      <c r="C4635" s="415" t="s">
        <v>113</v>
      </c>
      <c r="D4635" s="416">
        <v>116.79</v>
      </c>
      <c r="E4635" s="417" t="s">
        <v>301</v>
      </c>
    </row>
    <row r="4636" spans="1:5" ht="27" x14ac:dyDescent="0.25">
      <c r="A4636" s="418">
        <v>95635</v>
      </c>
      <c r="B4636" s="414" t="s">
        <v>7950</v>
      </c>
      <c r="C4636" s="415" t="s">
        <v>113</v>
      </c>
      <c r="D4636" s="416">
        <v>127.23</v>
      </c>
      <c r="E4636" s="417" t="s">
        <v>301</v>
      </c>
    </row>
    <row r="4637" spans="1:5" ht="27" x14ac:dyDescent="0.25">
      <c r="A4637" s="418">
        <v>95637</v>
      </c>
      <c r="B4637" s="414" t="s">
        <v>3666</v>
      </c>
      <c r="C4637" s="415" t="s">
        <v>113</v>
      </c>
      <c r="D4637" s="416">
        <v>383.59</v>
      </c>
      <c r="E4637" s="417" t="s">
        <v>301</v>
      </c>
    </row>
    <row r="4638" spans="1:5" ht="27" x14ac:dyDescent="0.25">
      <c r="A4638" s="418">
        <v>95638</v>
      </c>
      <c r="B4638" s="414" t="s">
        <v>3667</v>
      </c>
      <c r="C4638" s="415" t="s">
        <v>113</v>
      </c>
      <c r="D4638" s="416">
        <v>462.73</v>
      </c>
      <c r="E4638" s="417" t="s">
        <v>301</v>
      </c>
    </row>
    <row r="4639" spans="1:5" ht="27" x14ac:dyDescent="0.25">
      <c r="A4639" s="418">
        <v>95639</v>
      </c>
      <c r="B4639" s="414" t="s">
        <v>3668</v>
      </c>
      <c r="C4639" s="415" t="s">
        <v>113</v>
      </c>
      <c r="D4639" s="416">
        <v>576.51</v>
      </c>
      <c r="E4639" s="417" t="s">
        <v>301</v>
      </c>
    </row>
    <row r="4640" spans="1:5" ht="40.5" x14ac:dyDescent="0.25">
      <c r="A4640" s="418">
        <v>95641</v>
      </c>
      <c r="B4640" s="414" t="s">
        <v>3669</v>
      </c>
      <c r="C4640" s="415" t="s">
        <v>113</v>
      </c>
      <c r="D4640" s="416">
        <v>214.03</v>
      </c>
      <c r="E4640" s="417" t="s">
        <v>301</v>
      </c>
    </row>
    <row r="4641" spans="1:5" ht="40.5" x14ac:dyDescent="0.25">
      <c r="A4641" s="418">
        <v>95642</v>
      </c>
      <c r="B4641" s="414" t="s">
        <v>3670</v>
      </c>
      <c r="C4641" s="415" t="s">
        <v>113</v>
      </c>
      <c r="D4641" s="416">
        <v>316.42</v>
      </c>
      <c r="E4641" s="417" t="s">
        <v>301</v>
      </c>
    </row>
    <row r="4642" spans="1:5" ht="40.5" x14ac:dyDescent="0.25">
      <c r="A4642" s="418">
        <v>95643</v>
      </c>
      <c r="B4642" s="414" t="s">
        <v>3671</v>
      </c>
      <c r="C4642" s="415" t="s">
        <v>113</v>
      </c>
      <c r="D4642" s="416">
        <v>414.08</v>
      </c>
      <c r="E4642" s="417" t="s">
        <v>301</v>
      </c>
    </row>
    <row r="4643" spans="1:5" ht="40.5" x14ac:dyDescent="0.25">
      <c r="A4643" s="418">
        <v>95644</v>
      </c>
      <c r="B4643" s="414" t="s">
        <v>3672</v>
      </c>
      <c r="C4643" s="415" t="s">
        <v>113</v>
      </c>
      <c r="D4643" s="416">
        <v>153.72999999999999</v>
      </c>
      <c r="E4643" s="417" t="s">
        <v>301</v>
      </c>
    </row>
    <row r="4644" spans="1:5" ht="40.5" x14ac:dyDescent="0.25">
      <c r="A4644" s="418">
        <v>95645</v>
      </c>
      <c r="B4644" s="414" t="s">
        <v>3673</v>
      </c>
      <c r="C4644" s="415" t="s">
        <v>113</v>
      </c>
      <c r="D4644" s="416">
        <v>281.73</v>
      </c>
      <c r="E4644" s="417" t="s">
        <v>301</v>
      </c>
    </row>
    <row r="4645" spans="1:5" ht="40.5" x14ac:dyDescent="0.25">
      <c r="A4645" s="418">
        <v>95646</v>
      </c>
      <c r="B4645" s="414" t="s">
        <v>3674</v>
      </c>
      <c r="C4645" s="415" t="s">
        <v>113</v>
      </c>
      <c r="D4645" s="416">
        <v>419.67</v>
      </c>
      <c r="E4645" s="417" t="s">
        <v>301</v>
      </c>
    </row>
    <row r="4646" spans="1:5" ht="40.5" x14ac:dyDescent="0.25">
      <c r="A4646" s="418">
        <v>95647</v>
      </c>
      <c r="B4646" s="414" t="s">
        <v>3675</v>
      </c>
      <c r="C4646" s="415" t="s">
        <v>113</v>
      </c>
      <c r="D4646" s="416">
        <v>550.4</v>
      </c>
      <c r="E4646" s="417" t="s">
        <v>301</v>
      </c>
    </row>
    <row r="4647" spans="1:5" ht="13.5" x14ac:dyDescent="0.25">
      <c r="A4647" s="418">
        <v>95673</v>
      </c>
      <c r="B4647" s="414" t="s">
        <v>3676</v>
      </c>
      <c r="C4647" s="415" t="s">
        <v>113</v>
      </c>
      <c r="D4647" s="416">
        <v>103.24</v>
      </c>
      <c r="E4647" s="417" t="s">
        <v>301</v>
      </c>
    </row>
    <row r="4648" spans="1:5" ht="13.5" x14ac:dyDescent="0.25">
      <c r="A4648" s="418">
        <v>95674</v>
      </c>
      <c r="B4648" s="414" t="s">
        <v>3677</v>
      </c>
      <c r="C4648" s="415" t="s">
        <v>113</v>
      </c>
      <c r="D4648" s="416">
        <v>109.56</v>
      </c>
      <c r="E4648" s="417" t="s">
        <v>301</v>
      </c>
    </row>
    <row r="4649" spans="1:5" ht="13.5" x14ac:dyDescent="0.25">
      <c r="A4649" s="418">
        <v>95675</v>
      </c>
      <c r="B4649" s="414" t="s">
        <v>3678</v>
      </c>
      <c r="C4649" s="415" t="s">
        <v>113</v>
      </c>
      <c r="D4649" s="416">
        <v>133.79</v>
      </c>
      <c r="E4649" s="417" t="s">
        <v>301</v>
      </c>
    </row>
    <row r="4650" spans="1:5" ht="27" x14ac:dyDescent="0.25">
      <c r="A4650" s="418">
        <v>95676</v>
      </c>
      <c r="B4650" s="414" t="s">
        <v>3679</v>
      </c>
      <c r="C4650" s="415" t="s">
        <v>113</v>
      </c>
      <c r="D4650" s="416">
        <v>86.1</v>
      </c>
      <c r="E4650" s="417" t="s">
        <v>301</v>
      </c>
    </row>
    <row r="4651" spans="1:5" ht="40.5" x14ac:dyDescent="0.25">
      <c r="A4651" s="418">
        <v>97741</v>
      </c>
      <c r="B4651" s="414" t="s">
        <v>5689</v>
      </c>
      <c r="C4651" s="415" t="s">
        <v>113</v>
      </c>
      <c r="D4651" s="416">
        <v>119.54</v>
      </c>
      <c r="E4651" s="417" t="s">
        <v>301</v>
      </c>
    </row>
    <row r="4652" spans="1:5" ht="13.5" x14ac:dyDescent="0.25">
      <c r="A4652" s="418">
        <v>72285</v>
      </c>
      <c r="B4652" s="414" t="s">
        <v>3680</v>
      </c>
      <c r="C4652" s="415" t="s">
        <v>113</v>
      </c>
      <c r="D4652" s="416">
        <v>84.1</v>
      </c>
      <c r="E4652" s="417" t="s">
        <v>301</v>
      </c>
    </row>
    <row r="4653" spans="1:5" ht="13.5" x14ac:dyDescent="0.25">
      <c r="A4653" s="418">
        <v>90436</v>
      </c>
      <c r="B4653" s="414" t="s">
        <v>3681</v>
      </c>
      <c r="C4653" s="415" t="s">
        <v>113</v>
      </c>
      <c r="D4653" s="416">
        <v>11.66</v>
      </c>
      <c r="E4653" s="417" t="s">
        <v>301</v>
      </c>
    </row>
    <row r="4654" spans="1:5" ht="27" x14ac:dyDescent="0.25">
      <c r="A4654" s="418">
        <v>90437</v>
      </c>
      <c r="B4654" s="414" t="s">
        <v>3682</v>
      </c>
      <c r="C4654" s="415" t="s">
        <v>113</v>
      </c>
      <c r="D4654" s="416">
        <v>28.34</v>
      </c>
      <c r="E4654" s="417" t="s">
        <v>301</v>
      </c>
    </row>
    <row r="4655" spans="1:5" ht="13.5" x14ac:dyDescent="0.25">
      <c r="A4655" s="418">
        <v>90438</v>
      </c>
      <c r="B4655" s="414" t="s">
        <v>3683</v>
      </c>
      <c r="C4655" s="415" t="s">
        <v>113</v>
      </c>
      <c r="D4655" s="416">
        <v>40.61</v>
      </c>
      <c r="E4655" s="417" t="s">
        <v>301</v>
      </c>
    </row>
    <row r="4656" spans="1:5" ht="13.5" x14ac:dyDescent="0.25">
      <c r="A4656" s="418">
        <v>90439</v>
      </c>
      <c r="B4656" s="414" t="s">
        <v>3684</v>
      </c>
      <c r="C4656" s="415" t="s">
        <v>113</v>
      </c>
      <c r="D4656" s="416">
        <v>49.26</v>
      </c>
      <c r="E4656" s="417" t="s">
        <v>301</v>
      </c>
    </row>
    <row r="4657" spans="1:5" ht="27" x14ac:dyDescent="0.25">
      <c r="A4657" s="418">
        <v>90440</v>
      </c>
      <c r="B4657" s="414" t="s">
        <v>3685</v>
      </c>
      <c r="C4657" s="415" t="s">
        <v>113</v>
      </c>
      <c r="D4657" s="416">
        <v>78.900000000000006</v>
      </c>
      <c r="E4657" s="417" t="s">
        <v>301</v>
      </c>
    </row>
    <row r="4658" spans="1:5" ht="13.5" x14ac:dyDescent="0.25">
      <c r="A4658" s="418">
        <v>90441</v>
      </c>
      <c r="B4658" s="414" t="s">
        <v>3686</v>
      </c>
      <c r="C4658" s="415" t="s">
        <v>113</v>
      </c>
      <c r="D4658" s="416">
        <v>100.78</v>
      </c>
      <c r="E4658" s="417" t="s">
        <v>301</v>
      </c>
    </row>
    <row r="4659" spans="1:5" ht="27" x14ac:dyDescent="0.25">
      <c r="A4659" s="418">
        <v>90443</v>
      </c>
      <c r="B4659" s="414" t="s">
        <v>142</v>
      </c>
      <c r="C4659" s="415" t="s">
        <v>8</v>
      </c>
      <c r="D4659" s="416">
        <v>10.59</v>
      </c>
      <c r="E4659" s="417" t="s">
        <v>301</v>
      </c>
    </row>
    <row r="4660" spans="1:5" ht="27" x14ac:dyDescent="0.25">
      <c r="A4660" s="418">
        <v>90444</v>
      </c>
      <c r="B4660" s="414" t="s">
        <v>143</v>
      </c>
      <c r="C4660" s="415" t="s">
        <v>8</v>
      </c>
      <c r="D4660" s="416">
        <v>21.13</v>
      </c>
      <c r="E4660" s="417" t="s">
        <v>301</v>
      </c>
    </row>
    <row r="4661" spans="1:5" ht="27" x14ac:dyDescent="0.25">
      <c r="A4661" s="418">
        <v>90445</v>
      </c>
      <c r="B4661" s="414" t="s">
        <v>3687</v>
      </c>
      <c r="C4661" s="415" t="s">
        <v>8</v>
      </c>
      <c r="D4661" s="416">
        <v>22.55</v>
      </c>
      <c r="E4661" s="417" t="s">
        <v>301</v>
      </c>
    </row>
    <row r="4662" spans="1:5" ht="27" x14ac:dyDescent="0.25">
      <c r="A4662" s="418">
        <v>90446</v>
      </c>
      <c r="B4662" s="414" t="s">
        <v>3688</v>
      </c>
      <c r="C4662" s="415" t="s">
        <v>8</v>
      </c>
      <c r="D4662" s="416">
        <v>24.51</v>
      </c>
      <c r="E4662" s="417" t="s">
        <v>301</v>
      </c>
    </row>
    <row r="4663" spans="1:5" ht="27" x14ac:dyDescent="0.25">
      <c r="A4663" s="418">
        <v>90447</v>
      </c>
      <c r="B4663" s="414" t="s">
        <v>373</v>
      </c>
      <c r="C4663" s="415" t="s">
        <v>8</v>
      </c>
      <c r="D4663" s="416">
        <v>5.26</v>
      </c>
      <c r="E4663" s="417" t="s">
        <v>301</v>
      </c>
    </row>
    <row r="4664" spans="1:5" ht="27" x14ac:dyDescent="0.25">
      <c r="A4664" s="418">
        <v>90451</v>
      </c>
      <c r="B4664" s="414" t="s">
        <v>3689</v>
      </c>
      <c r="C4664" s="415" t="s">
        <v>113</v>
      </c>
      <c r="D4664" s="416">
        <v>3.55</v>
      </c>
      <c r="E4664" s="417" t="s">
        <v>301</v>
      </c>
    </row>
    <row r="4665" spans="1:5" ht="27" x14ac:dyDescent="0.25">
      <c r="A4665" s="418">
        <v>90452</v>
      </c>
      <c r="B4665" s="414" t="s">
        <v>3690</v>
      </c>
      <c r="C4665" s="415" t="s">
        <v>113</v>
      </c>
      <c r="D4665" s="416">
        <v>15.22</v>
      </c>
      <c r="E4665" s="417" t="s">
        <v>301</v>
      </c>
    </row>
    <row r="4666" spans="1:5" ht="27" x14ac:dyDescent="0.25">
      <c r="A4666" s="418">
        <v>90453</v>
      </c>
      <c r="B4666" s="414" t="s">
        <v>3691</v>
      </c>
      <c r="C4666" s="415" t="s">
        <v>113</v>
      </c>
      <c r="D4666" s="416">
        <v>2.0499999999999998</v>
      </c>
      <c r="E4666" s="417" t="s">
        <v>301</v>
      </c>
    </row>
    <row r="4667" spans="1:5" ht="27" x14ac:dyDescent="0.25">
      <c r="A4667" s="418">
        <v>90454</v>
      </c>
      <c r="B4667" s="414" t="s">
        <v>3692</v>
      </c>
      <c r="C4667" s="415" t="s">
        <v>113</v>
      </c>
      <c r="D4667" s="416">
        <v>3.56</v>
      </c>
      <c r="E4667" s="417" t="s">
        <v>301</v>
      </c>
    </row>
    <row r="4668" spans="1:5" ht="13.5" x14ac:dyDescent="0.25">
      <c r="A4668" s="418">
        <v>90455</v>
      </c>
      <c r="B4668" s="414" t="s">
        <v>3693</v>
      </c>
      <c r="C4668" s="415" t="s">
        <v>113</v>
      </c>
      <c r="D4668" s="416">
        <v>4.8</v>
      </c>
      <c r="E4668" s="417" t="s">
        <v>301</v>
      </c>
    </row>
    <row r="4669" spans="1:5" ht="27" x14ac:dyDescent="0.25">
      <c r="A4669" s="418">
        <v>90456</v>
      </c>
      <c r="B4669" s="414" t="s">
        <v>3694</v>
      </c>
      <c r="C4669" s="415" t="s">
        <v>113</v>
      </c>
      <c r="D4669" s="416">
        <v>3.4</v>
      </c>
      <c r="E4669" s="417" t="s">
        <v>301</v>
      </c>
    </row>
    <row r="4670" spans="1:5" ht="27" x14ac:dyDescent="0.25">
      <c r="A4670" s="418">
        <v>90457</v>
      </c>
      <c r="B4670" s="414" t="s">
        <v>3695</v>
      </c>
      <c r="C4670" s="415" t="s">
        <v>113</v>
      </c>
      <c r="D4670" s="416">
        <v>7.75</v>
      </c>
      <c r="E4670" s="417" t="s">
        <v>301</v>
      </c>
    </row>
    <row r="4671" spans="1:5" ht="27" x14ac:dyDescent="0.25">
      <c r="A4671" s="418">
        <v>90458</v>
      </c>
      <c r="B4671" s="414" t="s">
        <v>3696</v>
      </c>
      <c r="C4671" s="415" t="s">
        <v>113</v>
      </c>
      <c r="D4671" s="416">
        <v>22.01</v>
      </c>
      <c r="E4671" s="417" t="s">
        <v>301</v>
      </c>
    </row>
    <row r="4672" spans="1:5" ht="27" x14ac:dyDescent="0.25">
      <c r="A4672" s="418">
        <v>90459</v>
      </c>
      <c r="B4672" s="414" t="s">
        <v>3697</v>
      </c>
      <c r="C4672" s="415" t="s">
        <v>113</v>
      </c>
      <c r="D4672" s="416">
        <v>31.05</v>
      </c>
      <c r="E4672" s="417" t="s">
        <v>301</v>
      </c>
    </row>
    <row r="4673" spans="1:5" ht="27" x14ac:dyDescent="0.25">
      <c r="A4673" s="418">
        <v>90460</v>
      </c>
      <c r="B4673" s="414" t="s">
        <v>3698</v>
      </c>
      <c r="C4673" s="415" t="s">
        <v>8</v>
      </c>
      <c r="D4673" s="416">
        <v>26.46</v>
      </c>
      <c r="E4673" s="417" t="s">
        <v>301</v>
      </c>
    </row>
    <row r="4674" spans="1:5" ht="27" x14ac:dyDescent="0.25">
      <c r="A4674" s="418">
        <v>90461</v>
      </c>
      <c r="B4674" s="414" t="s">
        <v>3699</v>
      </c>
      <c r="C4674" s="415" t="s">
        <v>8</v>
      </c>
      <c r="D4674" s="416">
        <v>14.3</v>
      </c>
      <c r="E4674" s="417" t="s">
        <v>301</v>
      </c>
    </row>
    <row r="4675" spans="1:5" ht="13.5" x14ac:dyDescent="0.25">
      <c r="A4675" s="418">
        <v>90462</v>
      </c>
      <c r="B4675" s="414" t="s">
        <v>3700</v>
      </c>
      <c r="C4675" s="415" t="s">
        <v>8</v>
      </c>
      <c r="D4675" s="416">
        <v>3.17</v>
      </c>
      <c r="E4675" s="417" t="s">
        <v>301</v>
      </c>
    </row>
    <row r="4676" spans="1:5" ht="27" x14ac:dyDescent="0.25">
      <c r="A4676" s="418">
        <v>90463</v>
      </c>
      <c r="B4676" s="414" t="s">
        <v>3701</v>
      </c>
      <c r="C4676" s="415" t="s">
        <v>8</v>
      </c>
      <c r="D4676" s="416">
        <v>2.5</v>
      </c>
      <c r="E4676" s="417" t="s">
        <v>301</v>
      </c>
    </row>
    <row r="4677" spans="1:5" ht="27" x14ac:dyDescent="0.25">
      <c r="A4677" s="418">
        <v>90466</v>
      </c>
      <c r="B4677" s="414" t="s">
        <v>144</v>
      </c>
      <c r="C4677" s="415" t="s">
        <v>8</v>
      </c>
      <c r="D4677" s="416">
        <v>10.38</v>
      </c>
      <c r="E4677" s="417" t="s">
        <v>301</v>
      </c>
    </row>
    <row r="4678" spans="1:5" ht="27" x14ac:dyDescent="0.25">
      <c r="A4678" s="418">
        <v>90467</v>
      </c>
      <c r="B4678" s="414" t="s">
        <v>145</v>
      </c>
      <c r="C4678" s="415" t="s">
        <v>8</v>
      </c>
      <c r="D4678" s="416">
        <v>16.39</v>
      </c>
      <c r="E4678" s="417" t="s">
        <v>301</v>
      </c>
    </row>
    <row r="4679" spans="1:5" ht="27" x14ac:dyDescent="0.25">
      <c r="A4679" s="418">
        <v>90468</v>
      </c>
      <c r="B4679" s="414" t="s">
        <v>146</v>
      </c>
      <c r="C4679" s="415" t="s">
        <v>8</v>
      </c>
      <c r="D4679" s="416">
        <v>4.4400000000000004</v>
      </c>
      <c r="E4679" s="417" t="s">
        <v>301</v>
      </c>
    </row>
    <row r="4680" spans="1:5" ht="27" x14ac:dyDescent="0.25">
      <c r="A4680" s="418">
        <v>90469</v>
      </c>
      <c r="B4680" s="414" t="s">
        <v>3702</v>
      </c>
      <c r="C4680" s="415" t="s">
        <v>8</v>
      </c>
      <c r="D4680" s="416">
        <v>7.09</v>
      </c>
      <c r="E4680" s="417" t="s">
        <v>301</v>
      </c>
    </row>
    <row r="4681" spans="1:5" ht="27" x14ac:dyDescent="0.25">
      <c r="A4681" s="418">
        <v>90470</v>
      </c>
      <c r="B4681" s="414" t="s">
        <v>3703</v>
      </c>
      <c r="C4681" s="415" t="s">
        <v>8</v>
      </c>
      <c r="D4681" s="416">
        <v>9.67</v>
      </c>
      <c r="E4681" s="417" t="s">
        <v>301</v>
      </c>
    </row>
    <row r="4682" spans="1:5" ht="27" x14ac:dyDescent="0.25">
      <c r="A4682" s="418">
        <v>91166</v>
      </c>
      <c r="B4682" s="414" t="s">
        <v>3704</v>
      </c>
      <c r="C4682" s="415" t="s">
        <v>8</v>
      </c>
      <c r="D4682" s="416">
        <v>3.18</v>
      </c>
      <c r="E4682" s="417" t="s">
        <v>301</v>
      </c>
    </row>
    <row r="4683" spans="1:5" ht="40.5" x14ac:dyDescent="0.25">
      <c r="A4683" s="418">
        <v>91167</v>
      </c>
      <c r="B4683" s="414" t="s">
        <v>3705</v>
      </c>
      <c r="C4683" s="415" t="s">
        <v>8</v>
      </c>
      <c r="D4683" s="416">
        <v>8.76</v>
      </c>
      <c r="E4683" s="417" t="s">
        <v>301</v>
      </c>
    </row>
    <row r="4684" spans="1:5" ht="40.5" x14ac:dyDescent="0.25">
      <c r="A4684" s="418">
        <v>91168</v>
      </c>
      <c r="B4684" s="414" t="s">
        <v>3706</v>
      </c>
      <c r="C4684" s="415" t="s">
        <v>8</v>
      </c>
      <c r="D4684" s="416">
        <v>6.6</v>
      </c>
      <c r="E4684" s="417" t="s">
        <v>301</v>
      </c>
    </row>
    <row r="4685" spans="1:5" ht="40.5" x14ac:dyDescent="0.25">
      <c r="A4685" s="418">
        <v>91169</v>
      </c>
      <c r="B4685" s="414" t="s">
        <v>3707</v>
      </c>
      <c r="C4685" s="415" t="s">
        <v>8</v>
      </c>
      <c r="D4685" s="416">
        <v>7.86</v>
      </c>
      <c r="E4685" s="417" t="s">
        <v>301</v>
      </c>
    </row>
    <row r="4686" spans="1:5" ht="40.5" x14ac:dyDescent="0.25">
      <c r="A4686" s="418">
        <v>91170</v>
      </c>
      <c r="B4686" s="414" t="s">
        <v>3708</v>
      </c>
      <c r="C4686" s="415" t="s">
        <v>8</v>
      </c>
      <c r="D4686" s="416">
        <v>2.2599999999999998</v>
      </c>
      <c r="E4686" s="417" t="s">
        <v>301</v>
      </c>
    </row>
    <row r="4687" spans="1:5" ht="40.5" x14ac:dyDescent="0.25">
      <c r="A4687" s="418">
        <v>91171</v>
      </c>
      <c r="B4687" s="414" t="s">
        <v>345</v>
      </c>
      <c r="C4687" s="415" t="s">
        <v>8</v>
      </c>
      <c r="D4687" s="416">
        <v>2.81</v>
      </c>
      <c r="E4687" s="417" t="s">
        <v>301</v>
      </c>
    </row>
    <row r="4688" spans="1:5" ht="40.5" x14ac:dyDescent="0.25">
      <c r="A4688" s="418">
        <v>91172</v>
      </c>
      <c r="B4688" s="414" t="s">
        <v>3709</v>
      </c>
      <c r="C4688" s="415" t="s">
        <v>8</v>
      </c>
      <c r="D4688" s="416">
        <v>4.1399999999999997</v>
      </c>
      <c r="E4688" s="417" t="s">
        <v>301</v>
      </c>
    </row>
    <row r="4689" spans="1:5" ht="40.5" x14ac:dyDescent="0.25">
      <c r="A4689" s="418">
        <v>91173</v>
      </c>
      <c r="B4689" s="414" t="s">
        <v>3710</v>
      </c>
      <c r="C4689" s="415" t="s">
        <v>8</v>
      </c>
      <c r="D4689" s="416">
        <v>1.1399999999999999</v>
      </c>
      <c r="E4689" s="417" t="s">
        <v>301</v>
      </c>
    </row>
    <row r="4690" spans="1:5" ht="40.5" x14ac:dyDescent="0.25">
      <c r="A4690" s="418">
        <v>91174</v>
      </c>
      <c r="B4690" s="414" t="s">
        <v>3711</v>
      </c>
      <c r="C4690" s="415" t="s">
        <v>8</v>
      </c>
      <c r="D4690" s="416">
        <v>2.23</v>
      </c>
      <c r="E4690" s="417" t="s">
        <v>301</v>
      </c>
    </row>
    <row r="4691" spans="1:5" ht="27" x14ac:dyDescent="0.25">
      <c r="A4691" s="418">
        <v>91175</v>
      </c>
      <c r="B4691" s="414" t="s">
        <v>3712</v>
      </c>
      <c r="C4691" s="415" t="s">
        <v>8</v>
      </c>
      <c r="D4691" s="416">
        <v>3.64</v>
      </c>
      <c r="E4691" s="417" t="s">
        <v>301</v>
      </c>
    </row>
    <row r="4692" spans="1:5" ht="40.5" x14ac:dyDescent="0.25">
      <c r="A4692" s="418">
        <v>91176</v>
      </c>
      <c r="B4692" s="414" t="s">
        <v>3713</v>
      </c>
      <c r="C4692" s="415" t="s">
        <v>8</v>
      </c>
      <c r="D4692" s="416">
        <v>36.89</v>
      </c>
      <c r="E4692" s="417" t="s">
        <v>301</v>
      </c>
    </row>
    <row r="4693" spans="1:5" ht="40.5" x14ac:dyDescent="0.25">
      <c r="A4693" s="418">
        <v>91177</v>
      </c>
      <c r="B4693" s="414" t="s">
        <v>3714</v>
      </c>
      <c r="C4693" s="415" t="s">
        <v>8</v>
      </c>
      <c r="D4693" s="416">
        <v>16.46</v>
      </c>
      <c r="E4693" s="417" t="s">
        <v>301</v>
      </c>
    </row>
    <row r="4694" spans="1:5" ht="40.5" x14ac:dyDescent="0.25">
      <c r="A4694" s="418">
        <v>91178</v>
      </c>
      <c r="B4694" s="414" t="s">
        <v>3715</v>
      </c>
      <c r="C4694" s="415" t="s">
        <v>8</v>
      </c>
      <c r="D4694" s="416">
        <v>15.8</v>
      </c>
      <c r="E4694" s="417" t="s">
        <v>301</v>
      </c>
    </row>
    <row r="4695" spans="1:5" ht="40.5" x14ac:dyDescent="0.25">
      <c r="A4695" s="418">
        <v>91179</v>
      </c>
      <c r="B4695" s="414" t="s">
        <v>3716</v>
      </c>
      <c r="C4695" s="415" t="s">
        <v>8</v>
      </c>
      <c r="D4695" s="416">
        <v>9.4700000000000006</v>
      </c>
      <c r="E4695" s="417" t="s">
        <v>301</v>
      </c>
    </row>
    <row r="4696" spans="1:5" ht="40.5" x14ac:dyDescent="0.25">
      <c r="A4696" s="418">
        <v>91180</v>
      </c>
      <c r="B4696" s="414" t="s">
        <v>3717</v>
      </c>
      <c r="C4696" s="415" t="s">
        <v>8</v>
      </c>
      <c r="D4696" s="416">
        <v>7.43</v>
      </c>
      <c r="E4696" s="417" t="s">
        <v>301</v>
      </c>
    </row>
    <row r="4697" spans="1:5" ht="40.5" x14ac:dyDescent="0.25">
      <c r="A4697" s="418">
        <v>91181</v>
      </c>
      <c r="B4697" s="414" t="s">
        <v>3718</v>
      </c>
      <c r="C4697" s="415" t="s">
        <v>8</v>
      </c>
      <c r="D4697" s="416">
        <v>7.88</v>
      </c>
      <c r="E4697" s="417" t="s">
        <v>301</v>
      </c>
    </row>
    <row r="4698" spans="1:5" ht="27" x14ac:dyDescent="0.25">
      <c r="A4698" s="418">
        <v>91182</v>
      </c>
      <c r="B4698" s="414" t="s">
        <v>3719</v>
      </c>
      <c r="C4698" s="415" t="s">
        <v>8</v>
      </c>
      <c r="D4698" s="416">
        <v>22.15</v>
      </c>
      <c r="E4698" s="417" t="s">
        <v>301</v>
      </c>
    </row>
    <row r="4699" spans="1:5" ht="40.5" x14ac:dyDescent="0.25">
      <c r="A4699" s="418">
        <v>91183</v>
      </c>
      <c r="B4699" s="414" t="s">
        <v>3720</v>
      </c>
      <c r="C4699" s="415" t="s">
        <v>8</v>
      </c>
      <c r="D4699" s="416">
        <v>10.9</v>
      </c>
      <c r="E4699" s="417" t="s">
        <v>301</v>
      </c>
    </row>
    <row r="4700" spans="1:5" ht="27" x14ac:dyDescent="0.25">
      <c r="A4700" s="418">
        <v>91184</v>
      </c>
      <c r="B4700" s="414" t="s">
        <v>3721</v>
      </c>
      <c r="C4700" s="415" t="s">
        <v>8</v>
      </c>
      <c r="D4700" s="416">
        <v>10.16</v>
      </c>
      <c r="E4700" s="417" t="s">
        <v>301</v>
      </c>
    </row>
    <row r="4701" spans="1:5" ht="40.5" x14ac:dyDescent="0.25">
      <c r="A4701" s="418">
        <v>91185</v>
      </c>
      <c r="B4701" s="414" t="s">
        <v>3722</v>
      </c>
      <c r="C4701" s="415" t="s">
        <v>8</v>
      </c>
      <c r="D4701" s="416">
        <v>5.68</v>
      </c>
      <c r="E4701" s="417" t="s">
        <v>301</v>
      </c>
    </row>
    <row r="4702" spans="1:5" ht="40.5" x14ac:dyDescent="0.25">
      <c r="A4702" s="418">
        <v>91186</v>
      </c>
      <c r="B4702" s="414" t="s">
        <v>3723</v>
      </c>
      <c r="C4702" s="415" t="s">
        <v>8</v>
      </c>
      <c r="D4702" s="416">
        <v>4.6500000000000004</v>
      </c>
      <c r="E4702" s="417" t="s">
        <v>301</v>
      </c>
    </row>
    <row r="4703" spans="1:5" ht="40.5" x14ac:dyDescent="0.25">
      <c r="A4703" s="418">
        <v>91187</v>
      </c>
      <c r="B4703" s="414" t="s">
        <v>3724</v>
      </c>
      <c r="C4703" s="415" t="s">
        <v>8</v>
      </c>
      <c r="D4703" s="416">
        <v>5.37</v>
      </c>
      <c r="E4703" s="417" t="s">
        <v>301</v>
      </c>
    </row>
    <row r="4704" spans="1:5" ht="27" x14ac:dyDescent="0.25">
      <c r="A4704" s="418">
        <v>91188</v>
      </c>
      <c r="B4704" s="414" t="s">
        <v>3725</v>
      </c>
      <c r="C4704" s="415" t="s">
        <v>113</v>
      </c>
      <c r="D4704" s="416">
        <v>5.45</v>
      </c>
      <c r="E4704" s="417" t="s">
        <v>301</v>
      </c>
    </row>
    <row r="4705" spans="1:5" ht="27" x14ac:dyDescent="0.25">
      <c r="A4705" s="418">
        <v>91189</v>
      </c>
      <c r="B4705" s="414" t="s">
        <v>3726</v>
      </c>
      <c r="C4705" s="415" t="s">
        <v>113</v>
      </c>
      <c r="D4705" s="416">
        <v>34.76</v>
      </c>
      <c r="E4705" s="417" t="s">
        <v>301</v>
      </c>
    </row>
    <row r="4706" spans="1:5" ht="27" x14ac:dyDescent="0.25">
      <c r="A4706" s="418">
        <v>91190</v>
      </c>
      <c r="B4706" s="414" t="s">
        <v>3727</v>
      </c>
      <c r="C4706" s="415" t="s">
        <v>113</v>
      </c>
      <c r="D4706" s="416">
        <v>4.03</v>
      </c>
      <c r="E4706" s="417" t="s">
        <v>301</v>
      </c>
    </row>
    <row r="4707" spans="1:5" ht="27" x14ac:dyDescent="0.25">
      <c r="A4707" s="418">
        <v>91191</v>
      </c>
      <c r="B4707" s="414" t="s">
        <v>3728</v>
      </c>
      <c r="C4707" s="415" t="s">
        <v>113</v>
      </c>
      <c r="D4707" s="416">
        <v>4.2699999999999996</v>
      </c>
      <c r="E4707" s="417" t="s">
        <v>301</v>
      </c>
    </row>
    <row r="4708" spans="1:5" ht="27" x14ac:dyDescent="0.25">
      <c r="A4708" s="418">
        <v>91192</v>
      </c>
      <c r="B4708" s="414" t="s">
        <v>3729</v>
      </c>
      <c r="C4708" s="415" t="s">
        <v>113</v>
      </c>
      <c r="D4708" s="416">
        <v>4.74</v>
      </c>
      <c r="E4708" s="417" t="s">
        <v>301</v>
      </c>
    </row>
    <row r="4709" spans="1:5" ht="27" x14ac:dyDescent="0.25">
      <c r="A4709" s="418">
        <v>91222</v>
      </c>
      <c r="B4709" s="414" t="s">
        <v>147</v>
      </c>
      <c r="C4709" s="415" t="s">
        <v>8</v>
      </c>
      <c r="D4709" s="416">
        <v>11.41</v>
      </c>
      <c r="E4709" s="417" t="s">
        <v>301</v>
      </c>
    </row>
    <row r="4710" spans="1:5" ht="40.5" x14ac:dyDescent="0.25">
      <c r="A4710" s="418">
        <v>94480</v>
      </c>
      <c r="B4710" s="414" t="s">
        <v>3730</v>
      </c>
      <c r="C4710" s="415" t="s">
        <v>113</v>
      </c>
      <c r="D4710" s="416">
        <v>1695.21</v>
      </c>
      <c r="E4710" s="417" t="s">
        <v>301</v>
      </c>
    </row>
    <row r="4711" spans="1:5" ht="40.5" x14ac:dyDescent="0.25">
      <c r="A4711" s="418">
        <v>94481</v>
      </c>
      <c r="B4711" s="414" t="s">
        <v>3731</v>
      </c>
      <c r="C4711" s="415" t="s">
        <v>113</v>
      </c>
      <c r="D4711" s="416">
        <v>1228.29</v>
      </c>
      <c r="E4711" s="417" t="s">
        <v>301</v>
      </c>
    </row>
    <row r="4712" spans="1:5" ht="40.5" x14ac:dyDescent="0.25">
      <c r="A4712" s="418">
        <v>94482</v>
      </c>
      <c r="B4712" s="414" t="s">
        <v>3732</v>
      </c>
      <c r="C4712" s="415" t="s">
        <v>113</v>
      </c>
      <c r="D4712" s="416">
        <v>991.81</v>
      </c>
      <c r="E4712" s="417" t="s">
        <v>301</v>
      </c>
    </row>
    <row r="4713" spans="1:5" ht="40.5" x14ac:dyDescent="0.25">
      <c r="A4713" s="418">
        <v>94483</v>
      </c>
      <c r="B4713" s="414" t="s">
        <v>3733</v>
      </c>
      <c r="C4713" s="415" t="s">
        <v>113</v>
      </c>
      <c r="D4713" s="416">
        <v>846.59</v>
      </c>
      <c r="E4713" s="417" t="s">
        <v>301</v>
      </c>
    </row>
    <row r="4714" spans="1:5" ht="13.5" x14ac:dyDescent="0.25">
      <c r="A4714" s="418">
        <v>95541</v>
      </c>
      <c r="B4714" s="414" t="s">
        <v>3734</v>
      </c>
      <c r="C4714" s="415" t="s">
        <v>113</v>
      </c>
      <c r="D4714" s="416">
        <v>3.78</v>
      </c>
      <c r="E4714" s="417" t="s">
        <v>301</v>
      </c>
    </row>
    <row r="4715" spans="1:5" ht="27" x14ac:dyDescent="0.25">
      <c r="A4715" s="418">
        <v>95573</v>
      </c>
      <c r="B4715" s="414" t="s">
        <v>3735</v>
      </c>
      <c r="C4715" s="415" t="s">
        <v>113</v>
      </c>
      <c r="D4715" s="416">
        <v>39.43</v>
      </c>
      <c r="E4715" s="417" t="s">
        <v>301</v>
      </c>
    </row>
    <row r="4716" spans="1:5" ht="27" x14ac:dyDescent="0.25">
      <c r="A4716" s="418">
        <v>95574</v>
      </c>
      <c r="B4716" s="414" t="s">
        <v>3736</v>
      </c>
      <c r="C4716" s="415" t="s">
        <v>113</v>
      </c>
      <c r="D4716" s="416">
        <v>29.96</v>
      </c>
      <c r="E4716" s="417" t="s">
        <v>301</v>
      </c>
    </row>
    <row r="4717" spans="1:5" ht="27" x14ac:dyDescent="0.25">
      <c r="A4717" s="418">
        <v>96559</v>
      </c>
      <c r="B4717" s="414" t="s">
        <v>3737</v>
      </c>
      <c r="C4717" s="415" t="s">
        <v>220</v>
      </c>
      <c r="D4717" s="416">
        <v>74.88</v>
      </c>
      <c r="E4717" s="417" t="s">
        <v>301</v>
      </c>
    </row>
    <row r="4718" spans="1:5" ht="27" x14ac:dyDescent="0.25">
      <c r="A4718" s="418">
        <v>96560</v>
      </c>
      <c r="B4718" s="414" t="s">
        <v>3738</v>
      </c>
      <c r="C4718" s="415" t="s">
        <v>220</v>
      </c>
      <c r="D4718" s="416">
        <v>37.31</v>
      </c>
      <c r="E4718" s="417" t="s">
        <v>301</v>
      </c>
    </row>
    <row r="4719" spans="1:5" ht="27" x14ac:dyDescent="0.25">
      <c r="A4719" s="418">
        <v>96561</v>
      </c>
      <c r="B4719" s="414" t="s">
        <v>3739</v>
      </c>
      <c r="C4719" s="415" t="s">
        <v>220</v>
      </c>
      <c r="D4719" s="416">
        <v>22.44</v>
      </c>
      <c r="E4719" s="417" t="s">
        <v>301</v>
      </c>
    </row>
    <row r="4720" spans="1:5" ht="27" x14ac:dyDescent="0.25">
      <c r="A4720" s="418">
        <v>96562</v>
      </c>
      <c r="B4720" s="414" t="s">
        <v>3740</v>
      </c>
      <c r="C4720" s="415" t="s">
        <v>8</v>
      </c>
      <c r="D4720" s="416">
        <v>38.229999999999997</v>
      </c>
      <c r="E4720" s="417" t="s">
        <v>301</v>
      </c>
    </row>
    <row r="4721" spans="1:5" ht="27" x14ac:dyDescent="0.25">
      <c r="A4721" s="418">
        <v>96563</v>
      </c>
      <c r="B4721" s="414" t="s">
        <v>3741</v>
      </c>
      <c r="C4721" s="415" t="s">
        <v>8</v>
      </c>
      <c r="D4721" s="416">
        <v>40.49</v>
      </c>
      <c r="E4721" s="417" t="s">
        <v>301</v>
      </c>
    </row>
    <row r="4722" spans="1:5" ht="13.5" x14ac:dyDescent="0.25">
      <c r="A4722" s="413" t="s">
        <v>3742</v>
      </c>
      <c r="B4722" s="414" t="s">
        <v>3743</v>
      </c>
      <c r="C4722" s="415" t="s">
        <v>113</v>
      </c>
      <c r="D4722" s="416">
        <v>409.25</v>
      </c>
      <c r="E4722" s="417" t="s">
        <v>301</v>
      </c>
    </row>
    <row r="4723" spans="1:5" ht="13.5" x14ac:dyDescent="0.25">
      <c r="A4723" s="413" t="s">
        <v>3744</v>
      </c>
      <c r="B4723" s="414" t="s">
        <v>3745</v>
      </c>
      <c r="C4723" s="415" t="s">
        <v>113</v>
      </c>
      <c r="D4723" s="416">
        <v>532.02</v>
      </c>
      <c r="E4723" s="417" t="s">
        <v>301</v>
      </c>
    </row>
    <row r="4724" spans="1:5" ht="13.5" x14ac:dyDescent="0.25">
      <c r="A4724" s="413" t="s">
        <v>3746</v>
      </c>
      <c r="B4724" s="414" t="s">
        <v>3747</v>
      </c>
      <c r="C4724" s="415" t="s">
        <v>113</v>
      </c>
      <c r="D4724" s="416">
        <v>174.1</v>
      </c>
      <c r="E4724" s="417" t="s">
        <v>301</v>
      </c>
    </row>
    <row r="4725" spans="1:5" ht="13.5" x14ac:dyDescent="0.25">
      <c r="A4725" s="413" t="s">
        <v>3748</v>
      </c>
      <c r="B4725" s="414" t="s">
        <v>3749</v>
      </c>
      <c r="C4725" s="415" t="s">
        <v>113</v>
      </c>
      <c r="D4725" s="416">
        <v>278.56</v>
      </c>
      <c r="E4725" s="417" t="s">
        <v>301</v>
      </c>
    </row>
    <row r="4726" spans="1:5" ht="13.5" x14ac:dyDescent="0.25">
      <c r="A4726" s="413" t="s">
        <v>3750</v>
      </c>
      <c r="B4726" s="414" t="s">
        <v>3751</v>
      </c>
      <c r="C4726" s="415" t="s">
        <v>113</v>
      </c>
      <c r="D4726" s="416">
        <v>557.12</v>
      </c>
      <c r="E4726" s="417" t="s">
        <v>301</v>
      </c>
    </row>
    <row r="4727" spans="1:5" ht="13.5" x14ac:dyDescent="0.25">
      <c r="A4727" s="413" t="s">
        <v>3752</v>
      </c>
      <c r="B4727" s="414" t="s">
        <v>3753</v>
      </c>
      <c r="C4727" s="415" t="s">
        <v>113</v>
      </c>
      <c r="D4727" s="416">
        <v>835.68</v>
      </c>
      <c r="E4727" s="417" t="s">
        <v>301</v>
      </c>
    </row>
    <row r="4728" spans="1:5" ht="13.5" x14ac:dyDescent="0.25">
      <c r="A4728" s="413" t="s">
        <v>3754</v>
      </c>
      <c r="B4728" s="414" t="s">
        <v>3755</v>
      </c>
      <c r="C4728" s="415" t="s">
        <v>113</v>
      </c>
      <c r="D4728" s="416">
        <v>1082.25</v>
      </c>
      <c r="E4728" s="417" t="s">
        <v>301</v>
      </c>
    </row>
    <row r="4729" spans="1:5" ht="13.5" x14ac:dyDescent="0.25">
      <c r="A4729" s="413" t="s">
        <v>3756</v>
      </c>
      <c r="B4729" s="414" t="s">
        <v>3757</v>
      </c>
      <c r="C4729" s="415" t="s">
        <v>113</v>
      </c>
      <c r="D4729" s="416">
        <v>1471.86</v>
      </c>
      <c r="E4729" s="417" t="s">
        <v>301</v>
      </c>
    </row>
    <row r="4730" spans="1:5" ht="13.5" x14ac:dyDescent="0.25">
      <c r="A4730" s="413" t="s">
        <v>3758</v>
      </c>
      <c r="B4730" s="414" t="s">
        <v>3759</v>
      </c>
      <c r="C4730" s="415" t="s">
        <v>113</v>
      </c>
      <c r="D4730" s="416">
        <v>1645.02</v>
      </c>
      <c r="E4730" s="417" t="s">
        <v>301</v>
      </c>
    </row>
    <row r="4731" spans="1:5" ht="13.5" x14ac:dyDescent="0.25">
      <c r="A4731" s="413" t="s">
        <v>3760</v>
      </c>
      <c r="B4731" s="414" t="s">
        <v>121</v>
      </c>
      <c r="C4731" s="415" t="s">
        <v>113</v>
      </c>
      <c r="D4731" s="416">
        <v>432.9</v>
      </c>
      <c r="E4731" s="417" t="s">
        <v>301</v>
      </c>
    </row>
    <row r="4732" spans="1:5" ht="13.5" x14ac:dyDescent="0.25">
      <c r="A4732" s="413" t="s">
        <v>3761</v>
      </c>
      <c r="B4732" s="414" t="s">
        <v>3762</v>
      </c>
      <c r="C4732" s="415" t="s">
        <v>113</v>
      </c>
      <c r="D4732" s="416">
        <v>562.77</v>
      </c>
      <c r="E4732" s="417" t="s">
        <v>301</v>
      </c>
    </row>
    <row r="4733" spans="1:5" ht="13.5" x14ac:dyDescent="0.25">
      <c r="A4733" s="413" t="s">
        <v>3763</v>
      </c>
      <c r="B4733" s="414" t="s">
        <v>3764</v>
      </c>
      <c r="C4733" s="415" t="s">
        <v>113</v>
      </c>
      <c r="D4733" s="416">
        <v>865.8</v>
      </c>
      <c r="E4733" s="417" t="s">
        <v>301</v>
      </c>
    </row>
    <row r="4734" spans="1:5" ht="13.5" x14ac:dyDescent="0.25">
      <c r="A4734" s="413" t="s">
        <v>3765</v>
      </c>
      <c r="B4734" s="414" t="s">
        <v>3766</v>
      </c>
      <c r="C4734" s="415" t="s">
        <v>113</v>
      </c>
      <c r="D4734" s="416">
        <v>1385.28</v>
      </c>
      <c r="E4734" s="417" t="s">
        <v>301</v>
      </c>
    </row>
    <row r="4735" spans="1:5" ht="13.5" x14ac:dyDescent="0.25">
      <c r="A4735" s="413" t="s">
        <v>3767</v>
      </c>
      <c r="B4735" s="414" t="s">
        <v>3768</v>
      </c>
      <c r="C4735" s="415" t="s">
        <v>113</v>
      </c>
      <c r="D4735" s="416">
        <v>174.1</v>
      </c>
      <c r="E4735" s="417" t="s">
        <v>301</v>
      </c>
    </row>
    <row r="4736" spans="1:5" ht="13.5" x14ac:dyDescent="0.25">
      <c r="A4736" s="413" t="s">
        <v>3769</v>
      </c>
      <c r="B4736" s="414" t="s">
        <v>3770</v>
      </c>
      <c r="C4736" s="415" t="s">
        <v>113</v>
      </c>
      <c r="D4736" s="416">
        <v>348.2</v>
      </c>
      <c r="E4736" s="417" t="s">
        <v>301</v>
      </c>
    </row>
    <row r="4737" spans="1:5" ht="13.5" x14ac:dyDescent="0.25">
      <c r="A4737" s="413" t="s">
        <v>3771</v>
      </c>
      <c r="B4737" s="414" t="s">
        <v>3772</v>
      </c>
      <c r="C4737" s="415" t="s">
        <v>113</v>
      </c>
      <c r="D4737" s="416">
        <v>696.4</v>
      </c>
      <c r="E4737" s="417" t="s">
        <v>301</v>
      </c>
    </row>
    <row r="4738" spans="1:5" ht="13.5" x14ac:dyDescent="0.25">
      <c r="A4738" s="418">
        <v>73612</v>
      </c>
      <c r="B4738" s="414" t="s">
        <v>3773</v>
      </c>
      <c r="C4738" s="415" t="s">
        <v>113</v>
      </c>
      <c r="D4738" s="416">
        <v>325.60000000000002</v>
      </c>
      <c r="E4738" s="417" t="s">
        <v>301</v>
      </c>
    </row>
    <row r="4739" spans="1:5" ht="13.5" x14ac:dyDescent="0.25">
      <c r="A4739" s="418">
        <v>73660</v>
      </c>
      <c r="B4739" s="414" t="s">
        <v>3774</v>
      </c>
      <c r="C4739" s="415" t="s">
        <v>220</v>
      </c>
      <c r="D4739" s="416">
        <v>75.239999999999995</v>
      </c>
      <c r="E4739" s="417" t="s">
        <v>301</v>
      </c>
    </row>
    <row r="4740" spans="1:5" ht="13.5" x14ac:dyDescent="0.25">
      <c r="A4740" s="418">
        <v>73693</v>
      </c>
      <c r="B4740" s="414" t="s">
        <v>3775</v>
      </c>
      <c r="C4740" s="415" t="s">
        <v>220</v>
      </c>
      <c r="D4740" s="416">
        <v>21.13</v>
      </c>
      <c r="E4740" s="417" t="s">
        <v>301</v>
      </c>
    </row>
    <row r="4741" spans="1:5" ht="13.5" x14ac:dyDescent="0.25">
      <c r="A4741" s="418">
        <v>73694</v>
      </c>
      <c r="B4741" s="414" t="s">
        <v>3776</v>
      </c>
      <c r="C4741" s="415" t="s">
        <v>113</v>
      </c>
      <c r="D4741" s="416">
        <v>133.97</v>
      </c>
      <c r="E4741" s="417" t="s">
        <v>301</v>
      </c>
    </row>
    <row r="4742" spans="1:5" ht="13.5" x14ac:dyDescent="0.25">
      <c r="A4742" s="418">
        <v>73695</v>
      </c>
      <c r="B4742" s="414" t="s">
        <v>3777</v>
      </c>
      <c r="C4742" s="415" t="s">
        <v>113</v>
      </c>
      <c r="D4742" s="416">
        <v>68.900000000000006</v>
      </c>
      <c r="E4742" s="417" t="s">
        <v>301</v>
      </c>
    </row>
    <row r="4743" spans="1:5" ht="13.5" x14ac:dyDescent="0.25">
      <c r="A4743" s="413" t="s">
        <v>3778</v>
      </c>
      <c r="B4743" s="414" t="s">
        <v>3779</v>
      </c>
      <c r="C4743" s="415" t="s">
        <v>113</v>
      </c>
      <c r="D4743" s="416">
        <v>325.60000000000002</v>
      </c>
      <c r="E4743" s="417" t="s">
        <v>301</v>
      </c>
    </row>
    <row r="4744" spans="1:5" ht="13.5" x14ac:dyDescent="0.25">
      <c r="A4744" s="413" t="s">
        <v>3780</v>
      </c>
      <c r="B4744" s="414" t="s">
        <v>3781</v>
      </c>
      <c r="C4744" s="415" t="s">
        <v>220</v>
      </c>
      <c r="D4744" s="416">
        <v>933</v>
      </c>
      <c r="E4744" s="417" t="s">
        <v>301</v>
      </c>
    </row>
    <row r="4745" spans="1:5" ht="13.5" x14ac:dyDescent="0.25">
      <c r="A4745" s="413" t="s">
        <v>3782</v>
      </c>
      <c r="B4745" s="414" t="s">
        <v>3783</v>
      </c>
      <c r="C4745" s="415" t="s">
        <v>260</v>
      </c>
      <c r="D4745" s="416">
        <v>78.23</v>
      </c>
      <c r="E4745" s="417" t="s">
        <v>301</v>
      </c>
    </row>
    <row r="4746" spans="1:5" ht="13.5" x14ac:dyDescent="0.25">
      <c r="A4746" s="413" t="s">
        <v>3784</v>
      </c>
      <c r="B4746" s="414" t="s">
        <v>3785</v>
      </c>
      <c r="C4746" s="415" t="s">
        <v>260</v>
      </c>
      <c r="D4746" s="416">
        <v>186.69</v>
      </c>
      <c r="E4746" s="417" t="s">
        <v>301</v>
      </c>
    </row>
    <row r="4747" spans="1:5" ht="13.5" x14ac:dyDescent="0.25">
      <c r="A4747" s="413" t="s">
        <v>3786</v>
      </c>
      <c r="B4747" s="414" t="s">
        <v>3787</v>
      </c>
      <c r="C4747" s="415" t="s">
        <v>260</v>
      </c>
      <c r="D4747" s="416">
        <v>78.23</v>
      </c>
      <c r="E4747" s="417" t="s">
        <v>301</v>
      </c>
    </row>
    <row r="4748" spans="1:5" ht="13.5" x14ac:dyDescent="0.25">
      <c r="A4748" s="413" t="s">
        <v>3788</v>
      </c>
      <c r="B4748" s="414" t="s">
        <v>3789</v>
      </c>
      <c r="C4748" s="415" t="s">
        <v>260</v>
      </c>
      <c r="D4748" s="416">
        <v>85.69</v>
      </c>
      <c r="E4748" s="417" t="s">
        <v>301</v>
      </c>
    </row>
    <row r="4749" spans="1:5" ht="13.5" x14ac:dyDescent="0.25">
      <c r="A4749" s="413" t="s">
        <v>3790</v>
      </c>
      <c r="B4749" s="414" t="s">
        <v>3791</v>
      </c>
      <c r="C4749" s="415" t="s">
        <v>260</v>
      </c>
      <c r="D4749" s="416">
        <v>78.23</v>
      </c>
      <c r="E4749" s="417" t="s">
        <v>301</v>
      </c>
    </row>
    <row r="4750" spans="1:5" ht="13.5" x14ac:dyDescent="0.25">
      <c r="A4750" s="413" t="s">
        <v>3792</v>
      </c>
      <c r="B4750" s="414" t="s">
        <v>3793</v>
      </c>
      <c r="C4750" s="415" t="s">
        <v>113</v>
      </c>
      <c r="D4750" s="416">
        <v>72.62</v>
      </c>
      <c r="E4750" s="417" t="s">
        <v>301</v>
      </c>
    </row>
    <row r="4751" spans="1:5" ht="13.5" x14ac:dyDescent="0.25">
      <c r="A4751" s="413" t="s">
        <v>3794</v>
      </c>
      <c r="B4751" s="414" t="s">
        <v>3795</v>
      </c>
      <c r="C4751" s="415" t="s">
        <v>113</v>
      </c>
      <c r="D4751" s="416">
        <v>70.23</v>
      </c>
      <c r="E4751" s="417" t="s">
        <v>301</v>
      </c>
    </row>
    <row r="4752" spans="1:5" ht="27" x14ac:dyDescent="0.25">
      <c r="A4752" s="413" t="s">
        <v>3796</v>
      </c>
      <c r="B4752" s="414" t="s">
        <v>3797</v>
      </c>
      <c r="C4752" s="415" t="s">
        <v>8</v>
      </c>
      <c r="D4752" s="416">
        <v>22.81</v>
      </c>
      <c r="E4752" s="417" t="s">
        <v>301</v>
      </c>
    </row>
    <row r="4753" spans="1:5" ht="13.5" x14ac:dyDescent="0.25">
      <c r="A4753" s="418">
        <v>83878</v>
      </c>
      <c r="B4753" s="414" t="s">
        <v>3798</v>
      </c>
      <c r="C4753" s="415" t="s">
        <v>113</v>
      </c>
      <c r="D4753" s="416">
        <v>51.26</v>
      </c>
      <c r="E4753" s="417" t="s">
        <v>301</v>
      </c>
    </row>
    <row r="4754" spans="1:5" ht="13.5" x14ac:dyDescent="0.25">
      <c r="A4754" s="418">
        <v>83879</v>
      </c>
      <c r="B4754" s="414" t="s">
        <v>3799</v>
      </c>
      <c r="C4754" s="415" t="s">
        <v>113</v>
      </c>
      <c r="D4754" s="416">
        <v>58.33</v>
      </c>
      <c r="E4754" s="417" t="s">
        <v>301</v>
      </c>
    </row>
    <row r="4755" spans="1:5" ht="40.5" x14ac:dyDescent="0.25">
      <c r="A4755" s="418">
        <v>73658</v>
      </c>
      <c r="B4755" s="414" t="s">
        <v>3800</v>
      </c>
      <c r="C4755" s="415" t="s">
        <v>113</v>
      </c>
      <c r="D4755" s="416">
        <v>524.41</v>
      </c>
      <c r="E4755" s="417" t="s">
        <v>301</v>
      </c>
    </row>
    <row r="4756" spans="1:5" ht="54" x14ac:dyDescent="0.25">
      <c r="A4756" s="418">
        <v>93350</v>
      </c>
      <c r="B4756" s="414" t="s">
        <v>3801</v>
      </c>
      <c r="C4756" s="415" t="s">
        <v>113</v>
      </c>
      <c r="D4756" s="416">
        <v>796.53</v>
      </c>
      <c r="E4756" s="417" t="s">
        <v>301</v>
      </c>
    </row>
    <row r="4757" spans="1:5" ht="54" x14ac:dyDescent="0.25">
      <c r="A4757" s="418">
        <v>93351</v>
      </c>
      <c r="B4757" s="414" t="s">
        <v>3802</v>
      </c>
      <c r="C4757" s="415" t="s">
        <v>113</v>
      </c>
      <c r="D4757" s="416">
        <v>648.96</v>
      </c>
      <c r="E4757" s="417" t="s">
        <v>301</v>
      </c>
    </row>
    <row r="4758" spans="1:5" ht="54" x14ac:dyDescent="0.25">
      <c r="A4758" s="418">
        <v>93352</v>
      </c>
      <c r="B4758" s="414" t="s">
        <v>3803</v>
      </c>
      <c r="C4758" s="415" t="s">
        <v>113</v>
      </c>
      <c r="D4758" s="416">
        <v>502.31</v>
      </c>
      <c r="E4758" s="417" t="s">
        <v>301</v>
      </c>
    </row>
    <row r="4759" spans="1:5" ht="54" x14ac:dyDescent="0.25">
      <c r="A4759" s="418">
        <v>93353</v>
      </c>
      <c r="B4759" s="414" t="s">
        <v>3804</v>
      </c>
      <c r="C4759" s="415" t="s">
        <v>113</v>
      </c>
      <c r="D4759" s="416">
        <v>359.12</v>
      </c>
      <c r="E4759" s="417" t="s">
        <v>301</v>
      </c>
    </row>
    <row r="4760" spans="1:5" ht="54" x14ac:dyDescent="0.25">
      <c r="A4760" s="418">
        <v>93354</v>
      </c>
      <c r="B4760" s="414" t="s">
        <v>3805</v>
      </c>
      <c r="C4760" s="415" t="s">
        <v>113</v>
      </c>
      <c r="D4760" s="416">
        <v>519.67999999999995</v>
      </c>
      <c r="E4760" s="417" t="s">
        <v>301</v>
      </c>
    </row>
    <row r="4761" spans="1:5" ht="54" x14ac:dyDescent="0.25">
      <c r="A4761" s="418">
        <v>93355</v>
      </c>
      <c r="B4761" s="414" t="s">
        <v>3806</v>
      </c>
      <c r="C4761" s="415" t="s">
        <v>113</v>
      </c>
      <c r="D4761" s="416">
        <v>430.71</v>
      </c>
      <c r="E4761" s="417" t="s">
        <v>301</v>
      </c>
    </row>
    <row r="4762" spans="1:5" ht="54" x14ac:dyDescent="0.25">
      <c r="A4762" s="418">
        <v>93356</v>
      </c>
      <c r="B4762" s="414" t="s">
        <v>3807</v>
      </c>
      <c r="C4762" s="415" t="s">
        <v>113</v>
      </c>
      <c r="D4762" s="416">
        <v>341.06</v>
      </c>
      <c r="E4762" s="417" t="s">
        <v>301</v>
      </c>
    </row>
    <row r="4763" spans="1:5" ht="54" x14ac:dyDescent="0.25">
      <c r="A4763" s="418">
        <v>93357</v>
      </c>
      <c r="B4763" s="414" t="s">
        <v>3808</v>
      </c>
      <c r="C4763" s="415" t="s">
        <v>113</v>
      </c>
      <c r="D4763" s="416">
        <v>253.23</v>
      </c>
      <c r="E4763" s="417" t="s">
        <v>301</v>
      </c>
    </row>
    <row r="4764" spans="1:5" ht="13.5" x14ac:dyDescent="0.25">
      <c r="A4764" s="418">
        <v>83335</v>
      </c>
      <c r="B4764" s="414" t="s">
        <v>3809</v>
      </c>
      <c r="C4764" s="415" t="s">
        <v>260</v>
      </c>
      <c r="D4764" s="416">
        <v>38.74</v>
      </c>
      <c r="E4764" s="417" t="s">
        <v>301</v>
      </c>
    </row>
    <row r="4765" spans="1:5" ht="13.5" x14ac:dyDescent="0.25">
      <c r="A4765" s="418">
        <v>88548</v>
      </c>
      <c r="B4765" s="414" t="s">
        <v>3810</v>
      </c>
      <c r="C4765" s="415" t="s">
        <v>260</v>
      </c>
      <c r="D4765" s="416">
        <v>25.46</v>
      </c>
      <c r="E4765" s="417" t="s">
        <v>301</v>
      </c>
    </row>
    <row r="4766" spans="1:5" ht="13.5" x14ac:dyDescent="0.25">
      <c r="A4766" s="413" t="s">
        <v>222</v>
      </c>
      <c r="B4766" s="414" t="s">
        <v>3811</v>
      </c>
      <c r="C4766" s="415" t="s">
        <v>220</v>
      </c>
      <c r="D4766" s="416">
        <v>0.33</v>
      </c>
      <c r="E4766" s="417" t="s">
        <v>301</v>
      </c>
    </row>
    <row r="4767" spans="1:5" ht="27" x14ac:dyDescent="0.25">
      <c r="A4767" s="413" t="s">
        <v>3812</v>
      </c>
      <c r="B4767" s="414" t="s">
        <v>3813</v>
      </c>
      <c r="C4767" s="415" t="s">
        <v>260</v>
      </c>
      <c r="D4767" s="416">
        <v>3.01</v>
      </c>
      <c r="E4767" s="417" t="s">
        <v>301</v>
      </c>
    </row>
    <row r="4768" spans="1:5" ht="13.5" x14ac:dyDescent="0.25">
      <c r="A4768" s="413" t="s">
        <v>3814</v>
      </c>
      <c r="B4768" s="414" t="s">
        <v>3815</v>
      </c>
      <c r="C4768" s="415" t="s">
        <v>220</v>
      </c>
      <c r="D4768" s="416">
        <v>0.2</v>
      </c>
      <c r="E4768" s="417" t="s">
        <v>301</v>
      </c>
    </row>
    <row r="4769" spans="1:5" ht="27" x14ac:dyDescent="0.25">
      <c r="A4769" s="413" t="s">
        <v>3816</v>
      </c>
      <c r="B4769" s="414" t="s">
        <v>3817</v>
      </c>
      <c r="C4769" s="415" t="s">
        <v>260</v>
      </c>
      <c r="D4769" s="416">
        <v>4.67</v>
      </c>
      <c r="E4769" s="417" t="s">
        <v>301</v>
      </c>
    </row>
    <row r="4770" spans="1:5" ht="27" x14ac:dyDescent="0.25">
      <c r="A4770" s="413" t="s">
        <v>3818</v>
      </c>
      <c r="B4770" s="414" t="s">
        <v>3819</v>
      </c>
      <c r="C4770" s="415" t="s">
        <v>260</v>
      </c>
      <c r="D4770" s="416">
        <v>1.48</v>
      </c>
      <c r="E4770" s="417" t="s">
        <v>301</v>
      </c>
    </row>
    <row r="4771" spans="1:5" ht="27" x14ac:dyDescent="0.25">
      <c r="A4771" s="413" t="s">
        <v>3820</v>
      </c>
      <c r="B4771" s="414" t="s">
        <v>3821</v>
      </c>
      <c r="C4771" s="415" t="s">
        <v>260</v>
      </c>
      <c r="D4771" s="416">
        <v>2.88</v>
      </c>
      <c r="E4771" s="417" t="s">
        <v>301</v>
      </c>
    </row>
    <row r="4772" spans="1:5" ht="27" x14ac:dyDescent="0.25">
      <c r="A4772" s="413" t="s">
        <v>3822</v>
      </c>
      <c r="B4772" s="414" t="s">
        <v>3823</v>
      </c>
      <c r="C4772" s="415" t="s">
        <v>260</v>
      </c>
      <c r="D4772" s="416">
        <v>1.45</v>
      </c>
      <c r="E4772" s="417" t="s">
        <v>301</v>
      </c>
    </row>
    <row r="4773" spans="1:5" ht="13.5" x14ac:dyDescent="0.25">
      <c r="A4773" s="418">
        <v>79472</v>
      </c>
      <c r="B4773" s="414" t="s">
        <v>3824</v>
      </c>
      <c r="C4773" s="415" t="s">
        <v>220</v>
      </c>
      <c r="D4773" s="416">
        <v>0.44</v>
      </c>
      <c r="E4773" s="417" t="s">
        <v>301</v>
      </c>
    </row>
    <row r="4774" spans="1:5" ht="13.5" x14ac:dyDescent="0.25">
      <c r="A4774" s="418">
        <v>79473</v>
      </c>
      <c r="B4774" s="414" t="s">
        <v>3825</v>
      </c>
      <c r="C4774" s="415" t="s">
        <v>260</v>
      </c>
      <c r="D4774" s="416">
        <v>5.17</v>
      </c>
      <c r="E4774" s="417" t="s">
        <v>301</v>
      </c>
    </row>
    <row r="4775" spans="1:5" ht="13.5" x14ac:dyDescent="0.25">
      <c r="A4775" s="418">
        <v>79480</v>
      </c>
      <c r="B4775" s="414" t="s">
        <v>3826</v>
      </c>
      <c r="C4775" s="415" t="s">
        <v>260</v>
      </c>
      <c r="D4775" s="416">
        <v>2.11</v>
      </c>
      <c r="E4775" s="417" t="s">
        <v>301</v>
      </c>
    </row>
    <row r="4776" spans="1:5" ht="27" x14ac:dyDescent="0.25">
      <c r="A4776" s="418">
        <v>83336</v>
      </c>
      <c r="B4776" s="414" t="s">
        <v>3827</v>
      </c>
      <c r="C4776" s="415" t="s">
        <v>260</v>
      </c>
      <c r="D4776" s="416">
        <v>4.2</v>
      </c>
      <c r="E4776" s="417" t="s">
        <v>301</v>
      </c>
    </row>
    <row r="4777" spans="1:5" ht="27" x14ac:dyDescent="0.25">
      <c r="A4777" s="418">
        <v>83338</v>
      </c>
      <c r="B4777" s="414" t="s">
        <v>3828</v>
      </c>
      <c r="C4777" s="415" t="s">
        <v>260</v>
      </c>
      <c r="D4777" s="416">
        <v>2.2999999999999998</v>
      </c>
      <c r="E4777" s="417" t="s">
        <v>301</v>
      </c>
    </row>
    <row r="4778" spans="1:5" ht="54" x14ac:dyDescent="0.25">
      <c r="A4778" s="418">
        <v>89885</v>
      </c>
      <c r="B4778" s="414" t="s">
        <v>3829</v>
      </c>
      <c r="C4778" s="415" t="s">
        <v>260</v>
      </c>
      <c r="D4778" s="416">
        <v>7.58</v>
      </c>
      <c r="E4778" s="417" t="s">
        <v>301</v>
      </c>
    </row>
    <row r="4779" spans="1:5" ht="54" x14ac:dyDescent="0.25">
      <c r="A4779" s="418">
        <v>89886</v>
      </c>
      <c r="B4779" s="414" t="s">
        <v>3830</v>
      </c>
      <c r="C4779" s="415" t="s">
        <v>260</v>
      </c>
      <c r="D4779" s="416">
        <v>7.62</v>
      </c>
      <c r="E4779" s="417" t="s">
        <v>301</v>
      </c>
    </row>
    <row r="4780" spans="1:5" ht="54" x14ac:dyDescent="0.25">
      <c r="A4780" s="418">
        <v>89887</v>
      </c>
      <c r="B4780" s="414" t="s">
        <v>3831</v>
      </c>
      <c r="C4780" s="415" t="s">
        <v>260</v>
      </c>
      <c r="D4780" s="416">
        <v>7.9</v>
      </c>
      <c r="E4780" s="417" t="s">
        <v>301</v>
      </c>
    </row>
    <row r="4781" spans="1:5" ht="54" x14ac:dyDescent="0.25">
      <c r="A4781" s="418">
        <v>89888</v>
      </c>
      <c r="B4781" s="414" t="s">
        <v>3832</v>
      </c>
      <c r="C4781" s="415" t="s">
        <v>260</v>
      </c>
      <c r="D4781" s="416">
        <v>7.81</v>
      </c>
      <c r="E4781" s="417" t="s">
        <v>301</v>
      </c>
    </row>
    <row r="4782" spans="1:5" ht="54" x14ac:dyDescent="0.25">
      <c r="A4782" s="418">
        <v>89889</v>
      </c>
      <c r="B4782" s="414" t="s">
        <v>3833</v>
      </c>
      <c r="C4782" s="415" t="s">
        <v>260</v>
      </c>
      <c r="D4782" s="416">
        <v>8.1</v>
      </c>
      <c r="E4782" s="417" t="s">
        <v>301</v>
      </c>
    </row>
    <row r="4783" spans="1:5" ht="54" x14ac:dyDescent="0.25">
      <c r="A4783" s="418">
        <v>89890</v>
      </c>
      <c r="B4783" s="414" t="s">
        <v>3834</v>
      </c>
      <c r="C4783" s="415" t="s">
        <v>260</v>
      </c>
      <c r="D4783" s="416">
        <v>11.29</v>
      </c>
      <c r="E4783" s="417" t="s">
        <v>301</v>
      </c>
    </row>
    <row r="4784" spans="1:5" ht="54" x14ac:dyDescent="0.25">
      <c r="A4784" s="418">
        <v>89893</v>
      </c>
      <c r="B4784" s="414" t="s">
        <v>3835</v>
      </c>
      <c r="C4784" s="415" t="s">
        <v>260</v>
      </c>
      <c r="D4784" s="416">
        <v>13.9</v>
      </c>
      <c r="E4784" s="417" t="s">
        <v>301</v>
      </c>
    </row>
    <row r="4785" spans="1:5" ht="54" x14ac:dyDescent="0.25">
      <c r="A4785" s="418">
        <v>89894</v>
      </c>
      <c r="B4785" s="414" t="s">
        <v>3836</v>
      </c>
      <c r="C4785" s="415" t="s">
        <v>260</v>
      </c>
      <c r="D4785" s="416">
        <v>15.46</v>
      </c>
      <c r="E4785" s="417" t="s">
        <v>301</v>
      </c>
    </row>
    <row r="4786" spans="1:5" ht="54" x14ac:dyDescent="0.25">
      <c r="A4786" s="418">
        <v>89895</v>
      </c>
      <c r="B4786" s="414" t="s">
        <v>3837</v>
      </c>
      <c r="C4786" s="415" t="s">
        <v>260</v>
      </c>
      <c r="D4786" s="416">
        <v>18.809999999999999</v>
      </c>
      <c r="E4786" s="417" t="s">
        <v>301</v>
      </c>
    </row>
    <row r="4787" spans="1:5" ht="54" x14ac:dyDescent="0.25">
      <c r="A4787" s="418">
        <v>89903</v>
      </c>
      <c r="B4787" s="414" t="s">
        <v>3838</v>
      </c>
      <c r="C4787" s="415" t="s">
        <v>260</v>
      </c>
      <c r="D4787" s="416">
        <v>6.73</v>
      </c>
      <c r="E4787" s="417" t="s">
        <v>301</v>
      </c>
    </row>
    <row r="4788" spans="1:5" ht="54" x14ac:dyDescent="0.25">
      <c r="A4788" s="418">
        <v>89904</v>
      </c>
      <c r="B4788" s="414" t="s">
        <v>3839</v>
      </c>
      <c r="C4788" s="415" t="s">
        <v>260</v>
      </c>
      <c r="D4788" s="416">
        <v>6.76</v>
      </c>
      <c r="E4788" s="417" t="s">
        <v>301</v>
      </c>
    </row>
    <row r="4789" spans="1:5" ht="54" x14ac:dyDescent="0.25">
      <c r="A4789" s="418">
        <v>89905</v>
      </c>
      <c r="B4789" s="414" t="s">
        <v>3840</v>
      </c>
      <c r="C4789" s="415" t="s">
        <v>260</v>
      </c>
      <c r="D4789" s="416">
        <v>7</v>
      </c>
      <c r="E4789" s="417" t="s">
        <v>301</v>
      </c>
    </row>
    <row r="4790" spans="1:5" ht="54" x14ac:dyDescent="0.25">
      <c r="A4790" s="418">
        <v>89906</v>
      </c>
      <c r="B4790" s="414" t="s">
        <v>3841</v>
      </c>
      <c r="C4790" s="415" t="s">
        <v>260</v>
      </c>
      <c r="D4790" s="416">
        <v>6.92</v>
      </c>
      <c r="E4790" s="417" t="s">
        <v>301</v>
      </c>
    </row>
    <row r="4791" spans="1:5" ht="54" x14ac:dyDescent="0.25">
      <c r="A4791" s="418">
        <v>89907</v>
      </c>
      <c r="B4791" s="414" t="s">
        <v>3842</v>
      </c>
      <c r="C4791" s="415" t="s">
        <v>260</v>
      </c>
      <c r="D4791" s="416">
        <v>7.76</v>
      </c>
      <c r="E4791" s="417" t="s">
        <v>301</v>
      </c>
    </row>
    <row r="4792" spans="1:5" ht="54" x14ac:dyDescent="0.25">
      <c r="A4792" s="418">
        <v>89908</v>
      </c>
      <c r="B4792" s="414" t="s">
        <v>3843</v>
      </c>
      <c r="C4792" s="415" t="s">
        <v>260</v>
      </c>
      <c r="D4792" s="416">
        <v>10.63</v>
      </c>
      <c r="E4792" s="417" t="s">
        <v>301</v>
      </c>
    </row>
    <row r="4793" spans="1:5" ht="54" x14ac:dyDescent="0.25">
      <c r="A4793" s="418">
        <v>89911</v>
      </c>
      <c r="B4793" s="414" t="s">
        <v>3844</v>
      </c>
      <c r="C4793" s="415" t="s">
        <v>260</v>
      </c>
      <c r="D4793" s="416">
        <v>12.98</v>
      </c>
      <c r="E4793" s="417" t="s">
        <v>301</v>
      </c>
    </row>
    <row r="4794" spans="1:5" ht="54" x14ac:dyDescent="0.25">
      <c r="A4794" s="418">
        <v>89912</v>
      </c>
      <c r="B4794" s="414" t="s">
        <v>3845</v>
      </c>
      <c r="C4794" s="415" t="s">
        <v>260</v>
      </c>
      <c r="D4794" s="416">
        <v>13.86</v>
      </c>
      <c r="E4794" s="417" t="s">
        <v>301</v>
      </c>
    </row>
    <row r="4795" spans="1:5" ht="54" x14ac:dyDescent="0.25">
      <c r="A4795" s="418">
        <v>89913</v>
      </c>
      <c r="B4795" s="414" t="s">
        <v>3846</v>
      </c>
      <c r="C4795" s="415" t="s">
        <v>260</v>
      </c>
      <c r="D4795" s="416">
        <v>16.87</v>
      </c>
      <c r="E4795" s="417" t="s">
        <v>301</v>
      </c>
    </row>
    <row r="4796" spans="1:5" ht="54" x14ac:dyDescent="0.25">
      <c r="A4796" s="418">
        <v>89921</v>
      </c>
      <c r="B4796" s="414" t="s">
        <v>3847</v>
      </c>
      <c r="C4796" s="415" t="s">
        <v>260</v>
      </c>
      <c r="D4796" s="416">
        <v>6.21</v>
      </c>
      <c r="E4796" s="417" t="s">
        <v>301</v>
      </c>
    </row>
    <row r="4797" spans="1:5" ht="54" x14ac:dyDescent="0.25">
      <c r="A4797" s="418">
        <v>89922</v>
      </c>
      <c r="B4797" s="414" t="s">
        <v>3848</v>
      </c>
      <c r="C4797" s="415" t="s">
        <v>260</v>
      </c>
      <c r="D4797" s="416">
        <v>6.24</v>
      </c>
      <c r="E4797" s="417" t="s">
        <v>301</v>
      </c>
    </row>
    <row r="4798" spans="1:5" ht="54" x14ac:dyDescent="0.25">
      <c r="A4798" s="418">
        <v>89923</v>
      </c>
      <c r="B4798" s="414" t="s">
        <v>3849</v>
      </c>
      <c r="C4798" s="415" t="s">
        <v>260</v>
      </c>
      <c r="D4798" s="416">
        <v>6.52</v>
      </c>
      <c r="E4798" s="417" t="s">
        <v>301</v>
      </c>
    </row>
    <row r="4799" spans="1:5" ht="54" x14ac:dyDescent="0.25">
      <c r="A4799" s="418">
        <v>89924</v>
      </c>
      <c r="B4799" s="414" t="s">
        <v>3850</v>
      </c>
      <c r="C4799" s="415" t="s">
        <v>260</v>
      </c>
      <c r="D4799" s="416">
        <v>6.43</v>
      </c>
      <c r="E4799" s="417" t="s">
        <v>301</v>
      </c>
    </row>
    <row r="4800" spans="1:5" ht="54" x14ac:dyDescent="0.25">
      <c r="A4800" s="418">
        <v>89925</v>
      </c>
      <c r="B4800" s="414" t="s">
        <v>3851</v>
      </c>
      <c r="C4800" s="415" t="s">
        <v>260</v>
      </c>
      <c r="D4800" s="416">
        <v>6.72</v>
      </c>
      <c r="E4800" s="417" t="s">
        <v>301</v>
      </c>
    </row>
    <row r="4801" spans="1:5" ht="54" x14ac:dyDescent="0.25">
      <c r="A4801" s="418">
        <v>89926</v>
      </c>
      <c r="B4801" s="414" t="s">
        <v>3852</v>
      </c>
      <c r="C4801" s="415" t="s">
        <v>260</v>
      </c>
      <c r="D4801" s="416">
        <v>10.16</v>
      </c>
      <c r="E4801" s="417" t="s">
        <v>301</v>
      </c>
    </row>
    <row r="4802" spans="1:5" ht="54" x14ac:dyDescent="0.25">
      <c r="A4802" s="418">
        <v>89929</v>
      </c>
      <c r="B4802" s="414" t="s">
        <v>3853</v>
      </c>
      <c r="C4802" s="415" t="s">
        <v>260</v>
      </c>
      <c r="D4802" s="416">
        <v>13.05</v>
      </c>
      <c r="E4802" s="417" t="s">
        <v>301</v>
      </c>
    </row>
    <row r="4803" spans="1:5" ht="54" x14ac:dyDescent="0.25">
      <c r="A4803" s="418">
        <v>89930</v>
      </c>
      <c r="B4803" s="414" t="s">
        <v>3854</v>
      </c>
      <c r="C4803" s="415" t="s">
        <v>260</v>
      </c>
      <c r="D4803" s="416">
        <v>13.99</v>
      </c>
      <c r="E4803" s="417" t="s">
        <v>301</v>
      </c>
    </row>
    <row r="4804" spans="1:5" ht="54" x14ac:dyDescent="0.25">
      <c r="A4804" s="418">
        <v>89931</v>
      </c>
      <c r="B4804" s="414" t="s">
        <v>3855</v>
      </c>
      <c r="C4804" s="415" t="s">
        <v>260</v>
      </c>
      <c r="D4804" s="416">
        <v>17.62</v>
      </c>
      <c r="E4804" s="417" t="s">
        <v>301</v>
      </c>
    </row>
    <row r="4805" spans="1:5" ht="54" x14ac:dyDescent="0.25">
      <c r="A4805" s="418">
        <v>89939</v>
      </c>
      <c r="B4805" s="414" t="s">
        <v>3856</v>
      </c>
      <c r="C4805" s="415" t="s">
        <v>260</v>
      </c>
      <c r="D4805" s="416">
        <v>5.81</v>
      </c>
      <c r="E4805" s="417" t="s">
        <v>301</v>
      </c>
    </row>
    <row r="4806" spans="1:5" ht="54" x14ac:dyDescent="0.25">
      <c r="A4806" s="418">
        <v>89940</v>
      </c>
      <c r="B4806" s="414" t="s">
        <v>3857</v>
      </c>
      <c r="C4806" s="415" t="s">
        <v>260</v>
      </c>
      <c r="D4806" s="416">
        <v>5.83</v>
      </c>
      <c r="E4806" s="417" t="s">
        <v>301</v>
      </c>
    </row>
    <row r="4807" spans="1:5" ht="54" x14ac:dyDescent="0.25">
      <c r="A4807" s="418">
        <v>89941</v>
      </c>
      <c r="B4807" s="414" t="s">
        <v>3858</v>
      </c>
      <c r="C4807" s="415" t="s">
        <v>260</v>
      </c>
      <c r="D4807" s="416">
        <v>6.08</v>
      </c>
      <c r="E4807" s="417" t="s">
        <v>301</v>
      </c>
    </row>
    <row r="4808" spans="1:5" ht="54" x14ac:dyDescent="0.25">
      <c r="A4808" s="418">
        <v>89942</v>
      </c>
      <c r="B4808" s="414" t="s">
        <v>3859</v>
      </c>
      <c r="C4808" s="415" t="s">
        <v>260</v>
      </c>
      <c r="D4808" s="416">
        <v>6.01</v>
      </c>
      <c r="E4808" s="417" t="s">
        <v>301</v>
      </c>
    </row>
    <row r="4809" spans="1:5" ht="54" x14ac:dyDescent="0.25">
      <c r="A4809" s="418">
        <v>89943</v>
      </c>
      <c r="B4809" s="414" t="s">
        <v>3860</v>
      </c>
      <c r="C4809" s="415" t="s">
        <v>260</v>
      </c>
      <c r="D4809" s="416">
        <v>6.26</v>
      </c>
      <c r="E4809" s="417" t="s">
        <v>301</v>
      </c>
    </row>
    <row r="4810" spans="1:5" ht="54" x14ac:dyDescent="0.25">
      <c r="A4810" s="418">
        <v>89944</v>
      </c>
      <c r="B4810" s="414" t="s">
        <v>3861</v>
      </c>
      <c r="C4810" s="415" t="s">
        <v>260</v>
      </c>
      <c r="D4810" s="416">
        <v>9.35</v>
      </c>
      <c r="E4810" s="417" t="s">
        <v>301</v>
      </c>
    </row>
    <row r="4811" spans="1:5" ht="54" x14ac:dyDescent="0.25">
      <c r="A4811" s="418">
        <v>89947</v>
      </c>
      <c r="B4811" s="414" t="s">
        <v>3862</v>
      </c>
      <c r="C4811" s="415" t="s">
        <v>260</v>
      </c>
      <c r="D4811" s="416">
        <v>11.54</v>
      </c>
      <c r="E4811" s="417" t="s">
        <v>301</v>
      </c>
    </row>
    <row r="4812" spans="1:5" ht="54" x14ac:dyDescent="0.25">
      <c r="A4812" s="418">
        <v>89948</v>
      </c>
      <c r="B4812" s="414" t="s">
        <v>3863</v>
      </c>
      <c r="C4812" s="415" t="s">
        <v>260</v>
      </c>
      <c r="D4812" s="416">
        <v>12.79</v>
      </c>
      <c r="E4812" s="417" t="s">
        <v>301</v>
      </c>
    </row>
    <row r="4813" spans="1:5" ht="54" x14ac:dyDescent="0.25">
      <c r="A4813" s="418">
        <v>89949</v>
      </c>
      <c r="B4813" s="414" t="s">
        <v>3864</v>
      </c>
      <c r="C4813" s="415" t="s">
        <v>260</v>
      </c>
      <c r="D4813" s="416">
        <v>15.63</v>
      </c>
      <c r="E4813" s="417" t="s">
        <v>301</v>
      </c>
    </row>
    <row r="4814" spans="1:5" ht="27" x14ac:dyDescent="0.25">
      <c r="A4814" s="418">
        <v>96520</v>
      </c>
      <c r="B4814" s="414" t="s">
        <v>3865</v>
      </c>
      <c r="C4814" s="415" t="s">
        <v>260</v>
      </c>
      <c r="D4814" s="416">
        <v>74.849999999999994</v>
      </c>
      <c r="E4814" s="417" t="s">
        <v>301</v>
      </c>
    </row>
    <row r="4815" spans="1:5" ht="27" x14ac:dyDescent="0.25">
      <c r="A4815" s="418">
        <v>96521</v>
      </c>
      <c r="B4815" s="414" t="s">
        <v>3866</v>
      </c>
      <c r="C4815" s="415" t="s">
        <v>260</v>
      </c>
      <c r="D4815" s="416">
        <v>31.4</v>
      </c>
      <c r="E4815" s="417" t="s">
        <v>301</v>
      </c>
    </row>
    <row r="4816" spans="1:5" ht="27" x14ac:dyDescent="0.25">
      <c r="A4816" s="418">
        <v>96522</v>
      </c>
      <c r="B4816" s="414" t="s">
        <v>3867</v>
      </c>
      <c r="C4816" s="415" t="s">
        <v>260</v>
      </c>
      <c r="D4816" s="416">
        <v>116.17</v>
      </c>
      <c r="E4816" s="417" t="s">
        <v>301</v>
      </c>
    </row>
    <row r="4817" spans="1:5" ht="27" x14ac:dyDescent="0.25">
      <c r="A4817" s="418">
        <v>96523</v>
      </c>
      <c r="B4817" s="414" t="s">
        <v>3868</v>
      </c>
      <c r="C4817" s="415" t="s">
        <v>260</v>
      </c>
      <c r="D4817" s="416">
        <v>73.72</v>
      </c>
      <c r="E4817" s="417" t="s">
        <v>301</v>
      </c>
    </row>
    <row r="4818" spans="1:5" ht="27" x14ac:dyDescent="0.25">
      <c r="A4818" s="418">
        <v>96524</v>
      </c>
      <c r="B4818" s="414" t="s">
        <v>3869</v>
      </c>
      <c r="C4818" s="415" t="s">
        <v>260</v>
      </c>
      <c r="D4818" s="416">
        <v>139.13999999999999</v>
      </c>
      <c r="E4818" s="417" t="s">
        <v>301</v>
      </c>
    </row>
    <row r="4819" spans="1:5" ht="27" x14ac:dyDescent="0.25">
      <c r="A4819" s="418">
        <v>96525</v>
      </c>
      <c r="B4819" s="414" t="s">
        <v>3870</v>
      </c>
      <c r="C4819" s="415" t="s">
        <v>260</v>
      </c>
      <c r="D4819" s="416">
        <v>29.12</v>
      </c>
      <c r="E4819" s="417" t="s">
        <v>301</v>
      </c>
    </row>
    <row r="4820" spans="1:5" ht="27" x14ac:dyDescent="0.25">
      <c r="A4820" s="418">
        <v>96526</v>
      </c>
      <c r="B4820" s="414" t="s">
        <v>3871</v>
      </c>
      <c r="C4820" s="415" t="s">
        <v>260</v>
      </c>
      <c r="D4820" s="416">
        <v>235.01</v>
      </c>
      <c r="E4820" s="417" t="s">
        <v>301</v>
      </c>
    </row>
    <row r="4821" spans="1:5" ht="27" x14ac:dyDescent="0.25">
      <c r="A4821" s="418">
        <v>96527</v>
      </c>
      <c r="B4821" s="414" t="s">
        <v>3872</v>
      </c>
      <c r="C4821" s="415" t="s">
        <v>260</v>
      </c>
      <c r="D4821" s="416">
        <v>96.65</v>
      </c>
      <c r="E4821" s="417" t="s">
        <v>301</v>
      </c>
    </row>
    <row r="4822" spans="1:5" ht="27" x14ac:dyDescent="0.25">
      <c r="A4822" s="418">
        <v>96528</v>
      </c>
      <c r="B4822" s="414" t="s">
        <v>3873</v>
      </c>
      <c r="C4822" s="415" t="s">
        <v>220</v>
      </c>
      <c r="D4822" s="416">
        <v>126.46</v>
      </c>
      <c r="E4822" s="417" t="s">
        <v>301</v>
      </c>
    </row>
    <row r="4823" spans="1:5" ht="54" x14ac:dyDescent="0.25">
      <c r="A4823" s="418">
        <v>98116</v>
      </c>
      <c r="B4823" s="414" t="s">
        <v>6350</v>
      </c>
      <c r="C4823" s="415" t="s">
        <v>260</v>
      </c>
      <c r="D4823" s="416">
        <v>11.8</v>
      </c>
      <c r="E4823" s="417" t="s">
        <v>301</v>
      </c>
    </row>
    <row r="4824" spans="1:5" ht="54" x14ac:dyDescent="0.25">
      <c r="A4824" s="418">
        <v>98117</v>
      </c>
      <c r="B4824" s="414" t="s">
        <v>6351</v>
      </c>
      <c r="C4824" s="415" t="s">
        <v>260</v>
      </c>
      <c r="D4824" s="416">
        <v>11.08</v>
      </c>
      <c r="E4824" s="417" t="s">
        <v>301</v>
      </c>
    </row>
    <row r="4825" spans="1:5" ht="54" x14ac:dyDescent="0.25">
      <c r="A4825" s="418">
        <v>98118</v>
      </c>
      <c r="B4825" s="414" t="s">
        <v>6352</v>
      </c>
      <c r="C4825" s="415" t="s">
        <v>260</v>
      </c>
      <c r="D4825" s="416">
        <v>11.09</v>
      </c>
      <c r="E4825" s="417" t="s">
        <v>301</v>
      </c>
    </row>
    <row r="4826" spans="1:5" ht="54" x14ac:dyDescent="0.25">
      <c r="A4826" s="418">
        <v>98119</v>
      </c>
      <c r="B4826" s="414" t="s">
        <v>6353</v>
      </c>
      <c r="C4826" s="415" t="s">
        <v>260</v>
      </c>
      <c r="D4826" s="416">
        <v>9.8000000000000007</v>
      </c>
      <c r="E4826" s="417" t="s">
        <v>301</v>
      </c>
    </row>
    <row r="4827" spans="1:5" ht="27" x14ac:dyDescent="0.25">
      <c r="A4827" s="418">
        <v>72915</v>
      </c>
      <c r="B4827" s="414" t="s">
        <v>3874</v>
      </c>
      <c r="C4827" s="415" t="s">
        <v>260</v>
      </c>
      <c r="D4827" s="416">
        <v>10.050000000000001</v>
      </c>
      <c r="E4827" s="417" t="s">
        <v>301</v>
      </c>
    </row>
    <row r="4828" spans="1:5" ht="27" x14ac:dyDescent="0.25">
      <c r="A4828" s="418">
        <v>72917</v>
      </c>
      <c r="B4828" s="414" t="s">
        <v>3875</v>
      </c>
      <c r="C4828" s="415" t="s">
        <v>260</v>
      </c>
      <c r="D4828" s="416">
        <v>11.48</v>
      </c>
      <c r="E4828" s="417" t="s">
        <v>301</v>
      </c>
    </row>
    <row r="4829" spans="1:5" ht="27" x14ac:dyDescent="0.25">
      <c r="A4829" s="418">
        <v>72918</v>
      </c>
      <c r="B4829" s="414" t="s">
        <v>3876</v>
      </c>
      <c r="C4829" s="415" t="s">
        <v>260</v>
      </c>
      <c r="D4829" s="416">
        <v>13.4</v>
      </c>
      <c r="E4829" s="417" t="s">
        <v>301</v>
      </c>
    </row>
    <row r="4830" spans="1:5" ht="27" x14ac:dyDescent="0.25">
      <c r="A4830" s="413" t="s">
        <v>3877</v>
      </c>
      <c r="B4830" s="414" t="s">
        <v>3878</v>
      </c>
      <c r="C4830" s="415" t="s">
        <v>260</v>
      </c>
      <c r="D4830" s="416">
        <v>157.9</v>
      </c>
      <c r="E4830" s="417" t="s">
        <v>301</v>
      </c>
    </row>
    <row r="4831" spans="1:5" ht="13.5" x14ac:dyDescent="0.25">
      <c r="A4831" s="413" t="s">
        <v>3879</v>
      </c>
      <c r="B4831" s="414" t="s">
        <v>3880</v>
      </c>
      <c r="C4831" s="415" t="s">
        <v>260</v>
      </c>
      <c r="D4831" s="416">
        <v>236.85</v>
      </c>
      <c r="E4831" s="417" t="s">
        <v>301</v>
      </c>
    </row>
    <row r="4832" spans="1:5" ht="27" x14ac:dyDescent="0.25">
      <c r="A4832" s="418">
        <v>83343</v>
      </c>
      <c r="B4832" s="414" t="s">
        <v>352</v>
      </c>
      <c r="C4832" s="415" t="s">
        <v>260</v>
      </c>
      <c r="D4832" s="416">
        <v>12.93</v>
      </c>
      <c r="E4832" s="417" t="s">
        <v>301</v>
      </c>
    </row>
    <row r="4833" spans="1:5" ht="54" x14ac:dyDescent="0.25">
      <c r="A4833" s="418">
        <v>90082</v>
      </c>
      <c r="B4833" s="414" t="s">
        <v>7951</v>
      </c>
      <c r="C4833" s="415" t="s">
        <v>260</v>
      </c>
      <c r="D4833" s="416">
        <v>7.78</v>
      </c>
      <c r="E4833" s="417" t="s">
        <v>301</v>
      </c>
    </row>
    <row r="4834" spans="1:5" ht="54" x14ac:dyDescent="0.25">
      <c r="A4834" s="418">
        <v>90084</v>
      </c>
      <c r="B4834" s="414" t="s">
        <v>3881</v>
      </c>
      <c r="C4834" s="415" t="s">
        <v>260</v>
      </c>
      <c r="D4834" s="416">
        <v>7.55</v>
      </c>
      <c r="E4834" s="417" t="s">
        <v>301</v>
      </c>
    </row>
    <row r="4835" spans="1:5" ht="54" x14ac:dyDescent="0.25">
      <c r="A4835" s="418">
        <v>90085</v>
      </c>
      <c r="B4835" s="414" t="s">
        <v>3882</v>
      </c>
      <c r="C4835" s="415" t="s">
        <v>260</v>
      </c>
      <c r="D4835" s="416">
        <v>7.1</v>
      </c>
      <c r="E4835" s="417" t="s">
        <v>301</v>
      </c>
    </row>
    <row r="4836" spans="1:5" ht="54" x14ac:dyDescent="0.25">
      <c r="A4836" s="418">
        <v>90086</v>
      </c>
      <c r="B4836" s="414" t="s">
        <v>3883</v>
      </c>
      <c r="C4836" s="415" t="s">
        <v>260</v>
      </c>
      <c r="D4836" s="416">
        <v>7.18</v>
      </c>
      <c r="E4836" s="417" t="s">
        <v>301</v>
      </c>
    </row>
    <row r="4837" spans="1:5" ht="54" x14ac:dyDescent="0.25">
      <c r="A4837" s="418">
        <v>90087</v>
      </c>
      <c r="B4837" s="414" t="s">
        <v>3884</v>
      </c>
      <c r="C4837" s="415" t="s">
        <v>260</v>
      </c>
      <c r="D4837" s="416">
        <v>6.27</v>
      </c>
      <c r="E4837" s="417" t="s">
        <v>301</v>
      </c>
    </row>
    <row r="4838" spans="1:5" ht="54" x14ac:dyDescent="0.25">
      <c r="A4838" s="418">
        <v>90088</v>
      </c>
      <c r="B4838" s="414" t="s">
        <v>3885</v>
      </c>
      <c r="C4838" s="415" t="s">
        <v>260</v>
      </c>
      <c r="D4838" s="416">
        <v>6.4</v>
      </c>
      <c r="E4838" s="417" t="s">
        <v>301</v>
      </c>
    </row>
    <row r="4839" spans="1:5" ht="54" x14ac:dyDescent="0.25">
      <c r="A4839" s="418">
        <v>90090</v>
      </c>
      <c r="B4839" s="414" t="s">
        <v>3886</v>
      </c>
      <c r="C4839" s="415" t="s">
        <v>260</v>
      </c>
      <c r="D4839" s="416">
        <v>6.14</v>
      </c>
      <c r="E4839" s="417" t="s">
        <v>301</v>
      </c>
    </row>
    <row r="4840" spans="1:5" ht="54" x14ac:dyDescent="0.25">
      <c r="A4840" s="418">
        <v>90091</v>
      </c>
      <c r="B4840" s="414" t="s">
        <v>7952</v>
      </c>
      <c r="C4840" s="415" t="s">
        <v>260</v>
      </c>
      <c r="D4840" s="416">
        <v>4.6399999999999997</v>
      </c>
      <c r="E4840" s="417" t="s">
        <v>301</v>
      </c>
    </row>
    <row r="4841" spans="1:5" ht="54" x14ac:dyDescent="0.25">
      <c r="A4841" s="418">
        <v>90092</v>
      </c>
      <c r="B4841" s="414" t="s">
        <v>3887</v>
      </c>
      <c r="C4841" s="415" t="s">
        <v>260</v>
      </c>
      <c r="D4841" s="416">
        <v>4.5</v>
      </c>
      <c r="E4841" s="417" t="s">
        <v>301</v>
      </c>
    </row>
    <row r="4842" spans="1:5" ht="54" x14ac:dyDescent="0.25">
      <c r="A4842" s="418">
        <v>90093</v>
      </c>
      <c r="B4842" s="414" t="s">
        <v>3888</v>
      </c>
      <c r="C4842" s="415" t="s">
        <v>260</v>
      </c>
      <c r="D4842" s="416">
        <v>4.2300000000000004</v>
      </c>
      <c r="E4842" s="417" t="s">
        <v>301</v>
      </c>
    </row>
    <row r="4843" spans="1:5" ht="54" x14ac:dyDescent="0.25">
      <c r="A4843" s="418">
        <v>90094</v>
      </c>
      <c r="B4843" s="414" t="s">
        <v>3889</v>
      </c>
      <c r="C4843" s="415" t="s">
        <v>260</v>
      </c>
      <c r="D4843" s="416">
        <v>4.2699999999999996</v>
      </c>
      <c r="E4843" s="417" t="s">
        <v>301</v>
      </c>
    </row>
    <row r="4844" spans="1:5" ht="54" x14ac:dyDescent="0.25">
      <c r="A4844" s="418">
        <v>90095</v>
      </c>
      <c r="B4844" s="414" t="s">
        <v>3890</v>
      </c>
      <c r="C4844" s="415" t="s">
        <v>260</v>
      </c>
      <c r="D4844" s="416">
        <v>3.75</v>
      </c>
      <c r="E4844" s="417" t="s">
        <v>301</v>
      </c>
    </row>
    <row r="4845" spans="1:5" ht="54" x14ac:dyDescent="0.25">
      <c r="A4845" s="418">
        <v>90096</v>
      </c>
      <c r="B4845" s="414" t="s">
        <v>3891</v>
      </c>
      <c r="C4845" s="415" t="s">
        <v>260</v>
      </c>
      <c r="D4845" s="416">
        <v>3.82</v>
      </c>
      <c r="E4845" s="417" t="s">
        <v>301</v>
      </c>
    </row>
    <row r="4846" spans="1:5" ht="54" x14ac:dyDescent="0.25">
      <c r="A4846" s="418">
        <v>90098</v>
      </c>
      <c r="B4846" s="414" t="s">
        <v>3892</v>
      </c>
      <c r="C4846" s="415" t="s">
        <v>260</v>
      </c>
      <c r="D4846" s="416">
        <v>3.67</v>
      </c>
      <c r="E4846" s="417" t="s">
        <v>301</v>
      </c>
    </row>
    <row r="4847" spans="1:5" ht="54" x14ac:dyDescent="0.25">
      <c r="A4847" s="418">
        <v>90099</v>
      </c>
      <c r="B4847" s="414" t="s">
        <v>3893</v>
      </c>
      <c r="C4847" s="415" t="s">
        <v>260</v>
      </c>
      <c r="D4847" s="416">
        <v>10.72</v>
      </c>
      <c r="E4847" s="417" t="s">
        <v>301</v>
      </c>
    </row>
    <row r="4848" spans="1:5" ht="54" x14ac:dyDescent="0.25">
      <c r="A4848" s="418">
        <v>90100</v>
      </c>
      <c r="B4848" s="414" t="s">
        <v>3894</v>
      </c>
      <c r="C4848" s="415" t="s">
        <v>260</v>
      </c>
      <c r="D4848" s="416">
        <v>9.11</v>
      </c>
      <c r="E4848" s="417" t="s">
        <v>301</v>
      </c>
    </row>
    <row r="4849" spans="1:5" ht="54" x14ac:dyDescent="0.25">
      <c r="A4849" s="418">
        <v>90101</v>
      </c>
      <c r="B4849" s="414" t="s">
        <v>3895</v>
      </c>
      <c r="C4849" s="415" t="s">
        <v>260</v>
      </c>
      <c r="D4849" s="416">
        <v>9</v>
      </c>
      <c r="E4849" s="417" t="s">
        <v>301</v>
      </c>
    </row>
    <row r="4850" spans="1:5" ht="54" x14ac:dyDescent="0.25">
      <c r="A4850" s="418">
        <v>90102</v>
      </c>
      <c r="B4850" s="414" t="s">
        <v>3896</v>
      </c>
      <c r="C4850" s="415" t="s">
        <v>260</v>
      </c>
      <c r="D4850" s="416">
        <v>8.18</v>
      </c>
      <c r="E4850" s="417" t="s">
        <v>301</v>
      </c>
    </row>
    <row r="4851" spans="1:5" ht="54" x14ac:dyDescent="0.25">
      <c r="A4851" s="418">
        <v>90105</v>
      </c>
      <c r="B4851" s="414" t="s">
        <v>3897</v>
      </c>
      <c r="C4851" s="415" t="s">
        <v>260</v>
      </c>
      <c r="D4851" s="416">
        <v>6.39</v>
      </c>
      <c r="E4851" s="417" t="s">
        <v>301</v>
      </c>
    </row>
    <row r="4852" spans="1:5" ht="54" x14ac:dyDescent="0.25">
      <c r="A4852" s="418">
        <v>90106</v>
      </c>
      <c r="B4852" s="414" t="s">
        <v>3898</v>
      </c>
      <c r="C4852" s="415" t="s">
        <v>260</v>
      </c>
      <c r="D4852" s="416">
        <v>5.44</v>
      </c>
      <c r="E4852" s="417" t="s">
        <v>301</v>
      </c>
    </row>
    <row r="4853" spans="1:5" ht="67.5" x14ac:dyDescent="0.25">
      <c r="A4853" s="418">
        <v>90107</v>
      </c>
      <c r="B4853" s="414" t="s">
        <v>6354</v>
      </c>
      <c r="C4853" s="415" t="s">
        <v>260</v>
      </c>
      <c r="D4853" s="416">
        <v>5.36</v>
      </c>
      <c r="E4853" s="417" t="s">
        <v>301</v>
      </c>
    </row>
    <row r="4854" spans="1:5" ht="67.5" x14ac:dyDescent="0.25">
      <c r="A4854" s="418">
        <v>90108</v>
      </c>
      <c r="B4854" s="414" t="s">
        <v>3899</v>
      </c>
      <c r="C4854" s="415" t="s">
        <v>260</v>
      </c>
      <c r="D4854" s="416">
        <v>4.88</v>
      </c>
      <c r="E4854" s="417" t="s">
        <v>301</v>
      </c>
    </row>
    <row r="4855" spans="1:5" ht="13.5" x14ac:dyDescent="0.25">
      <c r="A4855" s="418">
        <v>93358</v>
      </c>
      <c r="B4855" s="414" t="s">
        <v>6355</v>
      </c>
      <c r="C4855" s="415" t="s">
        <v>260</v>
      </c>
      <c r="D4855" s="416">
        <v>62.46</v>
      </c>
      <c r="E4855" s="417" t="s">
        <v>301</v>
      </c>
    </row>
    <row r="4856" spans="1:5" ht="13.5" x14ac:dyDescent="0.25">
      <c r="A4856" s="418">
        <v>79482</v>
      </c>
      <c r="B4856" s="414" t="s">
        <v>3900</v>
      </c>
      <c r="C4856" s="415" t="s">
        <v>260</v>
      </c>
      <c r="D4856" s="416">
        <v>111.67</v>
      </c>
      <c r="E4856" s="417" t="s">
        <v>301</v>
      </c>
    </row>
    <row r="4857" spans="1:5" ht="40.5" x14ac:dyDescent="0.25">
      <c r="A4857" s="418">
        <v>94304</v>
      </c>
      <c r="B4857" s="414" t="s">
        <v>3901</v>
      </c>
      <c r="C4857" s="415" t="s">
        <v>260</v>
      </c>
      <c r="D4857" s="416">
        <v>23.76</v>
      </c>
      <c r="E4857" s="417" t="s">
        <v>301</v>
      </c>
    </row>
    <row r="4858" spans="1:5" ht="40.5" x14ac:dyDescent="0.25">
      <c r="A4858" s="418">
        <v>94305</v>
      </c>
      <c r="B4858" s="414" t="s">
        <v>3902</v>
      </c>
      <c r="C4858" s="415" t="s">
        <v>260</v>
      </c>
      <c r="D4858" s="416">
        <v>21.3</v>
      </c>
      <c r="E4858" s="417" t="s">
        <v>301</v>
      </c>
    </row>
    <row r="4859" spans="1:5" ht="40.5" x14ac:dyDescent="0.25">
      <c r="A4859" s="418">
        <v>94306</v>
      </c>
      <c r="B4859" s="414" t="s">
        <v>3903</v>
      </c>
      <c r="C4859" s="415" t="s">
        <v>260</v>
      </c>
      <c r="D4859" s="416">
        <v>18.170000000000002</v>
      </c>
      <c r="E4859" s="417" t="s">
        <v>301</v>
      </c>
    </row>
    <row r="4860" spans="1:5" ht="40.5" x14ac:dyDescent="0.25">
      <c r="A4860" s="418">
        <v>94307</v>
      </c>
      <c r="B4860" s="414" t="s">
        <v>3904</v>
      </c>
      <c r="C4860" s="415" t="s">
        <v>260</v>
      </c>
      <c r="D4860" s="416">
        <v>18.89</v>
      </c>
      <c r="E4860" s="417" t="s">
        <v>301</v>
      </c>
    </row>
    <row r="4861" spans="1:5" ht="40.5" x14ac:dyDescent="0.25">
      <c r="A4861" s="418">
        <v>94308</v>
      </c>
      <c r="B4861" s="414" t="s">
        <v>3905</v>
      </c>
      <c r="C4861" s="415" t="s">
        <v>260</v>
      </c>
      <c r="D4861" s="416">
        <v>16.96</v>
      </c>
      <c r="E4861" s="417" t="s">
        <v>301</v>
      </c>
    </row>
    <row r="4862" spans="1:5" ht="40.5" x14ac:dyDescent="0.25">
      <c r="A4862" s="418">
        <v>94309</v>
      </c>
      <c r="B4862" s="414" t="s">
        <v>3906</v>
      </c>
      <c r="C4862" s="415" t="s">
        <v>260</v>
      </c>
      <c r="D4862" s="416">
        <v>17.829999999999998</v>
      </c>
      <c r="E4862" s="417" t="s">
        <v>301</v>
      </c>
    </row>
    <row r="4863" spans="1:5" ht="40.5" x14ac:dyDescent="0.25">
      <c r="A4863" s="418">
        <v>94310</v>
      </c>
      <c r="B4863" s="414" t="s">
        <v>3907</v>
      </c>
      <c r="C4863" s="415" t="s">
        <v>260</v>
      </c>
      <c r="D4863" s="416">
        <v>16.34</v>
      </c>
      <c r="E4863" s="417" t="s">
        <v>301</v>
      </c>
    </row>
    <row r="4864" spans="1:5" ht="40.5" x14ac:dyDescent="0.25">
      <c r="A4864" s="418">
        <v>94315</v>
      </c>
      <c r="B4864" s="414" t="s">
        <v>3908</v>
      </c>
      <c r="C4864" s="415" t="s">
        <v>260</v>
      </c>
      <c r="D4864" s="416">
        <v>29.02</v>
      </c>
      <c r="E4864" s="417" t="s">
        <v>301</v>
      </c>
    </row>
    <row r="4865" spans="1:5" ht="40.5" x14ac:dyDescent="0.25">
      <c r="A4865" s="418">
        <v>94316</v>
      </c>
      <c r="B4865" s="414" t="s">
        <v>3909</v>
      </c>
      <c r="C4865" s="415" t="s">
        <v>260</v>
      </c>
      <c r="D4865" s="416">
        <v>23.2</v>
      </c>
      <c r="E4865" s="417" t="s">
        <v>301</v>
      </c>
    </row>
    <row r="4866" spans="1:5" ht="40.5" x14ac:dyDescent="0.25">
      <c r="A4866" s="418">
        <v>94317</v>
      </c>
      <c r="B4866" s="414" t="s">
        <v>3910</v>
      </c>
      <c r="C4866" s="415" t="s">
        <v>260</v>
      </c>
      <c r="D4866" s="416">
        <v>20.62</v>
      </c>
      <c r="E4866" s="417" t="s">
        <v>301</v>
      </c>
    </row>
    <row r="4867" spans="1:5" ht="40.5" x14ac:dyDescent="0.25">
      <c r="A4867" s="418">
        <v>94318</v>
      </c>
      <c r="B4867" s="414" t="s">
        <v>3911</v>
      </c>
      <c r="C4867" s="415" t="s">
        <v>260</v>
      </c>
      <c r="D4867" s="416">
        <v>17.309999999999999</v>
      </c>
      <c r="E4867" s="417" t="s">
        <v>301</v>
      </c>
    </row>
    <row r="4868" spans="1:5" ht="27" x14ac:dyDescent="0.25">
      <c r="A4868" s="418">
        <v>94319</v>
      </c>
      <c r="B4868" s="414" t="s">
        <v>3912</v>
      </c>
      <c r="C4868" s="415" t="s">
        <v>260</v>
      </c>
      <c r="D4868" s="416">
        <v>32.47</v>
      </c>
      <c r="E4868" s="417" t="s">
        <v>301</v>
      </c>
    </row>
    <row r="4869" spans="1:5" ht="40.5" x14ac:dyDescent="0.25">
      <c r="A4869" s="418">
        <v>94327</v>
      </c>
      <c r="B4869" s="414" t="s">
        <v>3913</v>
      </c>
      <c r="C4869" s="415" t="s">
        <v>260</v>
      </c>
      <c r="D4869" s="416">
        <v>122.12</v>
      </c>
      <c r="E4869" s="417" t="s">
        <v>301</v>
      </c>
    </row>
    <row r="4870" spans="1:5" ht="40.5" x14ac:dyDescent="0.25">
      <c r="A4870" s="418">
        <v>94328</v>
      </c>
      <c r="B4870" s="414" t="s">
        <v>3914</v>
      </c>
      <c r="C4870" s="415" t="s">
        <v>260</v>
      </c>
      <c r="D4870" s="416">
        <v>119.66</v>
      </c>
      <c r="E4870" s="417" t="s">
        <v>301</v>
      </c>
    </row>
    <row r="4871" spans="1:5" ht="40.5" x14ac:dyDescent="0.25">
      <c r="A4871" s="418">
        <v>94329</v>
      </c>
      <c r="B4871" s="414" t="s">
        <v>3915</v>
      </c>
      <c r="C4871" s="415" t="s">
        <v>260</v>
      </c>
      <c r="D4871" s="416">
        <v>116.53</v>
      </c>
      <c r="E4871" s="417" t="s">
        <v>301</v>
      </c>
    </row>
    <row r="4872" spans="1:5" ht="40.5" x14ac:dyDescent="0.25">
      <c r="A4872" s="418">
        <v>94330</v>
      </c>
      <c r="B4872" s="414" t="s">
        <v>3916</v>
      </c>
      <c r="C4872" s="415" t="s">
        <v>260</v>
      </c>
      <c r="D4872" s="416">
        <v>117.25</v>
      </c>
      <c r="E4872" s="417" t="s">
        <v>301</v>
      </c>
    </row>
    <row r="4873" spans="1:5" ht="40.5" x14ac:dyDescent="0.25">
      <c r="A4873" s="418">
        <v>94331</v>
      </c>
      <c r="B4873" s="414" t="s">
        <v>3917</v>
      </c>
      <c r="C4873" s="415" t="s">
        <v>260</v>
      </c>
      <c r="D4873" s="416">
        <v>115.32</v>
      </c>
      <c r="E4873" s="417" t="s">
        <v>301</v>
      </c>
    </row>
    <row r="4874" spans="1:5" ht="40.5" x14ac:dyDescent="0.25">
      <c r="A4874" s="418">
        <v>94332</v>
      </c>
      <c r="B4874" s="414" t="s">
        <v>3918</v>
      </c>
      <c r="C4874" s="415" t="s">
        <v>260</v>
      </c>
      <c r="D4874" s="416">
        <v>116.19</v>
      </c>
      <c r="E4874" s="417" t="s">
        <v>301</v>
      </c>
    </row>
    <row r="4875" spans="1:5" ht="40.5" x14ac:dyDescent="0.25">
      <c r="A4875" s="418">
        <v>94333</v>
      </c>
      <c r="B4875" s="414" t="s">
        <v>3919</v>
      </c>
      <c r="C4875" s="415" t="s">
        <v>260</v>
      </c>
      <c r="D4875" s="416">
        <v>114.7</v>
      </c>
      <c r="E4875" s="417" t="s">
        <v>301</v>
      </c>
    </row>
    <row r="4876" spans="1:5" ht="40.5" x14ac:dyDescent="0.25">
      <c r="A4876" s="418">
        <v>94338</v>
      </c>
      <c r="B4876" s="414" t="s">
        <v>3920</v>
      </c>
      <c r="C4876" s="415" t="s">
        <v>260</v>
      </c>
      <c r="D4876" s="416">
        <v>127.38</v>
      </c>
      <c r="E4876" s="417" t="s">
        <v>301</v>
      </c>
    </row>
    <row r="4877" spans="1:5" ht="40.5" x14ac:dyDescent="0.25">
      <c r="A4877" s="418">
        <v>94339</v>
      </c>
      <c r="B4877" s="414" t="s">
        <v>3921</v>
      </c>
      <c r="C4877" s="415" t="s">
        <v>260</v>
      </c>
      <c r="D4877" s="416">
        <v>121.56</v>
      </c>
      <c r="E4877" s="417" t="s">
        <v>301</v>
      </c>
    </row>
    <row r="4878" spans="1:5" ht="40.5" x14ac:dyDescent="0.25">
      <c r="A4878" s="418">
        <v>94340</v>
      </c>
      <c r="B4878" s="414" t="s">
        <v>3922</v>
      </c>
      <c r="C4878" s="415" t="s">
        <v>260</v>
      </c>
      <c r="D4878" s="416">
        <v>118.98</v>
      </c>
      <c r="E4878" s="417" t="s">
        <v>301</v>
      </c>
    </row>
    <row r="4879" spans="1:5" ht="40.5" x14ac:dyDescent="0.25">
      <c r="A4879" s="418">
        <v>94341</v>
      </c>
      <c r="B4879" s="414" t="s">
        <v>3923</v>
      </c>
      <c r="C4879" s="415" t="s">
        <v>260</v>
      </c>
      <c r="D4879" s="416">
        <v>115.67</v>
      </c>
      <c r="E4879" s="417" t="s">
        <v>301</v>
      </c>
    </row>
    <row r="4880" spans="1:5" ht="27" x14ac:dyDescent="0.25">
      <c r="A4880" s="418">
        <v>94342</v>
      </c>
      <c r="B4880" s="414" t="s">
        <v>3924</v>
      </c>
      <c r="C4880" s="415" t="s">
        <v>260</v>
      </c>
      <c r="D4880" s="416">
        <v>130.83000000000001</v>
      </c>
      <c r="E4880" s="417" t="s">
        <v>301</v>
      </c>
    </row>
    <row r="4881" spans="1:5" ht="27" x14ac:dyDescent="0.25">
      <c r="A4881" s="418">
        <v>96385</v>
      </c>
      <c r="B4881" s="414" t="s">
        <v>5690</v>
      </c>
      <c r="C4881" s="415" t="s">
        <v>260</v>
      </c>
      <c r="D4881" s="416">
        <v>5.18</v>
      </c>
      <c r="E4881" s="417" t="s">
        <v>301</v>
      </c>
    </row>
    <row r="4882" spans="1:5" ht="27" x14ac:dyDescent="0.25">
      <c r="A4882" s="418">
        <v>96386</v>
      </c>
      <c r="B4882" s="414" t="s">
        <v>5691</v>
      </c>
      <c r="C4882" s="415" t="s">
        <v>260</v>
      </c>
      <c r="D4882" s="416">
        <v>4.9800000000000004</v>
      </c>
      <c r="E4882" s="417" t="s">
        <v>301</v>
      </c>
    </row>
    <row r="4883" spans="1:5" ht="13.5" x14ac:dyDescent="0.25">
      <c r="A4883" s="418">
        <v>83346</v>
      </c>
      <c r="B4883" s="414" t="s">
        <v>3925</v>
      </c>
      <c r="C4883" s="415" t="s">
        <v>260</v>
      </c>
      <c r="D4883" s="416">
        <v>0.93</v>
      </c>
      <c r="E4883" s="417" t="s">
        <v>301</v>
      </c>
    </row>
    <row r="4884" spans="1:5" ht="54" x14ac:dyDescent="0.25">
      <c r="A4884" s="418">
        <v>93360</v>
      </c>
      <c r="B4884" s="414" t="s">
        <v>7953</v>
      </c>
      <c r="C4884" s="415" t="s">
        <v>260</v>
      </c>
      <c r="D4884" s="416">
        <v>13.96</v>
      </c>
      <c r="E4884" s="417" t="s">
        <v>301</v>
      </c>
    </row>
    <row r="4885" spans="1:5" ht="54" x14ac:dyDescent="0.25">
      <c r="A4885" s="418">
        <v>93361</v>
      </c>
      <c r="B4885" s="414" t="s">
        <v>7954</v>
      </c>
      <c r="C4885" s="415" t="s">
        <v>260</v>
      </c>
      <c r="D4885" s="416">
        <v>11.58</v>
      </c>
      <c r="E4885" s="417" t="s">
        <v>301</v>
      </c>
    </row>
    <row r="4886" spans="1:5" ht="54" x14ac:dyDescent="0.25">
      <c r="A4886" s="418">
        <v>93362</v>
      </c>
      <c r="B4886" s="414" t="s">
        <v>7955</v>
      </c>
      <c r="C4886" s="415" t="s">
        <v>260</v>
      </c>
      <c r="D4886" s="416">
        <v>8.3699999999999992</v>
      </c>
      <c r="E4886" s="417" t="s">
        <v>301</v>
      </c>
    </row>
    <row r="4887" spans="1:5" ht="54" x14ac:dyDescent="0.25">
      <c r="A4887" s="418">
        <v>93363</v>
      </c>
      <c r="B4887" s="414" t="s">
        <v>7956</v>
      </c>
      <c r="C4887" s="415" t="s">
        <v>260</v>
      </c>
      <c r="D4887" s="416">
        <v>9.07</v>
      </c>
      <c r="E4887" s="417" t="s">
        <v>301</v>
      </c>
    </row>
    <row r="4888" spans="1:5" ht="54" x14ac:dyDescent="0.25">
      <c r="A4888" s="418">
        <v>93364</v>
      </c>
      <c r="B4888" s="414" t="s">
        <v>3926</v>
      </c>
      <c r="C4888" s="415" t="s">
        <v>260</v>
      </c>
      <c r="D4888" s="416">
        <v>7.15</v>
      </c>
      <c r="E4888" s="417" t="s">
        <v>301</v>
      </c>
    </row>
    <row r="4889" spans="1:5" ht="54" x14ac:dyDescent="0.25">
      <c r="A4889" s="418">
        <v>93365</v>
      </c>
      <c r="B4889" s="414" t="s">
        <v>7957</v>
      </c>
      <c r="C4889" s="415" t="s">
        <v>260</v>
      </c>
      <c r="D4889" s="416">
        <v>7.97</v>
      </c>
      <c r="E4889" s="417" t="s">
        <v>301</v>
      </c>
    </row>
    <row r="4890" spans="1:5" ht="54" x14ac:dyDescent="0.25">
      <c r="A4890" s="418">
        <v>93366</v>
      </c>
      <c r="B4890" s="414" t="s">
        <v>7958</v>
      </c>
      <c r="C4890" s="415" t="s">
        <v>260</v>
      </c>
      <c r="D4890" s="416">
        <v>6.56</v>
      </c>
      <c r="E4890" s="417" t="s">
        <v>301</v>
      </c>
    </row>
    <row r="4891" spans="1:5" ht="54" x14ac:dyDescent="0.25">
      <c r="A4891" s="418">
        <v>93367</v>
      </c>
      <c r="B4891" s="414" t="s">
        <v>7959</v>
      </c>
      <c r="C4891" s="415" t="s">
        <v>260</v>
      </c>
      <c r="D4891" s="416">
        <v>13.03</v>
      </c>
      <c r="E4891" s="417" t="s">
        <v>301</v>
      </c>
    </row>
    <row r="4892" spans="1:5" ht="54" x14ac:dyDescent="0.25">
      <c r="A4892" s="418">
        <v>93368</v>
      </c>
      <c r="B4892" s="414" t="s">
        <v>7960</v>
      </c>
      <c r="C4892" s="415" t="s">
        <v>260</v>
      </c>
      <c r="D4892" s="416">
        <v>10.59</v>
      </c>
      <c r="E4892" s="417" t="s">
        <v>301</v>
      </c>
    </row>
    <row r="4893" spans="1:5" ht="54" x14ac:dyDescent="0.25">
      <c r="A4893" s="418">
        <v>93369</v>
      </c>
      <c r="B4893" s="414" t="s">
        <v>3927</v>
      </c>
      <c r="C4893" s="415" t="s">
        <v>260</v>
      </c>
      <c r="D4893" s="416">
        <v>7.46</v>
      </c>
      <c r="E4893" s="417" t="s">
        <v>301</v>
      </c>
    </row>
    <row r="4894" spans="1:5" ht="54" x14ac:dyDescent="0.25">
      <c r="A4894" s="418">
        <v>93370</v>
      </c>
      <c r="B4894" s="414" t="s">
        <v>7961</v>
      </c>
      <c r="C4894" s="415" t="s">
        <v>260</v>
      </c>
      <c r="D4894" s="416">
        <v>8.18</v>
      </c>
      <c r="E4894" s="417" t="s">
        <v>301</v>
      </c>
    </row>
    <row r="4895" spans="1:5" ht="54" x14ac:dyDescent="0.25">
      <c r="A4895" s="418">
        <v>93371</v>
      </c>
      <c r="B4895" s="414" t="s">
        <v>3928</v>
      </c>
      <c r="C4895" s="415" t="s">
        <v>260</v>
      </c>
      <c r="D4895" s="416">
        <v>6.25</v>
      </c>
      <c r="E4895" s="417" t="s">
        <v>301</v>
      </c>
    </row>
    <row r="4896" spans="1:5" ht="54" x14ac:dyDescent="0.25">
      <c r="A4896" s="418">
        <v>93372</v>
      </c>
      <c r="B4896" s="414" t="s">
        <v>7962</v>
      </c>
      <c r="C4896" s="415" t="s">
        <v>260</v>
      </c>
      <c r="D4896" s="416">
        <v>7.12</v>
      </c>
      <c r="E4896" s="417" t="s">
        <v>301</v>
      </c>
    </row>
    <row r="4897" spans="1:5" ht="54" x14ac:dyDescent="0.25">
      <c r="A4897" s="418">
        <v>93373</v>
      </c>
      <c r="B4897" s="414" t="s">
        <v>3929</v>
      </c>
      <c r="C4897" s="415" t="s">
        <v>260</v>
      </c>
      <c r="D4897" s="416">
        <v>5.65</v>
      </c>
      <c r="E4897" s="417" t="s">
        <v>301</v>
      </c>
    </row>
    <row r="4898" spans="1:5" ht="54" x14ac:dyDescent="0.25">
      <c r="A4898" s="418">
        <v>93374</v>
      </c>
      <c r="B4898" s="414" t="s">
        <v>3930</v>
      </c>
      <c r="C4898" s="415" t="s">
        <v>260</v>
      </c>
      <c r="D4898" s="416">
        <v>16.829999999999998</v>
      </c>
      <c r="E4898" s="417" t="s">
        <v>301</v>
      </c>
    </row>
    <row r="4899" spans="1:5" ht="54" x14ac:dyDescent="0.25">
      <c r="A4899" s="418">
        <v>93375</v>
      </c>
      <c r="B4899" s="414" t="s">
        <v>7963</v>
      </c>
      <c r="C4899" s="415" t="s">
        <v>260</v>
      </c>
      <c r="D4899" s="416">
        <v>12.93</v>
      </c>
      <c r="E4899" s="417" t="s">
        <v>301</v>
      </c>
    </row>
    <row r="4900" spans="1:5" ht="54" x14ac:dyDescent="0.25">
      <c r="A4900" s="418">
        <v>93376</v>
      </c>
      <c r="B4900" s="414" t="s">
        <v>7964</v>
      </c>
      <c r="C4900" s="415" t="s">
        <v>260</v>
      </c>
      <c r="D4900" s="416">
        <v>10.56</v>
      </c>
      <c r="E4900" s="417" t="s">
        <v>301</v>
      </c>
    </row>
    <row r="4901" spans="1:5" ht="54" x14ac:dyDescent="0.25">
      <c r="A4901" s="418">
        <v>93377</v>
      </c>
      <c r="B4901" s="414" t="s">
        <v>3931</v>
      </c>
      <c r="C4901" s="415" t="s">
        <v>260</v>
      </c>
      <c r="D4901" s="416">
        <v>7.07</v>
      </c>
      <c r="E4901" s="417" t="s">
        <v>301</v>
      </c>
    </row>
    <row r="4902" spans="1:5" ht="54" x14ac:dyDescent="0.25">
      <c r="A4902" s="418">
        <v>93378</v>
      </c>
      <c r="B4902" s="414" t="s">
        <v>7965</v>
      </c>
      <c r="C4902" s="415" t="s">
        <v>260</v>
      </c>
      <c r="D4902" s="416">
        <v>15.71</v>
      </c>
      <c r="E4902" s="417" t="s">
        <v>301</v>
      </c>
    </row>
    <row r="4903" spans="1:5" ht="54" x14ac:dyDescent="0.25">
      <c r="A4903" s="418">
        <v>93379</v>
      </c>
      <c r="B4903" s="414" t="s">
        <v>7966</v>
      </c>
      <c r="C4903" s="415" t="s">
        <v>260</v>
      </c>
      <c r="D4903" s="416">
        <v>12.08</v>
      </c>
      <c r="E4903" s="417" t="s">
        <v>301</v>
      </c>
    </row>
    <row r="4904" spans="1:5" ht="54" x14ac:dyDescent="0.25">
      <c r="A4904" s="418">
        <v>93380</v>
      </c>
      <c r="B4904" s="414" t="s">
        <v>7967</v>
      </c>
      <c r="C4904" s="415" t="s">
        <v>260</v>
      </c>
      <c r="D4904" s="416">
        <v>9.89</v>
      </c>
      <c r="E4904" s="417" t="s">
        <v>301</v>
      </c>
    </row>
    <row r="4905" spans="1:5" ht="54" x14ac:dyDescent="0.25">
      <c r="A4905" s="418">
        <v>93381</v>
      </c>
      <c r="B4905" s="414" t="s">
        <v>3932</v>
      </c>
      <c r="C4905" s="415" t="s">
        <v>260</v>
      </c>
      <c r="D4905" s="416">
        <v>6.6</v>
      </c>
      <c r="E4905" s="417" t="s">
        <v>301</v>
      </c>
    </row>
    <row r="4906" spans="1:5" ht="13.5" x14ac:dyDescent="0.25">
      <c r="A4906" s="418">
        <v>93382</v>
      </c>
      <c r="B4906" s="414" t="s">
        <v>3933</v>
      </c>
      <c r="C4906" s="415" t="s">
        <v>260</v>
      </c>
      <c r="D4906" s="416">
        <v>21.76</v>
      </c>
      <c r="E4906" s="417" t="s">
        <v>301</v>
      </c>
    </row>
    <row r="4907" spans="1:5" ht="13.5" x14ac:dyDescent="0.25">
      <c r="A4907" s="418">
        <v>96995</v>
      </c>
      <c r="B4907" s="414" t="s">
        <v>5692</v>
      </c>
      <c r="C4907" s="415" t="s">
        <v>260</v>
      </c>
      <c r="D4907" s="416">
        <v>37.869999999999997</v>
      </c>
      <c r="E4907" s="417" t="s">
        <v>301</v>
      </c>
    </row>
    <row r="4908" spans="1:5" ht="13.5" x14ac:dyDescent="0.25">
      <c r="A4908" s="418">
        <v>72838</v>
      </c>
      <c r="B4908" s="414" t="s">
        <v>3934</v>
      </c>
      <c r="C4908" s="415" t="s">
        <v>3935</v>
      </c>
      <c r="D4908" s="416">
        <v>0.9</v>
      </c>
      <c r="E4908" s="417" t="s">
        <v>301</v>
      </c>
    </row>
    <row r="4909" spans="1:5" ht="27" x14ac:dyDescent="0.25">
      <c r="A4909" s="418">
        <v>72839</v>
      </c>
      <c r="B4909" s="414" t="s">
        <v>3936</v>
      </c>
      <c r="C4909" s="415" t="s">
        <v>3935</v>
      </c>
      <c r="D4909" s="416">
        <v>0.72</v>
      </c>
      <c r="E4909" s="417" t="s">
        <v>301</v>
      </c>
    </row>
    <row r="4910" spans="1:5" ht="13.5" x14ac:dyDescent="0.25">
      <c r="A4910" s="418">
        <v>72840</v>
      </c>
      <c r="B4910" s="414" t="s">
        <v>3937</v>
      </c>
      <c r="C4910" s="415" t="s">
        <v>3935</v>
      </c>
      <c r="D4910" s="416">
        <v>0.6</v>
      </c>
      <c r="E4910" s="417" t="s">
        <v>301</v>
      </c>
    </row>
    <row r="4911" spans="1:5" ht="27" x14ac:dyDescent="0.25">
      <c r="A4911" s="418">
        <v>72844</v>
      </c>
      <c r="B4911" s="414" t="s">
        <v>3938</v>
      </c>
      <c r="C4911" s="415" t="s">
        <v>3939</v>
      </c>
      <c r="D4911" s="416">
        <v>0.79</v>
      </c>
      <c r="E4911" s="417" t="s">
        <v>301</v>
      </c>
    </row>
    <row r="4912" spans="1:5" ht="27" x14ac:dyDescent="0.25">
      <c r="A4912" s="418">
        <v>72845</v>
      </c>
      <c r="B4912" s="414" t="s">
        <v>3940</v>
      </c>
      <c r="C4912" s="415" t="s">
        <v>3939</v>
      </c>
      <c r="D4912" s="416">
        <v>4.74</v>
      </c>
      <c r="E4912" s="417" t="s">
        <v>301</v>
      </c>
    </row>
    <row r="4913" spans="1:5" ht="27" x14ac:dyDescent="0.25">
      <c r="A4913" s="418">
        <v>72846</v>
      </c>
      <c r="B4913" s="414" t="s">
        <v>3941</v>
      </c>
      <c r="C4913" s="415" t="s">
        <v>3939</v>
      </c>
      <c r="D4913" s="416">
        <v>3.91</v>
      </c>
      <c r="E4913" s="417" t="s">
        <v>301</v>
      </c>
    </row>
    <row r="4914" spans="1:5" ht="27" x14ac:dyDescent="0.25">
      <c r="A4914" s="418">
        <v>72847</v>
      </c>
      <c r="B4914" s="414" t="s">
        <v>3942</v>
      </c>
      <c r="C4914" s="415" t="s">
        <v>3939</v>
      </c>
      <c r="D4914" s="416">
        <v>8.44</v>
      </c>
      <c r="E4914" s="417" t="s">
        <v>301</v>
      </c>
    </row>
    <row r="4915" spans="1:5" ht="27" x14ac:dyDescent="0.25">
      <c r="A4915" s="418">
        <v>72848</v>
      </c>
      <c r="B4915" s="414" t="s">
        <v>3943</v>
      </c>
      <c r="C4915" s="415" t="s">
        <v>3939</v>
      </c>
      <c r="D4915" s="416">
        <v>2.11</v>
      </c>
      <c r="E4915" s="417" t="s">
        <v>301</v>
      </c>
    </row>
    <row r="4916" spans="1:5" ht="27" x14ac:dyDescent="0.25">
      <c r="A4916" s="418">
        <v>72849</v>
      </c>
      <c r="B4916" s="414" t="s">
        <v>3944</v>
      </c>
      <c r="C4916" s="415" t="s">
        <v>3939</v>
      </c>
      <c r="D4916" s="416">
        <v>2.7</v>
      </c>
      <c r="E4916" s="417" t="s">
        <v>301</v>
      </c>
    </row>
    <row r="4917" spans="1:5" ht="27" x14ac:dyDescent="0.25">
      <c r="A4917" s="418">
        <v>72850</v>
      </c>
      <c r="B4917" s="414" t="s">
        <v>3945</v>
      </c>
      <c r="C4917" s="415" t="s">
        <v>3939</v>
      </c>
      <c r="D4917" s="416">
        <v>11.38</v>
      </c>
      <c r="E4917" s="417" t="s">
        <v>301</v>
      </c>
    </row>
    <row r="4918" spans="1:5" ht="13.5" x14ac:dyDescent="0.25">
      <c r="A4918" s="418">
        <v>72882</v>
      </c>
      <c r="B4918" s="414" t="s">
        <v>3934</v>
      </c>
      <c r="C4918" s="415" t="s">
        <v>320</v>
      </c>
      <c r="D4918" s="416">
        <v>1.35</v>
      </c>
      <c r="E4918" s="417" t="s">
        <v>301</v>
      </c>
    </row>
    <row r="4919" spans="1:5" ht="27" x14ac:dyDescent="0.25">
      <c r="A4919" s="418">
        <v>72883</v>
      </c>
      <c r="B4919" s="414" t="s">
        <v>3936</v>
      </c>
      <c r="C4919" s="415" t="s">
        <v>320</v>
      </c>
      <c r="D4919" s="416">
        <v>1.08</v>
      </c>
      <c r="E4919" s="417" t="s">
        <v>301</v>
      </c>
    </row>
    <row r="4920" spans="1:5" ht="13.5" x14ac:dyDescent="0.25">
      <c r="A4920" s="418">
        <v>72884</v>
      </c>
      <c r="B4920" s="414" t="s">
        <v>3937</v>
      </c>
      <c r="C4920" s="415" t="s">
        <v>320</v>
      </c>
      <c r="D4920" s="416">
        <v>0.9</v>
      </c>
      <c r="E4920" s="417" t="s">
        <v>301</v>
      </c>
    </row>
    <row r="4921" spans="1:5" ht="27" x14ac:dyDescent="0.25">
      <c r="A4921" s="418">
        <v>72888</v>
      </c>
      <c r="B4921" s="414" t="s">
        <v>3938</v>
      </c>
      <c r="C4921" s="415" t="s">
        <v>260</v>
      </c>
      <c r="D4921" s="416">
        <v>1.18</v>
      </c>
      <c r="E4921" s="417" t="s">
        <v>301</v>
      </c>
    </row>
    <row r="4922" spans="1:5" ht="27" x14ac:dyDescent="0.25">
      <c r="A4922" s="418">
        <v>72890</v>
      </c>
      <c r="B4922" s="414" t="s">
        <v>3946</v>
      </c>
      <c r="C4922" s="415" t="s">
        <v>260</v>
      </c>
      <c r="D4922" s="416">
        <v>7.12</v>
      </c>
      <c r="E4922" s="417" t="s">
        <v>301</v>
      </c>
    </row>
    <row r="4923" spans="1:5" ht="27" x14ac:dyDescent="0.25">
      <c r="A4923" s="418">
        <v>72891</v>
      </c>
      <c r="B4923" s="414" t="s">
        <v>3947</v>
      </c>
      <c r="C4923" s="415" t="s">
        <v>260</v>
      </c>
      <c r="D4923" s="416">
        <v>5.87</v>
      </c>
      <c r="E4923" s="417" t="s">
        <v>301</v>
      </c>
    </row>
    <row r="4924" spans="1:5" ht="27" x14ac:dyDescent="0.25">
      <c r="A4924" s="418">
        <v>72892</v>
      </c>
      <c r="B4924" s="414" t="s">
        <v>3948</v>
      </c>
      <c r="C4924" s="415" t="s">
        <v>260</v>
      </c>
      <c r="D4924" s="416">
        <v>12.66</v>
      </c>
      <c r="E4924" s="417" t="s">
        <v>301</v>
      </c>
    </row>
    <row r="4925" spans="1:5" ht="27" x14ac:dyDescent="0.25">
      <c r="A4925" s="418">
        <v>72893</v>
      </c>
      <c r="B4925" s="414" t="s">
        <v>3949</v>
      </c>
      <c r="C4925" s="415" t="s">
        <v>260</v>
      </c>
      <c r="D4925" s="416">
        <v>3.15</v>
      </c>
      <c r="E4925" s="417" t="s">
        <v>301</v>
      </c>
    </row>
    <row r="4926" spans="1:5" ht="27" x14ac:dyDescent="0.25">
      <c r="A4926" s="418">
        <v>72894</v>
      </c>
      <c r="B4926" s="414" t="s">
        <v>3950</v>
      </c>
      <c r="C4926" s="415" t="s">
        <v>260</v>
      </c>
      <c r="D4926" s="416">
        <v>4.05</v>
      </c>
      <c r="E4926" s="417" t="s">
        <v>301</v>
      </c>
    </row>
    <row r="4927" spans="1:5" ht="27" x14ac:dyDescent="0.25">
      <c r="A4927" s="418">
        <v>72895</v>
      </c>
      <c r="B4927" s="414" t="s">
        <v>3951</v>
      </c>
      <c r="C4927" s="415" t="s">
        <v>260</v>
      </c>
      <c r="D4927" s="416">
        <v>21.36</v>
      </c>
      <c r="E4927" s="417" t="s">
        <v>301</v>
      </c>
    </row>
    <row r="4928" spans="1:5" ht="13.5" x14ac:dyDescent="0.25">
      <c r="A4928" s="418">
        <v>72897</v>
      </c>
      <c r="B4928" s="414" t="s">
        <v>3952</v>
      </c>
      <c r="C4928" s="415" t="s">
        <v>260</v>
      </c>
      <c r="D4928" s="416">
        <v>19.57</v>
      </c>
      <c r="E4928" s="417" t="s">
        <v>301</v>
      </c>
    </row>
    <row r="4929" spans="1:5" ht="13.5" x14ac:dyDescent="0.25">
      <c r="A4929" s="418">
        <v>72898</v>
      </c>
      <c r="B4929" s="414" t="s">
        <v>319</v>
      </c>
      <c r="C4929" s="415" t="s">
        <v>260</v>
      </c>
      <c r="D4929" s="416">
        <v>3.85</v>
      </c>
      <c r="E4929" s="417" t="s">
        <v>301</v>
      </c>
    </row>
    <row r="4930" spans="1:5" ht="27" x14ac:dyDescent="0.25">
      <c r="A4930" s="418">
        <v>72899</v>
      </c>
      <c r="B4930" s="414" t="s">
        <v>3953</v>
      </c>
      <c r="C4930" s="415" t="s">
        <v>260</v>
      </c>
      <c r="D4930" s="416">
        <v>5.52</v>
      </c>
      <c r="E4930" s="417" t="s">
        <v>301</v>
      </c>
    </row>
    <row r="4931" spans="1:5" ht="27" x14ac:dyDescent="0.25">
      <c r="A4931" s="418">
        <v>72900</v>
      </c>
      <c r="B4931" s="414" t="s">
        <v>3954</v>
      </c>
      <c r="C4931" s="415" t="s">
        <v>260</v>
      </c>
      <c r="D4931" s="416">
        <v>6.08</v>
      </c>
      <c r="E4931" s="417" t="s">
        <v>301</v>
      </c>
    </row>
    <row r="4932" spans="1:5" ht="40.5" x14ac:dyDescent="0.25">
      <c r="A4932" s="413" t="s">
        <v>3955</v>
      </c>
      <c r="B4932" s="414" t="s">
        <v>3956</v>
      </c>
      <c r="C4932" s="415" t="s">
        <v>260</v>
      </c>
      <c r="D4932" s="416">
        <v>1.68</v>
      </c>
      <c r="E4932" s="417" t="s">
        <v>301</v>
      </c>
    </row>
    <row r="4933" spans="1:5" ht="13.5" x14ac:dyDescent="0.25">
      <c r="A4933" s="418">
        <v>83356</v>
      </c>
      <c r="B4933" s="414" t="s">
        <v>3957</v>
      </c>
      <c r="C4933" s="415" t="s">
        <v>320</v>
      </c>
      <c r="D4933" s="416">
        <v>0.8</v>
      </c>
      <c r="E4933" s="417" t="s">
        <v>301</v>
      </c>
    </row>
    <row r="4934" spans="1:5" ht="13.5" x14ac:dyDescent="0.25">
      <c r="A4934" s="418">
        <v>83358</v>
      </c>
      <c r="B4934" s="414" t="s">
        <v>3958</v>
      </c>
      <c r="C4934" s="415" t="s">
        <v>320</v>
      </c>
      <c r="D4934" s="416">
        <v>1.66</v>
      </c>
      <c r="E4934" s="417" t="s">
        <v>301</v>
      </c>
    </row>
    <row r="4935" spans="1:5" ht="27" x14ac:dyDescent="0.25">
      <c r="A4935" s="418">
        <v>95303</v>
      </c>
      <c r="B4935" s="414" t="s">
        <v>3959</v>
      </c>
      <c r="C4935" s="415" t="s">
        <v>320</v>
      </c>
      <c r="D4935" s="416">
        <v>1.02</v>
      </c>
      <c r="E4935" s="417" t="s">
        <v>301</v>
      </c>
    </row>
    <row r="4936" spans="1:5" ht="27" x14ac:dyDescent="0.25">
      <c r="A4936" s="418">
        <v>97912</v>
      </c>
      <c r="B4936" s="414" t="s">
        <v>5693</v>
      </c>
      <c r="C4936" s="415" t="s">
        <v>320</v>
      </c>
      <c r="D4936" s="416">
        <v>2.2200000000000002</v>
      </c>
      <c r="E4936" s="417" t="s">
        <v>301</v>
      </c>
    </row>
    <row r="4937" spans="1:5" ht="27" x14ac:dyDescent="0.25">
      <c r="A4937" s="418">
        <v>97913</v>
      </c>
      <c r="B4937" s="414" t="s">
        <v>5694</v>
      </c>
      <c r="C4937" s="415" t="s">
        <v>320</v>
      </c>
      <c r="D4937" s="416">
        <v>1.7</v>
      </c>
      <c r="E4937" s="417" t="s">
        <v>301</v>
      </c>
    </row>
    <row r="4938" spans="1:5" ht="27" x14ac:dyDescent="0.25">
      <c r="A4938" s="418">
        <v>97914</v>
      </c>
      <c r="B4938" s="414" t="s">
        <v>5695</v>
      </c>
      <c r="C4938" s="415" t="s">
        <v>320</v>
      </c>
      <c r="D4938" s="416">
        <v>1.59</v>
      </c>
      <c r="E4938" s="417" t="s">
        <v>301</v>
      </c>
    </row>
    <row r="4939" spans="1:5" ht="27" x14ac:dyDescent="0.25">
      <c r="A4939" s="418">
        <v>97915</v>
      </c>
      <c r="B4939" s="414" t="s">
        <v>5696</v>
      </c>
      <c r="C4939" s="415" t="s">
        <v>320</v>
      </c>
      <c r="D4939" s="416">
        <v>1.1299999999999999</v>
      </c>
      <c r="E4939" s="417" t="s">
        <v>301</v>
      </c>
    </row>
    <row r="4940" spans="1:5" ht="27" x14ac:dyDescent="0.25">
      <c r="A4940" s="418">
        <v>97916</v>
      </c>
      <c r="B4940" s="414" t="s">
        <v>5697</v>
      </c>
      <c r="C4940" s="415" t="s">
        <v>3935</v>
      </c>
      <c r="D4940" s="416">
        <v>1.48</v>
      </c>
      <c r="E4940" s="417" t="s">
        <v>301</v>
      </c>
    </row>
    <row r="4941" spans="1:5" ht="27" x14ac:dyDescent="0.25">
      <c r="A4941" s="418">
        <v>97917</v>
      </c>
      <c r="B4941" s="414" t="s">
        <v>5698</v>
      </c>
      <c r="C4941" s="415" t="s">
        <v>3935</v>
      </c>
      <c r="D4941" s="416">
        <v>1.1299999999999999</v>
      </c>
      <c r="E4941" s="417" t="s">
        <v>301</v>
      </c>
    </row>
    <row r="4942" spans="1:5" ht="27" x14ac:dyDescent="0.25">
      <c r="A4942" s="418">
        <v>97918</v>
      </c>
      <c r="B4942" s="414" t="s">
        <v>5699</v>
      </c>
      <c r="C4942" s="415" t="s">
        <v>3935</v>
      </c>
      <c r="D4942" s="416">
        <v>1.05</v>
      </c>
      <c r="E4942" s="417" t="s">
        <v>301</v>
      </c>
    </row>
    <row r="4943" spans="1:5" ht="27" x14ac:dyDescent="0.25">
      <c r="A4943" s="418">
        <v>97919</v>
      </c>
      <c r="B4943" s="414" t="s">
        <v>5700</v>
      </c>
      <c r="C4943" s="415" t="s">
        <v>3935</v>
      </c>
      <c r="D4943" s="416">
        <v>0.75</v>
      </c>
      <c r="E4943" s="417" t="s">
        <v>301</v>
      </c>
    </row>
    <row r="4944" spans="1:5" ht="27" x14ac:dyDescent="0.25">
      <c r="A4944" s="418">
        <v>94097</v>
      </c>
      <c r="B4944" s="414" t="s">
        <v>119</v>
      </c>
      <c r="C4944" s="415" t="s">
        <v>220</v>
      </c>
      <c r="D4944" s="416">
        <v>4.8</v>
      </c>
      <c r="E4944" s="417" t="s">
        <v>301</v>
      </c>
    </row>
    <row r="4945" spans="1:5" ht="27" x14ac:dyDescent="0.25">
      <c r="A4945" s="418">
        <v>94098</v>
      </c>
      <c r="B4945" s="414" t="s">
        <v>3960</v>
      </c>
      <c r="C4945" s="415" t="s">
        <v>220</v>
      </c>
      <c r="D4945" s="416">
        <v>5.48</v>
      </c>
      <c r="E4945" s="417" t="s">
        <v>301</v>
      </c>
    </row>
    <row r="4946" spans="1:5" ht="27" x14ac:dyDescent="0.25">
      <c r="A4946" s="418">
        <v>94099</v>
      </c>
      <c r="B4946" s="414" t="s">
        <v>402</v>
      </c>
      <c r="C4946" s="415" t="s">
        <v>220</v>
      </c>
      <c r="D4946" s="416">
        <v>2.41</v>
      </c>
      <c r="E4946" s="417" t="s">
        <v>301</v>
      </c>
    </row>
    <row r="4947" spans="1:5" ht="27" x14ac:dyDescent="0.25">
      <c r="A4947" s="418">
        <v>94100</v>
      </c>
      <c r="B4947" s="414" t="s">
        <v>3961</v>
      </c>
      <c r="C4947" s="415" t="s">
        <v>220</v>
      </c>
      <c r="D4947" s="416">
        <v>3.07</v>
      </c>
      <c r="E4947" s="417" t="s">
        <v>301</v>
      </c>
    </row>
    <row r="4948" spans="1:5" ht="40.5" x14ac:dyDescent="0.25">
      <c r="A4948" s="418">
        <v>94102</v>
      </c>
      <c r="B4948" s="414" t="s">
        <v>3962</v>
      </c>
      <c r="C4948" s="415" t="s">
        <v>260</v>
      </c>
      <c r="D4948" s="416">
        <v>193.89</v>
      </c>
      <c r="E4948" s="417" t="s">
        <v>301</v>
      </c>
    </row>
    <row r="4949" spans="1:5" ht="40.5" x14ac:dyDescent="0.25">
      <c r="A4949" s="418">
        <v>94103</v>
      </c>
      <c r="B4949" s="414" t="s">
        <v>3963</v>
      </c>
      <c r="C4949" s="415" t="s">
        <v>260</v>
      </c>
      <c r="D4949" s="416">
        <v>232.24</v>
      </c>
      <c r="E4949" s="417" t="s">
        <v>301</v>
      </c>
    </row>
    <row r="4950" spans="1:5" ht="40.5" x14ac:dyDescent="0.25">
      <c r="A4950" s="418">
        <v>94104</v>
      </c>
      <c r="B4950" s="414" t="s">
        <v>3964</v>
      </c>
      <c r="C4950" s="415" t="s">
        <v>260</v>
      </c>
      <c r="D4950" s="416">
        <v>197.69</v>
      </c>
      <c r="E4950" s="417" t="s">
        <v>301</v>
      </c>
    </row>
    <row r="4951" spans="1:5" ht="40.5" x14ac:dyDescent="0.25">
      <c r="A4951" s="418">
        <v>94105</v>
      </c>
      <c r="B4951" s="414" t="s">
        <v>3965</v>
      </c>
      <c r="C4951" s="415" t="s">
        <v>260</v>
      </c>
      <c r="D4951" s="416">
        <v>236.08</v>
      </c>
      <c r="E4951" s="417" t="s">
        <v>301</v>
      </c>
    </row>
    <row r="4952" spans="1:5" ht="40.5" x14ac:dyDescent="0.25">
      <c r="A4952" s="418">
        <v>94106</v>
      </c>
      <c r="B4952" s="414" t="s">
        <v>3966</v>
      </c>
      <c r="C4952" s="415" t="s">
        <v>260</v>
      </c>
      <c r="D4952" s="416">
        <v>174.77</v>
      </c>
      <c r="E4952" s="417" t="s">
        <v>301</v>
      </c>
    </row>
    <row r="4953" spans="1:5" ht="40.5" x14ac:dyDescent="0.25">
      <c r="A4953" s="418">
        <v>94107</v>
      </c>
      <c r="B4953" s="414" t="s">
        <v>3967</v>
      </c>
      <c r="C4953" s="415" t="s">
        <v>260</v>
      </c>
      <c r="D4953" s="416">
        <v>213.14</v>
      </c>
      <c r="E4953" s="417" t="s">
        <v>301</v>
      </c>
    </row>
    <row r="4954" spans="1:5" ht="40.5" x14ac:dyDescent="0.25">
      <c r="A4954" s="418">
        <v>94108</v>
      </c>
      <c r="B4954" s="414" t="s">
        <v>3968</v>
      </c>
      <c r="C4954" s="415" t="s">
        <v>260</v>
      </c>
      <c r="D4954" s="416">
        <v>178.6</v>
      </c>
      <c r="E4954" s="417" t="s">
        <v>301</v>
      </c>
    </row>
    <row r="4955" spans="1:5" ht="40.5" x14ac:dyDescent="0.25">
      <c r="A4955" s="418">
        <v>94110</v>
      </c>
      <c r="B4955" s="414" t="s">
        <v>3969</v>
      </c>
      <c r="C4955" s="415" t="s">
        <v>260</v>
      </c>
      <c r="D4955" s="416">
        <v>216.94</v>
      </c>
      <c r="E4955" s="417" t="s">
        <v>301</v>
      </c>
    </row>
    <row r="4956" spans="1:5" ht="40.5" x14ac:dyDescent="0.25">
      <c r="A4956" s="418">
        <v>94111</v>
      </c>
      <c r="B4956" s="414" t="s">
        <v>3970</v>
      </c>
      <c r="C4956" s="415" t="s">
        <v>260</v>
      </c>
      <c r="D4956" s="416">
        <v>165.7</v>
      </c>
      <c r="E4956" s="417" t="s">
        <v>301</v>
      </c>
    </row>
    <row r="4957" spans="1:5" ht="40.5" x14ac:dyDescent="0.25">
      <c r="A4957" s="418">
        <v>94112</v>
      </c>
      <c r="B4957" s="414" t="s">
        <v>3971</v>
      </c>
      <c r="C4957" s="415" t="s">
        <v>260</v>
      </c>
      <c r="D4957" s="416">
        <v>197.48</v>
      </c>
      <c r="E4957" s="417" t="s">
        <v>301</v>
      </c>
    </row>
    <row r="4958" spans="1:5" ht="40.5" x14ac:dyDescent="0.25">
      <c r="A4958" s="418">
        <v>94113</v>
      </c>
      <c r="B4958" s="414" t="s">
        <v>3972</v>
      </c>
      <c r="C4958" s="415" t="s">
        <v>260</v>
      </c>
      <c r="D4958" s="416">
        <v>171.63</v>
      </c>
      <c r="E4958" s="417" t="s">
        <v>301</v>
      </c>
    </row>
    <row r="4959" spans="1:5" ht="40.5" x14ac:dyDescent="0.25">
      <c r="A4959" s="418">
        <v>94114</v>
      </c>
      <c r="B4959" s="414" t="s">
        <v>3973</v>
      </c>
      <c r="C4959" s="415" t="s">
        <v>260</v>
      </c>
      <c r="D4959" s="416">
        <v>204.18</v>
      </c>
      <c r="E4959" s="417" t="s">
        <v>301</v>
      </c>
    </row>
    <row r="4960" spans="1:5" ht="40.5" x14ac:dyDescent="0.25">
      <c r="A4960" s="418">
        <v>94115</v>
      </c>
      <c r="B4960" s="414" t="s">
        <v>3974</v>
      </c>
      <c r="C4960" s="415" t="s">
        <v>260</v>
      </c>
      <c r="D4960" s="416">
        <v>137.91</v>
      </c>
      <c r="E4960" s="417" t="s">
        <v>301</v>
      </c>
    </row>
    <row r="4961" spans="1:5" ht="40.5" x14ac:dyDescent="0.25">
      <c r="A4961" s="418">
        <v>94116</v>
      </c>
      <c r="B4961" s="414" t="s">
        <v>3975</v>
      </c>
      <c r="C4961" s="415" t="s">
        <v>260</v>
      </c>
      <c r="D4961" s="416">
        <v>165.67</v>
      </c>
      <c r="E4961" s="417" t="s">
        <v>301</v>
      </c>
    </row>
    <row r="4962" spans="1:5" ht="40.5" x14ac:dyDescent="0.25">
      <c r="A4962" s="418">
        <v>94117</v>
      </c>
      <c r="B4962" s="414" t="s">
        <v>3976</v>
      </c>
      <c r="C4962" s="415" t="s">
        <v>260</v>
      </c>
      <c r="D4962" s="416">
        <v>143.44</v>
      </c>
      <c r="E4962" s="417" t="s">
        <v>301</v>
      </c>
    </row>
    <row r="4963" spans="1:5" ht="40.5" x14ac:dyDescent="0.25">
      <c r="A4963" s="418">
        <v>94118</v>
      </c>
      <c r="B4963" s="414" t="s">
        <v>3977</v>
      </c>
      <c r="C4963" s="415" t="s">
        <v>260</v>
      </c>
      <c r="D4963" s="416">
        <v>172.17</v>
      </c>
      <c r="E4963" s="417" t="s">
        <v>301</v>
      </c>
    </row>
    <row r="4964" spans="1:5" ht="13.5" x14ac:dyDescent="0.25">
      <c r="A4964" s="418">
        <v>6514</v>
      </c>
      <c r="B4964" s="414" t="s">
        <v>3978</v>
      </c>
      <c r="C4964" s="415" t="s">
        <v>260</v>
      </c>
      <c r="D4964" s="416">
        <v>125.13</v>
      </c>
      <c r="E4964" s="417" t="s">
        <v>301</v>
      </c>
    </row>
    <row r="4965" spans="1:5" ht="13.5" x14ac:dyDescent="0.25">
      <c r="A4965" s="418">
        <v>88549</v>
      </c>
      <c r="B4965" s="414" t="s">
        <v>3979</v>
      </c>
      <c r="C4965" s="415" t="s">
        <v>260</v>
      </c>
      <c r="D4965" s="416">
        <v>101.54</v>
      </c>
      <c r="E4965" s="417" t="s">
        <v>301</v>
      </c>
    </row>
    <row r="4966" spans="1:5" ht="13.5" x14ac:dyDescent="0.25">
      <c r="A4966" s="418">
        <v>41721</v>
      </c>
      <c r="B4966" s="414" t="s">
        <v>3980</v>
      </c>
      <c r="C4966" s="415" t="s">
        <v>260</v>
      </c>
      <c r="D4966" s="416">
        <v>3.01</v>
      </c>
      <c r="E4966" s="417" t="s">
        <v>301</v>
      </c>
    </row>
    <row r="4967" spans="1:5" ht="13.5" x14ac:dyDescent="0.25">
      <c r="A4967" s="418">
        <v>41722</v>
      </c>
      <c r="B4967" s="414" t="s">
        <v>3981</v>
      </c>
      <c r="C4967" s="415" t="s">
        <v>260</v>
      </c>
      <c r="D4967" s="416">
        <v>4.32</v>
      </c>
      <c r="E4967" s="417" t="s">
        <v>301</v>
      </c>
    </row>
    <row r="4968" spans="1:5" ht="13.5" x14ac:dyDescent="0.25">
      <c r="A4968" s="413" t="s">
        <v>3982</v>
      </c>
      <c r="B4968" s="414" t="s">
        <v>284</v>
      </c>
      <c r="C4968" s="415" t="s">
        <v>260</v>
      </c>
      <c r="D4968" s="416">
        <v>4.51</v>
      </c>
      <c r="E4968" s="417" t="s">
        <v>301</v>
      </c>
    </row>
    <row r="4969" spans="1:5" ht="27" x14ac:dyDescent="0.25">
      <c r="A4969" s="413" t="s">
        <v>3983</v>
      </c>
      <c r="B4969" s="414" t="s">
        <v>321</v>
      </c>
      <c r="C4969" s="415" t="s">
        <v>260</v>
      </c>
      <c r="D4969" s="416">
        <v>5.13</v>
      </c>
      <c r="E4969" s="417" t="s">
        <v>301</v>
      </c>
    </row>
    <row r="4970" spans="1:5" ht="13.5" x14ac:dyDescent="0.25">
      <c r="A4970" s="413" t="s">
        <v>3984</v>
      </c>
      <c r="B4970" s="414" t="s">
        <v>3985</v>
      </c>
      <c r="C4970" s="415" t="s">
        <v>260</v>
      </c>
      <c r="D4970" s="416">
        <v>1.6</v>
      </c>
      <c r="E4970" s="417" t="s">
        <v>301</v>
      </c>
    </row>
    <row r="4971" spans="1:5" ht="27" x14ac:dyDescent="0.25">
      <c r="A4971" s="418">
        <v>83344</v>
      </c>
      <c r="B4971" s="414" t="s">
        <v>3986</v>
      </c>
      <c r="C4971" s="415" t="s">
        <v>260</v>
      </c>
      <c r="D4971" s="416">
        <v>0.9</v>
      </c>
      <c r="E4971" s="417" t="s">
        <v>301</v>
      </c>
    </row>
    <row r="4972" spans="1:5" ht="13.5" x14ac:dyDescent="0.25">
      <c r="A4972" s="418">
        <v>95606</v>
      </c>
      <c r="B4972" s="414" t="s">
        <v>3987</v>
      </c>
      <c r="C4972" s="415" t="s">
        <v>260</v>
      </c>
      <c r="D4972" s="416">
        <v>1.26</v>
      </c>
      <c r="E4972" s="417" t="s">
        <v>301</v>
      </c>
    </row>
    <row r="4973" spans="1:5" ht="27" x14ac:dyDescent="0.25">
      <c r="A4973" s="418">
        <v>72131</v>
      </c>
      <c r="B4973" s="414" t="s">
        <v>3988</v>
      </c>
      <c r="C4973" s="415" t="s">
        <v>220</v>
      </c>
      <c r="D4973" s="416">
        <v>119.76</v>
      </c>
      <c r="E4973" s="417" t="s">
        <v>301</v>
      </c>
    </row>
    <row r="4974" spans="1:5" ht="27" x14ac:dyDescent="0.25">
      <c r="A4974" s="418">
        <v>72132</v>
      </c>
      <c r="B4974" s="414" t="s">
        <v>171</v>
      </c>
      <c r="C4974" s="415" t="s">
        <v>220</v>
      </c>
      <c r="D4974" s="416">
        <v>61.66</v>
      </c>
      <c r="E4974" s="417" t="s">
        <v>301</v>
      </c>
    </row>
    <row r="4975" spans="1:5" ht="27" x14ac:dyDescent="0.25">
      <c r="A4975" s="418">
        <v>72133</v>
      </c>
      <c r="B4975" s="414" t="s">
        <v>3989</v>
      </c>
      <c r="C4975" s="415" t="s">
        <v>220</v>
      </c>
      <c r="D4975" s="416">
        <v>214</v>
      </c>
      <c r="E4975" s="417" t="s">
        <v>301</v>
      </c>
    </row>
    <row r="4976" spans="1:5" ht="40.5" x14ac:dyDescent="0.25">
      <c r="A4976" s="418">
        <v>87471</v>
      </c>
      <c r="B4976" s="414" t="s">
        <v>3990</v>
      </c>
      <c r="C4976" s="415" t="s">
        <v>220</v>
      </c>
      <c r="D4976" s="416">
        <v>38.869999999999997</v>
      </c>
      <c r="E4976" s="417" t="s">
        <v>301</v>
      </c>
    </row>
    <row r="4977" spans="1:5" ht="40.5" x14ac:dyDescent="0.25">
      <c r="A4977" s="418">
        <v>87472</v>
      </c>
      <c r="B4977" s="414" t="s">
        <v>3991</v>
      </c>
      <c r="C4977" s="415" t="s">
        <v>220</v>
      </c>
      <c r="D4977" s="416">
        <v>39.840000000000003</v>
      </c>
      <c r="E4977" s="417" t="s">
        <v>301</v>
      </c>
    </row>
    <row r="4978" spans="1:5" ht="40.5" x14ac:dyDescent="0.25">
      <c r="A4978" s="418">
        <v>87473</v>
      </c>
      <c r="B4978" s="414" t="s">
        <v>3992</v>
      </c>
      <c r="C4978" s="415" t="s">
        <v>220</v>
      </c>
      <c r="D4978" s="416">
        <v>53.85</v>
      </c>
      <c r="E4978" s="417" t="s">
        <v>301</v>
      </c>
    </row>
    <row r="4979" spans="1:5" ht="40.5" x14ac:dyDescent="0.25">
      <c r="A4979" s="418">
        <v>87474</v>
      </c>
      <c r="B4979" s="414" t="s">
        <v>3993</v>
      </c>
      <c r="C4979" s="415" t="s">
        <v>220</v>
      </c>
      <c r="D4979" s="416">
        <v>54.94</v>
      </c>
      <c r="E4979" s="417" t="s">
        <v>301</v>
      </c>
    </row>
    <row r="4980" spans="1:5" ht="40.5" x14ac:dyDescent="0.25">
      <c r="A4980" s="418">
        <v>87475</v>
      </c>
      <c r="B4980" s="414" t="s">
        <v>3994</v>
      </c>
      <c r="C4980" s="415" t="s">
        <v>220</v>
      </c>
      <c r="D4980" s="416">
        <v>63.24</v>
      </c>
      <c r="E4980" s="417" t="s">
        <v>301</v>
      </c>
    </row>
    <row r="4981" spans="1:5" ht="40.5" x14ac:dyDescent="0.25">
      <c r="A4981" s="418">
        <v>87476</v>
      </c>
      <c r="B4981" s="414" t="s">
        <v>3995</v>
      </c>
      <c r="C4981" s="415" t="s">
        <v>220</v>
      </c>
      <c r="D4981" s="416">
        <v>64.53</v>
      </c>
      <c r="E4981" s="417" t="s">
        <v>301</v>
      </c>
    </row>
    <row r="4982" spans="1:5" ht="40.5" x14ac:dyDescent="0.25">
      <c r="A4982" s="418">
        <v>87477</v>
      </c>
      <c r="B4982" s="414" t="s">
        <v>3996</v>
      </c>
      <c r="C4982" s="415" t="s">
        <v>220</v>
      </c>
      <c r="D4982" s="416">
        <v>34.99</v>
      </c>
      <c r="E4982" s="417" t="s">
        <v>301</v>
      </c>
    </row>
    <row r="4983" spans="1:5" ht="40.5" x14ac:dyDescent="0.25">
      <c r="A4983" s="418">
        <v>87478</v>
      </c>
      <c r="B4983" s="414" t="s">
        <v>3997</v>
      </c>
      <c r="C4983" s="415" t="s">
        <v>220</v>
      </c>
      <c r="D4983" s="416">
        <v>35.96</v>
      </c>
      <c r="E4983" s="417" t="s">
        <v>301</v>
      </c>
    </row>
    <row r="4984" spans="1:5" ht="40.5" x14ac:dyDescent="0.25">
      <c r="A4984" s="418">
        <v>87479</v>
      </c>
      <c r="B4984" s="414" t="s">
        <v>3998</v>
      </c>
      <c r="C4984" s="415" t="s">
        <v>220</v>
      </c>
      <c r="D4984" s="416">
        <v>49.51</v>
      </c>
      <c r="E4984" s="417" t="s">
        <v>301</v>
      </c>
    </row>
    <row r="4985" spans="1:5" ht="40.5" x14ac:dyDescent="0.25">
      <c r="A4985" s="418">
        <v>87480</v>
      </c>
      <c r="B4985" s="414" t="s">
        <v>3999</v>
      </c>
      <c r="C4985" s="415" t="s">
        <v>220</v>
      </c>
      <c r="D4985" s="416">
        <v>50.6</v>
      </c>
      <c r="E4985" s="417" t="s">
        <v>301</v>
      </c>
    </row>
    <row r="4986" spans="1:5" ht="40.5" x14ac:dyDescent="0.25">
      <c r="A4986" s="418">
        <v>87481</v>
      </c>
      <c r="B4986" s="414" t="s">
        <v>4000</v>
      </c>
      <c r="C4986" s="415" t="s">
        <v>220</v>
      </c>
      <c r="D4986" s="416">
        <v>58.92</v>
      </c>
      <c r="E4986" s="417" t="s">
        <v>301</v>
      </c>
    </row>
    <row r="4987" spans="1:5" ht="40.5" x14ac:dyDescent="0.25">
      <c r="A4987" s="418">
        <v>87482</v>
      </c>
      <c r="B4987" s="414" t="s">
        <v>4001</v>
      </c>
      <c r="C4987" s="415" t="s">
        <v>220</v>
      </c>
      <c r="D4987" s="416">
        <v>60.21</v>
      </c>
      <c r="E4987" s="417" t="s">
        <v>301</v>
      </c>
    </row>
    <row r="4988" spans="1:5" ht="40.5" x14ac:dyDescent="0.25">
      <c r="A4988" s="418">
        <v>87483</v>
      </c>
      <c r="B4988" s="414" t="s">
        <v>4002</v>
      </c>
      <c r="C4988" s="415" t="s">
        <v>220</v>
      </c>
      <c r="D4988" s="416">
        <v>45.05</v>
      </c>
      <c r="E4988" s="417" t="s">
        <v>301</v>
      </c>
    </row>
    <row r="4989" spans="1:5" ht="40.5" x14ac:dyDescent="0.25">
      <c r="A4989" s="418">
        <v>87484</v>
      </c>
      <c r="B4989" s="414" t="s">
        <v>4003</v>
      </c>
      <c r="C4989" s="415" t="s">
        <v>220</v>
      </c>
      <c r="D4989" s="416">
        <v>46.02</v>
      </c>
      <c r="E4989" s="417" t="s">
        <v>301</v>
      </c>
    </row>
    <row r="4990" spans="1:5" ht="40.5" x14ac:dyDescent="0.25">
      <c r="A4990" s="418">
        <v>87485</v>
      </c>
      <c r="B4990" s="414" t="s">
        <v>4004</v>
      </c>
      <c r="C4990" s="415" t="s">
        <v>220</v>
      </c>
      <c r="D4990" s="416">
        <v>60.12</v>
      </c>
      <c r="E4990" s="417" t="s">
        <v>301</v>
      </c>
    </row>
    <row r="4991" spans="1:5" ht="40.5" x14ac:dyDescent="0.25">
      <c r="A4991" s="418">
        <v>87487</v>
      </c>
      <c r="B4991" s="414" t="s">
        <v>4005</v>
      </c>
      <c r="C4991" s="415" t="s">
        <v>220</v>
      </c>
      <c r="D4991" s="416">
        <v>69.31</v>
      </c>
      <c r="E4991" s="417" t="s">
        <v>301</v>
      </c>
    </row>
    <row r="4992" spans="1:5" ht="40.5" x14ac:dyDescent="0.25">
      <c r="A4992" s="418">
        <v>87488</v>
      </c>
      <c r="B4992" s="414" t="s">
        <v>4006</v>
      </c>
      <c r="C4992" s="415" t="s">
        <v>220</v>
      </c>
      <c r="D4992" s="416">
        <v>70.599999999999994</v>
      </c>
      <c r="E4992" s="417" t="s">
        <v>301</v>
      </c>
    </row>
    <row r="4993" spans="1:5" ht="40.5" x14ac:dyDescent="0.25">
      <c r="A4993" s="418">
        <v>87489</v>
      </c>
      <c r="B4993" s="414" t="s">
        <v>4007</v>
      </c>
      <c r="C4993" s="415" t="s">
        <v>220</v>
      </c>
      <c r="D4993" s="416">
        <v>38.520000000000003</v>
      </c>
      <c r="E4993" s="417" t="s">
        <v>301</v>
      </c>
    </row>
    <row r="4994" spans="1:5" ht="40.5" x14ac:dyDescent="0.25">
      <c r="A4994" s="418">
        <v>87490</v>
      </c>
      <c r="B4994" s="414" t="s">
        <v>4008</v>
      </c>
      <c r="C4994" s="415" t="s">
        <v>220</v>
      </c>
      <c r="D4994" s="416">
        <v>39.49</v>
      </c>
      <c r="E4994" s="417" t="s">
        <v>301</v>
      </c>
    </row>
    <row r="4995" spans="1:5" ht="40.5" x14ac:dyDescent="0.25">
      <c r="A4995" s="418">
        <v>87491</v>
      </c>
      <c r="B4995" s="414" t="s">
        <v>4009</v>
      </c>
      <c r="C4995" s="415" t="s">
        <v>220</v>
      </c>
      <c r="D4995" s="416">
        <v>53.13</v>
      </c>
      <c r="E4995" s="417" t="s">
        <v>301</v>
      </c>
    </row>
    <row r="4996" spans="1:5" ht="40.5" x14ac:dyDescent="0.25">
      <c r="A4996" s="418">
        <v>87492</v>
      </c>
      <c r="B4996" s="414" t="s">
        <v>4010</v>
      </c>
      <c r="C4996" s="415" t="s">
        <v>220</v>
      </c>
      <c r="D4996" s="416">
        <v>54.22</v>
      </c>
      <c r="E4996" s="417" t="s">
        <v>301</v>
      </c>
    </row>
    <row r="4997" spans="1:5" ht="40.5" x14ac:dyDescent="0.25">
      <c r="A4997" s="418">
        <v>87493</v>
      </c>
      <c r="B4997" s="414" t="s">
        <v>4011</v>
      </c>
      <c r="C4997" s="415" t="s">
        <v>220</v>
      </c>
      <c r="D4997" s="416">
        <v>62.64</v>
      </c>
      <c r="E4997" s="417" t="s">
        <v>301</v>
      </c>
    </row>
    <row r="4998" spans="1:5" ht="40.5" x14ac:dyDescent="0.25">
      <c r="A4998" s="418">
        <v>87494</v>
      </c>
      <c r="B4998" s="414" t="s">
        <v>4012</v>
      </c>
      <c r="C4998" s="415" t="s">
        <v>220</v>
      </c>
      <c r="D4998" s="416">
        <v>63.93</v>
      </c>
      <c r="E4998" s="417" t="s">
        <v>301</v>
      </c>
    </row>
    <row r="4999" spans="1:5" ht="40.5" x14ac:dyDescent="0.25">
      <c r="A4999" s="418">
        <v>87495</v>
      </c>
      <c r="B4999" s="414" t="s">
        <v>4013</v>
      </c>
      <c r="C4999" s="415" t="s">
        <v>220</v>
      </c>
      <c r="D4999" s="416">
        <v>68.73</v>
      </c>
      <c r="E4999" s="417" t="s">
        <v>301</v>
      </c>
    </row>
    <row r="5000" spans="1:5" ht="40.5" x14ac:dyDescent="0.25">
      <c r="A5000" s="418">
        <v>87496</v>
      </c>
      <c r="B5000" s="414" t="s">
        <v>4014</v>
      </c>
      <c r="C5000" s="415" t="s">
        <v>220</v>
      </c>
      <c r="D5000" s="416">
        <v>69.64</v>
      </c>
      <c r="E5000" s="417" t="s">
        <v>301</v>
      </c>
    </row>
    <row r="5001" spans="1:5" ht="40.5" x14ac:dyDescent="0.25">
      <c r="A5001" s="418">
        <v>87497</v>
      </c>
      <c r="B5001" s="414" t="s">
        <v>4015</v>
      </c>
      <c r="C5001" s="415" t="s">
        <v>220</v>
      </c>
      <c r="D5001" s="416">
        <v>65.61</v>
      </c>
      <c r="E5001" s="417" t="s">
        <v>301</v>
      </c>
    </row>
    <row r="5002" spans="1:5" ht="40.5" x14ac:dyDescent="0.25">
      <c r="A5002" s="418">
        <v>87498</v>
      </c>
      <c r="B5002" s="414" t="s">
        <v>4016</v>
      </c>
      <c r="C5002" s="415" t="s">
        <v>220</v>
      </c>
      <c r="D5002" s="416">
        <v>66.77</v>
      </c>
      <c r="E5002" s="417" t="s">
        <v>301</v>
      </c>
    </row>
    <row r="5003" spans="1:5" ht="40.5" x14ac:dyDescent="0.25">
      <c r="A5003" s="418">
        <v>87499</v>
      </c>
      <c r="B5003" s="414" t="s">
        <v>4017</v>
      </c>
      <c r="C5003" s="415" t="s">
        <v>220</v>
      </c>
      <c r="D5003" s="416">
        <v>75.56</v>
      </c>
      <c r="E5003" s="417" t="s">
        <v>301</v>
      </c>
    </row>
    <row r="5004" spans="1:5" ht="40.5" x14ac:dyDescent="0.25">
      <c r="A5004" s="418">
        <v>87500</v>
      </c>
      <c r="B5004" s="414" t="s">
        <v>4018</v>
      </c>
      <c r="C5004" s="415" t="s">
        <v>220</v>
      </c>
      <c r="D5004" s="416">
        <v>76.55</v>
      </c>
      <c r="E5004" s="417" t="s">
        <v>301</v>
      </c>
    </row>
    <row r="5005" spans="1:5" ht="40.5" x14ac:dyDescent="0.25">
      <c r="A5005" s="418">
        <v>87501</v>
      </c>
      <c r="B5005" s="414" t="s">
        <v>4019</v>
      </c>
      <c r="C5005" s="415" t="s">
        <v>220</v>
      </c>
      <c r="D5005" s="416">
        <v>117.15</v>
      </c>
      <c r="E5005" s="417" t="s">
        <v>301</v>
      </c>
    </row>
    <row r="5006" spans="1:5" ht="40.5" x14ac:dyDescent="0.25">
      <c r="A5006" s="418">
        <v>87502</v>
      </c>
      <c r="B5006" s="414" t="s">
        <v>4020</v>
      </c>
      <c r="C5006" s="415" t="s">
        <v>220</v>
      </c>
      <c r="D5006" s="416">
        <v>118.4</v>
      </c>
      <c r="E5006" s="417" t="s">
        <v>301</v>
      </c>
    </row>
    <row r="5007" spans="1:5" ht="40.5" x14ac:dyDescent="0.25">
      <c r="A5007" s="418">
        <v>87503</v>
      </c>
      <c r="B5007" s="414" t="s">
        <v>4021</v>
      </c>
      <c r="C5007" s="415" t="s">
        <v>220</v>
      </c>
      <c r="D5007" s="416">
        <v>58.68</v>
      </c>
      <c r="E5007" s="417" t="s">
        <v>301</v>
      </c>
    </row>
    <row r="5008" spans="1:5" ht="40.5" x14ac:dyDescent="0.25">
      <c r="A5008" s="418">
        <v>87504</v>
      </c>
      <c r="B5008" s="414" t="s">
        <v>4022</v>
      </c>
      <c r="C5008" s="415" t="s">
        <v>220</v>
      </c>
      <c r="D5008" s="416">
        <v>59.59</v>
      </c>
      <c r="E5008" s="417" t="s">
        <v>301</v>
      </c>
    </row>
    <row r="5009" spans="1:5" ht="40.5" x14ac:dyDescent="0.25">
      <c r="A5009" s="418">
        <v>87505</v>
      </c>
      <c r="B5009" s="414" t="s">
        <v>4023</v>
      </c>
      <c r="C5009" s="415" t="s">
        <v>220</v>
      </c>
      <c r="D5009" s="416">
        <v>55.69</v>
      </c>
      <c r="E5009" s="417" t="s">
        <v>301</v>
      </c>
    </row>
    <row r="5010" spans="1:5" ht="40.5" x14ac:dyDescent="0.25">
      <c r="A5010" s="418">
        <v>87506</v>
      </c>
      <c r="B5010" s="414" t="s">
        <v>4024</v>
      </c>
      <c r="C5010" s="415" t="s">
        <v>220</v>
      </c>
      <c r="D5010" s="416">
        <v>56.85</v>
      </c>
      <c r="E5010" s="417" t="s">
        <v>301</v>
      </c>
    </row>
    <row r="5011" spans="1:5" ht="40.5" x14ac:dyDescent="0.25">
      <c r="A5011" s="418">
        <v>87507</v>
      </c>
      <c r="B5011" s="414" t="s">
        <v>4025</v>
      </c>
      <c r="C5011" s="415" t="s">
        <v>220</v>
      </c>
      <c r="D5011" s="416">
        <v>62.27</v>
      </c>
      <c r="E5011" s="417" t="s">
        <v>301</v>
      </c>
    </row>
    <row r="5012" spans="1:5" ht="40.5" x14ac:dyDescent="0.25">
      <c r="A5012" s="418">
        <v>87508</v>
      </c>
      <c r="B5012" s="414" t="s">
        <v>4026</v>
      </c>
      <c r="C5012" s="415" t="s">
        <v>220</v>
      </c>
      <c r="D5012" s="416">
        <v>63.26</v>
      </c>
      <c r="E5012" s="417" t="s">
        <v>301</v>
      </c>
    </row>
    <row r="5013" spans="1:5" ht="40.5" x14ac:dyDescent="0.25">
      <c r="A5013" s="418">
        <v>87509</v>
      </c>
      <c r="B5013" s="414" t="s">
        <v>4027</v>
      </c>
      <c r="C5013" s="415" t="s">
        <v>220</v>
      </c>
      <c r="D5013" s="416">
        <v>95.79</v>
      </c>
      <c r="E5013" s="417" t="s">
        <v>301</v>
      </c>
    </row>
    <row r="5014" spans="1:5" ht="40.5" x14ac:dyDescent="0.25">
      <c r="A5014" s="418">
        <v>87510</v>
      </c>
      <c r="B5014" s="414" t="s">
        <v>4028</v>
      </c>
      <c r="C5014" s="415" t="s">
        <v>220</v>
      </c>
      <c r="D5014" s="416">
        <v>97.04</v>
      </c>
      <c r="E5014" s="417" t="s">
        <v>301</v>
      </c>
    </row>
    <row r="5015" spans="1:5" ht="40.5" x14ac:dyDescent="0.25">
      <c r="A5015" s="418">
        <v>87511</v>
      </c>
      <c r="B5015" s="414" t="s">
        <v>4029</v>
      </c>
      <c r="C5015" s="415" t="s">
        <v>220</v>
      </c>
      <c r="D5015" s="416">
        <v>77.44</v>
      </c>
      <c r="E5015" s="417" t="s">
        <v>301</v>
      </c>
    </row>
    <row r="5016" spans="1:5" ht="40.5" x14ac:dyDescent="0.25">
      <c r="A5016" s="418">
        <v>87512</v>
      </c>
      <c r="B5016" s="414" t="s">
        <v>4030</v>
      </c>
      <c r="C5016" s="415" t="s">
        <v>220</v>
      </c>
      <c r="D5016" s="416">
        <v>78.349999999999994</v>
      </c>
      <c r="E5016" s="417" t="s">
        <v>301</v>
      </c>
    </row>
    <row r="5017" spans="1:5" ht="40.5" x14ac:dyDescent="0.25">
      <c r="A5017" s="418">
        <v>87513</v>
      </c>
      <c r="B5017" s="414" t="s">
        <v>4031</v>
      </c>
      <c r="C5017" s="415" t="s">
        <v>220</v>
      </c>
      <c r="D5017" s="416">
        <v>74.64</v>
      </c>
      <c r="E5017" s="417" t="s">
        <v>301</v>
      </c>
    </row>
    <row r="5018" spans="1:5" ht="40.5" x14ac:dyDescent="0.25">
      <c r="A5018" s="418">
        <v>87514</v>
      </c>
      <c r="B5018" s="414" t="s">
        <v>4032</v>
      </c>
      <c r="C5018" s="415" t="s">
        <v>220</v>
      </c>
      <c r="D5018" s="416">
        <v>75.8</v>
      </c>
      <c r="E5018" s="417" t="s">
        <v>301</v>
      </c>
    </row>
    <row r="5019" spans="1:5" ht="40.5" x14ac:dyDescent="0.25">
      <c r="A5019" s="418">
        <v>87515</v>
      </c>
      <c r="B5019" s="414" t="s">
        <v>4033</v>
      </c>
      <c r="C5019" s="415" t="s">
        <v>220</v>
      </c>
      <c r="D5019" s="416">
        <v>87.67</v>
      </c>
      <c r="E5019" s="417" t="s">
        <v>301</v>
      </c>
    </row>
    <row r="5020" spans="1:5" ht="40.5" x14ac:dyDescent="0.25">
      <c r="A5020" s="418">
        <v>87516</v>
      </c>
      <c r="B5020" s="414" t="s">
        <v>4034</v>
      </c>
      <c r="C5020" s="415" t="s">
        <v>220</v>
      </c>
      <c r="D5020" s="416">
        <v>88.66</v>
      </c>
      <c r="E5020" s="417" t="s">
        <v>301</v>
      </c>
    </row>
    <row r="5021" spans="1:5" ht="40.5" x14ac:dyDescent="0.25">
      <c r="A5021" s="418">
        <v>87517</v>
      </c>
      <c r="B5021" s="414" t="s">
        <v>4035</v>
      </c>
      <c r="C5021" s="415" t="s">
        <v>220</v>
      </c>
      <c r="D5021" s="416">
        <v>136.02000000000001</v>
      </c>
      <c r="E5021" s="417" t="s">
        <v>301</v>
      </c>
    </row>
    <row r="5022" spans="1:5" ht="40.5" x14ac:dyDescent="0.25">
      <c r="A5022" s="418">
        <v>87518</v>
      </c>
      <c r="B5022" s="414" t="s">
        <v>4036</v>
      </c>
      <c r="C5022" s="415" t="s">
        <v>220</v>
      </c>
      <c r="D5022" s="416">
        <v>137.27000000000001</v>
      </c>
      <c r="E5022" s="417" t="s">
        <v>301</v>
      </c>
    </row>
    <row r="5023" spans="1:5" ht="40.5" x14ac:dyDescent="0.25">
      <c r="A5023" s="418">
        <v>87519</v>
      </c>
      <c r="B5023" s="414" t="s">
        <v>4037</v>
      </c>
      <c r="C5023" s="415" t="s">
        <v>220</v>
      </c>
      <c r="D5023" s="416">
        <v>64.150000000000006</v>
      </c>
      <c r="E5023" s="417" t="s">
        <v>301</v>
      </c>
    </row>
    <row r="5024" spans="1:5" ht="40.5" x14ac:dyDescent="0.25">
      <c r="A5024" s="418">
        <v>87520</v>
      </c>
      <c r="B5024" s="414" t="s">
        <v>4038</v>
      </c>
      <c r="C5024" s="415" t="s">
        <v>220</v>
      </c>
      <c r="D5024" s="416">
        <v>65.06</v>
      </c>
      <c r="E5024" s="417" t="s">
        <v>301</v>
      </c>
    </row>
    <row r="5025" spans="1:5" ht="40.5" x14ac:dyDescent="0.25">
      <c r="A5025" s="418">
        <v>87521</v>
      </c>
      <c r="B5025" s="414" t="s">
        <v>4039</v>
      </c>
      <c r="C5025" s="415" t="s">
        <v>220</v>
      </c>
      <c r="D5025" s="416">
        <v>61.2</v>
      </c>
      <c r="E5025" s="417" t="s">
        <v>301</v>
      </c>
    </row>
    <row r="5026" spans="1:5" ht="40.5" x14ac:dyDescent="0.25">
      <c r="A5026" s="418">
        <v>87522</v>
      </c>
      <c r="B5026" s="414" t="s">
        <v>4040</v>
      </c>
      <c r="C5026" s="415" t="s">
        <v>220</v>
      </c>
      <c r="D5026" s="416">
        <v>62.36</v>
      </c>
      <c r="E5026" s="417" t="s">
        <v>301</v>
      </c>
    </row>
    <row r="5027" spans="1:5" ht="40.5" x14ac:dyDescent="0.25">
      <c r="A5027" s="418">
        <v>87523</v>
      </c>
      <c r="B5027" s="414" t="s">
        <v>4041</v>
      </c>
      <c r="C5027" s="415" t="s">
        <v>220</v>
      </c>
      <c r="D5027" s="416">
        <v>69.650000000000006</v>
      </c>
      <c r="E5027" s="417" t="s">
        <v>301</v>
      </c>
    </row>
    <row r="5028" spans="1:5" ht="40.5" x14ac:dyDescent="0.25">
      <c r="A5028" s="418">
        <v>87524</v>
      </c>
      <c r="B5028" s="414" t="s">
        <v>4042</v>
      </c>
      <c r="C5028" s="415" t="s">
        <v>220</v>
      </c>
      <c r="D5028" s="416">
        <v>70.64</v>
      </c>
      <c r="E5028" s="417" t="s">
        <v>301</v>
      </c>
    </row>
    <row r="5029" spans="1:5" ht="40.5" x14ac:dyDescent="0.25">
      <c r="A5029" s="418">
        <v>87525</v>
      </c>
      <c r="B5029" s="414" t="s">
        <v>4043</v>
      </c>
      <c r="C5029" s="415" t="s">
        <v>220</v>
      </c>
      <c r="D5029" s="416">
        <v>107.22</v>
      </c>
      <c r="E5029" s="417" t="s">
        <v>301</v>
      </c>
    </row>
    <row r="5030" spans="1:5" ht="40.5" x14ac:dyDescent="0.25">
      <c r="A5030" s="418">
        <v>87526</v>
      </c>
      <c r="B5030" s="414" t="s">
        <v>4044</v>
      </c>
      <c r="C5030" s="415" t="s">
        <v>220</v>
      </c>
      <c r="D5030" s="416">
        <v>108.47</v>
      </c>
      <c r="E5030" s="417" t="s">
        <v>301</v>
      </c>
    </row>
    <row r="5031" spans="1:5" ht="40.5" x14ac:dyDescent="0.25">
      <c r="A5031" s="418">
        <v>89043</v>
      </c>
      <c r="B5031" s="414" t="s">
        <v>4045</v>
      </c>
      <c r="C5031" s="415" t="s">
        <v>220</v>
      </c>
      <c r="D5031" s="416">
        <v>65.41</v>
      </c>
      <c r="E5031" s="417" t="s">
        <v>301</v>
      </c>
    </row>
    <row r="5032" spans="1:5" ht="40.5" x14ac:dyDescent="0.25">
      <c r="A5032" s="418">
        <v>89168</v>
      </c>
      <c r="B5032" s="414" t="s">
        <v>248</v>
      </c>
      <c r="C5032" s="415" t="s">
        <v>220</v>
      </c>
      <c r="D5032" s="416">
        <v>67.38</v>
      </c>
      <c r="E5032" s="417" t="s">
        <v>301</v>
      </c>
    </row>
    <row r="5033" spans="1:5" ht="54" x14ac:dyDescent="0.25">
      <c r="A5033" s="418">
        <v>89977</v>
      </c>
      <c r="B5033" s="414" t="s">
        <v>4046</v>
      </c>
      <c r="C5033" s="415" t="s">
        <v>220</v>
      </c>
      <c r="D5033" s="416">
        <v>114.31</v>
      </c>
      <c r="E5033" s="417" t="s">
        <v>301</v>
      </c>
    </row>
    <row r="5034" spans="1:5" ht="40.5" x14ac:dyDescent="0.25">
      <c r="A5034" s="418">
        <v>90112</v>
      </c>
      <c r="B5034" s="414" t="s">
        <v>4047</v>
      </c>
      <c r="C5034" s="415" t="s">
        <v>220</v>
      </c>
      <c r="D5034" s="416">
        <v>61.21</v>
      </c>
      <c r="E5034" s="417" t="s">
        <v>301</v>
      </c>
    </row>
    <row r="5035" spans="1:5" ht="27" x14ac:dyDescent="0.25">
      <c r="A5035" s="418">
        <v>95474</v>
      </c>
      <c r="B5035" s="414" t="s">
        <v>4048</v>
      </c>
      <c r="C5035" s="415" t="s">
        <v>260</v>
      </c>
      <c r="D5035" s="416">
        <v>623.55999999999995</v>
      </c>
      <c r="E5035" s="417" t="s">
        <v>301</v>
      </c>
    </row>
    <row r="5036" spans="1:5" ht="40.5" x14ac:dyDescent="0.25">
      <c r="A5036" s="418">
        <v>89282</v>
      </c>
      <c r="B5036" s="414" t="s">
        <v>4049</v>
      </c>
      <c r="C5036" s="415" t="s">
        <v>220</v>
      </c>
      <c r="D5036" s="416">
        <v>49.34</v>
      </c>
      <c r="E5036" s="417" t="s">
        <v>301</v>
      </c>
    </row>
    <row r="5037" spans="1:5" ht="40.5" x14ac:dyDescent="0.25">
      <c r="A5037" s="418">
        <v>89283</v>
      </c>
      <c r="B5037" s="414" t="s">
        <v>4050</v>
      </c>
      <c r="C5037" s="415" t="s">
        <v>220</v>
      </c>
      <c r="D5037" s="416">
        <v>51.29</v>
      </c>
      <c r="E5037" s="417" t="s">
        <v>301</v>
      </c>
    </row>
    <row r="5038" spans="1:5" ht="40.5" x14ac:dyDescent="0.25">
      <c r="A5038" s="418">
        <v>89284</v>
      </c>
      <c r="B5038" s="414" t="s">
        <v>4051</v>
      </c>
      <c r="C5038" s="415" t="s">
        <v>220</v>
      </c>
      <c r="D5038" s="416">
        <v>44.79</v>
      </c>
      <c r="E5038" s="417" t="s">
        <v>301</v>
      </c>
    </row>
    <row r="5039" spans="1:5" ht="40.5" x14ac:dyDescent="0.25">
      <c r="A5039" s="418">
        <v>89285</v>
      </c>
      <c r="B5039" s="414" t="s">
        <v>4052</v>
      </c>
      <c r="C5039" s="415" t="s">
        <v>220</v>
      </c>
      <c r="D5039" s="416">
        <v>46.74</v>
      </c>
      <c r="E5039" s="417" t="s">
        <v>301</v>
      </c>
    </row>
    <row r="5040" spans="1:5" ht="40.5" x14ac:dyDescent="0.25">
      <c r="A5040" s="418">
        <v>89286</v>
      </c>
      <c r="B5040" s="414" t="s">
        <v>4053</v>
      </c>
      <c r="C5040" s="415" t="s">
        <v>220</v>
      </c>
      <c r="D5040" s="416">
        <v>53.66</v>
      </c>
      <c r="E5040" s="417" t="s">
        <v>301</v>
      </c>
    </row>
    <row r="5041" spans="1:5" ht="40.5" x14ac:dyDescent="0.25">
      <c r="A5041" s="418">
        <v>89287</v>
      </c>
      <c r="B5041" s="414" t="s">
        <v>4054</v>
      </c>
      <c r="C5041" s="415" t="s">
        <v>220</v>
      </c>
      <c r="D5041" s="416">
        <v>55.61</v>
      </c>
      <c r="E5041" s="417" t="s">
        <v>301</v>
      </c>
    </row>
    <row r="5042" spans="1:5" ht="40.5" x14ac:dyDescent="0.25">
      <c r="A5042" s="418">
        <v>89288</v>
      </c>
      <c r="B5042" s="414" t="s">
        <v>4055</v>
      </c>
      <c r="C5042" s="415" t="s">
        <v>220</v>
      </c>
      <c r="D5042" s="416">
        <v>47.34</v>
      </c>
      <c r="E5042" s="417" t="s">
        <v>301</v>
      </c>
    </row>
    <row r="5043" spans="1:5" ht="40.5" x14ac:dyDescent="0.25">
      <c r="A5043" s="418">
        <v>89289</v>
      </c>
      <c r="B5043" s="414" t="s">
        <v>4056</v>
      </c>
      <c r="C5043" s="415" t="s">
        <v>220</v>
      </c>
      <c r="D5043" s="416">
        <v>49.29</v>
      </c>
      <c r="E5043" s="417" t="s">
        <v>301</v>
      </c>
    </row>
    <row r="5044" spans="1:5" ht="40.5" x14ac:dyDescent="0.25">
      <c r="A5044" s="418">
        <v>89290</v>
      </c>
      <c r="B5044" s="414" t="s">
        <v>4057</v>
      </c>
      <c r="C5044" s="415" t="s">
        <v>220</v>
      </c>
      <c r="D5044" s="416">
        <v>58.17</v>
      </c>
      <c r="E5044" s="417" t="s">
        <v>301</v>
      </c>
    </row>
    <row r="5045" spans="1:5" ht="40.5" x14ac:dyDescent="0.25">
      <c r="A5045" s="418">
        <v>89291</v>
      </c>
      <c r="B5045" s="414" t="s">
        <v>4058</v>
      </c>
      <c r="C5045" s="415" t="s">
        <v>220</v>
      </c>
      <c r="D5045" s="416">
        <v>60.33</v>
      </c>
      <c r="E5045" s="417" t="s">
        <v>301</v>
      </c>
    </row>
    <row r="5046" spans="1:5" ht="40.5" x14ac:dyDescent="0.25">
      <c r="A5046" s="418">
        <v>89292</v>
      </c>
      <c r="B5046" s="414" t="s">
        <v>4059</v>
      </c>
      <c r="C5046" s="415" t="s">
        <v>220</v>
      </c>
      <c r="D5046" s="416">
        <v>53.67</v>
      </c>
      <c r="E5046" s="417" t="s">
        <v>301</v>
      </c>
    </row>
    <row r="5047" spans="1:5" ht="40.5" x14ac:dyDescent="0.25">
      <c r="A5047" s="418">
        <v>89293</v>
      </c>
      <c r="B5047" s="414" t="s">
        <v>4060</v>
      </c>
      <c r="C5047" s="415" t="s">
        <v>220</v>
      </c>
      <c r="D5047" s="416">
        <v>55.83</v>
      </c>
      <c r="E5047" s="417" t="s">
        <v>301</v>
      </c>
    </row>
    <row r="5048" spans="1:5" ht="40.5" x14ac:dyDescent="0.25">
      <c r="A5048" s="418">
        <v>89294</v>
      </c>
      <c r="B5048" s="414" t="s">
        <v>4061</v>
      </c>
      <c r="C5048" s="415" t="s">
        <v>220</v>
      </c>
      <c r="D5048" s="416">
        <v>64.069999999999993</v>
      </c>
      <c r="E5048" s="417" t="s">
        <v>301</v>
      </c>
    </row>
    <row r="5049" spans="1:5" ht="40.5" x14ac:dyDescent="0.25">
      <c r="A5049" s="418">
        <v>89295</v>
      </c>
      <c r="B5049" s="414" t="s">
        <v>4062</v>
      </c>
      <c r="C5049" s="415" t="s">
        <v>220</v>
      </c>
      <c r="D5049" s="416">
        <v>66.23</v>
      </c>
      <c r="E5049" s="417" t="s">
        <v>301</v>
      </c>
    </row>
    <row r="5050" spans="1:5" ht="40.5" x14ac:dyDescent="0.25">
      <c r="A5050" s="418">
        <v>89296</v>
      </c>
      <c r="B5050" s="414" t="s">
        <v>4063</v>
      </c>
      <c r="C5050" s="415" t="s">
        <v>220</v>
      </c>
      <c r="D5050" s="416">
        <v>57.06</v>
      </c>
      <c r="E5050" s="417" t="s">
        <v>301</v>
      </c>
    </row>
    <row r="5051" spans="1:5" ht="40.5" x14ac:dyDescent="0.25">
      <c r="A5051" s="418">
        <v>89297</v>
      </c>
      <c r="B5051" s="414" t="s">
        <v>4064</v>
      </c>
      <c r="C5051" s="415" t="s">
        <v>220</v>
      </c>
      <c r="D5051" s="416">
        <v>59.22</v>
      </c>
      <c r="E5051" s="417" t="s">
        <v>301</v>
      </c>
    </row>
    <row r="5052" spans="1:5" ht="40.5" x14ac:dyDescent="0.25">
      <c r="A5052" s="418">
        <v>89298</v>
      </c>
      <c r="B5052" s="414" t="s">
        <v>4065</v>
      </c>
      <c r="C5052" s="415" t="s">
        <v>220</v>
      </c>
      <c r="D5052" s="416">
        <v>59.54</v>
      </c>
      <c r="E5052" s="417" t="s">
        <v>301</v>
      </c>
    </row>
    <row r="5053" spans="1:5" ht="40.5" x14ac:dyDescent="0.25">
      <c r="A5053" s="418">
        <v>89299</v>
      </c>
      <c r="B5053" s="414" t="s">
        <v>4066</v>
      </c>
      <c r="C5053" s="415" t="s">
        <v>220</v>
      </c>
      <c r="D5053" s="416">
        <v>62.3</v>
      </c>
      <c r="E5053" s="417" t="s">
        <v>301</v>
      </c>
    </row>
    <row r="5054" spans="1:5" ht="40.5" x14ac:dyDescent="0.25">
      <c r="A5054" s="418">
        <v>89300</v>
      </c>
      <c r="B5054" s="414" t="s">
        <v>4067</v>
      </c>
      <c r="C5054" s="415" t="s">
        <v>220</v>
      </c>
      <c r="D5054" s="416">
        <v>55</v>
      </c>
      <c r="E5054" s="417" t="s">
        <v>301</v>
      </c>
    </row>
    <row r="5055" spans="1:5" ht="40.5" x14ac:dyDescent="0.25">
      <c r="A5055" s="418">
        <v>89301</v>
      </c>
      <c r="B5055" s="414" t="s">
        <v>4068</v>
      </c>
      <c r="C5055" s="415" t="s">
        <v>220</v>
      </c>
      <c r="D5055" s="416">
        <v>57.76</v>
      </c>
      <c r="E5055" s="417" t="s">
        <v>301</v>
      </c>
    </row>
    <row r="5056" spans="1:5" ht="40.5" x14ac:dyDescent="0.25">
      <c r="A5056" s="418">
        <v>89302</v>
      </c>
      <c r="B5056" s="414" t="s">
        <v>4069</v>
      </c>
      <c r="C5056" s="415" t="s">
        <v>220</v>
      </c>
      <c r="D5056" s="416">
        <v>66.95</v>
      </c>
      <c r="E5056" s="417" t="s">
        <v>301</v>
      </c>
    </row>
    <row r="5057" spans="1:5" ht="40.5" x14ac:dyDescent="0.25">
      <c r="A5057" s="418">
        <v>89303</v>
      </c>
      <c r="B5057" s="414" t="s">
        <v>4070</v>
      </c>
      <c r="C5057" s="415" t="s">
        <v>220</v>
      </c>
      <c r="D5057" s="416">
        <v>69.709999999999994</v>
      </c>
      <c r="E5057" s="417" t="s">
        <v>301</v>
      </c>
    </row>
    <row r="5058" spans="1:5" ht="40.5" x14ac:dyDescent="0.25">
      <c r="A5058" s="418">
        <v>89304</v>
      </c>
      <c r="B5058" s="414" t="s">
        <v>4071</v>
      </c>
      <c r="C5058" s="415" t="s">
        <v>220</v>
      </c>
      <c r="D5058" s="416">
        <v>59.47</v>
      </c>
      <c r="E5058" s="417" t="s">
        <v>301</v>
      </c>
    </row>
    <row r="5059" spans="1:5" ht="40.5" x14ac:dyDescent="0.25">
      <c r="A5059" s="418">
        <v>89305</v>
      </c>
      <c r="B5059" s="414" t="s">
        <v>4072</v>
      </c>
      <c r="C5059" s="415" t="s">
        <v>220</v>
      </c>
      <c r="D5059" s="416">
        <v>62.23</v>
      </c>
      <c r="E5059" s="417" t="s">
        <v>301</v>
      </c>
    </row>
    <row r="5060" spans="1:5" ht="40.5" x14ac:dyDescent="0.25">
      <c r="A5060" s="418">
        <v>89306</v>
      </c>
      <c r="B5060" s="414" t="s">
        <v>4073</v>
      </c>
      <c r="C5060" s="415" t="s">
        <v>220</v>
      </c>
      <c r="D5060" s="416">
        <v>68.569999999999993</v>
      </c>
      <c r="E5060" s="417" t="s">
        <v>301</v>
      </c>
    </row>
    <row r="5061" spans="1:5" ht="40.5" x14ac:dyDescent="0.25">
      <c r="A5061" s="418">
        <v>89307</v>
      </c>
      <c r="B5061" s="414" t="s">
        <v>4074</v>
      </c>
      <c r="C5061" s="415" t="s">
        <v>220</v>
      </c>
      <c r="D5061" s="416">
        <v>71.64</v>
      </c>
      <c r="E5061" s="417" t="s">
        <v>301</v>
      </c>
    </row>
    <row r="5062" spans="1:5" ht="40.5" x14ac:dyDescent="0.25">
      <c r="A5062" s="418">
        <v>89308</v>
      </c>
      <c r="B5062" s="414" t="s">
        <v>4075</v>
      </c>
      <c r="C5062" s="415" t="s">
        <v>220</v>
      </c>
      <c r="D5062" s="416">
        <v>64.069999999999993</v>
      </c>
      <c r="E5062" s="417" t="s">
        <v>301</v>
      </c>
    </row>
    <row r="5063" spans="1:5" ht="40.5" x14ac:dyDescent="0.25">
      <c r="A5063" s="418">
        <v>89309</v>
      </c>
      <c r="B5063" s="414" t="s">
        <v>4076</v>
      </c>
      <c r="C5063" s="415" t="s">
        <v>220</v>
      </c>
      <c r="D5063" s="416">
        <v>67.14</v>
      </c>
      <c r="E5063" s="417" t="s">
        <v>301</v>
      </c>
    </row>
    <row r="5064" spans="1:5" ht="40.5" x14ac:dyDescent="0.25">
      <c r="A5064" s="418">
        <v>89310</v>
      </c>
      <c r="B5064" s="414" t="s">
        <v>4077</v>
      </c>
      <c r="C5064" s="415" t="s">
        <v>220</v>
      </c>
      <c r="D5064" s="416">
        <v>77.53</v>
      </c>
      <c r="E5064" s="417" t="s">
        <v>301</v>
      </c>
    </row>
    <row r="5065" spans="1:5" ht="40.5" x14ac:dyDescent="0.25">
      <c r="A5065" s="418">
        <v>89311</v>
      </c>
      <c r="B5065" s="414" t="s">
        <v>4078</v>
      </c>
      <c r="C5065" s="415" t="s">
        <v>220</v>
      </c>
      <c r="D5065" s="416">
        <v>80.599999999999994</v>
      </c>
      <c r="E5065" s="417" t="s">
        <v>301</v>
      </c>
    </row>
    <row r="5066" spans="1:5" ht="40.5" x14ac:dyDescent="0.25">
      <c r="A5066" s="418">
        <v>89312</v>
      </c>
      <c r="B5066" s="414" t="s">
        <v>4079</v>
      </c>
      <c r="C5066" s="415" t="s">
        <v>220</v>
      </c>
      <c r="D5066" s="416">
        <v>69.38</v>
      </c>
      <c r="E5066" s="417" t="s">
        <v>301</v>
      </c>
    </row>
    <row r="5067" spans="1:5" ht="40.5" x14ac:dyDescent="0.25">
      <c r="A5067" s="418">
        <v>89313</v>
      </c>
      <c r="B5067" s="414" t="s">
        <v>4080</v>
      </c>
      <c r="C5067" s="415" t="s">
        <v>220</v>
      </c>
      <c r="D5067" s="416">
        <v>72.45</v>
      </c>
      <c r="E5067" s="417" t="s">
        <v>301</v>
      </c>
    </row>
    <row r="5068" spans="1:5" ht="27" x14ac:dyDescent="0.25">
      <c r="A5068" s="418">
        <v>95465</v>
      </c>
      <c r="B5068" s="414" t="s">
        <v>4081</v>
      </c>
      <c r="C5068" s="415" t="s">
        <v>220</v>
      </c>
      <c r="D5068" s="416">
        <v>124.52</v>
      </c>
      <c r="E5068" s="417" t="s">
        <v>301</v>
      </c>
    </row>
    <row r="5069" spans="1:5" ht="40.5" x14ac:dyDescent="0.25">
      <c r="A5069" s="418">
        <v>87447</v>
      </c>
      <c r="B5069" s="414" t="s">
        <v>4082</v>
      </c>
      <c r="C5069" s="415" t="s">
        <v>220</v>
      </c>
      <c r="D5069" s="416">
        <v>46.53</v>
      </c>
      <c r="E5069" s="417" t="s">
        <v>301</v>
      </c>
    </row>
    <row r="5070" spans="1:5" ht="40.5" x14ac:dyDescent="0.25">
      <c r="A5070" s="418">
        <v>87448</v>
      </c>
      <c r="B5070" s="414" t="s">
        <v>4083</v>
      </c>
      <c r="C5070" s="415" t="s">
        <v>220</v>
      </c>
      <c r="D5070" s="416">
        <v>46.94</v>
      </c>
      <c r="E5070" s="417" t="s">
        <v>301</v>
      </c>
    </row>
    <row r="5071" spans="1:5" ht="40.5" x14ac:dyDescent="0.25">
      <c r="A5071" s="418">
        <v>87449</v>
      </c>
      <c r="B5071" s="414" t="s">
        <v>4084</v>
      </c>
      <c r="C5071" s="415" t="s">
        <v>220</v>
      </c>
      <c r="D5071" s="416">
        <v>59.58</v>
      </c>
      <c r="E5071" s="417" t="s">
        <v>301</v>
      </c>
    </row>
    <row r="5072" spans="1:5" ht="40.5" x14ac:dyDescent="0.25">
      <c r="A5072" s="418">
        <v>87450</v>
      </c>
      <c r="B5072" s="414" t="s">
        <v>4085</v>
      </c>
      <c r="C5072" s="415" t="s">
        <v>220</v>
      </c>
      <c r="D5072" s="416">
        <v>60.54</v>
      </c>
      <c r="E5072" s="417" t="s">
        <v>301</v>
      </c>
    </row>
    <row r="5073" spans="1:5" ht="40.5" x14ac:dyDescent="0.25">
      <c r="A5073" s="418">
        <v>87451</v>
      </c>
      <c r="B5073" s="414" t="s">
        <v>4086</v>
      </c>
      <c r="C5073" s="415" t="s">
        <v>220</v>
      </c>
      <c r="D5073" s="416">
        <v>72.3</v>
      </c>
      <c r="E5073" s="417" t="s">
        <v>301</v>
      </c>
    </row>
    <row r="5074" spans="1:5" ht="40.5" x14ac:dyDescent="0.25">
      <c r="A5074" s="418">
        <v>87452</v>
      </c>
      <c r="B5074" s="414" t="s">
        <v>4087</v>
      </c>
      <c r="C5074" s="415" t="s">
        <v>220</v>
      </c>
      <c r="D5074" s="416">
        <v>72.64</v>
      </c>
      <c r="E5074" s="417" t="s">
        <v>301</v>
      </c>
    </row>
    <row r="5075" spans="1:5" ht="40.5" x14ac:dyDescent="0.25">
      <c r="A5075" s="418">
        <v>87453</v>
      </c>
      <c r="B5075" s="414" t="s">
        <v>4088</v>
      </c>
      <c r="C5075" s="415" t="s">
        <v>220</v>
      </c>
      <c r="D5075" s="416">
        <v>42.95</v>
      </c>
      <c r="E5075" s="417" t="s">
        <v>301</v>
      </c>
    </row>
    <row r="5076" spans="1:5" ht="40.5" x14ac:dyDescent="0.25">
      <c r="A5076" s="418">
        <v>87454</v>
      </c>
      <c r="B5076" s="414" t="s">
        <v>4089</v>
      </c>
      <c r="C5076" s="415" t="s">
        <v>220</v>
      </c>
      <c r="D5076" s="416">
        <v>43.77</v>
      </c>
      <c r="E5076" s="417" t="s">
        <v>301</v>
      </c>
    </row>
    <row r="5077" spans="1:5" ht="40.5" x14ac:dyDescent="0.25">
      <c r="A5077" s="418">
        <v>87455</v>
      </c>
      <c r="B5077" s="414" t="s">
        <v>4090</v>
      </c>
      <c r="C5077" s="415" t="s">
        <v>220</v>
      </c>
      <c r="D5077" s="416">
        <v>55.25</v>
      </c>
      <c r="E5077" s="417" t="s">
        <v>301</v>
      </c>
    </row>
    <row r="5078" spans="1:5" ht="40.5" x14ac:dyDescent="0.25">
      <c r="A5078" s="418">
        <v>87456</v>
      </c>
      <c r="B5078" s="414" t="s">
        <v>4091</v>
      </c>
      <c r="C5078" s="415" t="s">
        <v>220</v>
      </c>
      <c r="D5078" s="416">
        <v>56.48</v>
      </c>
      <c r="E5078" s="417" t="s">
        <v>301</v>
      </c>
    </row>
    <row r="5079" spans="1:5" ht="40.5" x14ac:dyDescent="0.25">
      <c r="A5079" s="418">
        <v>87457</v>
      </c>
      <c r="B5079" s="414" t="s">
        <v>4092</v>
      </c>
      <c r="C5079" s="415" t="s">
        <v>220</v>
      </c>
      <c r="D5079" s="416">
        <v>67.069999999999993</v>
      </c>
      <c r="E5079" s="417" t="s">
        <v>301</v>
      </c>
    </row>
    <row r="5080" spans="1:5" ht="40.5" x14ac:dyDescent="0.25">
      <c r="A5080" s="418">
        <v>87458</v>
      </c>
      <c r="B5080" s="414" t="s">
        <v>4093</v>
      </c>
      <c r="C5080" s="415" t="s">
        <v>220</v>
      </c>
      <c r="D5080" s="416">
        <v>68.27</v>
      </c>
      <c r="E5080" s="417" t="s">
        <v>301</v>
      </c>
    </row>
    <row r="5081" spans="1:5" ht="40.5" x14ac:dyDescent="0.25">
      <c r="A5081" s="418">
        <v>87459</v>
      </c>
      <c r="B5081" s="414" t="s">
        <v>4094</v>
      </c>
      <c r="C5081" s="415" t="s">
        <v>220</v>
      </c>
      <c r="D5081" s="416">
        <v>52.56</v>
      </c>
      <c r="E5081" s="417" t="s">
        <v>301</v>
      </c>
    </row>
    <row r="5082" spans="1:5" ht="40.5" x14ac:dyDescent="0.25">
      <c r="A5082" s="418">
        <v>87460</v>
      </c>
      <c r="B5082" s="414" t="s">
        <v>4095</v>
      </c>
      <c r="C5082" s="415" t="s">
        <v>220</v>
      </c>
      <c r="D5082" s="416">
        <v>53.38</v>
      </c>
      <c r="E5082" s="417" t="s">
        <v>301</v>
      </c>
    </row>
    <row r="5083" spans="1:5" ht="40.5" x14ac:dyDescent="0.25">
      <c r="A5083" s="418">
        <v>87461</v>
      </c>
      <c r="B5083" s="414" t="s">
        <v>4096</v>
      </c>
      <c r="C5083" s="415" t="s">
        <v>220</v>
      </c>
      <c r="D5083" s="416">
        <v>65.63</v>
      </c>
      <c r="E5083" s="417" t="s">
        <v>301</v>
      </c>
    </row>
    <row r="5084" spans="1:5" ht="40.5" x14ac:dyDescent="0.25">
      <c r="A5084" s="418">
        <v>87462</v>
      </c>
      <c r="B5084" s="414" t="s">
        <v>4097</v>
      </c>
      <c r="C5084" s="415" t="s">
        <v>220</v>
      </c>
      <c r="D5084" s="416">
        <v>66.59</v>
      </c>
      <c r="E5084" s="417" t="s">
        <v>301</v>
      </c>
    </row>
    <row r="5085" spans="1:5" ht="40.5" x14ac:dyDescent="0.25">
      <c r="A5085" s="418">
        <v>87463</v>
      </c>
      <c r="B5085" s="414" t="s">
        <v>4098</v>
      </c>
      <c r="C5085" s="415" t="s">
        <v>220</v>
      </c>
      <c r="D5085" s="416">
        <v>77.55</v>
      </c>
      <c r="E5085" s="417" t="s">
        <v>301</v>
      </c>
    </row>
    <row r="5086" spans="1:5" ht="40.5" x14ac:dyDescent="0.25">
      <c r="A5086" s="418">
        <v>87464</v>
      </c>
      <c r="B5086" s="414" t="s">
        <v>4099</v>
      </c>
      <c r="C5086" s="415" t="s">
        <v>220</v>
      </c>
      <c r="D5086" s="416">
        <v>78.75</v>
      </c>
      <c r="E5086" s="417" t="s">
        <v>301</v>
      </c>
    </row>
    <row r="5087" spans="1:5" ht="40.5" x14ac:dyDescent="0.25">
      <c r="A5087" s="418">
        <v>87465</v>
      </c>
      <c r="B5087" s="414" t="s">
        <v>4100</v>
      </c>
      <c r="C5087" s="415" t="s">
        <v>220</v>
      </c>
      <c r="D5087" s="416">
        <v>46.33</v>
      </c>
      <c r="E5087" s="417" t="s">
        <v>301</v>
      </c>
    </row>
    <row r="5088" spans="1:5" ht="40.5" x14ac:dyDescent="0.25">
      <c r="A5088" s="418">
        <v>87466</v>
      </c>
      <c r="B5088" s="414" t="s">
        <v>4101</v>
      </c>
      <c r="C5088" s="415" t="s">
        <v>220</v>
      </c>
      <c r="D5088" s="416">
        <v>47.15</v>
      </c>
      <c r="E5088" s="417" t="s">
        <v>301</v>
      </c>
    </row>
    <row r="5089" spans="1:5" ht="40.5" x14ac:dyDescent="0.25">
      <c r="A5089" s="418">
        <v>87467</v>
      </c>
      <c r="B5089" s="414" t="s">
        <v>4102</v>
      </c>
      <c r="C5089" s="415" t="s">
        <v>220</v>
      </c>
      <c r="D5089" s="416">
        <v>58.94</v>
      </c>
      <c r="E5089" s="417" t="s">
        <v>301</v>
      </c>
    </row>
    <row r="5090" spans="1:5" ht="40.5" x14ac:dyDescent="0.25">
      <c r="A5090" s="418">
        <v>87468</v>
      </c>
      <c r="B5090" s="414" t="s">
        <v>4103</v>
      </c>
      <c r="C5090" s="415" t="s">
        <v>220</v>
      </c>
      <c r="D5090" s="416">
        <v>59.9</v>
      </c>
      <c r="E5090" s="417" t="s">
        <v>301</v>
      </c>
    </row>
    <row r="5091" spans="1:5" ht="40.5" x14ac:dyDescent="0.25">
      <c r="A5091" s="418">
        <v>87469</v>
      </c>
      <c r="B5091" s="414" t="s">
        <v>4104</v>
      </c>
      <c r="C5091" s="415" t="s">
        <v>220</v>
      </c>
      <c r="D5091" s="416">
        <v>70.88</v>
      </c>
      <c r="E5091" s="417" t="s">
        <v>301</v>
      </c>
    </row>
    <row r="5092" spans="1:5" ht="40.5" x14ac:dyDescent="0.25">
      <c r="A5092" s="418">
        <v>87470</v>
      </c>
      <c r="B5092" s="414" t="s">
        <v>4105</v>
      </c>
      <c r="C5092" s="415" t="s">
        <v>220</v>
      </c>
      <c r="D5092" s="416">
        <v>72.08</v>
      </c>
      <c r="E5092" s="417" t="s">
        <v>301</v>
      </c>
    </row>
    <row r="5093" spans="1:5" ht="40.5" x14ac:dyDescent="0.25">
      <c r="A5093" s="418">
        <v>89044</v>
      </c>
      <c r="B5093" s="414" t="s">
        <v>4106</v>
      </c>
      <c r="C5093" s="415" t="s">
        <v>220</v>
      </c>
      <c r="D5093" s="416">
        <v>46.43</v>
      </c>
      <c r="E5093" s="417" t="s">
        <v>301</v>
      </c>
    </row>
    <row r="5094" spans="1:5" ht="40.5" x14ac:dyDescent="0.25">
      <c r="A5094" s="418">
        <v>89169</v>
      </c>
      <c r="B5094" s="414" t="s">
        <v>4107</v>
      </c>
      <c r="C5094" s="415" t="s">
        <v>220</v>
      </c>
      <c r="D5094" s="416">
        <v>47.22</v>
      </c>
      <c r="E5094" s="417" t="s">
        <v>301</v>
      </c>
    </row>
    <row r="5095" spans="1:5" ht="40.5" x14ac:dyDescent="0.25">
      <c r="A5095" s="418">
        <v>89978</v>
      </c>
      <c r="B5095" s="414" t="s">
        <v>247</v>
      </c>
      <c r="C5095" s="415" t="s">
        <v>220</v>
      </c>
      <c r="D5095" s="416">
        <v>59.98</v>
      </c>
      <c r="E5095" s="417" t="s">
        <v>301</v>
      </c>
    </row>
    <row r="5096" spans="1:5" ht="27" x14ac:dyDescent="0.25">
      <c r="A5096" s="413" t="s">
        <v>4108</v>
      </c>
      <c r="B5096" s="414" t="s">
        <v>4109</v>
      </c>
      <c r="C5096" s="415" t="s">
        <v>220</v>
      </c>
      <c r="D5096" s="416">
        <v>101.61</v>
      </c>
      <c r="E5096" s="417" t="s">
        <v>301</v>
      </c>
    </row>
    <row r="5097" spans="1:5" ht="27" x14ac:dyDescent="0.25">
      <c r="A5097" s="413" t="s">
        <v>4110</v>
      </c>
      <c r="B5097" s="414" t="s">
        <v>4111</v>
      </c>
      <c r="C5097" s="415" t="s">
        <v>220</v>
      </c>
      <c r="D5097" s="416">
        <v>101.74</v>
      </c>
      <c r="E5097" s="417" t="s">
        <v>301</v>
      </c>
    </row>
    <row r="5098" spans="1:5" ht="27" x14ac:dyDescent="0.25">
      <c r="A5098" s="413" t="s">
        <v>4112</v>
      </c>
      <c r="B5098" s="414" t="s">
        <v>4113</v>
      </c>
      <c r="C5098" s="415" t="s">
        <v>220</v>
      </c>
      <c r="D5098" s="416">
        <v>174.47</v>
      </c>
      <c r="E5098" s="417" t="s">
        <v>301</v>
      </c>
    </row>
    <row r="5099" spans="1:5" ht="40.5" x14ac:dyDescent="0.25">
      <c r="A5099" s="418">
        <v>89453</v>
      </c>
      <c r="B5099" s="414" t="s">
        <v>4114</v>
      </c>
      <c r="C5099" s="415" t="s">
        <v>220</v>
      </c>
      <c r="D5099" s="416">
        <v>51.68</v>
      </c>
      <c r="E5099" s="417" t="s">
        <v>301</v>
      </c>
    </row>
    <row r="5100" spans="1:5" ht="40.5" x14ac:dyDescent="0.25">
      <c r="A5100" s="418">
        <v>89454</v>
      </c>
      <c r="B5100" s="414" t="s">
        <v>4115</v>
      </c>
      <c r="C5100" s="415" t="s">
        <v>220</v>
      </c>
      <c r="D5100" s="416">
        <v>49.15</v>
      </c>
      <c r="E5100" s="417" t="s">
        <v>301</v>
      </c>
    </row>
    <row r="5101" spans="1:5" ht="40.5" x14ac:dyDescent="0.25">
      <c r="A5101" s="418">
        <v>89455</v>
      </c>
      <c r="B5101" s="414" t="s">
        <v>4116</v>
      </c>
      <c r="C5101" s="415" t="s">
        <v>220</v>
      </c>
      <c r="D5101" s="416">
        <v>63.09</v>
      </c>
      <c r="E5101" s="417" t="s">
        <v>301</v>
      </c>
    </row>
    <row r="5102" spans="1:5" ht="40.5" x14ac:dyDescent="0.25">
      <c r="A5102" s="418">
        <v>89456</v>
      </c>
      <c r="B5102" s="414" t="s">
        <v>4117</v>
      </c>
      <c r="C5102" s="415" t="s">
        <v>220</v>
      </c>
      <c r="D5102" s="416">
        <v>60.01</v>
      </c>
      <c r="E5102" s="417" t="s">
        <v>301</v>
      </c>
    </row>
    <row r="5103" spans="1:5" ht="40.5" x14ac:dyDescent="0.25">
      <c r="A5103" s="418">
        <v>89457</v>
      </c>
      <c r="B5103" s="414" t="s">
        <v>4118</v>
      </c>
      <c r="C5103" s="415" t="s">
        <v>220</v>
      </c>
      <c r="D5103" s="416">
        <v>55.29</v>
      </c>
      <c r="E5103" s="417" t="s">
        <v>301</v>
      </c>
    </row>
    <row r="5104" spans="1:5" ht="40.5" x14ac:dyDescent="0.25">
      <c r="A5104" s="418">
        <v>89458</v>
      </c>
      <c r="B5104" s="414" t="s">
        <v>4119</v>
      </c>
      <c r="C5104" s="415" t="s">
        <v>220</v>
      </c>
      <c r="D5104" s="416">
        <v>51.21</v>
      </c>
      <c r="E5104" s="417" t="s">
        <v>301</v>
      </c>
    </row>
    <row r="5105" spans="1:5" ht="40.5" x14ac:dyDescent="0.25">
      <c r="A5105" s="418">
        <v>89459</v>
      </c>
      <c r="B5105" s="414" t="s">
        <v>4120</v>
      </c>
      <c r="C5105" s="415" t="s">
        <v>220</v>
      </c>
      <c r="D5105" s="416">
        <v>67.97</v>
      </c>
      <c r="E5105" s="417" t="s">
        <v>301</v>
      </c>
    </row>
    <row r="5106" spans="1:5" ht="40.5" x14ac:dyDescent="0.25">
      <c r="A5106" s="418">
        <v>89460</v>
      </c>
      <c r="B5106" s="414" t="s">
        <v>4121</v>
      </c>
      <c r="C5106" s="415" t="s">
        <v>220</v>
      </c>
      <c r="D5106" s="416">
        <v>63</v>
      </c>
      <c r="E5106" s="417" t="s">
        <v>301</v>
      </c>
    </row>
    <row r="5107" spans="1:5" ht="40.5" x14ac:dyDescent="0.25">
      <c r="A5107" s="418">
        <v>89462</v>
      </c>
      <c r="B5107" s="414" t="s">
        <v>4122</v>
      </c>
      <c r="C5107" s="415" t="s">
        <v>220</v>
      </c>
      <c r="D5107" s="416">
        <v>59.69</v>
      </c>
      <c r="E5107" s="417" t="s">
        <v>301</v>
      </c>
    </row>
    <row r="5108" spans="1:5" ht="40.5" x14ac:dyDescent="0.25">
      <c r="A5108" s="418">
        <v>89463</v>
      </c>
      <c r="B5108" s="414" t="s">
        <v>4123</v>
      </c>
      <c r="C5108" s="415" t="s">
        <v>220</v>
      </c>
      <c r="D5108" s="416">
        <v>57.37</v>
      </c>
      <c r="E5108" s="417" t="s">
        <v>301</v>
      </c>
    </row>
    <row r="5109" spans="1:5" ht="40.5" x14ac:dyDescent="0.25">
      <c r="A5109" s="418">
        <v>89464</v>
      </c>
      <c r="B5109" s="414" t="s">
        <v>4124</v>
      </c>
      <c r="C5109" s="415" t="s">
        <v>220</v>
      </c>
      <c r="D5109" s="416">
        <v>77.98</v>
      </c>
      <c r="E5109" s="417" t="s">
        <v>301</v>
      </c>
    </row>
    <row r="5110" spans="1:5" ht="40.5" x14ac:dyDescent="0.25">
      <c r="A5110" s="418">
        <v>89465</v>
      </c>
      <c r="B5110" s="414" t="s">
        <v>4125</v>
      </c>
      <c r="C5110" s="415" t="s">
        <v>220</v>
      </c>
      <c r="D5110" s="416">
        <v>75.239999999999995</v>
      </c>
      <c r="E5110" s="417" t="s">
        <v>301</v>
      </c>
    </row>
    <row r="5111" spans="1:5" ht="40.5" x14ac:dyDescent="0.25">
      <c r="A5111" s="418">
        <v>89466</v>
      </c>
      <c r="B5111" s="414" t="s">
        <v>4126</v>
      </c>
      <c r="C5111" s="415" t="s">
        <v>220</v>
      </c>
      <c r="D5111" s="416">
        <v>63.66</v>
      </c>
      <c r="E5111" s="417" t="s">
        <v>301</v>
      </c>
    </row>
    <row r="5112" spans="1:5" ht="40.5" x14ac:dyDescent="0.25">
      <c r="A5112" s="418">
        <v>89467</v>
      </c>
      <c r="B5112" s="414" t="s">
        <v>4127</v>
      </c>
      <c r="C5112" s="415" t="s">
        <v>220</v>
      </c>
      <c r="D5112" s="416">
        <v>59.53</v>
      </c>
      <c r="E5112" s="417" t="s">
        <v>301</v>
      </c>
    </row>
    <row r="5113" spans="1:5" ht="40.5" x14ac:dyDescent="0.25">
      <c r="A5113" s="418">
        <v>89468</v>
      </c>
      <c r="B5113" s="414" t="s">
        <v>4128</v>
      </c>
      <c r="C5113" s="415" t="s">
        <v>220</v>
      </c>
      <c r="D5113" s="416">
        <v>82.73</v>
      </c>
      <c r="E5113" s="417" t="s">
        <v>301</v>
      </c>
    </row>
    <row r="5114" spans="1:5" ht="40.5" x14ac:dyDescent="0.25">
      <c r="A5114" s="418">
        <v>89469</v>
      </c>
      <c r="B5114" s="414" t="s">
        <v>4129</v>
      </c>
      <c r="C5114" s="415" t="s">
        <v>220</v>
      </c>
      <c r="D5114" s="416">
        <v>77.86</v>
      </c>
      <c r="E5114" s="417" t="s">
        <v>301</v>
      </c>
    </row>
    <row r="5115" spans="1:5" ht="40.5" x14ac:dyDescent="0.25">
      <c r="A5115" s="418">
        <v>89470</v>
      </c>
      <c r="B5115" s="414" t="s">
        <v>4130</v>
      </c>
      <c r="C5115" s="415" t="s">
        <v>220</v>
      </c>
      <c r="D5115" s="416">
        <v>63.96</v>
      </c>
      <c r="E5115" s="417" t="s">
        <v>301</v>
      </c>
    </row>
    <row r="5116" spans="1:5" ht="40.5" x14ac:dyDescent="0.25">
      <c r="A5116" s="418">
        <v>89471</v>
      </c>
      <c r="B5116" s="414" t="s">
        <v>4131</v>
      </c>
      <c r="C5116" s="415" t="s">
        <v>220</v>
      </c>
      <c r="D5116" s="416">
        <v>61.44</v>
      </c>
      <c r="E5116" s="417" t="s">
        <v>301</v>
      </c>
    </row>
    <row r="5117" spans="1:5" ht="40.5" x14ac:dyDescent="0.25">
      <c r="A5117" s="418">
        <v>89472</v>
      </c>
      <c r="B5117" s="414" t="s">
        <v>4132</v>
      </c>
      <c r="C5117" s="415" t="s">
        <v>220</v>
      </c>
      <c r="D5117" s="416">
        <v>74.92</v>
      </c>
      <c r="E5117" s="417" t="s">
        <v>301</v>
      </c>
    </row>
    <row r="5118" spans="1:5" ht="40.5" x14ac:dyDescent="0.25">
      <c r="A5118" s="418">
        <v>89473</v>
      </c>
      <c r="B5118" s="414" t="s">
        <v>4133</v>
      </c>
      <c r="C5118" s="415" t="s">
        <v>220</v>
      </c>
      <c r="D5118" s="416">
        <v>72.06</v>
      </c>
      <c r="E5118" s="417" t="s">
        <v>301</v>
      </c>
    </row>
    <row r="5119" spans="1:5" ht="40.5" x14ac:dyDescent="0.25">
      <c r="A5119" s="418">
        <v>89474</v>
      </c>
      <c r="B5119" s="414" t="s">
        <v>4134</v>
      </c>
      <c r="C5119" s="415" t="s">
        <v>220</v>
      </c>
      <c r="D5119" s="416">
        <v>70.989999999999995</v>
      </c>
      <c r="E5119" s="417" t="s">
        <v>301</v>
      </c>
    </row>
    <row r="5120" spans="1:5" ht="40.5" x14ac:dyDescent="0.25">
      <c r="A5120" s="418">
        <v>89475</v>
      </c>
      <c r="B5120" s="414" t="s">
        <v>4135</v>
      </c>
      <c r="C5120" s="415" t="s">
        <v>220</v>
      </c>
      <c r="D5120" s="416">
        <v>65.36</v>
      </c>
      <c r="E5120" s="417" t="s">
        <v>301</v>
      </c>
    </row>
    <row r="5121" spans="1:5" ht="40.5" x14ac:dyDescent="0.25">
      <c r="A5121" s="418">
        <v>89476</v>
      </c>
      <c r="B5121" s="414" t="s">
        <v>4136</v>
      </c>
      <c r="C5121" s="415" t="s">
        <v>220</v>
      </c>
      <c r="D5121" s="416">
        <v>83.43</v>
      </c>
      <c r="E5121" s="417" t="s">
        <v>301</v>
      </c>
    </row>
    <row r="5122" spans="1:5" ht="40.5" x14ac:dyDescent="0.25">
      <c r="A5122" s="418">
        <v>89477</v>
      </c>
      <c r="B5122" s="414" t="s">
        <v>4137</v>
      </c>
      <c r="C5122" s="415" t="s">
        <v>220</v>
      </c>
      <c r="D5122" s="416">
        <v>77.13</v>
      </c>
      <c r="E5122" s="417" t="s">
        <v>301</v>
      </c>
    </row>
    <row r="5123" spans="1:5" ht="40.5" x14ac:dyDescent="0.25">
      <c r="A5123" s="418">
        <v>89478</v>
      </c>
      <c r="B5123" s="414" t="s">
        <v>4138</v>
      </c>
      <c r="C5123" s="415" t="s">
        <v>220</v>
      </c>
      <c r="D5123" s="416">
        <v>72.2</v>
      </c>
      <c r="E5123" s="417" t="s">
        <v>301</v>
      </c>
    </row>
    <row r="5124" spans="1:5" ht="40.5" x14ac:dyDescent="0.25">
      <c r="A5124" s="418">
        <v>89479</v>
      </c>
      <c r="B5124" s="414" t="s">
        <v>4139</v>
      </c>
      <c r="C5124" s="415" t="s">
        <v>220</v>
      </c>
      <c r="D5124" s="416">
        <v>69.89</v>
      </c>
      <c r="E5124" s="417" t="s">
        <v>301</v>
      </c>
    </row>
    <row r="5125" spans="1:5" ht="40.5" x14ac:dyDescent="0.25">
      <c r="A5125" s="418">
        <v>89480</v>
      </c>
      <c r="B5125" s="414" t="s">
        <v>4140</v>
      </c>
      <c r="C5125" s="415" t="s">
        <v>220</v>
      </c>
      <c r="D5125" s="416">
        <v>90.04</v>
      </c>
      <c r="E5125" s="417" t="s">
        <v>301</v>
      </c>
    </row>
    <row r="5126" spans="1:5" ht="40.5" x14ac:dyDescent="0.25">
      <c r="A5126" s="418">
        <v>89483</v>
      </c>
      <c r="B5126" s="414" t="s">
        <v>4141</v>
      </c>
      <c r="C5126" s="415" t="s">
        <v>220</v>
      </c>
      <c r="D5126" s="416">
        <v>87.5</v>
      </c>
      <c r="E5126" s="417" t="s">
        <v>301</v>
      </c>
    </row>
    <row r="5127" spans="1:5" ht="40.5" x14ac:dyDescent="0.25">
      <c r="A5127" s="418">
        <v>89484</v>
      </c>
      <c r="B5127" s="414" t="s">
        <v>4142</v>
      </c>
      <c r="C5127" s="415" t="s">
        <v>220</v>
      </c>
      <c r="D5127" s="416">
        <v>79.59</v>
      </c>
      <c r="E5127" s="417" t="s">
        <v>301</v>
      </c>
    </row>
    <row r="5128" spans="1:5" ht="40.5" x14ac:dyDescent="0.25">
      <c r="A5128" s="418">
        <v>89486</v>
      </c>
      <c r="B5128" s="414" t="s">
        <v>4143</v>
      </c>
      <c r="C5128" s="415" t="s">
        <v>220</v>
      </c>
      <c r="D5128" s="416">
        <v>74.12</v>
      </c>
      <c r="E5128" s="417" t="s">
        <v>301</v>
      </c>
    </row>
    <row r="5129" spans="1:5" ht="40.5" x14ac:dyDescent="0.25">
      <c r="A5129" s="418">
        <v>89487</v>
      </c>
      <c r="B5129" s="414" t="s">
        <v>4144</v>
      </c>
      <c r="C5129" s="415" t="s">
        <v>220</v>
      </c>
      <c r="D5129" s="416">
        <v>98.41</v>
      </c>
      <c r="E5129" s="417" t="s">
        <v>301</v>
      </c>
    </row>
    <row r="5130" spans="1:5" ht="40.5" x14ac:dyDescent="0.25">
      <c r="A5130" s="418">
        <v>89488</v>
      </c>
      <c r="B5130" s="414" t="s">
        <v>4145</v>
      </c>
      <c r="C5130" s="415" t="s">
        <v>220</v>
      </c>
      <c r="D5130" s="416">
        <v>92.2</v>
      </c>
      <c r="E5130" s="417" t="s">
        <v>301</v>
      </c>
    </row>
    <row r="5131" spans="1:5" ht="40.5" x14ac:dyDescent="0.25">
      <c r="A5131" s="418">
        <v>91815</v>
      </c>
      <c r="B5131" s="414" t="s">
        <v>4146</v>
      </c>
      <c r="C5131" s="415" t="s">
        <v>220</v>
      </c>
      <c r="D5131" s="416">
        <v>51.71</v>
      </c>
      <c r="E5131" s="417" t="s">
        <v>301</v>
      </c>
    </row>
    <row r="5132" spans="1:5" ht="40.5" x14ac:dyDescent="0.25">
      <c r="A5132" s="418">
        <v>91816</v>
      </c>
      <c r="B5132" s="414" t="s">
        <v>4147</v>
      </c>
      <c r="C5132" s="415" t="s">
        <v>220</v>
      </c>
      <c r="D5132" s="416">
        <v>59.93</v>
      </c>
      <c r="E5132" s="417" t="s">
        <v>301</v>
      </c>
    </row>
    <row r="5133" spans="1:5" ht="40.5" x14ac:dyDescent="0.25">
      <c r="A5133" s="418">
        <v>72139</v>
      </c>
      <c r="B5133" s="414" t="s">
        <v>4148</v>
      </c>
      <c r="C5133" s="415" t="s">
        <v>220</v>
      </c>
      <c r="D5133" s="416">
        <v>433.16</v>
      </c>
      <c r="E5133" s="417" t="s">
        <v>301</v>
      </c>
    </row>
    <row r="5134" spans="1:5" ht="40.5" x14ac:dyDescent="0.25">
      <c r="A5134" s="418">
        <v>72175</v>
      </c>
      <c r="B5134" s="414" t="s">
        <v>4149</v>
      </c>
      <c r="C5134" s="415" t="s">
        <v>220</v>
      </c>
      <c r="D5134" s="416">
        <v>436.15</v>
      </c>
      <c r="E5134" s="417" t="s">
        <v>301</v>
      </c>
    </row>
    <row r="5135" spans="1:5" ht="40.5" x14ac:dyDescent="0.25">
      <c r="A5135" s="418">
        <v>72176</v>
      </c>
      <c r="B5135" s="414" t="s">
        <v>4150</v>
      </c>
      <c r="C5135" s="415" t="s">
        <v>220</v>
      </c>
      <c r="D5135" s="416">
        <v>439.15</v>
      </c>
      <c r="E5135" s="417" t="s">
        <v>301</v>
      </c>
    </row>
    <row r="5136" spans="1:5" ht="13.5" x14ac:dyDescent="0.25">
      <c r="A5136" s="418">
        <v>72178</v>
      </c>
      <c r="B5136" s="414" t="s">
        <v>4151</v>
      </c>
      <c r="C5136" s="415" t="s">
        <v>220</v>
      </c>
      <c r="D5136" s="416">
        <v>25.62</v>
      </c>
      <c r="E5136" s="417" t="s">
        <v>301</v>
      </c>
    </row>
    <row r="5137" spans="1:5" ht="27" x14ac:dyDescent="0.25">
      <c r="A5137" s="418">
        <v>72179</v>
      </c>
      <c r="B5137" s="414" t="s">
        <v>4152</v>
      </c>
      <c r="C5137" s="415" t="s">
        <v>220</v>
      </c>
      <c r="D5137" s="416">
        <v>53.67</v>
      </c>
      <c r="E5137" s="417" t="s">
        <v>301</v>
      </c>
    </row>
    <row r="5138" spans="1:5" ht="27" x14ac:dyDescent="0.25">
      <c r="A5138" s="418">
        <v>72180</v>
      </c>
      <c r="B5138" s="414" t="s">
        <v>4153</v>
      </c>
      <c r="C5138" s="415" t="s">
        <v>220</v>
      </c>
      <c r="D5138" s="416">
        <v>15.64</v>
      </c>
      <c r="E5138" s="417" t="s">
        <v>301</v>
      </c>
    </row>
    <row r="5139" spans="1:5" ht="27" x14ac:dyDescent="0.25">
      <c r="A5139" s="418">
        <v>72181</v>
      </c>
      <c r="B5139" s="414" t="s">
        <v>4154</v>
      </c>
      <c r="C5139" s="415" t="s">
        <v>220</v>
      </c>
      <c r="D5139" s="416">
        <v>31.7</v>
      </c>
      <c r="E5139" s="417" t="s">
        <v>301</v>
      </c>
    </row>
    <row r="5140" spans="1:5" ht="27" x14ac:dyDescent="0.25">
      <c r="A5140" s="413" t="s">
        <v>4155</v>
      </c>
      <c r="B5140" s="414" t="s">
        <v>4156</v>
      </c>
      <c r="C5140" s="415" t="s">
        <v>220</v>
      </c>
      <c r="D5140" s="416">
        <v>271.48</v>
      </c>
      <c r="E5140" s="417" t="s">
        <v>301</v>
      </c>
    </row>
    <row r="5141" spans="1:5" ht="27" x14ac:dyDescent="0.25">
      <c r="A5141" s="413" t="s">
        <v>4157</v>
      </c>
      <c r="B5141" s="414" t="s">
        <v>4158</v>
      </c>
      <c r="C5141" s="415" t="s">
        <v>220</v>
      </c>
      <c r="D5141" s="416">
        <v>225.21</v>
      </c>
      <c r="E5141" s="417" t="s">
        <v>301</v>
      </c>
    </row>
    <row r="5142" spans="1:5" ht="27" x14ac:dyDescent="0.25">
      <c r="A5142" s="413" t="s">
        <v>4159</v>
      </c>
      <c r="B5142" s="414" t="s">
        <v>4160</v>
      </c>
      <c r="C5142" s="415" t="s">
        <v>220</v>
      </c>
      <c r="D5142" s="416">
        <v>384.25</v>
      </c>
      <c r="E5142" s="417" t="s">
        <v>301</v>
      </c>
    </row>
    <row r="5143" spans="1:5" ht="27" x14ac:dyDescent="0.25">
      <c r="A5143" s="418">
        <v>79627</v>
      </c>
      <c r="B5143" s="414" t="s">
        <v>4161</v>
      </c>
      <c r="C5143" s="415" t="s">
        <v>220</v>
      </c>
      <c r="D5143" s="416">
        <v>677.19</v>
      </c>
      <c r="E5143" s="417" t="s">
        <v>301</v>
      </c>
    </row>
    <row r="5144" spans="1:5" ht="27" x14ac:dyDescent="0.25">
      <c r="A5144" s="418">
        <v>96358</v>
      </c>
      <c r="B5144" s="414" t="s">
        <v>4162</v>
      </c>
      <c r="C5144" s="415" t="s">
        <v>220</v>
      </c>
      <c r="D5144" s="416">
        <v>77.569999999999993</v>
      </c>
      <c r="E5144" s="417" t="s">
        <v>301</v>
      </c>
    </row>
    <row r="5145" spans="1:5" ht="27" x14ac:dyDescent="0.25">
      <c r="A5145" s="418">
        <v>96359</v>
      </c>
      <c r="B5145" s="414" t="s">
        <v>4163</v>
      </c>
      <c r="C5145" s="415" t="s">
        <v>220</v>
      </c>
      <c r="D5145" s="416">
        <v>84.36</v>
      </c>
      <c r="E5145" s="417" t="s">
        <v>301</v>
      </c>
    </row>
    <row r="5146" spans="1:5" ht="27" x14ac:dyDescent="0.25">
      <c r="A5146" s="418">
        <v>96360</v>
      </c>
      <c r="B5146" s="414" t="s">
        <v>4164</v>
      </c>
      <c r="C5146" s="415" t="s">
        <v>220</v>
      </c>
      <c r="D5146" s="416">
        <v>95.83</v>
      </c>
      <c r="E5146" s="417" t="s">
        <v>301</v>
      </c>
    </row>
    <row r="5147" spans="1:5" ht="27" x14ac:dyDescent="0.25">
      <c r="A5147" s="418">
        <v>96361</v>
      </c>
      <c r="B5147" s="414" t="s">
        <v>4165</v>
      </c>
      <c r="C5147" s="415" t="s">
        <v>220</v>
      </c>
      <c r="D5147" s="416">
        <v>108.98</v>
      </c>
      <c r="E5147" s="417" t="s">
        <v>301</v>
      </c>
    </row>
    <row r="5148" spans="1:5" ht="40.5" x14ac:dyDescent="0.25">
      <c r="A5148" s="418">
        <v>96362</v>
      </c>
      <c r="B5148" s="414" t="s">
        <v>4166</v>
      </c>
      <c r="C5148" s="415" t="s">
        <v>220</v>
      </c>
      <c r="D5148" s="416">
        <v>103.46</v>
      </c>
      <c r="E5148" s="417" t="s">
        <v>301</v>
      </c>
    </row>
    <row r="5149" spans="1:5" ht="40.5" x14ac:dyDescent="0.25">
      <c r="A5149" s="418">
        <v>96363</v>
      </c>
      <c r="B5149" s="414" t="s">
        <v>4167</v>
      </c>
      <c r="C5149" s="415" t="s">
        <v>220</v>
      </c>
      <c r="D5149" s="416">
        <v>110.56</v>
      </c>
      <c r="E5149" s="417" t="s">
        <v>301</v>
      </c>
    </row>
    <row r="5150" spans="1:5" ht="40.5" x14ac:dyDescent="0.25">
      <c r="A5150" s="418">
        <v>96364</v>
      </c>
      <c r="B5150" s="414" t="s">
        <v>4168</v>
      </c>
      <c r="C5150" s="415" t="s">
        <v>220</v>
      </c>
      <c r="D5150" s="416">
        <v>121.74</v>
      </c>
      <c r="E5150" s="417" t="s">
        <v>301</v>
      </c>
    </row>
    <row r="5151" spans="1:5" ht="40.5" x14ac:dyDescent="0.25">
      <c r="A5151" s="418">
        <v>96365</v>
      </c>
      <c r="B5151" s="414" t="s">
        <v>4169</v>
      </c>
      <c r="C5151" s="415" t="s">
        <v>220</v>
      </c>
      <c r="D5151" s="416">
        <v>135.18</v>
      </c>
      <c r="E5151" s="417" t="s">
        <v>301</v>
      </c>
    </row>
    <row r="5152" spans="1:5" ht="27" x14ac:dyDescent="0.25">
      <c r="A5152" s="418">
        <v>96366</v>
      </c>
      <c r="B5152" s="414" t="s">
        <v>4170</v>
      </c>
      <c r="C5152" s="415" t="s">
        <v>220</v>
      </c>
      <c r="D5152" s="416">
        <v>129.38999999999999</v>
      </c>
      <c r="E5152" s="417" t="s">
        <v>301</v>
      </c>
    </row>
    <row r="5153" spans="1:5" ht="27" x14ac:dyDescent="0.25">
      <c r="A5153" s="418">
        <v>96367</v>
      </c>
      <c r="B5153" s="414" t="s">
        <v>4171</v>
      </c>
      <c r="C5153" s="415" t="s">
        <v>220</v>
      </c>
      <c r="D5153" s="416">
        <v>136.75</v>
      </c>
      <c r="E5153" s="417" t="s">
        <v>301</v>
      </c>
    </row>
    <row r="5154" spans="1:5" ht="27" x14ac:dyDescent="0.25">
      <c r="A5154" s="418">
        <v>96368</v>
      </c>
      <c r="B5154" s="414" t="s">
        <v>4172</v>
      </c>
      <c r="C5154" s="415" t="s">
        <v>220</v>
      </c>
      <c r="D5154" s="416">
        <v>147.66</v>
      </c>
      <c r="E5154" s="417" t="s">
        <v>301</v>
      </c>
    </row>
    <row r="5155" spans="1:5" ht="27" x14ac:dyDescent="0.25">
      <c r="A5155" s="418">
        <v>96369</v>
      </c>
      <c r="B5155" s="414" t="s">
        <v>4173</v>
      </c>
      <c r="C5155" s="415" t="s">
        <v>220</v>
      </c>
      <c r="D5155" s="416">
        <v>161.37</v>
      </c>
      <c r="E5155" s="417" t="s">
        <v>301</v>
      </c>
    </row>
    <row r="5156" spans="1:5" ht="27" x14ac:dyDescent="0.25">
      <c r="A5156" s="418">
        <v>96370</v>
      </c>
      <c r="B5156" s="414" t="s">
        <v>4174</v>
      </c>
      <c r="C5156" s="415" t="s">
        <v>220</v>
      </c>
      <c r="D5156" s="416">
        <v>48.33</v>
      </c>
      <c r="E5156" s="417" t="s">
        <v>301</v>
      </c>
    </row>
    <row r="5157" spans="1:5" ht="27" x14ac:dyDescent="0.25">
      <c r="A5157" s="418">
        <v>96371</v>
      </c>
      <c r="B5157" s="414" t="s">
        <v>4175</v>
      </c>
      <c r="C5157" s="415" t="s">
        <v>220</v>
      </c>
      <c r="D5157" s="416">
        <v>54.97</v>
      </c>
      <c r="E5157" s="417" t="s">
        <v>301</v>
      </c>
    </row>
    <row r="5158" spans="1:5" ht="13.5" x14ac:dyDescent="0.25">
      <c r="A5158" s="418">
        <v>96372</v>
      </c>
      <c r="B5158" s="414" t="s">
        <v>4176</v>
      </c>
      <c r="C5158" s="415" t="s">
        <v>220</v>
      </c>
      <c r="D5158" s="416">
        <v>26.1</v>
      </c>
      <c r="E5158" s="417" t="s">
        <v>301</v>
      </c>
    </row>
    <row r="5159" spans="1:5" ht="13.5" x14ac:dyDescent="0.25">
      <c r="A5159" s="418">
        <v>96373</v>
      </c>
      <c r="B5159" s="414" t="s">
        <v>4177</v>
      </c>
      <c r="C5159" s="415" t="s">
        <v>8</v>
      </c>
      <c r="D5159" s="416">
        <v>6.7</v>
      </c>
      <c r="E5159" s="417" t="s">
        <v>301</v>
      </c>
    </row>
    <row r="5160" spans="1:5" ht="13.5" x14ac:dyDescent="0.25">
      <c r="A5160" s="418">
        <v>96374</v>
      </c>
      <c r="B5160" s="414" t="s">
        <v>4178</v>
      </c>
      <c r="C5160" s="415" t="s">
        <v>8</v>
      </c>
      <c r="D5160" s="416">
        <v>26.66</v>
      </c>
      <c r="E5160" s="417" t="s">
        <v>301</v>
      </c>
    </row>
    <row r="5161" spans="1:5" ht="27" x14ac:dyDescent="0.25">
      <c r="A5161" s="413" t="s">
        <v>4179</v>
      </c>
      <c r="B5161" s="414" t="s">
        <v>4180</v>
      </c>
      <c r="C5161" s="415" t="s">
        <v>220</v>
      </c>
      <c r="D5161" s="416">
        <v>56.01</v>
      </c>
      <c r="E5161" s="417" t="s">
        <v>301</v>
      </c>
    </row>
    <row r="5162" spans="1:5" ht="27" x14ac:dyDescent="0.25">
      <c r="A5162" s="413" t="s">
        <v>4181</v>
      </c>
      <c r="B5162" s="414" t="s">
        <v>4182</v>
      </c>
      <c r="C5162" s="415" t="s">
        <v>220</v>
      </c>
      <c r="D5162" s="416">
        <v>114.41</v>
      </c>
      <c r="E5162" s="417" t="s">
        <v>301</v>
      </c>
    </row>
    <row r="5163" spans="1:5" ht="40.5" x14ac:dyDescent="0.25">
      <c r="A5163" s="413" t="s">
        <v>4183</v>
      </c>
      <c r="B5163" s="414" t="s">
        <v>4184</v>
      </c>
      <c r="C5163" s="415" t="s">
        <v>220</v>
      </c>
      <c r="D5163" s="416">
        <v>54.3</v>
      </c>
      <c r="E5163" s="417" t="s">
        <v>301</v>
      </c>
    </row>
    <row r="5164" spans="1:5" ht="40.5" x14ac:dyDescent="0.25">
      <c r="A5164" s="413" t="s">
        <v>4185</v>
      </c>
      <c r="B5164" s="414" t="s">
        <v>4186</v>
      </c>
      <c r="C5164" s="415" t="s">
        <v>220</v>
      </c>
      <c r="D5164" s="416">
        <v>43.48</v>
      </c>
      <c r="E5164" s="417" t="s">
        <v>301</v>
      </c>
    </row>
    <row r="5165" spans="1:5" ht="27" x14ac:dyDescent="0.25">
      <c r="A5165" s="418">
        <v>83694</v>
      </c>
      <c r="B5165" s="414" t="s">
        <v>4187</v>
      </c>
      <c r="C5165" s="415" t="s">
        <v>220</v>
      </c>
      <c r="D5165" s="416">
        <v>18.239999999999998</v>
      </c>
      <c r="E5165" s="417" t="s">
        <v>301</v>
      </c>
    </row>
    <row r="5166" spans="1:5" ht="13.5" x14ac:dyDescent="0.25">
      <c r="A5166" s="413" t="s">
        <v>4188</v>
      </c>
      <c r="B5166" s="414" t="s">
        <v>4189</v>
      </c>
      <c r="C5166" s="415" t="s">
        <v>220</v>
      </c>
      <c r="D5166" s="416">
        <v>25.82</v>
      </c>
      <c r="E5166" s="417" t="s">
        <v>301</v>
      </c>
    </row>
    <row r="5167" spans="1:5" ht="13.5" x14ac:dyDescent="0.25">
      <c r="A5167" s="418">
        <v>83771</v>
      </c>
      <c r="B5167" s="414" t="s">
        <v>4190</v>
      </c>
      <c r="C5167" s="415" t="s">
        <v>260</v>
      </c>
      <c r="D5167" s="416">
        <v>7.14</v>
      </c>
      <c r="E5167" s="417" t="s">
        <v>301</v>
      </c>
    </row>
    <row r="5168" spans="1:5" ht="27" x14ac:dyDescent="0.25">
      <c r="A5168" s="413">
        <v>92970</v>
      </c>
      <c r="B5168" s="414" t="s">
        <v>4191</v>
      </c>
      <c r="C5168" s="415" t="s">
        <v>220</v>
      </c>
      <c r="D5168" s="416">
        <v>12.06</v>
      </c>
      <c r="E5168" s="417" t="s">
        <v>301</v>
      </c>
    </row>
    <row r="5169" spans="1:5" ht="27" x14ac:dyDescent="0.25">
      <c r="A5169" s="418">
        <v>72916</v>
      </c>
      <c r="B5169" s="414" t="s">
        <v>4192</v>
      </c>
      <c r="C5169" s="415" t="s">
        <v>260</v>
      </c>
      <c r="D5169" s="416">
        <v>27.16</v>
      </c>
      <c r="E5169" s="417" t="s">
        <v>301</v>
      </c>
    </row>
    <row r="5170" spans="1:5" ht="27" x14ac:dyDescent="0.25">
      <c r="A5170" s="418">
        <v>72919</v>
      </c>
      <c r="B5170" s="414" t="s">
        <v>4193</v>
      </c>
      <c r="C5170" s="415" t="s">
        <v>260</v>
      </c>
      <c r="D5170" s="416">
        <v>38.659999999999997</v>
      </c>
      <c r="E5170" s="417" t="s">
        <v>301</v>
      </c>
    </row>
    <row r="5171" spans="1:5" ht="27" x14ac:dyDescent="0.25">
      <c r="A5171" s="418">
        <v>72922</v>
      </c>
      <c r="B5171" s="414" t="s">
        <v>4194</v>
      </c>
      <c r="C5171" s="415" t="s">
        <v>260</v>
      </c>
      <c r="D5171" s="416">
        <v>52.6</v>
      </c>
      <c r="E5171" s="417" t="s">
        <v>301</v>
      </c>
    </row>
    <row r="5172" spans="1:5" ht="27" x14ac:dyDescent="0.25">
      <c r="A5172" s="418">
        <v>72923</v>
      </c>
      <c r="B5172" s="414" t="s">
        <v>4195</v>
      </c>
      <c r="C5172" s="415" t="s">
        <v>260</v>
      </c>
      <c r="D5172" s="416">
        <v>81.349999999999994</v>
      </c>
      <c r="E5172" s="417" t="s">
        <v>301</v>
      </c>
    </row>
    <row r="5173" spans="1:5" ht="27" x14ac:dyDescent="0.25">
      <c r="A5173" s="418">
        <v>72924</v>
      </c>
      <c r="B5173" s="414" t="s">
        <v>4196</v>
      </c>
      <c r="C5173" s="415" t="s">
        <v>260</v>
      </c>
      <c r="D5173" s="416">
        <v>69.33</v>
      </c>
      <c r="E5173" s="417" t="s">
        <v>301</v>
      </c>
    </row>
    <row r="5174" spans="1:5" ht="13.5" x14ac:dyDescent="0.25">
      <c r="A5174" s="418">
        <v>72961</v>
      </c>
      <c r="B5174" s="414" t="s">
        <v>4197</v>
      </c>
      <c r="C5174" s="415" t="s">
        <v>220</v>
      </c>
      <c r="D5174" s="416">
        <v>1.24</v>
      </c>
      <c r="E5174" s="417" t="s">
        <v>301</v>
      </c>
    </row>
    <row r="5175" spans="1:5" ht="40.5" x14ac:dyDescent="0.25">
      <c r="A5175" s="418">
        <v>96387</v>
      </c>
      <c r="B5175" s="414" t="s">
        <v>5701</v>
      </c>
      <c r="C5175" s="415" t="s">
        <v>260</v>
      </c>
      <c r="D5175" s="416">
        <v>6.49</v>
      </c>
      <c r="E5175" s="417" t="s">
        <v>301</v>
      </c>
    </row>
    <row r="5176" spans="1:5" ht="27" x14ac:dyDescent="0.25">
      <c r="A5176" s="418">
        <v>96388</v>
      </c>
      <c r="B5176" s="414" t="s">
        <v>5702</v>
      </c>
      <c r="C5176" s="415" t="s">
        <v>260</v>
      </c>
      <c r="D5176" s="416">
        <v>6.21</v>
      </c>
      <c r="E5176" s="417" t="s">
        <v>301</v>
      </c>
    </row>
    <row r="5177" spans="1:5" ht="27" x14ac:dyDescent="0.25">
      <c r="A5177" s="418">
        <v>96389</v>
      </c>
      <c r="B5177" s="414" t="s">
        <v>5703</v>
      </c>
      <c r="C5177" s="415" t="s">
        <v>260</v>
      </c>
      <c r="D5177" s="416">
        <v>27.9</v>
      </c>
      <c r="E5177" s="417" t="s">
        <v>301</v>
      </c>
    </row>
    <row r="5178" spans="1:5" ht="27" x14ac:dyDescent="0.25">
      <c r="A5178" s="418">
        <v>96390</v>
      </c>
      <c r="B5178" s="414" t="s">
        <v>5704</v>
      </c>
      <c r="C5178" s="415" t="s">
        <v>260</v>
      </c>
      <c r="D5178" s="416">
        <v>46.35</v>
      </c>
      <c r="E5178" s="417" t="s">
        <v>301</v>
      </c>
    </row>
    <row r="5179" spans="1:5" ht="40.5" x14ac:dyDescent="0.25">
      <c r="A5179" s="418">
        <v>96391</v>
      </c>
      <c r="B5179" s="414" t="s">
        <v>5705</v>
      </c>
      <c r="C5179" s="415" t="s">
        <v>260</v>
      </c>
      <c r="D5179" s="416">
        <v>64.569999999999993</v>
      </c>
      <c r="E5179" s="417" t="s">
        <v>301</v>
      </c>
    </row>
    <row r="5180" spans="1:5" ht="40.5" x14ac:dyDescent="0.25">
      <c r="A5180" s="418">
        <v>96392</v>
      </c>
      <c r="B5180" s="414" t="s">
        <v>5706</v>
      </c>
      <c r="C5180" s="415" t="s">
        <v>260</v>
      </c>
      <c r="D5180" s="416">
        <v>86.12</v>
      </c>
      <c r="E5180" s="417" t="s">
        <v>301</v>
      </c>
    </row>
    <row r="5181" spans="1:5" ht="27" x14ac:dyDescent="0.25">
      <c r="A5181" s="418">
        <v>96396</v>
      </c>
      <c r="B5181" s="414" t="s">
        <v>5707</v>
      </c>
      <c r="C5181" s="415" t="s">
        <v>260</v>
      </c>
      <c r="D5181" s="416">
        <v>140.38</v>
      </c>
      <c r="E5181" s="417" t="s">
        <v>301</v>
      </c>
    </row>
    <row r="5182" spans="1:5" ht="27" x14ac:dyDescent="0.25">
      <c r="A5182" s="418">
        <v>96397</v>
      </c>
      <c r="B5182" s="414" t="s">
        <v>5708</v>
      </c>
      <c r="C5182" s="415" t="s">
        <v>260</v>
      </c>
      <c r="D5182" s="416">
        <v>171.91</v>
      </c>
      <c r="E5182" s="417" t="s">
        <v>301</v>
      </c>
    </row>
    <row r="5183" spans="1:5" ht="27" x14ac:dyDescent="0.25">
      <c r="A5183" s="418">
        <v>96398</v>
      </c>
      <c r="B5183" s="414" t="s">
        <v>5709</v>
      </c>
      <c r="C5183" s="415" t="s">
        <v>260</v>
      </c>
      <c r="D5183" s="416">
        <v>185.37</v>
      </c>
      <c r="E5183" s="417" t="s">
        <v>301</v>
      </c>
    </row>
    <row r="5184" spans="1:5" ht="27" x14ac:dyDescent="0.25">
      <c r="A5184" s="418">
        <v>96399</v>
      </c>
      <c r="B5184" s="414" t="s">
        <v>5710</v>
      </c>
      <c r="C5184" s="415" t="s">
        <v>260</v>
      </c>
      <c r="D5184" s="416">
        <v>116.43</v>
      </c>
      <c r="E5184" s="417" t="s">
        <v>301</v>
      </c>
    </row>
    <row r="5185" spans="1:5" ht="27" x14ac:dyDescent="0.25">
      <c r="A5185" s="418">
        <v>96400</v>
      </c>
      <c r="B5185" s="414" t="s">
        <v>5711</v>
      </c>
      <c r="C5185" s="415" t="s">
        <v>260</v>
      </c>
      <c r="D5185" s="416">
        <v>126.8</v>
      </c>
      <c r="E5185" s="417" t="s">
        <v>301</v>
      </c>
    </row>
    <row r="5186" spans="1:5" ht="13.5" x14ac:dyDescent="0.25">
      <c r="A5186" s="418">
        <v>96401</v>
      </c>
      <c r="B5186" s="414" t="s">
        <v>5712</v>
      </c>
      <c r="C5186" s="415" t="s">
        <v>220</v>
      </c>
      <c r="D5186" s="416">
        <v>6.74</v>
      </c>
      <c r="E5186" s="417" t="s">
        <v>301</v>
      </c>
    </row>
    <row r="5187" spans="1:5" ht="27" x14ac:dyDescent="0.25">
      <c r="A5187" s="418">
        <v>96402</v>
      </c>
      <c r="B5187" s="414" t="s">
        <v>7968</v>
      </c>
      <c r="C5187" s="415" t="s">
        <v>220</v>
      </c>
      <c r="D5187" s="416">
        <v>1.42</v>
      </c>
      <c r="E5187" s="417" t="s">
        <v>301</v>
      </c>
    </row>
    <row r="5188" spans="1:5" ht="27" x14ac:dyDescent="0.25">
      <c r="A5188" s="418">
        <v>72799</v>
      </c>
      <c r="B5188" s="414" t="s">
        <v>4198</v>
      </c>
      <c r="C5188" s="415" t="s">
        <v>220</v>
      </c>
      <c r="D5188" s="416">
        <v>79.959999999999994</v>
      </c>
      <c r="E5188" s="417" t="s">
        <v>301</v>
      </c>
    </row>
    <row r="5189" spans="1:5" ht="13.5" x14ac:dyDescent="0.25">
      <c r="A5189" s="418">
        <v>72942</v>
      </c>
      <c r="B5189" s="414" t="s">
        <v>4199</v>
      </c>
      <c r="C5189" s="415" t="s">
        <v>220</v>
      </c>
      <c r="D5189" s="416">
        <v>1.69</v>
      </c>
      <c r="E5189" s="417" t="s">
        <v>301</v>
      </c>
    </row>
    <row r="5190" spans="1:5" ht="13.5" x14ac:dyDescent="0.25">
      <c r="A5190" s="418">
        <v>72943</v>
      </c>
      <c r="B5190" s="414" t="s">
        <v>4200</v>
      </c>
      <c r="C5190" s="415" t="s">
        <v>220</v>
      </c>
      <c r="D5190" s="416">
        <v>1.89</v>
      </c>
      <c r="E5190" s="417" t="s">
        <v>301</v>
      </c>
    </row>
    <row r="5191" spans="1:5" ht="13.5" x14ac:dyDescent="0.25">
      <c r="A5191" s="418">
        <v>72972</v>
      </c>
      <c r="B5191" s="414" t="s">
        <v>4201</v>
      </c>
      <c r="C5191" s="415" t="s">
        <v>220</v>
      </c>
      <c r="D5191" s="416">
        <v>0.84</v>
      </c>
      <c r="E5191" s="417" t="s">
        <v>301</v>
      </c>
    </row>
    <row r="5192" spans="1:5" ht="13.5" x14ac:dyDescent="0.25">
      <c r="A5192" s="418">
        <v>72973</v>
      </c>
      <c r="B5192" s="414" t="s">
        <v>4202</v>
      </c>
      <c r="C5192" s="415" t="s">
        <v>8</v>
      </c>
      <c r="D5192" s="416">
        <v>1.57</v>
      </c>
      <c r="E5192" s="417" t="s">
        <v>301</v>
      </c>
    </row>
    <row r="5193" spans="1:5" ht="13.5" x14ac:dyDescent="0.25">
      <c r="A5193" s="418">
        <v>72974</v>
      </c>
      <c r="B5193" s="414" t="s">
        <v>4203</v>
      </c>
      <c r="C5193" s="415" t="s">
        <v>220</v>
      </c>
      <c r="D5193" s="416">
        <v>5.26</v>
      </c>
      <c r="E5193" s="417" t="s">
        <v>301</v>
      </c>
    </row>
    <row r="5194" spans="1:5" ht="13.5" x14ac:dyDescent="0.25">
      <c r="A5194" s="418">
        <v>72975</v>
      </c>
      <c r="B5194" s="414" t="s">
        <v>4204</v>
      </c>
      <c r="C5194" s="415" t="s">
        <v>220</v>
      </c>
      <c r="D5194" s="416">
        <v>0.59</v>
      </c>
      <c r="E5194" s="417" t="s">
        <v>301</v>
      </c>
    </row>
    <row r="5195" spans="1:5" ht="27" x14ac:dyDescent="0.25">
      <c r="A5195" s="418">
        <v>72978</v>
      </c>
      <c r="B5195" s="414" t="s">
        <v>4205</v>
      </c>
      <c r="C5195" s="415" t="s">
        <v>8</v>
      </c>
      <c r="D5195" s="416">
        <v>5.25</v>
      </c>
      <c r="E5195" s="417" t="s">
        <v>301</v>
      </c>
    </row>
    <row r="5196" spans="1:5" ht="27" x14ac:dyDescent="0.25">
      <c r="A5196" s="418">
        <v>72979</v>
      </c>
      <c r="B5196" s="414" t="s">
        <v>4206</v>
      </c>
      <c r="C5196" s="415" t="s">
        <v>220</v>
      </c>
      <c r="D5196" s="416">
        <v>10.06</v>
      </c>
      <c r="E5196" s="417" t="s">
        <v>301</v>
      </c>
    </row>
    <row r="5197" spans="1:5" ht="40.5" x14ac:dyDescent="0.25">
      <c r="A5197" s="413" t="s">
        <v>4207</v>
      </c>
      <c r="B5197" s="414" t="s">
        <v>4208</v>
      </c>
      <c r="C5197" s="415" t="s">
        <v>220</v>
      </c>
      <c r="D5197" s="416">
        <v>4.51</v>
      </c>
      <c r="E5197" s="417" t="s">
        <v>301</v>
      </c>
    </row>
    <row r="5198" spans="1:5" ht="27" x14ac:dyDescent="0.25">
      <c r="A5198" s="413" t="s">
        <v>4209</v>
      </c>
      <c r="B5198" s="414" t="s">
        <v>4210</v>
      </c>
      <c r="C5198" s="415" t="s">
        <v>260</v>
      </c>
      <c r="D5198" s="416">
        <v>873.57</v>
      </c>
      <c r="E5198" s="417" t="s">
        <v>301</v>
      </c>
    </row>
    <row r="5199" spans="1:5" ht="27" x14ac:dyDescent="0.25">
      <c r="A5199" s="413" t="s">
        <v>4211</v>
      </c>
      <c r="B5199" s="414" t="s">
        <v>4212</v>
      </c>
      <c r="C5199" s="415" t="s">
        <v>260</v>
      </c>
      <c r="D5199" s="416">
        <v>707.49</v>
      </c>
      <c r="E5199" s="417" t="s">
        <v>301</v>
      </c>
    </row>
    <row r="5200" spans="1:5" ht="27" x14ac:dyDescent="0.25">
      <c r="A5200" s="418">
        <v>92391</v>
      </c>
      <c r="B5200" s="414" t="s">
        <v>4213</v>
      </c>
      <c r="C5200" s="415" t="s">
        <v>220</v>
      </c>
      <c r="D5200" s="416">
        <v>53.63</v>
      </c>
      <c r="E5200" s="417" t="s">
        <v>301</v>
      </c>
    </row>
    <row r="5201" spans="1:5" ht="27" x14ac:dyDescent="0.25">
      <c r="A5201" s="418">
        <v>92392</v>
      </c>
      <c r="B5201" s="414" t="s">
        <v>4214</v>
      </c>
      <c r="C5201" s="415" t="s">
        <v>220</v>
      </c>
      <c r="D5201" s="416">
        <v>56.26</v>
      </c>
      <c r="E5201" s="417" t="s">
        <v>301</v>
      </c>
    </row>
    <row r="5202" spans="1:5" ht="27" x14ac:dyDescent="0.25">
      <c r="A5202" s="418">
        <v>92393</v>
      </c>
      <c r="B5202" s="414" t="s">
        <v>4215</v>
      </c>
      <c r="C5202" s="415" t="s">
        <v>220</v>
      </c>
      <c r="D5202" s="416">
        <v>48.54</v>
      </c>
      <c r="E5202" s="417" t="s">
        <v>301</v>
      </c>
    </row>
    <row r="5203" spans="1:5" ht="27" x14ac:dyDescent="0.25">
      <c r="A5203" s="418">
        <v>92394</v>
      </c>
      <c r="B5203" s="414" t="s">
        <v>4216</v>
      </c>
      <c r="C5203" s="415" t="s">
        <v>220</v>
      </c>
      <c r="D5203" s="416">
        <v>52.36</v>
      </c>
      <c r="E5203" s="417" t="s">
        <v>301</v>
      </c>
    </row>
    <row r="5204" spans="1:5" ht="27" x14ac:dyDescent="0.25">
      <c r="A5204" s="418">
        <v>92395</v>
      </c>
      <c r="B5204" s="414" t="s">
        <v>4217</v>
      </c>
      <c r="C5204" s="415" t="s">
        <v>220</v>
      </c>
      <c r="D5204" s="416">
        <v>66.040000000000006</v>
      </c>
      <c r="E5204" s="417" t="s">
        <v>301</v>
      </c>
    </row>
    <row r="5205" spans="1:5" ht="27" x14ac:dyDescent="0.25">
      <c r="A5205" s="418">
        <v>92396</v>
      </c>
      <c r="B5205" s="414" t="s">
        <v>4218</v>
      </c>
      <c r="C5205" s="415" t="s">
        <v>220</v>
      </c>
      <c r="D5205" s="416">
        <v>58.93</v>
      </c>
      <c r="E5205" s="417" t="s">
        <v>301</v>
      </c>
    </row>
    <row r="5206" spans="1:5" ht="27" x14ac:dyDescent="0.25">
      <c r="A5206" s="418">
        <v>92397</v>
      </c>
      <c r="B5206" s="414" t="s">
        <v>4219</v>
      </c>
      <c r="C5206" s="415" t="s">
        <v>220</v>
      </c>
      <c r="D5206" s="416">
        <v>48.16</v>
      </c>
      <c r="E5206" s="417" t="s">
        <v>301</v>
      </c>
    </row>
    <row r="5207" spans="1:5" ht="27" x14ac:dyDescent="0.25">
      <c r="A5207" s="418">
        <v>92398</v>
      </c>
      <c r="B5207" s="414" t="s">
        <v>4220</v>
      </c>
      <c r="C5207" s="415" t="s">
        <v>220</v>
      </c>
      <c r="D5207" s="416">
        <v>54.38</v>
      </c>
      <c r="E5207" s="417" t="s">
        <v>301</v>
      </c>
    </row>
    <row r="5208" spans="1:5" ht="27" x14ac:dyDescent="0.25">
      <c r="A5208" s="418">
        <v>92399</v>
      </c>
      <c r="B5208" s="414" t="s">
        <v>4221</v>
      </c>
      <c r="C5208" s="415" t="s">
        <v>220</v>
      </c>
      <c r="D5208" s="416">
        <v>55.47</v>
      </c>
      <c r="E5208" s="417" t="s">
        <v>301</v>
      </c>
    </row>
    <row r="5209" spans="1:5" ht="27" x14ac:dyDescent="0.25">
      <c r="A5209" s="418">
        <v>92400</v>
      </c>
      <c r="B5209" s="414" t="s">
        <v>4222</v>
      </c>
      <c r="C5209" s="415" t="s">
        <v>220</v>
      </c>
      <c r="D5209" s="416">
        <v>66.48</v>
      </c>
      <c r="E5209" s="417" t="s">
        <v>301</v>
      </c>
    </row>
    <row r="5210" spans="1:5" ht="27" x14ac:dyDescent="0.25">
      <c r="A5210" s="418">
        <v>92401</v>
      </c>
      <c r="B5210" s="414" t="s">
        <v>4223</v>
      </c>
      <c r="C5210" s="415" t="s">
        <v>220</v>
      </c>
      <c r="D5210" s="416">
        <v>67.67</v>
      </c>
      <c r="E5210" s="417" t="s">
        <v>301</v>
      </c>
    </row>
    <row r="5211" spans="1:5" ht="27" x14ac:dyDescent="0.25">
      <c r="A5211" s="418">
        <v>92402</v>
      </c>
      <c r="B5211" s="414" t="s">
        <v>4224</v>
      </c>
      <c r="C5211" s="415" t="s">
        <v>220</v>
      </c>
      <c r="D5211" s="416">
        <v>60.48</v>
      </c>
      <c r="E5211" s="417" t="s">
        <v>301</v>
      </c>
    </row>
    <row r="5212" spans="1:5" ht="27" x14ac:dyDescent="0.25">
      <c r="A5212" s="418">
        <v>92403</v>
      </c>
      <c r="B5212" s="414" t="s">
        <v>4225</v>
      </c>
      <c r="C5212" s="415" t="s">
        <v>220</v>
      </c>
      <c r="D5212" s="416">
        <v>49.59</v>
      </c>
      <c r="E5212" s="417" t="s">
        <v>301</v>
      </c>
    </row>
    <row r="5213" spans="1:5" ht="27" x14ac:dyDescent="0.25">
      <c r="A5213" s="418">
        <v>92404</v>
      </c>
      <c r="B5213" s="414" t="s">
        <v>4226</v>
      </c>
      <c r="C5213" s="415" t="s">
        <v>220</v>
      </c>
      <c r="D5213" s="416">
        <v>55.82</v>
      </c>
      <c r="E5213" s="417" t="s">
        <v>301</v>
      </c>
    </row>
    <row r="5214" spans="1:5" ht="27" x14ac:dyDescent="0.25">
      <c r="A5214" s="418">
        <v>92405</v>
      </c>
      <c r="B5214" s="414" t="s">
        <v>4227</v>
      </c>
      <c r="C5214" s="415" t="s">
        <v>220</v>
      </c>
      <c r="D5214" s="416">
        <v>56.9</v>
      </c>
      <c r="E5214" s="417" t="s">
        <v>301</v>
      </c>
    </row>
    <row r="5215" spans="1:5" ht="27" x14ac:dyDescent="0.25">
      <c r="A5215" s="418">
        <v>92406</v>
      </c>
      <c r="B5215" s="414" t="s">
        <v>4228</v>
      </c>
      <c r="C5215" s="415" t="s">
        <v>220</v>
      </c>
      <c r="D5215" s="416">
        <v>67.92</v>
      </c>
      <c r="E5215" s="417" t="s">
        <v>301</v>
      </c>
    </row>
    <row r="5216" spans="1:5" ht="27" x14ac:dyDescent="0.25">
      <c r="A5216" s="418">
        <v>92407</v>
      </c>
      <c r="B5216" s="414" t="s">
        <v>4229</v>
      </c>
      <c r="C5216" s="415" t="s">
        <v>220</v>
      </c>
      <c r="D5216" s="416">
        <v>69.09</v>
      </c>
      <c r="E5216" s="417" t="s">
        <v>301</v>
      </c>
    </row>
    <row r="5217" spans="1:5" ht="27" x14ac:dyDescent="0.25">
      <c r="A5217" s="418">
        <v>93679</v>
      </c>
      <c r="B5217" s="414" t="s">
        <v>4230</v>
      </c>
      <c r="C5217" s="415" t="s">
        <v>220</v>
      </c>
      <c r="D5217" s="416">
        <v>63.88</v>
      </c>
      <c r="E5217" s="417" t="s">
        <v>301</v>
      </c>
    </row>
    <row r="5218" spans="1:5" ht="27" x14ac:dyDescent="0.25">
      <c r="A5218" s="418">
        <v>93680</v>
      </c>
      <c r="B5218" s="414" t="s">
        <v>4231</v>
      </c>
      <c r="C5218" s="415" t="s">
        <v>220</v>
      </c>
      <c r="D5218" s="416">
        <v>52.89</v>
      </c>
      <c r="E5218" s="417" t="s">
        <v>301</v>
      </c>
    </row>
    <row r="5219" spans="1:5" ht="27" x14ac:dyDescent="0.25">
      <c r="A5219" s="418">
        <v>93681</v>
      </c>
      <c r="B5219" s="414" t="s">
        <v>4232</v>
      </c>
      <c r="C5219" s="415" t="s">
        <v>220</v>
      </c>
      <c r="D5219" s="416">
        <v>63.84</v>
      </c>
      <c r="E5219" s="417" t="s">
        <v>301</v>
      </c>
    </row>
    <row r="5220" spans="1:5" ht="27" x14ac:dyDescent="0.25">
      <c r="A5220" s="418">
        <v>93682</v>
      </c>
      <c r="B5220" s="414" t="s">
        <v>4233</v>
      </c>
      <c r="C5220" s="415" t="s">
        <v>220</v>
      </c>
      <c r="D5220" s="416">
        <v>65.02</v>
      </c>
      <c r="E5220" s="417" t="s">
        <v>301</v>
      </c>
    </row>
    <row r="5221" spans="1:5" ht="13.5" x14ac:dyDescent="0.25">
      <c r="A5221" s="418">
        <v>97114</v>
      </c>
      <c r="B5221" s="414" t="s">
        <v>5713</v>
      </c>
      <c r="C5221" s="415" t="s">
        <v>8</v>
      </c>
      <c r="D5221" s="416">
        <v>0.33</v>
      </c>
      <c r="E5221" s="417" t="s">
        <v>301</v>
      </c>
    </row>
    <row r="5222" spans="1:5" ht="27" x14ac:dyDescent="0.25">
      <c r="A5222" s="418">
        <v>97115</v>
      </c>
      <c r="B5222" s="414" t="s">
        <v>5714</v>
      </c>
      <c r="C5222" s="415" t="s">
        <v>112</v>
      </c>
      <c r="D5222" s="416">
        <v>38.69</v>
      </c>
      <c r="E5222" s="417" t="s">
        <v>301</v>
      </c>
    </row>
    <row r="5223" spans="1:5" ht="27" x14ac:dyDescent="0.25">
      <c r="A5223" s="418">
        <v>97120</v>
      </c>
      <c r="B5223" s="414" t="s">
        <v>5715</v>
      </c>
      <c r="C5223" s="415" t="s">
        <v>112</v>
      </c>
      <c r="D5223" s="416">
        <v>6.56</v>
      </c>
      <c r="E5223" s="417" t="s">
        <v>301</v>
      </c>
    </row>
    <row r="5224" spans="1:5" ht="27" x14ac:dyDescent="0.25">
      <c r="A5224" s="418">
        <v>97802</v>
      </c>
      <c r="B5224" s="414" t="s">
        <v>5716</v>
      </c>
      <c r="C5224" s="415" t="s">
        <v>220</v>
      </c>
      <c r="D5224" s="416">
        <v>4</v>
      </c>
      <c r="E5224" s="417" t="s">
        <v>301</v>
      </c>
    </row>
    <row r="5225" spans="1:5" ht="27" x14ac:dyDescent="0.25">
      <c r="A5225" s="418">
        <v>97803</v>
      </c>
      <c r="B5225" s="414" t="s">
        <v>5717</v>
      </c>
      <c r="C5225" s="415" t="s">
        <v>220</v>
      </c>
      <c r="D5225" s="416">
        <v>4.8</v>
      </c>
      <c r="E5225" s="417" t="s">
        <v>301</v>
      </c>
    </row>
    <row r="5226" spans="1:5" ht="27" x14ac:dyDescent="0.25">
      <c r="A5226" s="418">
        <v>97805</v>
      </c>
      <c r="B5226" s="414" t="s">
        <v>5718</v>
      </c>
      <c r="C5226" s="415" t="s">
        <v>220</v>
      </c>
      <c r="D5226" s="416">
        <v>8.68</v>
      </c>
      <c r="E5226" s="417" t="s">
        <v>301</v>
      </c>
    </row>
    <row r="5227" spans="1:5" ht="27" x14ac:dyDescent="0.25">
      <c r="A5227" s="418">
        <v>97806</v>
      </c>
      <c r="B5227" s="414" t="s">
        <v>5719</v>
      </c>
      <c r="C5227" s="415" t="s">
        <v>220</v>
      </c>
      <c r="D5227" s="416">
        <v>10.56</v>
      </c>
      <c r="E5227" s="417" t="s">
        <v>301</v>
      </c>
    </row>
    <row r="5228" spans="1:5" ht="27" x14ac:dyDescent="0.25">
      <c r="A5228" s="418">
        <v>97807</v>
      </c>
      <c r="B5228" s="414" t="s">
        <v>5720</v>
      </c>
      <c r="C5228" s="415" t="s">
        <v>220</v>
      </c>
      <c r="D5228" s="416">
        <v>12.28</v>
      </c>
      <c r="E5228" s="417" t="s">
        <v>301</v>
      </c>
    </row>
    <row r="5229" spans="1:5" ht="27" x14ac:dyDescent="0.25">
      <c r="A5229" s="418">
        <v>97809</v>
      </c>
      <c r="B5229" s="414" t="s">
        <v>5721</v>
      </c>
      <c r="C5229" s="415" t="s">
        <v>220</v>
      </c>
      <c r="D5229" s="416">
        <v>15.53</v>
      </c>
      <c r="E5229" s="417" t="s">
        <v>301</v>
      </c>
    </row>
    <row r="5230" spans="1:5" ht="27" x14ac:dyDescent="0.25">
      <c r="A5230" s="418">
        <v>97810</v>
      </c>
      <c r="B5230" s="414" t="s">
        <v>5722</v>
      </c>
      <c r="C5230" s="415" t="s">
        <v>220</v>
      </c>
      <c r="D5230" s="416">
        <v>17.41</v>
      </c>
      <c r="E5230" s="417" t="s">
        <v>301</v>
      </c>
    </row>
    <row r="5231" spans="1:5" ht="27" x14ac:dyDescent="0.25">
      <c r="A5231" s="418">
        <v>97811</v>
      </c>
      <c r="B5231" s="414" t="s">
        <v>5723</v>
      </c>
      <c r="C5231" s="415" t="s">
        <v>220</v>
      </c>
      <c r="D5231" s="416">
        <v>19.170000000000002</v>
      </c>
      <c r="E5231" s="417" t="s">
        <v>301</v>
      </c>
    </row>
    <row r="5232" spans="1:5" ht="27" x14ac:dyDescent="0.25">
      <c r="A5232" s="418">
        <v>97813</v>
      </c>
      <c r="B5232" s="414" t="s">
        <v>5724</v>
      </c>
      <c r="C5232" s="415" t="s">
        <v>220</v>
      </c>
      <c r="D5232" s="416">
        <v>4.17</v>
      </c>
      <c r="E5232" s="417" t="s">
        <v>301</v>
      </c>
    </row>
    <row r="5233" spans="1:5" ht="27" x14ac:dyDescent="0.25">
      <c r="A5233" s="418">
        <v>97814</v>
      </c>
      <c r="B5233" s="414" t="s">
        <v>5725</v>
      </c>
      <c r="C5233" s="415" t="s">
        <v>220</v>
      </c>
      <c r="D5233" s="416">
        <v>4.97</v>
      </c>
      <c r="E5233" s="417" t="s">
        <v>301</v>
      </c>
    </row>
    <row r="5234" spans="1:5" ht="27" x14ac:dyDescent="0.25">
      <c r="A5234" s="418">
        <v>97816</v>
      </c>
      <c r="B5234" s="414" t="s">
        <v>5726</v>
      </c>
      <c r="C5234" s="415" t="s">
        <v>220</v>
      </c>
      <c r="D5234" s="416">
        <v>9.18</v>
      </c>
      <c r="E5234" s="417" t="s">
        <v>301</v>
      </c>
    </row>
    <row r="5235" spans="1:5" ht="27" x14ac:dyDescent="0.25">
      <c r="A5235" s="418">
        <v>97817</v>
      </c>
      <c r="B5235" s="414" t="s">
        <v>5727</v>
      </c>
      <c r="C5235" s="415" t="s">
        <v>220</v>
      </c>
      <c r="D5235" s="416">
        <v>11.06</v>
      </c>
      <c r="E5235" s="417" t="s">
        <v>301</v>
      </c>
    </row>
    <row r="5236" spans="1:5" ht="27" x14ac:dyDescent="0.25">
      <c r="A5236" s="418">
        <v>97818</v>
      </c>
      <c r="B5236" s="414" t="s">
        <v>5728</v>
      </c>
      <c r="C5236" s="415" t="s">
        <v>220</v>
      </c>
      <c r="D5236" s="416">
        <v>12.96</v>
      </c>
      <c r="E5236" s="417" t="s">
        <v>301</v>
      </c>
    </row>
    <row r="5237" spans="1:5" ht="27" x14ac:dyDescent="0.25">
      <c r="A5237" s="418">
        <v>97820</v>
      </c>
      <c r="B5237" s="414" t="s">
        <v>5729</v>
      </c>
      <c r="C5237" s="415" t="s">
        <v>220</v>
      </c>
      <c r="D5237" s="416">
        <v>16.52</v>
      </c>
      <c r="E5237" s="417" t="s">
        <v>301</v>
      </c>
    </row>
    <row r="5238" spans="1:5" ht="27" x14ac:dyDescent="0.25">
      <c r="A5238" s="418">
        <v>97821</v>
      </c>
      <c r="B5238" s="414" t="s">
        <v>5730</v>
      </c>
      <c r="C5238" s="415" t="s">
        <v>220</v>
      </c>
      <c r="D5238" s="416">
        <v>18.399999999999999</v>
      </c>
      <c r="E5238" s="417" t="s">
        <v>301</v>
      </c>
    </row>
    <row r="5239" spans="1:5" ht="27" x14ac:dyDescent="0.25">
      <c r="A5239" s="418">
        <v>97822</v>
      </c>
      <c r="B5239" s="414" t="s">
        <v>5731</v>
      </c>
      <c r="C5239" s="415" t="s">
        <v>220</v>
      </c>
      <c r="D5239" s="416">
        <v>20.32</v>
      </c>
      <c r="E5239" s="417" t="s">
        <v>301</v>
      </c>
    </row>
    <row r="5240" spans="1:5" ht="27" x14ac:dyDescent="0.25">
      <c r="A5240" s="418">
        <v>72947</v>
      </c>
      <c r="B5240" s="414" t="s">
        <v>308</v>
      </c>
      <c r="C5240" s="415" t="s">
        <v>220</v>
      </c>
      <c r="D5240" s="416">
        <v>13.74</v>
      </c>
      <c r="E5240" s="417" t="s">
        <v>301</v>
      </c>
    </row>
    <row r="5241" spans="1:5" ht="13.5" x14ac:dyDescent="0.25">
      <c r="A5241" s="418">
        <v>83693</v>
      </c>
      <c r="B5241" s="414" t="s">
        <v>4234</v>
      </c>
      <c r="C5241" s="415" t="s">
        <v>220</v>
      </c>
      <c r="D5241" s="416">
        <v>3.85</v>
      </c>
      <c r="E5241" s="417" t="s">
        <v>301</v>
      </c>
    </row>
    <row r="5242" spans="1:5" ht="40.5" x14ac:dyDescent="0.25">
      <c r="A5242" s="413" t="s">
        <v>4235</v>
      </c>
      <c r="B5242" s="414" t="s">
        <v>4236</v>
      </c>
      <c r="C5242" s="415" t="s">
        <v>8</v>
      </c>
      <c r="D5242" s="416">
        <v>496.71</v>
      </c>
      <c r="E5242" s="417" t="s">
        <v>301</v>
      </c>
    </row>
    <row r="5243" spans="1:5" ht="27" x14ac:dyDescent="0.25">
      <c r="A5243" s="413" t="s">
        <v>4237</v>
      </c>
      <c r="B5243" s="414" t="s">
        <v>4238</v>
      </c>
      <c r="C5243" s="415" t="s">
        <v>8</v>
      </c>
      <c r="D5243" s="416">
        <v>428.84</v>
      </c>
      <c r="E5243" s="417" t="s">
        <v>301</v>
      </c>
    </row>
    <row r="5244" spans="1:5" ht="27" x14ac:dyDescent="0.25">
      <c r="A5244" s="413" t="s">
        <v>4239</v>
      </c>
      <c r="B5244" s="414" t="s">
        <v>4240</v>
      </c>
      <c r="C5244" s="415" t="s">
        <v>220</v>
      </c>
      <c r="D5244" s="416">
        <v>5.26</v>
      </c>
      <c r="E5244" s="417" t="s">
        <v>301</v>
      </c>
    </row>
    <row r="5245" spans="1:5" ht="13.5" x14ac:dyDescent="0.25">
      <c r="A5245" s="418">
        <v>72962</v>
      </c>
      <c r="B5245" s="414" t="s">
        <v>4241</v>
      </c>
      <c r="C5245" s="415" t="s">
        <v>3939</v>
      </c>
      <c r="D5245" s="416">
        <v>297.67</v>
      </c>
      <c r="E5245" s="417" t="s">
        <v>301</v>
      </c>
    </row>
    <row r="5246" spans="1:5" ht="13.5" x14ac:dyDescent="0.25">
      <c r="A5246" s="418">
        <v>72963</v>
      </c>
      <c r="B5246" s="414" t="s">
        <v>4242</v>
      </c>
      <c r="C5246" s="415" t="s">
        <v>3939</v>
      </c>
      <c r="D5246" s="416">
        <v>252.8</v>
      </c>
      <c r="E5246" s="417" t="s">
        <v>301</v>
      </c>
    </row>
    <row r="5247" spans="1:5" ht="27" x14ac:dyDescent="0.25">
      <c r="A5247" s="413" t="s">
        <v>7969</v>
      </c>
      <c r="B5247" s="414" t="s">
        <v>7970</v>
      </c>
      <c r="C5247" s="415" t="s">
        <v>260</v>
      </c>
      <c r="D5247" s="416">
        <v>505.21</v>
      </c>
      <c r="E5247" s="417" t="s">
        <v>301</v>
      </c>
    </row>
    <row r="5248" spans="1:5" ht="40.5" x14ac:dyDescent="0.25">
      <c r="A5248" s="418">
        <v>95990</v>
      </c>
      <c r="B5248" s="414" t="s">
        <v>5732</v>
      </c>
      <c r="C5248" s="415" t="s">
        <v>260</v>
      </c>
      <c r="D5248" s="416">
        <v>963.52</v>
      </c>
      <c r="E5248" s="417" t="s">
        <v>301</v>
      </c>
    </row>
    <row r="5249" spans="1:5" ht="27" x14ac:dyDescent="0.25">
      <c r="A5249" s="418">
        <v>95992</v>
      </c>
      <c r="B5249" s="414" t="s">
        <v>5733</v>
      </c>
      <c r="C5249" s="415" t="s">
        <v>260</v>
      </c>
      <c r="D5249" s="416">
        <v>900.36</v>
      </c>
      <c r="E5249" s="417" t="s">
        <v>301</v>
      </c>
    </row>
    <row r="5250" spans="1:5" ht="40.5" x14ac:dyDescent="0.25">
      <c r="A5250" s="418">
        <v>95993</v>
      </c>
      <c r="B5250" s="414" t="s">
        <v>5734</v>
      </c>
      <c r="C5250" s="415" t="s">
        <v>260</v>
      </c>
      <c r="D5250" s="416">
        <v>931.75</v>
      </c>
      <c r="E5250" s="417" t="s">
        <v>301</v>
      </c>
    </row>
    <row r="5251" spans="1:5" ht="27" x14ac:dyDescent="0.25">
      <c r="A5251" s="418">
        <v>95994</v>
      </c>
      <c r="B5251" s="414" t="s">
        <v>5735</v>
      </c>
      <c r="C5251" s="415" t="s">
        <v>260</v>
      </c>
      <c r="D5251" s="416">
        <v>877.44</v>
      </c>
      <c r="E5251" s="417" t="s">
        <v>301</v>
      </c>
    </row>
    <row r="5252" spans="1:5" ht="40.5" x14ac:dyDescent="0.25">
      <c r="A5252" s="418">
        <v>95995</v>
      </c>
      <c r="B5252" s="414" t="s">
        <v>5736</v>
      </c>
      <c r="C5252" s="415" t="s">
        <v>260</v>
      </c>
      <c r="D5252" s="416">
        <v>912.01</v>
      </c>
      <c r="E5252" s="417" t="s">
        <v>301</v>
      </c>
    </row>
    <row r="5253" spans="1:5" ht="27" x14ac:dyDescent="0.25">
      <c r="A5253" s="418">
        <v>95996</v>
      </c>
      <c r="B5253" s="414" t="s">
        <v>5737</v>
      </c>
      <c r="C5253" s="415" t="s">
        <v>260</v>
      </c>
      <c r="D5253" s="416">
        <v>863.24</v>
      </c>
      <c r="E5253" s="417" t="s">
        <v>301</v>
      </c>
    </row>
    <row r="5254" spans="1:5" ht="40.5" x14ac:dyDescent="0.25">
      <c r="A5254" s="418">
        <v>95997</v>
      </c>
      <c r="B5254" s="414" t="s">
        <v>5738</v>
      </c>
      <c r="C5254" s="415" t="s">
        <v>260</v>
      </c>
      <c r="D5254" s="416">
        <v>899.86</v>
      </c>
      <c r="E5254" s="417" t="s">
        <v>301</v>
      </c>
    </row>
    <row r="5255" spans="1:5" ht="27" x14ac:dyDescent="0.25">
      <c r="A5255" s="418">
        <v>95998</v>
      </c>
      <c r="B5255" s="414" t="s">
        <v>5739</v>
      </c>
      <c r="C5255" s="415" t="s">
        <v>260</v>
      </c>
      <c r="D5255" s="416">
        <v>854.46</v>
      </c>
      <c r="E5255" s="417" t="s">
        <v>301</v>
      </c>
    </row>
    <row r="5256" spans="1:5" ht="40.5" x14ac:dyDescent="0.25">
      <c r="A5256" s="418">
        <v>95999</v>
      </c>
      <c r="B5256" s="414" t="s">
        <v>5740</v>
      </c>
      <c r="C5256" s="415" t="s">
        <v>260</v>
      </c>
      <c r="D5256" s="416">
        <v>891.22</v>
      </c>
      <c r="E5256" s="417" t="s">
        <v>301</v>
      </c>
    </row>
    <row r="5257" spans="1:5" ht="27" x14ac:dyDescent="0.25">
      <c r="A5257" s="418">
        <v>96000</v>
      </c>
      <c r="B5257" s="414" t="s">
        <v>5741</v>
      </c>
      <c r="C5257" s="415" t="s">
        <v>260</v>
      </c>
      <c r="D5257" s="416">
        <v>848.27</v>
      </c>
      <c r="E5257" s="417" t="s">
        <v>301</v>
      </c>
    </row>
    <row r="5258" spans="1:5" ht="27" x14ac:dyDescent="0.25">
      <c r="A5258" s="418">
        <v>96001</v>
      </c>
      <c r="B5258" s="414" t="s">
        <v>7971</v>
      </c>
      <c r="C5258" s="415" t="s">
        <v>220</v>
      </c>
      <c r="D5258" s="416">
        <v>5.29</v>
      </c>
      <c r="E5258" s="417" t="s">
        <v>301</v>
      </c>
    </row>
    <row r="5259" spans="1:5" ht="27" x14ac:dyDescent="0.25">
      <c r="A5259" s="418">
        <v>96002</v>
      </c>
      <c r="B5259" s="414" t="s">
        <v>7972</v>
      </c>
      <c r="C5259" s="415" t="s">
        <v>220</v>
      </c>
      <c r="D5259" s="416">
        <v>6.11</v>
      </c>
      <c r="E5259" s="417" t="s">
        <v>301</v>
      </c>
    </row>
    <row r="5260" spans="1:5" ht="27" x14ac:dyDescent="0.25">
      <c r="A5260" s="418">
        <v>96393</v>
      </c>
      <c r="B5260" s="414" t="s">
        <v>4243</v>
      </c>
      <c r="C5260" s="415" t="s">
        <v>260</v>
      </c>
      <c r="D5260" s="416">
        <v>134.51</v>
      </c>
      <c r="E5260" s="417" t="s">
        <v>301</v>
      </c>
    </row>
    <row r="5261" spans="1:5" ht="27" x14ac:dyDescent="0.25">
      <c r="A5261" s="418">
        <v>96394</v>
      </c>
      <c r="B5261" s="414" t="s">
        <v>4244</v>
      </c>
      <c r="C5261" s="415" t="s">
        <v>260</v>
      </c>
      <c r="D5261" s="416">
        <v>165.36</v>
      </c>
      <c r="E5261" s="417" t="s">
        <v>301</v>
      </c>
    </row>
    <row r="5262" spans="1:5" ht="27" x14ac:dyDescent="0.25">
      <c r="A5262" s="418">
        <v>96395</v>
      </c>
      <c r="B5262" s="414" t="s">
        <v>4245</v>
      </c>
      <c r="C5262" s="415" t="s">
        <v>260</v>
      </c>
      <c r="D5262" s="416">
        <v>179.52</v>
      </c>
      <c r="E5262" s="417" t="s">
        <v>301</v>
      </c>
    </row>
    <row r="5263" spans="1:5" ht="27" x14ac:dyDescent="0.25">
      <c r="A5263" s="418">
        <v>73445</v>
      </c>
      <c r="B5263" s="414" t="s">
        <v>4246</v>
      </c>
      <c r="C5263" s="415" t="s">
        <v>220</v>
      </c>
      <c r="D5263" s="416">
        <v>9.15</v>
      </c>
      <c r="E5263" s="417" t="s">
        <v>301</v>
      </c>
    </row>
    <row r="5264" spans="1:5" ht="13.5" x14ac:dyDescent="0.25">
      <c r="A5264" s="418">
        <v>73446</v>
      </c>
      <c r="B5264" s="414" t="s">
        <v>4247</v>
      </c>
      <c r="C5264" s="415" t="s">
        <v>220</v>
      </c>
      <c r="D5264" s="416">
        <v>20.48</v>
      </c>
      <c r="E5264" s="417" t="s">
        <v>301</v>
      </c>
    </row>
    <row r="5265" spans="1:5" ht="13.5" x14ac:dyDescent="0.25">
      <c r="A5265" s="413" t="s">
        <v>4248</v>
      </c>
      <c r="B5265" s="414" t="s">
        <v>4249</v>
      </c>
      <c r="C5265" s="415" t="s">
        <v>220</v>
      </c>
      <c r="D5265" s="416">
        <v>17.41</v>
      </c>
      <c r="E5265" s="417" t="s">
        <v>301</v>
      </c>
    </row>
    <row r="5266" spans="1:5" ht="13.5" x14ac:dyDescent="0.25">
      <c r="A5266" s="413" t="s">
        <v>4250</v>
      </c>
      <c r="B5266" s="414" t="s">
        <v>4251</v>
      </c>
      <c r="C5266" s="415" t="s">
        <v>220</v>
      </c>
      <c r="D5266" s="416">
        <v>21.81</v>
      </c>
      <c r="E5266" s="417" t="s">
        <v>301</v>
      </c>
    </row>
    <row r="5267" spans="1:5" ht="13.5" x14ac:dyDescent="0.25">
      <c r="A5267" s="418">
        <v>79462</v>
      </c>
      <c r="B5267" s="414" t="s">
        <v>4252</v>
      </c>
      <c r="C5267" s="415" t="s">
        <v>220</v>
      </c>
      <c r="D5267" s="416">
        <v>55.96</v>
      </c>
      <c r="E5267" s="417" t="s">
        <v>301</v>
      </c>
    </row>
    <row r="5268" spans="1:5" ht="27" x14ac:dyDescent="0.25">
      <c r="A5268" s="413" t="s">
        <v>4253</v>
      </c>
      <c r="B5268" s="414" t="s">
        <v>4254</v>
      </c>
      <c r="C5268" s="415" t="s">
        <v>220</v>
      </c>
      <c r="D5268" s="416">
        <v>12.48</v>
      </c>
      <c r="E5268" s="417" t="s">
        <v>301</v>
      </c>
    </row>
    <row r="5269" spans="1:5" ht="13.5" x14ac:dyDescent="0.25">
      <c r="A5269" s="418">
        <v>84651</v>
      </c>
      <c r="B5269" s="414" t="s">
        <v>4255</v>
      </c>
      <c r="C5269" s="415" t="s">
        <v>220</v>
      </c>
      <c r="D5269" s="416">
        <v>10.15</v>
      </c>
      <c r="E5269" s="417" t="s">
        <v>301</v>
      </c>
    </row>
    <row r="5270" spans="1:5" ht="27" x14ac:dyDescent="0.25">
      <c r="A5270" s="418">
        <v>88411</v>
      </c>
      <c r="B5270" s="414" t="s">
        <v>4256</v>
      </c>
      <c r="C5270" s="415" t="s">
        <v>220</v>
      </c>
      <c r="D5270" s="416">
        <v>2.46</v>
      </c>
      <c r="E5270" s="417" t="s">
        <v>301</v>
      </c>
    </row>
    <row r="5271" spans="1:5" ht="27" x14ac:dyDescent="0.25">
      <c r="A5271" s="418">
        <v>88412</v>
      </c>
      <c r="B5271" s="414" t="s">
        <v>4257</v>
      </c>
      <c r="C5271" s="415" t="s">
        <v>220</v>
      </c>
      <c r="D5271" s="416">
        <v>1.87</v>
      </c>
      <c r="E5271" s="417" t="s">
        <v>301</v>
      </c>
    </row>
    <row r="5272" spans="1:5" ht="27" x14ac:dyDescent="0.25">
      <c r="A5272" s="418">
        <v>88413</v>
      </c>
      <c r="B5272" s="414" t="s">
        <v>4258</v>
      </c>
      <c r="C5272" s="415" t="s">
        <v>220</v>
      </c>
      <c r="D5272" s="416">
        <v>3.65</v>
      </c>
      <c r="E5272" s="417" t="s">
        <v>301</v>
      </c>
    </row>
    <row r="5273" spans="1:5" ht="27" x14ac:dyDescent="0.25">
      <c r="A5273" s="418">
        <v>88414</v>
      </c>
      <c r="B5273" s="414" t="s">
        <v>4259</v>
      </c>
      <c r="C5273" s="415" t="s">
        <v>220</v>
      </c>
      <c r="D5273" s="416">
        <v>4.03</v>
      </c>
      <c r="E5273" s="417" t="s">
        <v>301</v>
      </c>
    </row>
    <row r="5274" spans="1:5" ht="27" x14ac:dyDescent="0.25">
      <c r="A5274" s="418">
        <v>88415</v>
      </c>
      <c r="B5274" s="414" t="s">
        <v>4260</v>
      </c>
      <c r="C5274" s="415" t="s">
        <v>220</v>
      </c>
      <c r="D5274" s="416">
        <v>2.65</v>
      </c>
      <c r="E5274" s="417" t="s">
        <v>301</v>
      </c>
    </row>
    <row r="5275" spans="1:5" ht="27" x14ac:dyDescent="0.25">
      <c r="A5275" s="418">
        <v>88416</v>
      </c>
      <c r="B5275" s="414" t="s">
        <v>4261</v>
      </c>
      <c r="C5275" s="415" t="s">
        <v>220</v>
      </c>
      <c r="D5275" s="416">
        <v>16.46</v>
      </c>
      <c r="E5275" s="417" t="s">
        <v>301</v>
      </c>
    </row>
    <row r="5276" spans="1:5" ht="40.5" x14ac:dyDescent="0.25">
      <c r="A5276" s="418">
        <v>88417</v>
      </c>
      <c r="B5276" s="414" t="s">
        <v>4262</v>
      </c>
      <c r="C5276" s="415" t="s">
        <v>220</v>
      </c>
      <c r="D5276" s="416">
        <v>14.36</v>
      </c>
      <c r="E5276" s="417" t="s">
        <v>301</v>
      </c>
    </row>
    <row r="5277" spans="1:5" ht="27" x14ac:dyDescent="0.25">
      <c r="A5277" s="418">
        <v>88420</v>
      </c>
      <c r="B5277" s="414" t="s">
        <v>4263</v>
      </c>
      <c r="C5277" s="415" t="s">
        <v>220</v>
      </c>
      <c r="D5277" s="416">
        <v>20.71</v>
      </c>
      <c r="E5277" s="417" t="s">
        <v>301</v>
      </c>
    </row>
    <row r="5278" spans="1:5" ht="27" x14ac:dyDescent="0.25">
      <c r="A5278" s="418">
        <v>88421</v>
      </c>
      <c r="B5278" s="414" t="s">
        <v>4264</v>
      </c>
      <c r="C5278" s="415" t="s">
        <v>220</v>
      </c>
      <c r="D5278" s="416">
        <v>22.05</v>
      </c>
      <c r="E5278" s="417" t="s">
        <v>301</v>
      </c>
    </row>
    <row r="5279" spans="1:5" ht="27" x14ac:dyDescent="0.25">
      <c r="A5279" s="418">
        <v>88423</v>
      </c>
      <c r="B5279" s="414" t="s">
        <v>4265</v>
      </c>
      <c r="C5279" s="415" t="s">
        <v>220</v>
      </c>
      <c r="D5279" s="416">
        <v>17.12</v>
      </c>
      <c r="E5279" s="417" t="s">
        <v>301</v>
      </c>
    </row>
    <row r="5280" spans="1:5" ht="27" x14ac:dyDescent="0.25">
      <c r="A5280" s="418">
        <v>88424</v>
      </c>
      <c r="B5280" s="414" t="s">
        <v>4266</v>
      </c>
      <c r="C5280" s="415" t="s">
        <v>220</v>
      </c>
      <c r="D5280" s="416">
        <v>19.350000000000001</v>
      </c>
      <c r="E5280" s="417" t="s">
        <v>301</v>
      </c>
    </row>
    <row r="5281" spans="1:5" ht="40.5" x14ac:dyDescent="0.25">
      <c r="A5281" s="418">
        <v>88426</v>
      </c>
      <c r="B5281" s="414" t="s">
        <v>4267</v>
      </c>
      <c r="C5281" s="415" t="s">
        <v>220</v>
      </c>
      <c r="D5281" s="416">
        <v>15.71</v>
      </c>
      <c r="E5281" s="417" t="s">
        <v>301</v>
      </c>
    </row>
    <row r="5282" spans="1:5" ht="40.5" x14ac:dyDescent="0.25">
      <c r="A5282" s="418">
        <v>88428</v>
      </c>
      <c r="B5282" s="414" t="s">
        <v>4268</v>
      </c>
      <c r="C5282" s="415" t="s">
        <v>220</v>
      </c>
      <c r="D5282" s="416">
        <v>26.65</v>
      </c>
      <c r="E5282" s="417" t="s">
        <v>301</v>
      </c>
    </row>
    <row r="5283" spans="1:5" ht="40.5" x14ac:dyDescent="0.25">
      <c r="A5283" s="418">
        <v>88429</v>
      </c>
      <c r="B5283" s="414" t="s">
        <v>4269</v>
      </c>
      <c r="C5283" s="415" t="s">
        <v>220</v>
      </c>
      <c r="D5283" s="416">
        <v>28.98</v>
      </c>
      <c r="E5283" s="417" t="s">
        <v>301</v>
      </c>
    </row>
    <row r="5284" spans="1:5" ht="27" x14ac:dyDescent="0.25">
      <c r="A5284" s="418">
        <v>88431</v>
      </c>
      <c r="B5284" s="414" t="s">
        <v>4270</v>
      </c>
      <c r="C5284" s="415" t="s">
        <v>220</v>
      </c>
      <c r="D5284" s="416">
        <v>20.5</v>
      </c>
      <c r="E5284" s="417" t="s">
        <v>301</v>
      </c>
    </row>
    <row r="5285" spans="1:5" ht="27" x14ac:dyDescent="0.25">
      <c r="A5285" s="418">
        <v>88432</v>
      </c>
      <c r="B5285" s="414" t="s">
        <v>4271</v>
      </c>
      <c r="C5285" s="415" t="s">
        <v>220</v>
      </c>
      <c r="D5285" s="416">
        <v>14.92</v>
      </c>
      <c r="E5285" s="417" t="s">
        <v>301</v>
      </c>
    </row>
    <row r="5286" spans="1:5" ht="13.5" x14ac:dyDescent="0.25">
      <c r="A5286" s="418">
        <v>88482</v>
      </c>
      <c r="B5286" s="414" t="s">
        <v>4272</v>
      </c>
      <c r="C5286" s="415" t="s">
        <v>220</v>
      </c>
      <c r="D5286" s="416">
        <v>3.34</v>
      </c>
      <c r="E5286" s="417" t="s">
        <v>301</v>
      </c>
    </row>
    <row r="5287" spans="1:5" ht="13.5" x14ac:dyDescent="0.25">
      <c r="A5287" s="418">
        <v>88483</v>
      </c>
      <c r="B5287" s="414" t="s">
        <v>4273</v>
      </c>
      <c r="C5287" s="415" t="s">
        <v>220</v>
      </c>
      <c r="D5287" s="416">
        <v>3.08</v>
      </c>
      <c r="E5287" s="417" t="s">
        <v>301</v>
      </c>
    </row>
    <row r="5288" spans="1:5" ht="13.5" x14ac:dyDescent="0.25">
      <c r="A5288" s="418">
        <v>88484</v>
      </c>
      <c r="B5288" s="414" t="s">
        <v>4274</v>
      </c>
      <c r="C5288" s="415" t="s">
        <v>220</v>
      </c>
      <c r="D5288" s="416">
        <v>2.67</v>
      </c>
      <c r="E5288" s="417" t="s">
        <v>301</v>
      </c>
    </row>
    <row r="5289" spans="1:5" ht="13.5" x14ac:dyDescent="0.25">
      <c r="A5289" s="418">
        <v>88485</v>
      </c>
      <c r="B5289" s="414" t="s">
        <v>296</v>
      </c>
      <c r="C5289" s="415" t="s">
        <v>220</v>
      </c>
      <c r="D5289" s="416">
        <v>2.3199999999999998</v>
      </c>
      <c r="E5289" s="417" t="s">
        <v>301</v>
      </c>
    </row>
    <row r="5290" spans="1:5" ht="27" x14ac:dyDescent="0.25">
      <c r="A5290" s="418">
        <v>88486</v>
      </c>
      <c r="B5290" s="414" t="s">
        <v>4275</v>
      </c>
      <c r="C5290" s="415" t="s">
        <v>220</v>
      </c>
      <c r="D5290" s="416">
        <v>10.75</v>
      </c>
      <c r="E5290" s="417" t="s">
        <v>301</v>
      </c>
    </row>
    <row r="5291" spans="1:5" ht="27" x14ac:dyDescent="0.25">
      <c r="A5291" s="418">
        <v>88487</v>
      </c>
      <c r="B5291" s="414" t="s">
        <v>4276</v>
      </c>
      <c r="C5291" s="415" t="s">
        <v>220</v>
      </c>
      <c r="D5291" s="416">
        <v>9.6300000000000008</v>
      </c>
      <c r="E5291" s="417" t="s">
        <v>301</v>
      </c>
    </row>
    <row r="5292" spans="1:5" ht="27" x14ac:dyDescent="0.25">
      <c r="A5292" s="418">
        <v>88488</v>
      </c>
      <c r="B5292" s="414" t="s">
        <v>292</v>
      </c>
      <c r="C5292" s="415" t="s">
        <v>220</v>
      </c>
      <c r="D5292" s="416">
        <v>13.79</v>
      </c>
      <c r="E5292" s="417" t="s">
        <v>301</v>
      </c>
    </row>
    <row r="5293" spans="1:5" ht="27" x14ac:dyDescent="0.25">
      <c r="A5293" s="418">
        <v>88489</v>
      </c>
      <c r="B5293" s="414" t="s">
        <v>298</v>
      </c>
      <c r="C5293" s="415" t="s">
        <v>220</v>
      </c>
      <c r="D5293" s="416">
        <v>12.19</v>
      </c>
      <c r="E5293" s="417" t="s">
        <v>301</v>
      </c>
    </row>
    <row r="5294" spans="1:5" ht="27" x14ac:dyDescent="0.25">
      <c r="A5294" s="418">
        <v>88490</v>
      </c>
      <c r="B5294" s="414" t="s">
        <v>4277</v>
      </c>
      <c r="C5294" s="415" t="s">
        <v>220</v>
      </c>
      <c r="D5294" s="416">
        <v>7.83</v>
      </c>
      <c r="E5294" s="417" t="s">
        <v>301</v>
      </c>
    </row>
    <row r="5295" spans="1:5" ht="27" x14ac:dyDescent="0.25">
      <c r="A5295" s="418">
        <v>88491</v>
      </c>
      <c r="B5295" s="414" t="s">
        <v>4278</v>
      </c>
      <c r="C5295" s="415" t="s">
        <v>220</v>
      </c>
      <c r="D5295" s="416">
        <v>7.56</v>
      </c>
      <c r="E5295" s="417" t="s">
        <v>301</v>
      </c>
    </row>
    <row r="5296" spans="1:5" ht="27" x14ac:dyDescent="0.25">
      <c r="A5296" s="418">
        <v>88492</v>
      </c>
      <c r="B5296" s="414" t="s">
        <v>4279</v>
      </c>
      <c r="C5296" s="415" t="s">
        <v>220</v>
      </c>
      <c r="D5296" s="416">
        <v>9.4</v>
      </c>
      <c r="E5296" s="417" t="s">
        <v>301</v>
      </c>
    </row>
    <row r="5297" spans="1:5" ht="27" x14ac:dyDescent="0.25">
      <c r="A5297" s="418">
        <v>88493</v>
      </c>
      <c r="B5297" s="414" t="s">
        <v>4280</v>
      </c>
      <c r="C5297" s="415" t="s">
        <v>220</v>
      </c>
      <c r="D5297" s="416">
        <v>9</v>
      </c>
      <c r="E5297" s="417" t="s">
        <v>301</v>
      </c>
    </row>
    <row r="5298" spans="1:5" ht="13.5" x14ac:dyDescent="0.25">
      <c r="A5298" s="418">
        <v>88494</v>
      </c>
      <c r="B5298" s="414" t="s">
        <v>4281</v>
      </c>
      <c r="C5298" s="415" t="s">
        <v>220</v>
      </c>
      <c r="D5298" s="416">
        <v>16.93</v>
      </c>
      <c r="E5298" s="417" t="s">
        <v>301</v>
      </c>
    </row>
    <row r="5299" spans="1:5" ht="13.5" x14ac:dyDescent="0.25">
      <c r="A5299" s="418">
        <v>88495</v>
      </c>
      <c r="B5299" s="414" t="s">
        <v>4282</v>
      </c>
      <c r="C5299" s="415" t="s">
        <v>220</v>
      </c>
      <c r="D5299" s="416">
        <v>9.26</v>
      </c>
      <c r="E5299" s="417" t="s">
        <v>301</v>
      </c>
    </row>
    <row r="5300" spans="1:5" ht="13.5" x14ac:dyDescent="0.25">
      <c r="A5300" s="418">
        <v>88496</v>
      </c>
      <c r="B5300" s="414" t="s">
        <v>291</v>
      </c>
      <c r="C5300" s="415" t="s">
        <v>220</v>
      </c>
      <c r="D5300" s="416">
        <v>22.99</v>
      </c>
      <c r="E5300" s="417" t="s">
        <v>301</v>
      </c>
    </row>
    <row r="5301" spans="1:5" ht="13.5" x14ac:dyDescent="0.25">
      <c r="A5301" s="418">
        <v>88497</v>
      </c>
      <c r="B5301" s="414" t="s">
        <v>295</v>
      </c>
      <c r="C5301" s="415" t="s">
        <v>220</v>
      </c>
      <c r="D5301" s="416">
        <v>12.76</v>
      </c>
      <c r="E5301" s="417" t="s">
        <v>301</v>
      </c>
    </row>
    <row r="5302" spans="1:5" ht="13.5" x14ac:dyDescent="0.25">
      <c r="A5302" s="418">
        <v>95305</v>
      </c>
      <c r="B5302" s="414" t="s">
        <v>4283</v>
      </c>
      <c r="C5302" s="415" t="s">
        <v>220</v>
      </c>
      <c r="D5302" s="416">
        <v>12.65</v>
      </c>
      <c r="E5302" s="417" t="s">
        <v>301</v>
      </c>
    </row>
    <row r="5303" spans="1:5" ht="13.5" x14ac:dyDescent="0.25">
      <c r="A5303" s="418">
        <v>95306</v>
      </c>
      <c r="B5303" s="414" t="s">
        <v>4284</v>
      </c>
      <c r="C5303" s="415" t="s">
        <v>220</v>
      </c>
      <c r="D5303" s="416">
        <v>14.68</v>
      </c>
      <c r="E5303" s="417" t="s">
        <v>301</v>
      </c>
    </row>
    <row r="5304" spans="1:5" ht="27" x14ac:dyDescent="0.25">
      <c r="A5304" s="418">
        <v>95622</v>
      </c>
      <c r="B5304" s="414" t="s">
        <v>4285</v>
      </c>
      <c r="C5304" s="415" t="s">
        <v>220</v>
      </c>
      <c r="D5304" s="416">
        <v>12.35</v>
      </c>
      <c r="E5304" s="417" t="s">
        <v>301</v>
      </c>
    </row>
    <row r="5305" spans="1:5" ht="27" x14ac:dyDescent="0.25">
      <c r="A5305" s="418">
        <v>95623</v>
      </c>
      <c r="B5305" s="414" t="s">
        <v>4286</v>
      </c>
      <c r="C5305" s="415" t="s">
        <v>220</v>
      </c>
      <c r="D5305" s="416">
        <v>9.48</v>
      </c>
      <c r="E5305" s="417" t="s">
        <v>301</v>
      </c>
    </row>
    <row r="5306" spans="1:5" ht="27" x14ac:dyDescent="0.25">
      <c r="A5306" s="418">
        <v>95624</v>
      </c>
      <c r="B5306" s="414" t="s">
        <v>4287</v>
      </c>
      <c r="C5306" s="415" t="s">
        <v>220</v>
      </c>
      <c r="D5306" s="416">
        <v>18.190000000000001</v>
      </c>
      <c r="E5306" s="417" t="s">
        <v>301</v>
      </c>
    </row>
    <row r="5307" spans="1:5" ht="27" x14ac:dyDescent="0.25">
      <c r="A5307" s="418">
        <v>95625</v>
      </c>
      <c r="B5307" s="414" t="s">
        <v>4288</v>
      </c>
      <c r="C5307" s="415" t="s">
        <v>220</v>
      </c>
      <c r="D5307" s="416">
        <v>20.03</v>
      </c>
      <c r="E5307" s="417" t="s">
        <v>301</v>
      </c>
    </row>
    <row r="5308" spans="1:5" ht="27" x14ac:dyDescent="0.25">
      <c r="A5308" s="418">
        <v>95626</v>
      </c>
      <c r="B5308" s="414" t="s">
        <v>4289</v>
      </c>
      <c r="C5308" s="415" t="s">
        <v>220</v>
      </c>
      <c r="D5308" s="416">
        <v>13.28</v>
      </c>
      <c r="E5308" s="417" t="s">
        <v>301</v>
      </c>
    </row>
    <row r="5309" spans="1:5" ht="27" x14ac:dyDescent="0.25">
      <c r="A5309" s="418">
        <v>96126</v>
      </c>
      <c r="B5309" s="414" t="s">
        <v>4290</v>
      </c>
      <c r="C5309" s="415" t="s">
        <v>220</v>
      </c>
      <c r="D5309" s="416">
        <v>15.47</v>
      </c>
      <c r="E5309" s="417" t="s">
        <v>301</v>
      </c>
    </row>
    <row r="5310" spans="1:5" ht="27" x14ac:dyDescent="0.25">
      <c r="A5310" s="418">
        <v>96127</v>
      </c>
      <c r="B5310" s="414" t="s">
        <v>4291</v>
      </c>
      <c r="C5310" s="415" t="s">
        <v>220</v>
      </c>
      <c r="D5310" s="416">
        <v>11.88</v>
      </c>
      <c r="E5310" s="417" t="s">
        <v>301</v>
      </c>
    </row>
    <row r="5311" spans="1:5" ht="27" x14ac:dyDescent="0.25">
      <c r="A5311" s="418">
        <v>96128</v>
      </c>
      <c r="B5311" s="414" t="s">
        <v>4292</v>
      </c>
      <c r="C5311" s="415" t="s">
        <v>220</v>
      </c>
      <c r="D5311" s="416">
        <v>22.73</v>
      </c>
      <c r="E5311" s="417" t="s">
        <v>301</v>
      </c>
    </row>
    <row r="5312" spans="1:5" ht="27" x14ac:dyDescent="0.25">
      <c r="A5312" s="418">
        <v>96129</v>
      </c>
      <c r="B5312" s="414" t="s">
        <v>4293</v>
      </c>
      <c r="C5312" s="415" t="s">
        <v>220</v>
      </c>
      <c r="D5312" s="416">
        <v>25.04</v>
      </c>
      <c r="E5312" s="417" t="s">
        <v>301</v>
      </c>
    </row>
    <row r="5313" spans="1:5" ht="27" x14ac:dyDescent="0.25">
      <c r="A5313" s="418">
        <v>96130</v>
      </c>
      <c r="B5313" s="414" t="s">
        <v>4294</v>
      </c>
      <c r="C5313" s="415" t="s">
        <v>220</v>
      </c>
      <c r="D5313" s="416">
        <v>16.59</v>
      </c>
      <c r="E5313" s="417" t="s">
        <v>301</v>
      </c>
    </row>
    <row r="5314" spans="1:5" ht="27" x14ac:dyDescent="0.25">
      <c r="A5314" s="418">
        <v>96131</v>
      </c>
      <c r="B5314" s="414" t="s">
        <v>4295</v>
      </c>
      <c r="C5314" s="415" t="s">
        <v>220</v>
      </c>
      <c r="D5314" s="416">
        <v>21.4</v>
      </c>
      <c r="E5314" s="417" t="s">
        <v>301</v>
      </c>
    </row>
    <row r="5315" spans="1:5" ht="27" x14ac:dyDescent="0.25">
      <c r="A5315" s="418">
        <v>96132</v>
      </c>
      <c r="B5315" s="414" t="s">
        <v>4296</v>
      </c>
      <c r="C5315" s="415" t="s">
        <v>220</v>
      </c>
      <c r="D5315" s="416">
        <v>16.63</v>
      </c>
      <c r="E5315" s="417" t="s">
        <v>301</v>
      </c>
    </row>
    <row r="5316" spans="1:5" ht="27" x14ac:dyDescent="0.25">
      <c r="A5316" s="418">
        <v>96133</v>
      </c>
      <c r="B5316" s="414" t="s">
        <v>4297</v>
      </c>
      <c r="C5316" s="415" t="s">
        <v>220</v>
      </c>
      <c r="D5316" s="416">
        <v>31.05</v>
      </c>
      <c r="E5316" s="417" t="s">
        <v>301</v>
      </c>
    </row>
    <row r="5317" spans="1:5" ht="27" x14ac:dyDescent="0.25">
      <c r="A5317" s="418">
        <v>96134</v>
      </c>
      <c r="B5317" s="414" t="s">
        <v>4298</v>
      </c>
      <c r="C5317" s="415" t="s">
        <v>220</v>
      </c>
      <c r="D5317" s="416">
        <v>34.130000000000003</v>
      </c>
      <c r="E5317" s="417" t="s">
        <v>301</v>
      </c>
    </row>
    <row r="5318" spans="1:5" ht="27" x14ac:dyDescent="0.25">
      <c r="A5318" s="418">
        <v>96135</v>
      </c>
      <c r="B5318" s="414" t="s">
        <v>4299</v>
      </c>
      <c r="C5318" s="415" t="s">
        <v>220</v>
      </c>
      <c r="D5318" s="416">
        <v>22.92</v>
      </c>
      <c r="E5318" s="417" t="s">
        <v>301</v>
      </c>
    </row>
    <row r="5319" spans="1:5" ht="13.5" x14ac:dyDescent="0.25">
      <c r="A5319" s="418">
        <v>79460</v>
      </c>
      <c r="B5319" s="414" t="s">
        <v>4300</v>
      </c>
      <c r="C5319" s="415" t="s">
        <v>220</v>
      </c>
      <c r="D5319" s="416">
        <v>44.72</v>
      </c>
      <c r="E5319" s="417" t="s">
        <v>301</v>
      </c>
    </row>
    <row r="5320" spans="1:5" ht="13.5" x14ac:dyDescent="0.25">
      <c r="A5320" s="418">
        <v>79465</v>
      </c>
      <c r="B5320" s="414" t="s">
        <v>406</v>
      </c>
      <c r="C5320" s="415" t="s">
        <v>220</v>
      </c>
      <c r="D5320" s="416">
        <v>36.479999999999997</v>
      </c>
      <c r="E5320" s="417" t="s">
        <v>301</v>
      </c>
    </row>
    <row r="5321" spans="1:5" ht="13.5" x14ac:dyDescent="0.25">
      <c r="A5321" s="413" t="s">
        <v>4301</v>
      </c>
      <c r="B5321" s="414" t="s">
        <v>4302</v>
      </c>
      <c r="C5321" s="415" t="s">
        <v>220</v>
      </c>
      <c r="D5321" s="416">
        <v>62.69</v>
      </c>
      <c r="E5321" s="417" t="s">
        <v>301</v>
      </c>
    </row>
    <row r="5322" spans="1:5" ht="13.5" x14ac:dyDescent="0.25">
      <c r="A5322" s="418">
        <v>84647</v>
      </c>
      <c r="B5322" s="414" t="s">
        <v>4303</v>
      </c>
      <c r="C5322" s="415" t="s">
        <v>220</v>
      </c>
      <c r="D5322" s="416">
        <v>137.43</v>
      </c>
      <c r="E5322" s="417" t="s">
        <v>301</v>
      </c>
    </row>
    <row r="5323" spans="1:5" ht="13.5" x14ac:dyDescent="0.25">
      <c r="A5323" s="418">
        <v>84656</v>
      </c>
      <c r="B5323" s="414" t="s">
        <v>4304</v>
      </c>
      <c r="C5323" s="415" t="s">
        <v>220</v>
      </c>
      <c r="D5323" s="416">
        <v>32.909999999999997</v>
      </c>
      <c r="E5323" s="417" t="s">
        <v>301</v>
      </c>
    </row>
    <row r="5324" spans="1:5" ht="13.5" x14ac:dyDescent="0.25">
      <c r="A5324" s="418">
        <v>6082</v>
      </c>
      <c r="B5324" s="414" t="s">
        <v>4305</v>
      </c>
      <c r="C5324" s="415" t="s">
        <v>220</v>
      </c>
      <c r="D5324" s="416">
        <v>17</v>
      </c>
      <c r="E5324" s="417" t="s">
        <v>301</v>
      </c>
    </row>
    <row r="5325" spans="1:5" ht="13.5" x14ac:dyDescent="0.25">
      <c r="A5325" s="418">
        <v>40905</v>
      </c>
      <c r="B5325" s="414" t="s">
        <v>4306</v>
      </c>
      <c r="C5325" s="415" t="s">
        <v>220</v>
      </c>
      <c r="D5325" s="416">
        <v>21.65</v>
      </c>
      <c r="E5325" s="417" t="s">
        <v>301</v>
      </c>
    </row>
    <row r="5326" spans="1:5" ht="13.5" x14ac:dyDescent="0.25">
      <c r="A5326" s="413" t="s">
        <v>4307</v>
      </c>
      <c r="B5326" s="414" t="s">
        <v>4308</v>
      </c>
      <c r="C5326" s="415" t="s">
        <v>220</v>
      </c>
      <c r="D5326" s="416">
        <v>16.97</v>
      </c>
      <c r="E5326" s="417" t="s">
        <v>301</v>
      </c>
    </row>
    <row r="5327" spans="1:5" ht="13.5" x14ac:dyDescent="0.25">
      <c r="A5327" s="413" t="s">
        <v>4309</v>
      </c>
      <c r="B5327" s="414" t="s">
        <v>4310</v>
      </c>
      <c r="C5327" s="415" t="s">
        <v>220</v>
      </c>
      <c r="D5327" s="416">
        <v>24.12</v>
      </c>
      <c r="E5327" s="417" t="s">
        <v>301</v>
      </c>
    </row>
    <row r="5328" spans="1:5" ht="27" x14ac:dyDescent="0.25">
      <c r="A5328" s="413" t="s">
        <v>4311</v>
      </c>
      <c r="B5328" s="414" t="s">
        <v>4312</v>
      </c>
      <c r="C5328" s="415" t="s">
        <v>220</v>
      </c>
      <c r="D5328" s="416">
        <v>23.71</v>
      </c>
      <c r="E5328" s="417" t="s">
        <v>301</v>
      </c>
    </row>
    <row r="5329" spans="1:5" ht="27" x14ac:dyDescent="0.25">
      <c r="A5329" s="413" t="s">
        <v>4313</v>
      </c>
      <c r="B5329" s="414" t="s">
        <v>4314</v>
      </c>
      <c r="C5329" s="415" t="s">
        <v>220</v>
      </c>
      <c r="D5329" s="416">
        <v>23.59</v>
      </c>
      <c r="E5329" s="417" t="s">
        <v>301</v>
      </c>
    </row>
    <row r="5330" spans="1:5" ht="13.5" x14ac:dyDescent="0.25">
      <c r="A5330" s="418">
        <v>79463</v>
      </c>
      <c r="B5330" s="414" t="s">
        <v>4315</v>
      </c>
      <c r="C5330" s="415" t="s">
        <v>220</v>
      </c>
      <c r="D5330" s="416">
        <v>14.17</v>
      </c>
      <c r="E5330" s="417" t="s">
        <v>301</v>
      </c>
    </row>
    <row r="5331" spans="1:5" ht="13.5" x14ac:dyDescent="0.25">
      <c r="A5331" s="418">
        <v>79464</v>
      </c>
      <c r="B5331" s="414" t="s">
        <v>4316</v>
      </c>
      <c r="C5331" s="415" t="s">
        <v>220</v>
      </c>
      <c r="D5331" s="416">
        <v>19.07</v>
      </c>
      <c r="E5331" s="417" t="s">
        <v>301</v>
      </c>
    </row>
    <row r="5332" spans="1:5" ht="13.5" x14ac:dyDescent="0.25">
      <c r="A5332" s="418">
        <v>79466</v>
      </c>
      <c r="B5332" s="414" t="s">
        <v>4317</v>
      </c>
      <c r="C5332" s="415" t="s">
        <v>220</v>
      </c>
      <c r="D5332" s="416">
        <v>18.670000000000002</v>
      </c>
      <c r="E5332" s="417" t="s">
        <v>301</v>
      </c>
    </row>
    <row r="5333" spans="1:5" ht="13.5" x14ac:dyDescent="0.25">
      <c r="A5333" s="413" t="s">
        <v>4318</v>
      </c>
      <c r="B5333" s="414" t="s">
        <v>4319</v>
      </c>
      <c r="C5333" s="415" t="s">
        <v>220</v>
      </c>
      <c r="D5333" s="416">
        <v>23.71</v>
      </c>
      <c r="E5333" s="417" t="s">
        <v>301</v>
      </c>
    </row>
    <row r="5334" spans="1:5" ht="13.5" x14ac:dyDescent="0.25">
      <c r="A5334" s="418">
        <v>84645</v>
      </c>
      <c r="B5334" s="414" t="s">
        <v>4320</v>
      </c>
      <c r="C5334" s="415" t="s">
        <v>220</v>
      </c>
      <c r="D5334" s="416">
        <v>18.420000000000002</v>
      </c>
      <c r="E5334" s="417" t="s">
        <v>301</v>
      </c>
    </row>
    <row r="5335" spans="1:5" ht="13.5" x14ac:dyDescent="0.25">
      <c r="A5335" s="418">
        <v>84657</v>
      </c>
      <c r="B5335" s="414" t="s">
        <v>4321</v>
      </c>
      <c r="C5335" s="415" t="s">
        <v>220</v>
      </c>
      <c r="D5335" s="416">
        <v>9.73</v>
      </c>
      <c r="E5335" s="417" t="s">
        <v>301</v>
      </c>
    </row>
    <row r="5336" spans="1:5" ht="13.5" x14ac:dyDescent="0.25">
      <c r="A5336" s="418">
        <v>84659</v>
      </c>
      <c r="B5336" s="414" t="s">
        <v>4322</v>
      </c>
      <c r="C5336" s="415" t="s">
        <v>220</v>
      </c>
      <c r="D5336" s="416">
        <v>15.64</v>
      </c>
      <c r="E5336" s="417" t="s">
        <v>301</v>
      </c>
    </row>
    <row r="5337" spans="1:5" ht="13.5" x14ac:dyDescent="0.25">
      <c r="A5337" s="418">
        <v>84679</v>
      </c>
      <c r="B5337" s="414" t="s">
        <v>4323</v>
      </c>
      <c r="C5337" s="415" t="s">
        <v>220</v>
      </c>
      <c r="D5337" s="416">
        <v>19.64</v>
      </c>
      <c r="E5337" s="417" t="s">
        <v>301</v>
      </c>
    </row>
    <row r="5338" spans="1:5" ht="13.5" x14ac:dyDescent="0.25">
      <c r="A5338" s="418">
        <v>95464</v>
      </c>
      <c r="B5338" s="414" t="s">
        <v>4324</v>
      </c>
      <c r="C5338" s="415" t="s">
        <v>220</v>
      </c>
      <c r="D5338" s="416">
        <v>21.73</v>
      </c>
      <c r="E5338" s="417" t="s">
        <v>301</v>
      </c>
    </row>
    <row r="5339" spans="1:5" ht="27" x14ac:dyDescent="0.25">
      <c r="A5339" s="413" t="s">
        <v>4325</v>
      </c>
      <c r="B5339" s="414" t="s">
        <v>255</v>
      </c>
      <c r="C5339" s="415" t="s">
        <v>220</v>
      </c>
      <c r="D5339" s="416">
        <v>35.270000000000003</v>
      </c>
      <c r="E5339" s="417" t="s">
        <v>301</v>
      </c>
    </row>
    <row r="5340" spans="1:5" ht="27" x14ac:dyDescent="0.25">
      <c r="A5340" s="413" t="s">
        <v>4326</v>
      </c>
      <c r="B5340" s="414" t="s">
        <v>4327</v>
      </c>
      <c r="C5340" s="415" t="s">
        <v>220</v>
      </c>
      <c r="D5340" s="416">
        <v>8.32</v>
      </c>
      <c r="E5340" s="417" t="s">
        <v>301</v>
      </c>
    </row>
    <row r="5341" spans="1:5" ht="13.5" x14ac:dyDescent="0.25">
      <c r="A5341" s="413" t="s">
        <v>4328</v>
      </c>
      <c r="B5341" s="414" t="s">
        <v>117</v>
      </c>
      <c r="C5341" s="415" t="s">
        <v>220</v>
      </c>
      <c r="D5341" s="416">
        <v>25.63</v>
      </c>
      <c r="E5341" s="417" t="s">
        <v>301</v>
      </c>
    </row>
    <row r="5342" spans="1:5" ht="13.5" x14ac:dyDescent="0.25">
      <c r="A5342" s="413" t="s">
        <v>4329</v>
      </c>
      <c r="B5342" s="414" t="s">
        <v>4330</v>
      </c>
      <c r="C5342" s="415" t="s">
        <v>220</v>
      </c>
      <c r="D5342" s="416">
        <v>25.75</v>
      </c>
      <c r="E5342" s="417" t="s">
        <v>301</v>
      </c>
    </row>
    <row r="5343" spans="1:5" ht="13.5" x14ac:dyDescent="0.25">
      <c r="A5343" s="413" t="s">
        <v>4331</v>
      </c>
      <c r="B5343" s="414" t="s">
        <v>4332</v>
      </c>
      <c r="C5343" s="415" t="s">
        <v>220</v>
      </c>
      <c r="D5343" s="416">
        <v>26.16</v>
      </c>
      <c r="E5343" s="417" t="s">
        <v>301</v>
      </c>
    </row>
    <row r="5344" spans="1:5" ht="13.5" x14ac:dyDescent="0.25">
      <c r="A5344" s="413" t="s">
        <v>4333</v>
      </c>
      <c r="B5344" s="414" t="s">
        <v>256</v>
      </c>
      <c r="C5344" s="415" t="s">
        <v>220</v>
      </c>
      <c r="D5344" s="416">
        <v>19.98</v>
      </c>
      <c r="E5344" s="417" t="s">
        <v>301</v>
      </c>
    </row>
    <row r="5345" spans="1:5" ht="13.5" x14ac:dyDescent="0.25">
      <c r="A5345" s="413" t="s">
        <v>4334</v>
      </c>
      <c r="B5345" s="414" t="s">
        <v>4335</v>
      </c>
      <c r="C5345" s="415" t="s">
        <v>220</v>
      </c>
      <c r="D5345" s="416">
        <v>13.03</v>
      </c>
      <c r="E5345" s="417" t="s">
        <v>301</v>
      </c>
    </row>
    <row r="5346" spans="1:5" ht="27" x14ac:dyDescent="0.25">
      <c r="A5346" s="413" t="s">
        <v>4336</v>
      </c>
      <c r="B5346" s="414" t="s">
        <v>350</v>
      </c>
      <c r="C5346" s="415" t="s">
        <v>220</v>
      </c>
      <c r="D5346" s="416">
        <v>17.690000000000001</v>
      </c>
      <c r="E5346" s="417" t="s">
        <v>301</v>
      </c>
    </row>
    <row r="5347" spans="1:5" ht="27" x14ac:dyDescent="0.25">
      <c r="A5347" s="413" t="s">
        <v>4337</v>
      </c>
      <c r="B5347" s="414" t="s">
        <v>4338</v>
      </c>
      <c r="C5347" s="415" t="s">
        <v>220</v>
      </c>
      <c r="D5347" s="416">
        <v>16.600000000000001</v>
      </c>
      <c r="E5347" s="417" t="s">
        <v>301</v>
      </c>
    </row>
    <row r="5348" spans="1:5" ht="27" x14ac:dyDescent="0.25">
      <c r="A5348" s="413" t="s">
        <v>4339</v>
      </c>
      <c r="B5348" s="414" t="s">
        <v>4340</v>
      </c>
      <c r="C5348" s="415" t="s">
        <v>113</v>
      </c>
      <c r="D5348" s="416">
        <v>21.1</v>
      </c>
      <c r="E5348" s="417" t="s">
        <v>301</v>
      </c>
    </row>
    <row r="5349" spans="1:5" ht="13.5" x14ac:dyDescent="0.25">
      <c r="A5349" s="413" t="s">
        <v>4341</v>
      </c>
      <c r="B5349" s="414" t="s">
        <v>4342</v>
      </c>
      <c r="C5349" s="415" t="s">
        <v>220</v>
      </c>
      <c r="D5349" s="416">
        <v>33</v>
      </c>
      <c r="E5349" s="417" t="s">
        <v>301</v>
      </c>
    </row>
    <row r="5350" spans="1:5" ht="27" x14ac:dyDescent="0.25">
      <c r="A5350" s="418">
        <v>84660</v>
      </c>
      <c r="B5350" s="414" t="s">
        <v>4343</v>
      </c>
      <c r="C5350" s="415" t="s">
        <v>220</v>
      </c>
      <c r="D5350" s="416">
        <v>6.05</v>
      </c>
      <c r="E5350" s="417" t="s">
        <v>301</v>
      </c>
    </row>
    <row r="5351" spans="1:5" ht="27" x14ac:dyDescent="0.25">
      <c r="A5351" s="418">
        <v>84661</v>
      </c>
      <c r="B5351" s="414" t="s">
        <v>4344</v>
      </c>
      <c r="C5351" s="415" t="s">
        <v>220</v>
      </c>
      <c r="D5351" s="416">
        <v>16.57</v>
      </c>
      <c r="E5351" s="417" t="s">
        <v>301</v>
      </c>
    </row>
    <row r="5352" spans="1:5" ht="27" x14ac:dyDescent="0.25">
      <c r="A5352" s="418">
        <v>84662</v>
      </c>
      <c r="B5352" s="414" t="s">
        <v>4345</v>
      </c>
      <c r="C5352" s="415" t="s">
        <v>220</v>
      </c>
      <c r="D5352" s="416">
        <v>26.26</v>
      </c>
      <c r="E5352" s="417" t="s">
        <v>301</v>
      </c>
    </row>
    <row r="5353" spans="1:5" ht="27" x14ac:dyDescent="0.25">
      <c r="A5353" s="418">
        <v>95468</v>
      </c>
      <c r="B5353" s="414" t="s">
        <v>4346</v>
      </c>
      <c r="C5353" s="415" t="s">
        <v>220</v>
      </c>
      <c r="D5353" s="416">
        <v>38.57</v>
      </c>
      <c r="E5353" s="417" t="s">
        <v>301</v>
      </c>
    </row>
    <row r="5354" spans="1:5" ht="27" x14ac:dyDescent="0.25">
      <c r="A5354" s="418">
        <v>41595</v>
      </c>
      <c r="B5354" s="414" t="s">
        <v>289</v>
      </c>
      <c r="C5354" s="415" t="s">
        <v>8</v>
      </c>
      <c r="D5354" s="416">
        <v>10.68</v>
      </c>
      <c r="E5354" s="417" t="s">
        <v>301</v>
      </c>
    </row>
    <row r="5355" spans="1:5" ht="13.5" x14ac:dyDescent="0.25">
      <c r="A5355" s="413" t="s">
        <v>4347</v>
      </c>
      <c r="B5355" s="414" t="s">
        <v>4348</v>
      </c>
      <c r="C5355" s="415" t="s">
        <v>220</v>
      </c>
      <c r="D5355" s="416">
        <v>17.190000000000001</v>
      </c>
      <c r="E5355" s="417" t="s">
        <v>301</v>
      </c>
    </row>
    <row r="5356" spans="1:5" ht="13.5" x14ac:dyDescent="0.25">
      <c r="A5356" s="413" t="s">
        <v>4349</v>
      </c>
      <c r="B5356" s="414" t="s">
        <v>4350</v>
      </c>
      <c r="C5356" s="415" t="s">
        <v>220</v>
      </c>
      <c r="D5356" s="416">
        <v>14.2</v>
      </c>
      <c r="E5356" s="417" t="s">
        <v>301</v>
      </c>
    </row>
    <row r="5357" spans="1:5" ht="27" x14ac:dyDescent="0.25">
      <c r="A5357" s="418">
        <v>79467</v>
      </c>
      <c r="B5357" s="414" t="s">
        <v>4351</v>
      </c>
      <c r="C5357" s="415" t="s">
        <v>4352</v>
      </c>
      <c r="D5357" s="416">
        <v>12.57</v>
      </c>
      <c r="E5357" s="417" t="s">
        <v>301</v>
      </c>
    </row>
    <row r="5358" spans="1:5" ht="13.5" x14ac:dyDescent="0.25">
      <c r="A5358" s="413" t="s">
        <v>4353</v>
      </c>
      <c r="B5358" s="414" t="s">
        <v>288</v>
      </c>
      <c r="C5358" s="415" t="s">
        <v>220</v>
      </c>
      <c r="D5358" s="416">
        <v>19.899999999999999</v>
      </c>
      <c r="E5358" s="417" t="s">
        <v>301</v>
      </c>
    </row>
    <row r="5359" spans="1:5" ht="27" x14ac:dyDescent="0.25">
      <c r="A5359" s="418">
        <v>84663</v>
      </c>
      <c r="B5359" s="414" t="s">
        <v>4354</v>
      </c>
      <c r="C5359" s="415" t="s">
        <v>220</v>
      </c>
      <c r="D5359" s="416">
        <v>22.52</v>
      </c>
      <c r="E5359" s="417" t="s">
        <v>301</v>
      </c>
    </row>
    <row r="5360" spans="1:5" ht="13.5" x14ac:dyDescent="0.25">
      <c r="A5360" s="418">
        <v>84665</v>
      </c>
      <c r="B5360" s="414" t="s">
        <v>372</v>
      </c>
      <c r="C5360" s="415" t="s">
        <v>220</v>
      </c>
      <c r="D5360" s="416">
        <v>21.41</v>
      </c>
      <c r="E5360" s="417" t="s">
        <v>301</v>
      </c>
    </row>
    <row r="5361" spans="1:5" ht="13.5" x14ac:dyDescent="0.25">
      <c r="A5361" s="418">
        <v>84666</v>
      </c>
      <c r="B5361" s="414" t="s">
        <v>4355</v>
      </c>
      <c r="C5361" s="415" t="s">
        <v>220</v>
      </c>
      <c r="D5361" s="416">
        <v>20.49</v>
      </c>
      <c r="E5361" s="417" t="s">
        <v>301</v>
      </c>
    </row>
    <row r="5362" spans="1:5" ht="13.5" x14ac:dyDescent="0.25">
      <c r="A5362" s="418">
        <v>75889</v>
      </c>
      <c r="B5362" s="414" t="s">
        <v>283</v>
      </c>
      <c r="C5362" s="415" t="s">
        <v>220</v>
      </c>
      <c r="D5362" s="416">
        <v>18.46</v>
      </c>
      <c r="E5362" s="417" t="s">
        <v>301</v>
      </c>
    </row>
    <row r="5363" spans="1:5" ht="27" x14ac:dyDescent="0.25">
      <c r="A5363" s="418">
        <v>72191</v>
      </c>
      <c r="B5363" s="414" t="s">
        <v>4356</v>
      </c>
      <c r="C5363" s="415" t="s">
        <v>220</v>
      </c>
      <c r="D5363" s="416">
        <v>77.98</v>
      </c>
      <c r="E5363" s="417" t="s">
        <v>301</v>
      </c>
    </row>
    <row r="5364" spans="1:5" ht="27" x14ac:dyDescent="0.25">
      <c r="A5364" s="418">
        <v>72192</v>
      </c>
      <c r="B5364" s="414" t="s">
        <v>4357</v>
      </c>
      <c r="C5364" s="415" t="s">
        <v>220</v>
      </c>
      <c r="D5364" s="416">
        <v>21.14</v>
      </c>
      <c r="E5364" s="417" t="s">
        <v>301</v>
      </c>
    </row>
    <row r="5365" spans="1:5" ht="27" x14ac:dyDescent="0.25">
      <c r="A5365" s="418">
        <v>72193</v>
      </c>
      <c r="B5365" s="414" t="s">
        <v>4358</v>
      </c>
      <c r="C5365" s="415" t="s">
        <v>220</v>
      </c>
      <c r="D5365" s="416">
        <v>58.28</v>
      </c>
      <c r="E5365" s="417" t="s">
        <v>301</v>
      </c>
    </row>
    <row r="5366" spans="1:5" ht="27" x14ac:dyDescent="0.25">
      <c r="A5366" s="418">
        <v>73655</v>
      </c>
      <c r="B5366" s="414" t="s">
        <v>4359</v>
      </c>
      <c r="C5366" s="415" t="s">
        <v>220</v>
      </c>
      <c r="D5366" s="416">
        <v>198.53</v>
      </c>
      <c r="E5366" s="417" t="s">
        <v>301</v>
      </c>
    </row>
    <row r="5367" spans="1:5" ht="27" x14ac:dyDescent="0.25">
      <c r="A5367" s="413" t="s">
        <v>4360</v>
      </c>
      <c r="B5367" s="414" t="s">
        <v>4361</v>
      </c>
      <c r="C5367" s="415" t="s">
        <v>220</v>
      </c>
      <c r="D5367" s="416">
        <v>154.59</v>
      </c>
      <c r="E5367" s="417" t="s">
        <v>301</v>
      </c>
    </row>
    <row r="5368" spans="1:5" ht="13.5" x14ac:dyDescent="0.25">
      <c r="A5368" s="418">
        <v>84181</v>
      </c>
      <c r="B5368" s="414" t="s">
        <v>4362</v>
      </c>
      <c r="C5368" s="415" t="s">
        <v>220</v>
      </c>
      <c r="D5368" s="416">
        <v>127.7</v>
      </c>
      <c r="E5368" s="417" t="s">
        <v>301</v>
      </c>
    </row>
    <row r="5369" spans="1:5" ht="27" x14ac:dyDescent="0.25">
      <c r="A5369" s="418">
        <v>87246</v>
      </c>
      <c r="B5369" s="414" t="s">
        <v>4363</v>
      </c>
      <c r="C5369" s="415" t="s">
        <v>220</v>
      </c>
      <c r="D5369" s="416">
        <v>38.44</v>
      </c>
      <c r="E5369" s="417" t="s">
        <v>301</v>
      </c>
    </row>
    <row r="5370" spans="1:5" ht="27" x14ac:dyDescent="0.25">
      <c r="A5370" s="418">
        <v>87247</v>
      </c>
      <c r="B5370" s="414" t="s">
        <v>4364</v>
      </c>
      <c r="C5370" s="415" t="s">
        <v>220</v>
      </c>
      <c r="D5370" s="416">
        <v>32.659999999999997</v>
      </c>
      <c r="E5370" s="417" t="s">
        <v>301</v>
      </c>
    </row>
    <row r="5371" spans="1:5" ht="27" x14ac:dyDescent="0.25">
      <c r="A5371" s="418">
        <v>87248</v>
      </c>
      <c r="B5371" s="414" t="s">
        <v>4365</v>
      </c>
      <c r="C5371" s="415" t="s">
        <v>220</v>
      </c>
      <c r="D5371" s="416">
        <v>27.81</v>
      </c>
      <c r="E5371" s="417" t="s">
        <v>301</v>
      </c>
    </row>
    <row r="5372" spans="1:5" ht="27" x14ac:dyDescent="0.25">
      <c r="A5372" s="418">
        <v>87249</v>
      </c>
      <c r="B5372" s="414" t="s">
        <v>4366</v>
      </c>
      <c r="C5372" s="415" t="s">
        <v>220</v>
      </c>
      <c r="D5372" s="416">
        <v>43.79</v>
      </c>
      <c r="E5372" s="417" t="s">
        <v>301</v>
      </c>
    </row>
    <row r="5373" spans="1:5" ht="27" x14ac:dyDescent="0.25">
      <c r="A5373" s="418">
        <v>87250</v>
      </c>
      <c r="B5373" s="414" t="s">
        <v>4367</v>
      </c>
      <c r="C5373" s="415" t="s">
        <v>220</v>
      </c>
      <c r="D5373" s="416">
        <v>34.65</v>
      </c>
      <c r="E5373" s="417" t="s">
        <v>301</v>
      </c>
    </row>
    <row r="5374" spans="1:5" ht="27" x14ac:dyDescent="0.25">
      <c r="A5374" s="418">
        <v>87251</v>
      </c>
      <c r="B5374" s="414" t="s">
        <v>4368</v>
      </c>
      <c r="C5374" s="415" t="s">
        <v>220</v>
      </c>
      <c r="D5374" s="416">
        <v>28.61</v>
      </c>
      <c r="E5374" s="417" t="s">
        <v>301</v>
      </c>
    </row>
    <row r="5375" spans="1:5" ht="27" x14ac:dyDescent="0.25">
      <c r="A5375" s="418">
        <v>87255</v>
      </c>
      <c r="B5375" s="414" t="s">
        <v>4369</v>
      </c>
      <c r="C5375" s="415" t="s">
        <v>220</v>
      </c>
      <c r="D5375" s="416">
        <v>67.430000000000007</v>
      </c>
      <c r="E5375" s="417" t="s">
        <v>301</v>
      </c>
    </row>
    <row r="5376" spans="1:5" ht="27" x14ac:dyDescent="0.25">
      <c r="A5376" s="418">
        <v>87256</v>
      </c>
      <c r="B5376" s="414" t="s">
        <v>4370</v>
      </c>
      <c r="C5376" s="415" t="s">
        <v>220</v>
      </c>
      <c r="D5376" s="416">
        <v>56.77</v>
      </c>
      <c r="E5376" s="417" t="s">
        <v>301</v>
      </c>
    </row>
    <row r="5377" spans="1:5" ht="27" x14ac:dyDescent="0.25">
      <c r="A5377" s="418">
        <v>87257</v>
      </c>
      <c r="B5377" s="414" t="s">
        <v>4371</v>
      </c>
      <c r="C5377" s="415" t="s">
        <v>220</v>
      </c>
      <c r="D5377" s="416">
        <v>49.77</v>
      </c>
      <c r="E5377" s="417" t="s">
        <v>301</v>
      </c>
    </row>
    <row r="5378" spans="1:5" ht="27" x14ac:dyDescent="0.25">
      <c r="A5378" s="418">
        <v>87258</v>
      </c>
      <c r="B5378" s="414" t="s">
        <v>4372</v>
      </c>
      <c r="C5378" s="415" t="s">
        <v>220</v>
      </c>
      <c r="D5378" s="416">
        <v>86.74</v>
      </c>
      <c r="E5378" s="417" t="s">
        <v>301</v>
      </c>
    </row>
    <row r="5379" spans="1:5" ht="27" x14ac:dyDescent="0.25">
      <c r="A5379" s="418">
        <v>87259</v>
      </c>
      <c r="B5379" s="414" t="s">
        <v>4373</v>
      </c>
      <c r="C5379" s="415" t="s">
        <v>220</v>
      </c>
      <c r="D5379" s="416">
        <v>76.66</v>
      </c>
      <c r="E5379" s="417" t="s">
        <v>301</v>
      </c>
    </row>
    <row r="5380" spans="1:5" ht="27" x14ac:dyDescent="0.25">
      <c r="A5380" s="418">
        <v>87260</v>
      </c>
      <c r="B5380" s="414" t="s">
        <v>4374</v>
      </c>
      <c r="C5380" s="415" t="s">
        <v>220</v>
      </c>
      <c r="D5380" s="416">
        <v>70.56</v>
      </c>
      <c r="E5380" s="417" t="s">
        <v>301</v>
      </c>
    </row>
    <row r="5381" spans="1:5" ht="27" x14ac:dyDescent="0.25">
      <c r="A5381" s="418">
        <v>87261</v>
      </c>
      <c r="B5381" s="414" t="s">
        <v>4375</v>
      </c>
      <c r="C5381" s="415" t="s">
        <v>220</v>
      </c>
      <c r="D5381" s="416">
        <v>99.56</v>
      </c>
      <c r="E5381" s="417" t="s">
        <v>301</v>
      </c>
    </row>
    <row r="5382" spans="1:5" ht="27" x14ac:dyDescent="0.25">
      <c r="A5382" s="418">
        <v>87262</v>
      </c>
      <c r="B5382" s="414" t="s">
        <v>4376</v>
      </c>
      <c r="C5382" s="415" t="s">
        <v>220</v>
      </c>
      <c r="D5382" s="416">
        <v>88.11</v>
      </c>
      <c r="E5382" s="417" t="s">
        <v>301</v>
      </c>
    </row>
    <row r="5383" spans="1:5" ht="27" x14ac:dyDescent="0.25">
      <c r="A5383" s="418">
        <v>87263</v>
      </c>
      <c r="B5383" s="414" t="s">
        <v>4377</v>
      </c>
      <c r="C5383" s="415" t="s">
        <v>220</v>
      </c>
      <c r="D5383" s="416">
        <v>80.900000000000006</v>
      </c>
      <c r="E5383" s="417" t="s">
        <v>301</v>
      </c>
    </row>
    <row r="5384" spans="1:5" ht="40.5" x14ac:dyDescent="0.25">
      <c r="A5384" s="418">
        <v>89046</v>
      </c>
      <c r="B5384" s="414" t="s">
        <v>4378</v>
      </c>
      <c r="C5384" s="415" t="s">
        <v>220</v>
      </c>
      <c r="D5384" s="416">
        <v>32.35</v>
      </c>
      <c r="E5384" s="417" t="s">
        <v>301</v>
      </c>
    </row>
    <row r="5385" spans="1:5" ht="40.5" x14ac:dyDescent="0.25">
      <c r="A5385" s="418">
        <v>89171</v>
      </c>
      <c r="B5385" s="414" t="s">
        <v>4379</v>
      </c>
      <c r="C5385" s="415" t="s">
        <v>220</v>
      </c>
      <c r="D5385" s="416">
        <v>30.01</v>
      </c>
      <c r="E5385" s="417" t="s">
        <v>301</v>
      </c>
    </row>
    <row r="5386" spans="1:5" ht="27" x14ac:dyDescent="0.25">
      <c r="A5386" s="418">
        <v>93389</v>
      </c>
      <c r="B5386" s="414" t="s">
        <v>4380</v>
      </c>
      <c r="C5386" s="415" t="s">
        <v>220</v>
      </c>
      <c r="D5386" s="416">
        <v>35.32</v>
      </c>
      <c r="E5386" s="417" t="s">
        <v>301</v>
      </c>
    </row>
    <row r="5387" spans="1:5" ht="40.5" x14ac:dyDescent="0.25">
      <c r="A5387" s="418">
        <v>93390</v>
      </c>
      <c r="B5387" s="414" t="s">
        <v>4381</v>
      </c>
      <c r="C5387" s="415" t="s">
        <v>220</v>
      </c>
      <c r="D5387" s="416">
        <v>29.6</v>
      </c>
      <c r="E5387" s="417" t="s">
        <v>301</v>
      </c>
    </row>
    <row r="5388" spans="1:5" ht="27" x14ac:dyDescent="0.25">
      <c r="A5388" s="418">
        <v>93391</v>
      </c>
      <c r="B5388" s="414" t="s">
        <v>4382</v>
      </c>
      <c r="C5388" s="415" t="s">
        <v>220</v>
      </c>
      <c r="D5388" s="416">
        <v>24.75</v>
      </c>
      <c r="E5388" s="417" t="s">
        <v>301</v>
      </c>
    </row>
    <row r="5389" spans="1:5" ht="27" x14ac:dyDescent="0.25">
      <c r="A5389" s="413" t="s">
        <v>4383</v>
      </c>
      <c r="B5389" s="414" t="s">
        <v>4384</v>
      </c>
      <c r="C5389" s="415" t="s">
        <v>220</v>
      </c>
      <c r="D5389" s="416">
        <v>198.24</v>
      </c>
      <c r="E5389" s="417" t="s">
        <v>301</v>
      </c>
    </row>
    <row r="5390" spans="1:5" ht="27" x14ac:dyDescent="0.25">
      <c r="A5390" s="413" t="s">
        <v>4385</v>
      </c>
      <c r="B5390" s="414" t="s">
        <v>4386</v>
      </c>
      <c r="C5390" s="415" t="s">
        <v>220</v>
      </c>
      <c r="D5390" s="416">
        <v>41.15</v>
      </c>
      <c r="E5390" s="417" t="s">
        <v>301</v>
      </c>
    </row>
    <row r="5391" spans="1:5" ht="27" x14ac:dyDescent="0.25">
      <c r="A5391" s="418">
        <v>84183</v>
      </c>
      <c r="B5391" s="414" t="s">
        <v>4387</v>
      </c>
      <c r="C5391" s="415" t="s">
        <v>220</v>
      </c>
      <c r="D5391" s="416">
        <v>143.79</v>
      </c>
      <c r="E5391" s="417" t="s">
        <v>301</v>
      </c>
    </row>
    <row r="5392" spans="1:5" ht="27" x14ac:dyDescent="0.25">
      <c r="A5392" s="418">
        <v>98670</v>
      </c>
      <c r="B5392" s="414" t="s">
        <v>6356</v>
      </c>
      <c r="C5392" s="415" t="s">
        <v>220</v>
      </c>
      <c r="D5392" s="416">
        <v>128.06</v>
      </c>
      <c r="E5392" s="417" t="s">
        <v>301</v>
      </c>
    </row>
    <row r="5393" spans="1:5" ht="13.5" x14ac:dyDescent="0.25">
      <c r="A5393" s="418">
        <v>98671</v>
      </c>
      <c r="B5393" s="414" t="s">
        <v>6357</v>
      </c>
      <c r="C5393" s="415" t="s">
        <v>220</v>
      </c>
      <c r="D5393" s="416">
        <v>329.79</v>
      </c>
      <c r="E5393" s="417" t="s">
        <v>301</v>
      </c>
    </row>
    <row r="5394" spans="1:5" ht="13.5" x14ac:dyDescent="0.25">
      <c r="A5394" s="418">
        <v>98672</v>
      </c>
      <c r="B5394" s="414" t="s">
        <v>6358</v>
      </c>
      <c r="C5394" s="415" t="s">
        <v>220</v>
      </c>
      <c r="D5394" s="416">
        <v>238.1</v>
      </c>
      <c r="E5394" s="417" t="s">
        <v>301</v>
      </c>
    </row>
    <row r="5395" spans="1:5" ht="27" x14ac:dyDescent="0.25">
      <c r="A5395" s="418">
        <v>98673</v>
      </c>
      <c r="B5395" s="414" t="s">
        <v>6359</v>
      </c>
      <c r="C5395" s="415" t="s">
        <v>220</v>
      </c>
      <c r="D5395" s="416">
        <v>136.79</v>
      </c>
      <c r="E5395" s="417" t="s">
        <v>301</v>
      </c>
    </row>
    <row r="5396" spans="1:5" ht="27" x14ac:dyDescent="0.25">
      <c r="A5396" s="418">
        <v>98679</v>
      </c>
      <c r="B5396" s="414" t="s">
        <v>6360</v>
      </c>
      <c r="C5396" s="415" t="s">
        <v>220</v>
      </c>
      <c r="D5396" s="416">
        <v>25.5</v>
      </c>
      <c r="E5396" s="417" t="s">
        <v>301</v>
      </c>
    </row>
    <row r="5397" spans="1:5" ht="27" x14ac:dyDescent="0.25">
      <c r="A5397" s="418">
        <v>98680</v>
      </c>
      <c r="B5397" s="414" t="s">
        <v>6361</v>
      </c>
      <c r="C5397" s="415" t="s">
        <v>220</v>
      </c>
      <c r="D5397" s="416">
        <v>31.83</v>
      </c>
      <c r="E5397" s="417" t="s">
        <v>301</v>
      </c>
    </row>
    <row r="5398" spans="1:5" ht="27" x14ac:dyDescent="0.25">
      <c r="A5398" s="418">
        <v>98681</v>
      </c>
      <c r="B5398" s="414" t="s">
        <v>6362</v>
      </c>
      <c r="C5398" s="415" t="s">
        <v>220</v>
      </c>
      <c r="D5398" s="416">
        <v>23.65</v>
      </c>
      <c r="E5398" s="417" t="s">
        <v>301</v>
      </c>
    </row>
    <row r="5399" spans="1:5" ht="27" x14ac:dyDescent="0.25">
      <c r="A5399" s="418">
        <v>98682</v>
      </c>
      <c r="B5399" s="414" t="s">
        <v>6363</v>
      </c>
      <c r="C5399" s="415" t="s">
        <v>220</v>
      </c>
      <c r="D5399" s="416">
        <v>29.98</v>
      </c>
      <c r="E5399" s="417" t="s">
        <v>301</v>
      </c>
    </row>
    <row r="5400" spans="1:5" ht="13.5" x14ac:dyDescent="0.25">
      <c r="A5400" s="418">
        <v>98685</v>
      </c>
      <c r="B5400" s="414" t="s">
        <v>6364</v>
      </c>
      <c r="C5400" s="415" t="s">
        <v>8</v>
      </c>
      <c r="D5400" s="416">
        <v>60.02</v>
      </c>
      <c r="E5400" s="417" t="s">
        <v>301</v>
      </c>
    </row>
    <row r="5401" spans="1:5" ht="13.5" x14ac:dyDescent="0.25">
      <c r="A5401" s="418">
        <v>98686</v>
      </c>
      <c r="B5401" s="414" t="s">
        <v>6365</v>
      </c>
      <c r="C5401" s="415" t="s">
        <v>8</v>
      </c>
      <c r="D5401" s="416">
        <v>31.55</v>
      </c>
      <c r="E5401" s="417" t="s">
        <v>301</v>
      </c>
    </row>
    <row r="5402" spans="1:5" ht="13.5" x14ac:dyDescent="0.25">
      <c r="A5402" s="418">
        <v>98688</v>
      </c>
      <c r="B5402" s="414" t="s">
        <v>6366</v>
      </c>
      <c r="C5402" s="415" t="s">
        <v>8</v>
      </c>
      <c r="D5402" s="416">
        <v>40.07</v>
      </c>
      <c r="E5402" s="417" t="s">
        <v>301</v>
      </c>
    </row>
    <row r="5403" spans="1:5" ht="13.5" x14ac:dyDescent="0.25">
      <c r="A5403" s="418">
        <v>98689</v>
      </c>
      <c r="B5403" s="414" t="s">
        <v>6367</v>
      </c>
      <c r="C5403" s="415" t="s">
        <v>8</v>
      </c>
      <c r="D5403" s="416">
        <v>85.1</v>
      </c>
      <c r="E5403" s="417" t="s">
        <v>301</v>
      </c>
    </row>
    <row r="5404" spans="1:5" ht="27" x14ac:dyDescent="0.25">
      <c r="A5404" s="418">
        <v>72187</v>
      </c>
      <c r="B5404" s="414" t="s">
        <v>4388</v>
      </c>
      <c r="C5404" s="415" t="s">
        <v>220</v>
      </c>
      <c r="D5404" s="416">
        <v>177.29</v>
      </c>
      <c r="E5404" s="417" t="s">
        <v>301</v>
      </c>
    </row>
    <row r="5405" spans="1:5" ht="27" x14ac:dyDescent="0.25">
      <c r="A5405" s="418">
        <v>72188</v>
      </c>
      <c r="B5405" s="414" t="s">
        <v>4389</v>
      </c>
      <c r="C5405" s="415" t="s">
        <v>220</v>
      </c>
      <c r="D5405" s="416">
        <v>177.29</v>
      </c>
      <c r="E5405" s="417" t="s">
        <v>301</v>
      </c>
    </row>
    <row r="5406" spans="1:5" ht="13.5" x14ac:dyDescent="0.25">
      <c r="A5406" s="413" t="s">
        <v>4390</v>
      </c>
      <c r="B5406" s="414" t="s">
        <v>4391</v>
      </c>
      <c r="C5406" s="415" t="s">
        <v>220</v>
      </c>
      <c r="D5406" s="416">
        <v>163.07</v>
      </c>
      <c r="E5406" s="417" t="s">
        <v>301</v>
      </c>
    </row>
    <row r="5407" spans="1:5" ht="13.5" x14ac:dyDescent="0.25">
      <c r="A5407" s="418">
        <v>84186</v>
      </c>
      <c r="B5407" s="414" t="s">
        <v>4392</v>
      </c>
      <c r="C5407" s="415" t="s">
        <v>220</v>
      </c>
      <c r="D5407" s="416">
        <v>72.22</v>
      </c>
      <c r="E5407" s="417" t="s">
        <v>301</v>
      </c>
    </row>
    <row r="5408" spans="1:5" ht="13.5" x14ac:dyDescent="0.25">
      <c r="A5408" s="418">
        <v>84187</v>
      </c>
      <c r="B5408" s="414" t="s">
        <v>4393</v>
      </c>
      <c r="C5408" s="415" t="s">
        <v>220</v>
      </c>
      <c r="D5408" s="416">
        <v>16.2</v>
      </c>
      <c r="E5408" s="417" t="s">
        <v>301</v>
      </c>
    </row>
    <row r="5409" spans="1:5" ht="27" x14ac:dyDescent="0.25">
      <c r="A5409" s="418">
        <v>72136</v>
      </c>
      <c r="B5409" s="414" t="s">
        <v>4394</v>
      </c>
      <c r="C5409" s="415" t="s">
        <v>220</v>
      </c>
      <c r="D5409" s="416">
        <v>77.31</v>
      </c>
      <c r="E5409" s="417" t="s">
        <v>301</v>
      </c>
    </row>
    <row r="5410" spans="1:5" ht="27" x14ac:dyDescent="0.25">
      <c r="A5410" s="418">
        <v>72137</v>
      </c>
      <c r="B5410" s="414" t="s">
        <v>4395</v>
      </c>
      <c r="C5410" s="415" t="s">
        <v>220</v>
      </c>
      <c r="D5410" s="416">
        <v>90.09</v>
      </c>
      <c r="E5410" s="417" t="s">
        <v>301</v>
      </c>
    </row>
    <row r="5411" spans="1:5" ht="13.5" x14ac:dyDescent="0.25">
      <c r="A5411" s="418">
        <v>72815</v>
      </c>
      <c r="B5411" s="414" t="s">
        <v>4396</v>
      </c>
      <c r="C5411" s="415" t="s">
        <v>220</v>
      </c>
      <c r="D5411" s="416">
        <v>49.78</v>
      </c>
      <c r="E5411" s="417" t="s">
        <v>301</v>
      </c>
    </row>
    <row r="5412" spans="1:5" ht="27" x14ac:dyDescent="0.25">
      <c r="A5412" s="418">
        <v>84191</v>
      </c>
      <c r="B5412" s="414" t="s">
        <v>4397</v>
      </c>
      <c r="C5412" s="415" t="s">
        <v>220</v>
      </c>
      <c r="D5412" s="416">
        <v>90.79</v>
      </c>
      <c r="E5412" s="417" t="s">
        <v>301</v>
      </c>
    </row>
    <row r="5413" spans="1:5" ht="27" x14ac:dyDescent="0.25">
      <c r="A5413" s="413" t="s">
        <v>4398</v>
      </c>
      <c r="B5413" s="414" t="s">
        <v>4399</v>
      </c>
      <c r="C5413" s="415" t="s">
        <v>8</v>
      </c>
      <c r="D5413" s="416">
        <v>21.38</v>
      </c>
      <c r="E5413" s="417" t="s">
        <v>301</v>
      </c>
    </row>
    <row r="5414" spans="1:5" ht="13.5" x14ac:dyDescent="0.25">
      <c r="A5414" s="418">
        <v>98695</v>
      </c>
      <c r="B5414" s="414" t="s">
        <v>6368</v>
      </c>
      <c r="C5414" s="415" t="s">
        <v>8</v>
      </c>
      <c r="D5414" s="416">
        <v>45.78</v>
      </c>
      <c r="E5414" s="417" t="s">
        <v>301</v>
      </c>
    </row>
    <row r="5415" spans="1:5" ht="13.5" x14ac:dyDescent="0.25">
      <c r="A5415" s="418">
        <v>98697</v>
      </c>
      <c r="B5415" s="414" t="s">
        <v>6369</v>
      </c>
      <c r="C5415" s="415" t="s">
        <v>8</v>
      </c>
      <c r="D5415" s="416">
        <v>29.6</v>
      </c>
      <c r="E5415" s="417" t="s">
        <v>301</v>
      </c>
    </row>
    <row r="5416" spans="1:5" ht="13.5" x14ac:dyDescent="0.25">
      <c r="A5416" s="413" t="s">
        <v>4400</v>
      </c>
      <c r="B5416" s="414" t="s">
        <v>4401</v>
      </c>
      <c r="C5416" s="415" t="s">
        <v>8</v>
      </c>
      <c r="D5416" s="416">
        <v>16.420000000000002</v>
      </c>
      <c r="E5416" s="417" t="s">
        <v>301</v>
      </c>
    </row>
    <row r="5417" spans="1:5" ht="13.5" x14ac:dyDescent="0.25">
      <c r="A5417" s="418">
        <v>84162</v>
      </c>
      <c r="B5417" s="414" t="s">
        <v>4402</v>
      </c>
      <c r="C5417" s="415" t="s">
        <v>8</v>
      </c>
      <c r="D5417" s="416">
        <v>16.7</v>
      </c>
      <c r="E5417" s="417" t="s">
        <v>301</v>
      </c>
    </row>
    <row r="5418" spans="1:5" ht="27" x14ac:dyDescent="0.25">
      <c r="A5418" s="418">
        <v>88648</v>
      </c>
      <c r="B5418" s="414" t="s">
        <v>4403</v>
      </c>
      <c r="C5418" s="415" t="s">
        <v>8</v>
      </c>
      <c r="D5418" s="416">
        <v>4.46</v>
      </c>
      <c r="E5418" s="417" t="s">
        <v>301</v>
      </c>
    </row>
    <row r="5419" spans="1:5" ht="27" x14ac:dyDescent="0.25">
      <c r="A5419" s="418">
        <v>88649</v>
      </c>
      <c r="B5419" s="414" t="s">
        <v>4404</v>
      </c>
      <c r="C5419" s="415" t="s">
        <v>8</v>
      </c>
      <c r="D5419" s="416">
        <v>5.01</v>
      </c>
      <c r="E5419" s="417" t="s">
        <v>301</v>
      </c>
    </row>
    <row r="5420" spans="1:5" ht="27" x14ac:dyDescent="0.25">
      <c r="A5420" s="418">
        <v>88650</v>
      </c>
      <c r="B5420" s="414" t="s">
        <v>4405</v>
      </c>
      <c r="C5420" s="415" t="s">
        <v>8</v>
      </c>
      <c r="D5420" s="416">
        <v>9.18</v>
      </c>
      <c r="E5420" s="417" t="s">
        <v>301</v>
      </c>
    </row>
    <row r="5421" spans="1:5" ht="27" x14ac:dyDescent="0.25">
      <c r="A5421" s="418">
        <v>96467</v>
      </c>
      <c r="B5421" s="414" t="s">
        <v>4406</v>
      </c>
      <c r="C5421" s="415" t="s">
        <v>8</v>
      </c>
      <c r="D5421" s="416">
        <v>4.1100000000000003</v>
      </c>
      <c r="E5421" s="417" t="s">
        <v>301</v>
      </c>
    </row>
    <row r="5422" spans="1:5" ht="13.5" x14ac:dyDescent="0.25">
      <c r="A5422" s="413" t="s">
        <v>4407</v>
      </c>
      <c r="B5422" s="414" t="s">
        <v>4408</v>
      </c>
      <c r="C5422" s="415" t="s">
        <v>8</v>
      </c>
      <c r="D5422" s="416">
        <v>24.43</v>
      </c>
      <c r="E5422" s="417" t="s">
        <v>301</v>
      </c>
    </row>
    <row r="5423" spans="1:5" ht="27" x14ac:dyDescent="0.25">
      <c r="A5423" s="418">
        <v>84168</v>
      </c>
      <c r="B5423" s="414" t="s">
        <v>4409</v>
      </c>
      <c r="C5423" s="415" t="s">
        <v>8</v>
      </c>
      <c r="D5423" s="416">
        <v>18.989999999999998</v>
      </c>
      <c r="E5423" s="417" t="s">
        <v>301</v>
      </c>
    </row>
    <row r="5424" spans="1:5" ht="27" x14ac:dyDescent="0.25">
      <c r="A5424" s="418">
        <v>68325</v>
      </c>
      <c r="B5424" s="414" t="s">
        <v>4410</v>
      </c>
      <c r="C5424" s="415" t="s">
        <v>220</v>
      </c>
      <c r="D5424" s="416">
        <v>44.35</v>
      </c>
      <c r="E5424" s="417" t="s">
        <v>301</v>
      </c>
    </row>
    <row r="5425" spans="1:5" ht="27" x14ac:dyDescent="0.25">
      <c r="A5425" s="418">
        <v>68333</v>
      </c>
      <c r="B5425" s="414" t="s">
        <v>4411</v>
      </c>
      <c r="C5425" s="415" t="s">
        <v>220</v>
      </c>
      <c r="D5425" s="416">
        <v>46.86</v>
      </c>
      <c r="E5425" s="417" t="s">
        <v>301</v>
      </c>
    </row>
    <row r="5426" spans="1:5" ht="27" x14ac:dyDescent="0.25">
      <c r="A5426" s="418">
        <v>72183</v>
      </c>
      <c r="B5426" s="414" t="s">
        <v>4412</v>
      </c>
      <c r="C5426" s="415" t="s">
        <v>220</v>
      </c>
      <c r="D5426" s="416">
        <v>77.180000000000007</v>
      </c>
      <c r="E5426" s="417" t="s">
        <v>301</v>
      </c>
    </row>
    <row r="5427" spans="1:5" ht="13.5" x14ac:dyDescent="0.25">
      <c r="A5427" s="418">
        <v>84175</v>
      </c>
      <c r="B5427" s="414" t="s">
        <v>4413</v>
      </c>
      <c r="C5427" s="415" t="s">
        <v>8</v>
      </c>
      <c r="D5427" s="416">
        <v>12.26</v>
      </c>
      <c r="E5427" s="417" t="s">
        <v>301</v>
      </c>
    </row>
    <row r="5428" spans="1:5" ht="27" x14ac:dyDescent="0.25">
      <c r="A5428" s="418">
        <v>84176</v>
      </c>
      <c r="B5428" s="414" t="s">
        <v>4414</v>
      </c>
      <c r="C5428" s="415" t="s">
        <v>8</v>
      </c>
      <c r="D5428" s="416">
        <v>22.17</v>
      </c>
      <c r="E5428" s="417" t="s">
        <v>301</v>
      </c>
    </row>
    <row r="5429" spans="1:5" ht="27" x14ac:dyDescent="0.25">
      <c r="A5429" s="418">
        <v>94990</v>
      </c>
      <c r="B5429" s="414" t="s">
        <v>4415</v>
      </c>
      <c r="C5429" s="415" t="s">
        <v>260</v>
      </c>
      <c r="D5429" s="416">
        <v>564.23</v>
      </c>
      <c r="E5429" s="417" t="s">
        <v>301</v>
      </c>
    </row>
    <row r="5430" spans="1:5" ht="27" x14ac:dyDescent="0.25">
      <c r="A5430" s="418">
        <v>94991</v>
      </c>
      <c r="B5430" s="414" t="s">
        <v>4416</v>
      </c>
      <c r="C5430" s="415" t="s">
        <v>260</v>
      </c>
      <c r="D5430" s="416">
        <v>410.43</v>
      </c>
      <c r="E5430" s="417" t="s">
        <v>301</v>
      </c>
    </row>
    <row r="5431" spans="1:5" ht="40.5" x14ac:dyDescent="0.25">
      <c r="A5431" s="418">
        <v>94992</v>
      </c>
      <c r="B5431" s="414" t="s">
        <v>4417</v>
      </c>
      <c r="C5431" s="415" t="s">
        <v>220</v>
      </c>
      <c r="D5431" s="416">
        <v>58.38</v>
      </c>
      <c r="E5431" s="417" t="s">
        <v>301</v>
      </c>
    </row>
    <row r="5432" spans="1:5" ht="27" x14ac:dyDescent="0.25">
      <c r="A5432" s="418">
        <v>94993</v>
      </c>
      <c r="B5432" s="414" t="s">
        <v>4418</v>
      </c>
      <c r="C5432" s="415" t="s">
        <v>220</v>
      </c>
      <c r="D5432" s="416">
        <v>49.16</v>
      </c>
      <c r="E5432" s="417" t="s">
        <v>301</v>
      </c>
    </row>
    <row r="5433" spans="1:5" ht="40.5" x14ac:dyDescent="0.25">
      <c r="A5433" s="418">
        <v>94994</v>
      </c>
      <c r="B5433" s="414" t="s">
        <v>4419</v>
      </c>
      <c r="C5433" s="415" t="s">
        <v>220</v>
      </c>
      <c r="D5433" s="416">
        <v>71.650000000000006</v>
      </c>
      <c r="E5433" s="417" t="s">
        <v>301</v>
      </c>
    </row>
    <row r="5434" spans="1:5" ht="27" x14ac:dyDescent="0.25">
      <c r="A5434" s="418">
        <v>94995</v>
      </c>
      <c r="B5434" s="414" t="s">
        <v>4420</v>
      </c>
      <c r="C5434" s="415" t="s">
        <v>220</v>
      </c>
      <c r="D5434" s="416">
        <v>59.35</v>
      </c>
      <c r="E5434" s="417" t="s">
        <v>301</v>
      </c>
    </row>
    <row r="5435" spans="1:5" ht="40.5" x14ac:dyDescent="0.25">
      <c r="A5435" s="418">
        <v>94996</v>
      </c>
      <c r="B5435" s="414" t="s">
        <v>4421</v>
      </c>
      <c r="C5435" s="415" t="s">
        <v>220</v>
      </c>
      <c r="D5435" s="416">
        <v>83.01</v>
      </c>
      <c r="E5435" s="417" t="s">
        <v>301</v>
      </c>
    </row>
    <row r="5436" spans="1:5" ht="27" x14ac:dyDescent="0.25">
      <c r="A5436" s="418">
        <v>94997</v>
      </c>
      <c r="B5436" s="414" t="s">
        <v>4422</v>
      </c>
      <c r="C5436" s="415" t="s">
        <v>220</v>
      </c>
      <c r="D5436" s="416">
        <v>67.63</v>
      </c>
      <c r="E5436" s="417" t="s">
        <v>301</v>
      </c>
    </row>
    <row r="5437" spans="1:5" ht="40.5" x14ac:dyDescent="0.25">
      <c r="A5437" s="418">
        <v>94998</v>
      </c>
      <c r="B5437" s="414" t="s">
        <v>4423</v>
      </c>
      <c r="C5437" s="415" t="s">
        <v>220</v>
      </c>
      <c r="D5437" s="416">
        <v>93.97</v>
      </c>
      <c r="E5437" s="417" t="s">
        <v>301</v>
      </c>
    </row>
    <row r="5438" spans="1:5" ht="27" x14ac:dyDescent="0.25">
      <c r="A5438" s="418">
        <v>94999</v>
      </c>
      <c r="B5438" s="414" t="s">
        <v>4424</v>
      </c>
      <c r="C5438" s="415" t="s">
        <v>220</v>
      </c>
      <c r="D5438" s="416">
        <v>75.52</v>
      </c>
      <c r="E5438" s="417" t="s">
        <v>301</v>
      </c>
    </row>
    <row r="5439" spans="1:5" ht="40.5" x14ac:dyDescent="0.25">
      <c r="A5439" s="418">
        <v>87620</v>
      </c>
      <c r="B5439" s="414" t="s">
        <v>286</v>
      </c>
      <c r="C5439" s="415" t="s">
        <v>220</v>
      </c>
      <c r="D5439" s="416">
        <v>26.08</v>
      </c>
      <c r="E5439" s="417" t="s">
        <v>301</v>
      </c>
    </row>
    <row r="5440" spans="1:5" ht="27" x14ac:dyDescent="0.25">
      <c r="A5440" s="418">
        <v>87622</v>
      </c>
      <c r="B5440" s="414" t="s">
        <v>4425</v>
      </c>
      <c r="C5440" s="415" t="s">
        <v>220</v>
      </c>
      <c r="D5440" s="416">
        <v>28.96</v>
      </c>
      <c r="E5440" s="417" t="s">
        <v>301</v>
      </c>
    </row>
    <row r="5441" spans="1:5" ht="27" x14ac:dyDescent="0.25">
      <c r="A5441" s="418">
        <v>87623</v>
      </c>
      <c r="B5441" s="414" t="s">
        <v>4426</v>
      </c>
      <c r="C5441" s="415" t="s">
        <v>220</v>
      </c>
      <c r="D5441" s="416">
        <v>44.26</v>
      </c>
      <c r="E5441" s="417" t="s">
        <v>301</v>
      </c>
    </row>
    <row r="5442" spans="1:5" ht="27" x14ac:dyDescent="0.25">
      <c r="A5442" s="418">
        <v>87624</v>
      </c>
      <c r="B5442" s="414" t="s">
        <v>4427</v>
      </c>
      <c r="C5442" s="415" t="s">
        <v>220</v>
      </c>
      <c r="D5442" s="416">
        <v>49.53</v>
      </c>
      <c r="E5442" s="417" t="s">
        <v>301</v>
      </c>
    </row>
    <row r="5443" spans="1:5" ht="40.5" x14ac:dyDescent="0.25">
      <c r="A5443" s="418">
        <v>87630</v>
      </c>
      <c r="B5443" s="414" t="s">
        <v>4428</v>
      </c>
      <c r="C5443" s="415" t="s">
        <v>220</v>
      </c>
      <c r="D5443" s="416">
        <v>32.119999999999997</v>
      </c>
      <c r="E5443" s="417" t="s">
        <v>301</v>
      </c>
    </row>
    <row r="5444" spans="1:5" ht="27" x14ac:dyDescent="0.25">
      <c r="A5444" s="418">
        <v>87632</v>
      </c>
      <c r="B5444" s="414" t="s">
        <v>4429</v>
      </c>
      <c r="C5444" s="415" t="s">
        <v>220</v>
      </c>
      <c r="D5444" s="416">
        <v>36.119999999999997</v>
      </c>
      <c r="E5444" s="417" t="s">
        <v>301</v>
      </c>
    </row>
    <row r="5445" spans="1:5" ht="27" x14ac:dyDescent="0.25">
      <c r="A5445" s="418">
        <v>87633</v>
      </c>
      <c r="B5445" s="414" t="s">
        <v>4430</v>
      </c>
      <c r="C5445" s="415" t="s">
        <v>220</v>
      </c>
      <c r="D5445" s="416">
        <v>57.39</v>
      </c>
      <c r="E5445" s="417" t="s">
        <v>301</v>
      </c>
    </row>
    <row r="5446" spans="1:5" ht="27" x14ac:dyDescent="0.25">
      <c r="A5446" s="418">
        <v>87634</v>
      </c>
      <c r="B5446" s="414" t="s">
        <v>4431</v>
      </c>
      <c r="C5446" s="415" t="s">
        <v>220</v>
      </c>
      <c r="D5446" s="416">
        <v>64.72</v>
      </c>
      <c r="E5446" s="417" t="s">
        <v>301</v>
      </c>
    </row>
    <row r="5447" spans="1:5" ht="40.5" x14ac:dyDescent="0.25">
      <c r="A5447" s="418">
        <v>87640</v>
      </c>
      <c r="B5447" s="414" t="s">
        <v>4432</v>
      </c>
      <c r="C5447" s="415" t="s">
        <v>220</v>
      </c>
      <c r="D5447" s="416">
        <v>36.97</v>
      </c>
      <c r="E5447" s="417" t="s">
        <v>301</v>
      </c>
    </row>
    <row r="5448" spans="1:5" ht="27" x14ac:dyDescent="0.25">
      <c r="A5448" s="418">
        <v>87642</v>
      </c>
      <c r="B5448" s="414" t="s">
        <v>4433</v>
      </c>
      <c r="C5448" s="415" t="s">
        <v>220</v>
      </c>
      <c r="D5448" s="416">
        <v>41.9</v>
      </c>
      <c r="E5448" s="417" t="s">
        <v>301</v>
      </c>
    </row>
    <row r="5449" spans="1:5" ht="27" x14ac:dyDescent="0.25">
      <c r="A5449" s="418">
        <v>87643</v>
      </c>
      <c r="B5449" s="414" t="s">
        <v>4434</v>
      </c>
      <c r="C5449" s="415" t="s">
        <v>220</v>
      </c>
      <c r="D5449" s="416">
        <v>68.05</v>
      </c>
      <c r="E5449" s="417" t="s">
        <v>301</v>
      </c>
    </row>
    <row r="5450" spans="1:5" ht="27" x14ac:dyDescent="0.25">
      <c r="A5450" s="418">
        <v>87644</v>
      </c>
      <c r="B5450" s="414" t="s">
        <v>4435</v>
      </c>
      <c r="C5450" s="415" t="s">
        <v>220</v>
      </c>
      <c r="D5450" s="416">
        <v>77.06</v>
      </c>
      <c r="E5450" s="417" t="s">
        <v>301</v>
      </c>
    </row>
    <row r="5451" spans="1:5" ht="40.5" x14ac:dyDescent="0.25">
      <c r="A5451" s="418">
        <v>87680</v>
      </c>
      <c r="B5451" s="414" t="s">
        <v>4436</v>
      </c>
      <c r="C5451" s="415" t="s">
        <v>220</v>
      </c>
      <c r="D5451" s="416">
        <v>29.77</v>
      </c>
      <c r="E5451" s="417" t="s">
        <v>301</v>
      </c>
    </row>
    <row r="5452" spans="1:5" ht="27" x14ac:dyDescent="0.25">
      <c r="A5452" s="418">
        <v>87682</v>
      </c>
      <c r="B5452" s="414" t="s">
        <v>4437</v>
      </c>
      <c r="C5452" s="415" t="s">
        <v>220</v>
      </c>
      <c r="D5452" s="416">
        <v>34.700000000000003</v>
      </c>
      <c r="E5452" s="417" t="s">
        <v>301</v>
      </c>
    </row>
    <row r="5453" spans="1:5" ht="27" x14ac:dyDescent="0.25">
      <c r="A5453" s="418">
        <v>87683</v>
      </c>
      <c r="B5453" s="414" t="s">
        <v>4438</v>
      </c>
      <c r="C5453" s="415" t="s">
        <v>220</v>
      </c>
      <c r="D5453" s="416">
        <v>60.85</v>
      </c>
      <c r="E5453" s="417" t="s">
        <v>301</v>
      </c>
    </row>
    <row r="5454" spans="1:5" ht="27" x14ac:dyDescent="0.25">
      <c r="A5454" s="418">
        <v>87684</v>
      </c>
      <c r="B5454" s="414" t="s">
        <v>4439</v>
      </c>
      <c r="C5454" s="415" t="s">
        <v>220</v>
      </c>
      <c r="D5454" s="416">
        <v>69.86</v>
      </c>
      <c r="E5454" s="417" t="s">
        <v>301</v>
      </c>
    </row>
    <row r="5455" spans="1:5" ht="40.5" x14ac:dyDescent="0.25">
      <c r="A5455" s="418">
        <v>87690</v>
      </c>
      <c r="B5455" s="414" t="s">
        <v>4440</v>
      </c>
      <c r="C5455" s="415" t="s">
        <v>220</v>
      </c>
      <c r="D5455" s="416">
        <v>34.64</v>
      </c>
      <c r="E5455" s="417" t="s">
        <v>301</v>
      </c>
    </row>
    <row r="5456" spans="1:5" ht="27" x14ac:dyDescent="0.25">
      <c r="A5456" s="418">
        <v>87692</v>
      </c>
      <c r="B5456" s="414" t="s">
        <v>4441</v>
      </c>
      <c r="C5456" s="415" t="s">
        <v>220</v>
      </c>
      <c r="D5456" s="416">
        <v>40.28</v>
      </c>
      <c r="E5456" s="417" t="s">
        <v>301</v>
      </c>
    </row>
    <row r="5457" spans="1:5" ht="27" x14ac:dyDescent="0.25">
      <c r="A5457" s="418">
        <v>87693</v>
      </c>
      <c r="B5457" s="414" t="s">
        <v>4442</v>
      </c>
      <c r="C5457" s="415" t="s">
        <v>220</v>
      </c>
      <c r="D5457" s="416">
        <v>70.23</v>
      </c>
      <c r="E5457" s="417" t="s">
        <v>301</v>
      </c>
    </row>
    <row r="5458" spans="1:5" ht="27" x14ac:dyDescent="0.25">
      <c r="A5458" s="418">
        <v>87694</v>
      </c>
      <c r="B5458" s="414" t="s">
        <v>4443</v>
      </c>
      <c r="C5458" s="415" t="s">
        <v>220</v>
      </c>
      <c r="D5458" s="416">
        <v>80.55</v>
      </c>
      <c r="E5458" s="417" t="s">
        <v>301</v>
      </c>
    </row>
    <row r="5459" spans="1:5" ht="40.5" x14ac:dyDescent="0.25">
      <c r="A5459" s="418">
        <v>87700</v>
      </c>
      <c r="B5459" s="414" t="s">
        <v>4444</v>
      </c>
      <c r="C5459" s="415" t="s">
        <v>220</v>
      </c>
      <c r="D5459" s="416">
        <v>37.39</v>
      </c>
      <c r="E5459" s="417" t="s">
        <v>301</v>
      </c>
    </row>
    <row r="5460" spans="1:5" ht="27" x14ac:dyDescent="0.25">
      <c r="A5460" s="418">
        <v>87702</v>
      </c>
      <c r="B5460" s="414" t="s">
        <v>4445</v>
      </c>
      <c r="C5460" s="415" t="s">
        <v>220</v>
      </c>
      <c r="D5460" s="416">
        <v>43.54</v>
      </c>
      <c r="E5460" s="417" t="s">
        <v>301</v>
      </c>
    </row>
    <row r="5461" spans="1:5" ht="27" x14ac:dyDescent="0.25">
      <c r="A5461" s="418">
        <v>87703</v>
      </c>
      <c r="B5461" s="414" t="s">
        <v>4446</v>
      </c>
      <c r="C5461" s="415" t="s">
        <v>220</v>
      </c>
      <c r="D5461" s="416">
        <v>76.150000000000006</v>
      </c>
      <c r="E5461" s="417" t="s">
        <v>301</v>
      </c>
    </row>
    <row r="5462" spans="1:5" ht="27" x14ac:dyDescent="0.25">
      <c r="A5462" s="418">
        <v>87704</v>
      </c>
      <c r="B5462" s="414" t="s">
        <v>4447</v>
      </c>
      <c r="C5462" s="415" t="s">
        <v>220</v>
      </c>
      <c r="D5462" s="416">
        <v>87.39</v>
      </c>
      <c r="E5462" s="417" t="s">
        <v>301</v>
      </c>
    </row>
    <row r="5463" spans="1:5" ht="40.5" x14ac:dyDescent="0.25">
      <c r="A5463" s="418">
        <v>87735</v>
      </c>
      <c r="B5463" s="414" t="s">
        <v>4448</v>
      </c>
      <c r="C5463" s="415" t="s">
        <v>220</v>
      </c>
      <c r="D5463" s="416">
        <v>34.89</v>
      </c>
      <c r="E5463" s="417" t="s">
        <v>301</v>
      </c>
    </row>
    <row r="5464" spans="1:5" ht="27" x14ac:dyDescent="0.25">
      <c r="A5464" s="418">
        <v>87737</v>
      </c>
      <c r="B5464" s="414" t="s">
        <v>4449</v>
      </c>
      <c r="C5464" s="415" t="s">
        <v>220</v>
      </c>
      <c r="D5464" s="416">
        <v>37.770000000000003</v>
      </c>
      <c r="E5464" s="417" t="s">
        <v>301</v>
      </c>
    </row>
    <row r="5465" spans="1:5" ht="27" x14ac:dyDescent="0.25">
      <c r="A5465" s="418">
        <v>87738</v>
      </c>
      <c r="B5465" s="414" t="s">
        <v>4450</v>
      </c>
      <c r="C5465" s="415" t="s">
        <v>220</v>
      </c>
      <c r="D5465" s="416">
        <v>53.07</v>
      </c>
      <c r="E5465" s="417" t="s">
        <v>301</v>
      </c>
    </row>
    <row r="5466" spans="1:5" ht="27" x14ac:dyDescent="0.25">
      <c r="A5466" s="418">
        <v>87739</v>
      </c>
      <c r="B5466" s="414" t="s">
        <v>4451</v>
      </c>
      <c r="C5466" s="415" t="s">
        <v>220</v>
      </c>
      <c r="D5466" s="416">
        <v>58.34</v>
      </c>
      <c r="E5466" s="417" t="s">
        <v>301</v>
      </c>
    </row>
    <row r="5467" spans="1:5" ht="40.5" x14ac:dyDescent="0.25">
      <c r="A5467" s="418">
        <v>87745</v>
      </c>
      <c r="B5467" s="414" t="s">
        <v>4452</v>
      </c>
      <c r="C5467" s="415" t="s">
        <v>220</v>
      </c>
      <c r="D5467" s="416">
        <v>40.93</v>
      </c>
      <c r="E5467" s="417" t="s">
        <v>301</v>
      </c>
    </row>
    <row r="5468" spans="1:5" ht="27" x14ac:dyDescent="0.25">
      <c r="A5468" s="418">
        <v>87747</v>
      </c>
      <c r="B5468" s="414" t="s">
        <v>4453</v>
      </c>
      <c r="C5468" s="415" t="s">
        <v>220</v>
      </c>
      <c r="D5468" s="416">
        <v>44.93</v>
      </c>
      <c r="E5468" s="417" t="s">
        <v>301</v>
      </c>
    </row>
    <row r="5469" spans="1:5" ht="27" x14ac:dyDescent="0.25">
      <c r="A5469" s="418">
        <v>87748</v>
      </c>
      <c r="B5469" s="414" t="s">
        <v>4454</v>
      </c>
      <c r="C5469" s="415" t="s">
        <v>220</v>
      </c>
      <c r="D5469" s="416">
        <v>66.2</v>
      </c>
      <c r="E5469" s="417" t="s">
        <v>301</v>
      </c>
    </row>
    <row r="5470" spans="1:5" ht="27" x14ac:dyDescent="0.25">
      <c r="A5470" s="418">
        <v>87749</v>
      </c>
      <c r="B5470" s="414" t="s">
        <v>4455</v>
      </c>
      <c r="C5470" s="415" t="s">
        <v>220</v>
      </c>
      <c r="D5470" s="416">
        <v>73.53</v>
      </c>
      <c r="E5470" s="417" t="s">
        <v>301</v>
      </c>
    </row>
    <row r="5471" spans="1:5" ht="40.5" x14ac:dyDescent="0.25">
      <c r="A5471" s="418">
        <v>87755</v>
      </c>
      <c r="B5471" s="414" t="s">
        <v>4456</v>
      </c>
      <c r="C5471" s="415" t="s">
        <v>220</v>
      </c>
      <c r="D5471" s="416">
        <v>36.880000000000003</v>
      </c>
      <c r="E5471" s="417" t="s">
        <v>301</v>
      </c>
    </row>
    <row r="5472" spans="1:5" ht="27" x14ac:dyDescent="0.25">
      <c r="A5472" s="418">
        <v>87757</v>
      </c>
      <c r="B5472" s="414" t="s">
        <v>4457</v>
      </c>
      <c r="C5472" s="415" t="s">
        <v>220</v>
      </c>
      <c r="D5472" s="416">
        <v>40.880000000000003</v>
      </c>
      <c r="E5472" s="417" t="s">
        <v>301</v>
      </c>
    </row>
    <row r="5473" spans="1:5" ht="27" x14ac:dyDescent="0.25">
      <c r="A5473" s="418">
        <v>87758</v>
      </c>
      <c r="B5473" s="414" t="s">
        <v>4458</v>
      </c>
      <c r="C5473" s="415" t="s">
        <v>220</v>
      </c>
      <c r="D5473" s="416">
        <v>62.15</v>
      </c>
      <c r="E5473" s="417" t="s">
        <v>301</v>
      </c>
    </row>
    <row r="5474" spans="1:5" ht="27" x14ac:dyDescent="0.25">
      <c r="A5474" s="418">
        <v>87759</v>
      </c>
      <c r="B5474" s="414" t="s">
        <v>4459</v>
      </c>
      <c r="C5474" s="415" t="s">
        <v>220</v>
      </c>
      <c r="D5474" s="416">
        <v>69.48</v>
      </c>
      <c r="E5474" s="417" t="s">
        <v>301</v>
      </c>
    </row>
    <row r="5475" spans="1:5" ht="40.5" x14ac:dyDescent="0.25">
      <c r="A5475" s="418">
        <v>87765</v>
      </c>
      <c r="B5475" s="414" t="s">
        <v>4460</v>
      </c>
      <c r="C5475" s="415" t="s">
        <v>220</v>
      </c>
      <c r="D5475" s="416">
        <v>41.72</v>
      </c>
      <c r="E5475" s="417" t="s">
        <v>301</v>
      </c>
    </row>
    <row r="5476" spans="1:5" ht="27" x14ac:dyDescent="0.25">
      <c r="A5476" s="418">
        <v>87767</v>
      </c>
      <c r="B5476" s="414" t="s">
        <v>4461</v>
      </c>
      <c r="C5476" s="415" t="s">
        <v>220</v>
      </c>
      <c r="D5476" s="416">
        <v>46.65</v>
      </c>
      <c r="E5476" s="417" t="s">
        <v>301</v>
      </c>
    </row>
    <row r="5477" spans="1:5" ht="27" x14ac:dyDescent="0.25">
      <c r="A5477" s="418">
        <v>87768</v>
      </c>
      <c r="B5477" s="414" t="s">
        <v>4462</v>
      </c>
      <c r="C5477" s="415" t="s">
        <v>220</v>
      </c>
      <c r="D5477" s="416">
        <v>72.8</v>
      </c>
      <c r="E5477" s="417" t="s">
        <v>301</v>
      </c>
    </row>
    <row r="5478" spans="1:5" ht="27" x14ac:dyDescent="0.25">
      <c r="A5478" s="418">
        <v>87769</v>
      </c>
      <c r="B5478" s="414" t="s">
        <v>4463</v>
      </c>
      <c r="C5478" s="415" t="s">
        <v>220</v>
      </c>
      <c r="D5478" s="416">
        <v>81.81</v>
      </c>
      <c r="E5478" s="417" t="s">
        <v>301</v>
      </c>
    </row>
    <row r="5479" spans="1:5" ht="27" x14ac:dyDescent="0.25">
      <c r="A5479" s="418">
        <v>88470</v>
      </c>
      <c r="B5479" s="414" t="s">
        <v>4464</v>
      </c>
      <c r="C5479" s="415" t="s">
        <v>220</v>
      </c>
      <c r="D5479" s="416">
        <v>18.399999999999999</v>
      </c>
      <c r="E5479" s="417" t="s">
        <v>301</v>
      </c>
    </row>
    <row r="5480" spans="1:5" ht="27" x14ac:dyDescent="0.25">
      <c r="A5480" s="418">
        <v>88471</v>
      </c>
      <c r="B5480" s="414" t="s">
        <v>4465</v>
      </c>
      <c r="C5480" s="415" t="s">
        <v>220</v>
      </c>
      <c r="D5480" s="416">
        <v>22.78</v>
      </c>
      <c r="E5480" s="417" t="s">
        <v>301</v>
      </c>
    </row>
    <row r="5481" spans="1:5" ht="27" x14ac:dyDescent="0.25">
      <c r="A5481" s="418">
        <v>88472</v>
      </c>
      <c r="B5481" s="414" t="s">
        <v>4466</v>
      </c>
      <c r="C5481" s="415" t="s">
        <v>220</v>
      </c>
      <c r="D5481" s="416">
        <v>26.2</v>
      </c>
      <c r="E5481" s="417" t="s">
        <v>301</v>
      </c>
    </row>
    <row r="5482" spans="1:5" ht="27" x14ac:dyDescent="0.25">
      <c r="A5482" s="418">
        <v>88476</v>
      </c>
      <c r="B5482" s="414" t="s">
        <v>4467</v>
      </c>
      <c r="C5482" s="415" t="s">
        <v>220</v>
      </c>
      <c r="D5482" s="416">
        <v>15.58</v>
      </c>
      <c r="E5482" s="417" t="s">
        <v>301</v>
      </c>
    </row>
    <row r="5483" spans="1:5" ht="27" x14ac:dyDescent="0.25">
      <c r="A5483" s="418">
        <v>88477</v>
      </c>
      <c r="B5483" s="414" t="s">
        <v>4468</v>
      </c>
      <c r="C5483" s="415" t="s">
        <v>220</v>
      </c>
      <c r="D5483" s="416">
        <v>21.24</v>
      </c>
      <c r="E5483" s="417" t="s">
        <v>301</v>
      </c>
    </row>
    <row r="5484" spans="1:5" ht="27" x14ac:dyDescent="0.25">
      <c r="A5484" s="418">
        <v>88478</v>
      </c>
      <c r="B5484" s="414" t="s">
        <v>4469</v>
      </c>
      <c r="C5484" s="415" t="s">
        <v>220</v>
      </c>
      <c r="D5484" s="416">
        <v>25.83</v>
      </c>
      <c r="E5484" s="417" t="s">
        <v>301</v>
      </c>
    </row>
    <row r="5485" spans="1:5" ht="40.5" x14ac:dyDescent="0.25">
      <c r="A5485" s="418">
        <v>90900</v>
      </c>
      <c r="B5485" s="414" t="s">
        <v>4470</v>
      </c>
      <c r="C5485" s="415" t="s">
        <v>220</v>
      </c>
      <c r="D5485" s="416">
        <v>58.95</v>
      </c>
      <c r="E5485" s="417" t="s">
        <v>301</v>
      </c>
    </row>
    <row r="5486" spans="1:5" ht="27" x14ac:dyDescent="0.25">
      <c r="A5486" s="418">
        <v>90902</v>
      </c>
      <c r="B5486" s="414" t="s">
        <v>4471</v>
      </c>
      <c r="C5486" s="415" t="s">
        <v>220</v>
      </c>
      <c r="D5486" s="416">
        <v>64.59</v>
      </c>
      <c r="E5486" s="417" t="s">
        <v>301</v>
      </c>
    </row>
    <row r="5487" spans="1:5" ht="27" x14ac:dyDescent="0.25">
      <c r="A5487" s="418">
        <v>90903</v>
      </c>
      <c r="B5487" s="414" t="s">
        <v>4472</v>
      </c>
      <c r="C5487" s="415" t="s">
        <v>220</v>
      </c>
      <c r="D5487" s="416">
        <v>94.54</v>
      </c>
      <c r="E5487" s="417" t="s">
        <v>301</v>
      </c>
    </row>
    <row r="5488" spans="1:5" ht="27" x14ac:dyDescent="0.25">
      <c r="A5488" s="418">
        <v>90904</v>
      </c>
      <c r="B5488" s="414" t="s">
        <v>4473</v>
      </c>
      <c r="C5488" s="415" t="s">
        <v>220</v>
      </c>
      <c r="D5488" s="416">
        <v>104.86</v>
      </c>
      <c r="E5488" s="417" t="s">
        <v>301</v>
      </c>
    </row>
    <row r="5489" spans="1:5" ht="40.5" x14ac:dyDescent="0.25">
      <c r="A5489" s="418">
        <v>90910</v>
      </c>
      <c r="B5489" s="414" t="s">
        <v>4474</v>
      </c>
      <c r="C5489" s="415" t="s">
        <v>220</v>
      </c>
      <c r="D5489" s="416">
        <v>62.49</v>
      </c>
      <c r="E5489" s="417" t="s">
        <v>301</v>
      </c>
    </row>
    <row r="5490" spans="1:5" ht="27" x14ac:dyDescent="0.25">
      <c r="A5490" s="418">
        <v>90912</v>
      </c>
      <c r="B5490" s="414" t="s">
        <v>4475</v>
      </c>
      <c r="C5490" s="415" t="s">
        <v>220</v>
      </c>
      <c r="D5490" s="416">
        <v>68.64</v>
      </c>
      <c r="E5490" s="417" t="s">
        <v>301</v>
      </c>
    </row>
    <row r="5491" spans="1:5" ht="27" x14ac:dyDescent="0.25">
      <c r="A5491" s="418">
        <v>90913</v>
      </c>
      <c r="B5491" s="414" t="s">
        <v>4476</v>
      </c>
      <c r="C5491" s="415" t="s">
        <v>220</v>
      </c>
      <c r="D5491" s="416">
        <v>101.25</v>
      </c>
      <c r="E5491" s="417" t="s">
        <v>301</v>
      </c>
    </row>
    <row r="5492" spans="1:5" ht="27" x14ac:dyDescent="0.25">
      <c r="A5492" s="418">
        <v>90914</v>
      </c>
      <c r="B5492" s="414" t="s">
        <v>4477</v>
      </c>
      <c r="C5492" s="415" t="s">
        <v>220</v>
      </c>
      <c r="D5492" s="416">
        <v>112.49</v>
      </c>
      <c r="E5492" s="417" t="s">
        <v>301</v>
      </c>
    </row>
    <row r="5493" spans="1:5" ht="40.5" x14ac:dyDescent="0.25">
      <c r="A5493" s="418">
        <v>90920</v>
      </c>
      <c r="B5493" s="414" t="s">
        <v>4478</v>
      </c>
      <c r="C5493" s="415" t="s">
        <v>220</v>
      </c>
      <c r="D5493" s="416">
        <v>69.05</v>
      </c>
      <c r="E5493" s="417" t="s">
        <v>301</v>
      </c>
    </row>
    <row r="5494" spans="1:5" ht="27" x14ac:dyDescent="0.25">
      <c r="A5494" s="418">
        <v>90922</v>
      </c>
      <c r="B5494" s="414" t="s">
        <v>4479</v>
      </c>
      <c r="C5494" s="415" t="s">
        <v>220</v>
      </c>
      <c r="D5494" s="416">
        <v>76.11</v>
      </c>
      <c r="E5494" s="417" t="s">
        <v>301</v>
      </c>
    </row>
    <row r="5495" spans="1:5" ht="27" x14ac:dyDescent="0.25">
      <c r="A5495" s="418">
        <v>90923</v>
      </c>
      <c r="B5495" s="414" t="s">
        <v>4480</v>
      </c>
      <c r="C5495" s="415" t="s">
        <v>220</v>
      </c>
      <c r="D5495" s="416">
        <v>113.61</v>
      </c>
      <c r="E5495" s="417" t="s">
        <v>301</v>
      </c>
    </row>
    <row r="5496" spans="1:5" ht="27" x14ac:dyDescent="0.25">
      <c r="A5496" s="418">
        <v>90924</v>
      </c>
      <c r="B5496" s="414" t="s">
        <v>4481</v>
      </c>
      <c r="C5496" s="415" t="s">
        <v>220</v>
      </c>
      <c r="D5496" s="416">
        <v>126.53</v>
      </c>
      <c r="E5496" s="417" t="s">
        <v>301</v>
      </c>
    </row>
    <row r="5497" spans="1:5" ht="40.5" x14ac:dyDescent="0.25">
      <c r="A5497" s="418">
        <v>90930</v>
      </c>
      <c r="B5497" s="414" t="s">
        <v>4482</v>
      </c>
      <c r="C5497" s="415" t="s">
        <v>220</v>
      </c>
      <c r="D5497" s="416">
        <v>53.38</v>
      </c>
      <c r="E5497" s="417" t="s">
        <v>301</v>
      </c>
    </row>
    <row r="5498" spans="1:5" ht="27" x14ac:dyDescent="0.25">
      <c r="A5498" s="418">
        <v>90932</v>
      </c>
      <c r="B5498" s="414" t="s">
        <v>4483</v>
      </c>
      <c r="C5498" s="415" t="s">
        <v>220</v>
      </c>
      <c r="D5498" s="416">
        <v>59.02</v>
      </c>
      <c r="E5498" s="417" t="s">
        <v>301</v>
      </c>
    </row>
    <row r="5499" spans="1:5" ht="27" x14ac:dyDescent="0.25">
      <c r="A5499" s="418">
        <v>90933</v>
      </c>
      <c r="B5499" s="414" t="s">
        <v>4484</v>
      </c>
      <c r="C5499" s="415" t="s">
        <v>220</v>
      </c>
      <c r="D5499" s="416">
        <v>88.97</v>
      </c>
      <c r="E5499" s="417" t="s">
        <v>301</v>
      </c>
    </row>
    <row r="5500" spans="1:5" ht="27" x14ac:dyDescent="0.25">
      <c r="A5500" s="418">
        <v>90934</v>
      </c>
      <c r="B5500" s="414" t="s">
        <v>4485</v>
      </c>
      <c r="C5500" s="415" t="s">
        <v>220</v>
      </c>
      <c r="D5500" s="416">
        <v>99.29</v>
      </c>
      <c r="E5500" s="417" t="s">
        <v>301</v>
      </c>
    </row>
    <row r="5501" spans="1:5" ht="40.5" x14ac:dyDescent="0.25">
      <c r="A5501" s="418">
        <v>90940</v>
      </c>
      <c r="B5501" s="414" t="s">
        <v>4486</v>
      </c>
      <c r="C5501" s="415" t="s">
        <v>220</v>
      </c>
      <c r="D5501" s="416">
        <v>56.95</v>
      </c>
      <c r="E5501" s="417" t="s">
        <v>301</v>
      </c>
    </row>
    <row r="5502" spans="1:5" ht="27" x14ac:dyDescent="0.25">
      <c r="A5502" s="418">
        <v>90942</v>
      </c>
      <c r="B5502" s="414" t="s">
        <v>4487</v>
      </c>
      <c r="C5502" s="415" t="s">
        <v>220</v>
      </c>
      <c r="D5502" s="416">
        <v>63.1</v>
      </c>
      <c r="E5502" s="417" t="s">
        <v>301</v>
      </c>
    </row>
    <row r="5503" spans="1:5" ht="27" x14ac:dyDescent="0.25">
      <c r="A5503" s="418">
        <v>90943</v>
      </c>
      <c r="B5503" s="414" t="s">
        <v>4488</v>
      </c>
      <c r="C5503" s="415" t="s">
        <v>220</v>
      </c>
      <c r="D5503" s="416">
        <v>95.71</v>
      </c>
      <c r="E5503" s="417" t="s">
        <v>301</v>
      </c>
    </row>
    <row r="5504" spans="1:5" ht="27" x14ac:dyDescent="0.25">
      <c r="A5504" s="418">
        <v>90944</v>
      </c>
      <c r="B5504" s="414" t="s">
        <v>4489</v>
      </c>
      <c r="C5504" s="415" t="s">
        <v>220</v>
      </c>
      <c r="D5504" s="416">
        <v>106.95</v>
      </c>
      <c r="E5504" s="417" t="s">
        <v>301</v>
      </c>
    </row>
    <row r="5505" spans="1:5" ht="40.5" x14ac:dyDescent="0.25">
      <c r="A5505" s="418">
        <v>90950</v>
      </c>
      <c r="B5505" s="414" t="s">
        <v>4490</v>
      </c>
      <c r="C5505" s="415" t="s">
        <v>220</v>
      </c>
      <c r="D5505" s="416">
        <v>63.49</v>
      </c>
      <c r="E5505" s="417" t="s">
        <v>301</v>
      </c>
    </row>
    <row r="5506" spans="1:5" ht="27" x14ac:dyDescent="0.25">
      <c r="A5506" s="418">
        <v>90952</v>
      </c>
      <c r="B5506" s="414" t="s">
        <v>4491</v>
      </c>
      <c r="C5506" s="415" t="s">
        <v>220</v>
      </c>
      <c r="D5506" s="416">
        <v>70.55</v>
      </c>
      <c r="E5506" s="417" t="s">
        <v>301</v>
      </c>
    </row>
    <row r="5507" spans="1:5" ht="27" x14ac:dyDescent="0.25">
      <c r="A5507" s="418">
        <v>90953</v>
      </c>
      <c r="B5507" s="414" t="s">
        <v>4492</v>
      </c>
      <c r="C5507" s="415" t="s">
        <v>220</v>
      </c>
      <c r="D5507" s="416">
        <v>108.05</v>
      </c>
      <c r="E5507" s="417" t="s">
        <v>301</v>
      </c>
    </row>
    <row r="5508" spans="1:5" ht="27" x14ac:dyDescent="0.25">
      <c r="A5508" s="418">
        <v>90954</v>
      </c>
      <c r="B5508" s="414" t="s">
        <v>4493</v>
      </c>
      <c r="C5508" s="415" t="s">
        <v>220</v>
      </c>
      <c r="D5508" s="416">
        <v>120.97</v>
      </c>
      <c r="E5508" s="417" t="s">
        <v>301</v>
      </c>
    </row>
    <row r="5509" spans="1:5" ht="54" x14ac:dyDescent="0.25">
      <c r="A5509" s="418">
        <v>94438</v>
      </c>
      <c r="B5509" s="414" t="s">
        <v>4494</v>
      </c>
      <c r="C5509" s="415" t="s">
        <v>220</v>
      </c>
      <c r="D5509" s="416">
        <v>34.630000000000003</v>
      </c>
      <c r="E5509" s="417" t="s">
        <v>301</v>
      </c>
    </row>
    <row r="5510" spans="1:5" ht="67.5" x14ac:dyDescent="0.25">
      <c r="A5510" s="418">
        <v>94439</v>
      </c>
      <c r="B5510" s="414" t="s">
        <v>4495</v>
      </c>
      <c r="C5510" s="415" t="s">
        <v>220</v>
      </c>
      <c r="D5510" s="416">
        <v>38.520000000000003</v>
      </c>
      <c r="E5510" s="417" t="s">
        <v>301</v>
      </c>
    </row>
    <row r="5511" spans="1:5" ht="40.5" x14ac:dyDescent="0.25">
      <c r="A5511" s="418">
        <v>94779</v>
      </c>
      <c r="B5511" s="414" t="s">
        <v>4496</v>
      </c>
      <c r="C5511" s="415" t="s">
        <v>220</v>
      </c>
      <c r="D5511" s="416">
        <v>33.64</v>
      </c>
      <c r="E5511" s="417" t="s">
        <v>301</v>
      </c>
    </row>
    <row r="5512" spans="1:5" ht="54" x14ac:dyDescent="0.25">
      <c r="A5512" s="418">
        <v>94782</v>
      </c>
      <c r="B5512" s="414" t="s">
        <v>4497</v>
      </c>
      <c r="C5512" s="415" t="s">
        <v>220</v>
      </c>
      <c r="D5512" s="416">
        <v>37.94</v>
      </c>
      <c r="E5512" s="417" t="s">
        <v>301</v>
      </c>
    </row>
    <row r="5513" spans="1:5" ht="13.5" x14ac:dyDescent="0.25">
      <c r="A5513" s="418">
        <v>72190</v>
      </c>
      <c r="B5513" s="414" t="s">
        <v>4498</v>
      </c>
      <c r="C5513" s="415" t="s">
        <v>8</v>
      </c>
      <c r="D5513" s="416">
        <v>30.87</v>
      </c>
      <c r="E5513" s="417" t="s">
        <v>301</v>
      </c>
    </row>
    <row r="5514" spans="1:5" ht="40.5" x14ac:dyDescent="0.25">
      <c r="A5514" s="418">
        <v>87871</v>
      </c>
      <c r="B5514" s="414" t="s">
        <v>4499</v>
      </c>
      <c r="C5514" s="415" t="s">
        <v>220</v>
      </c>
      <c r="D5514" s="416">
        <v>12.38</v>
      </c>
      <c r="E5514" s="417" t="s">
        <v>301</v>
      </c>
    </row>
    <row r="5515" spans="1:5" ht="40.5" x14ac:dyDescent="0.25">
      <c r="A5515" s="418">
        <v>87872</v>
      </c>
      <c r="B5515" s="414" t="s">
        <v>4500</v>
      </c>
      <c r="C5515" s="415" t="s">
        <v>220</v>
      </c>
      <c r="D5515" s="416">
        <v>11.75</v>
      </c>
      <c r="E5515" s="417" t="s">
        <v>301</v>
      </c>
    </row>
    <row r="5516" spans="1:5" ht="40.5" x14ac:dyDescent="0.25">
      <c r="A5516" s="418">
        <v>87873</v>
      </c>
      <c r="B5516" s="414" t="s">
        <v>4501</v>
      </c>
      <c r="C5516" s="415" t="s">
        <v>220</v>
      </c>
      <c r="D5516" s="416">
        <v>4.68</v>
      </c>
      <c r="E5516" s="417" t="s">
        <v>301</v>
      </c>
    </row>
    <row r="5517" spans="1:5" ht="40.5" x14ac:dyDescent="0.25">
      <c r="A5517" s="418">
        <v>87874</v>
      </c>
      <c r="B5517" s="414" t="s">
        <v>4502</v>
      </c>
      <c r="C5517" s="415" t="s">
        <v>220</v>
      </c>
      <c r="D5517" s="416">
        <v>4.5599999999999996</v>
      </c>
      <c r="E5517" s="417" t="s">
        <v>301</v>
      </c>
    </row>
    <row r="5518" spans="1:5" ht="40.5" x14ac:dyDescent="0.25">
      <c r="A5518" s="418">
        <v>87876</v>
      </c>
      <c r="B5518" s="414" t="s">
        <v>4503</v>
      </c>
      <c r="C5518" s="415" t="s">
        <v>220</v>
      </c>
      <c r="D5518" s="416">
        <v>6.29</v>
      </c>
      <c r="E5518" s="417" t="s">
        <v>301</v>
      </c>
    </row>
    <row r="5519" spans="1:5" ht="40.5" x14ac:dyDescent="0.25">
      <c r="A5519" s="418">
        <v>87877</v>
      </c>
      <c r="B5519" s="414" t="s">
        <v>4504</v>
      </c>
      <c r="C5519" s="415" t="s">
        <v>220</v>
      </c>
      <c r="D5519" s="416">
        <v>6</v>
      </c>
      <c r="E5519" s="417" t="s">
        <v>301</v>
      </c>
    </row>
    <row r="5520" spans="1:5" ht="27" x14ac:dyDescent="0.25">
      <c r="A5520" s="418">
        <v>87878</v>
      </c>
      <c r="B5520" s="414" t="s">
        <v>4505</v>
      </c>
      <c r="C5520" s="415" t="s">
        <v>220</v>
      </c>
      <c r="D5520" s="416">
        <v>3.53</v>
      </c>
      <c r="E5520" s="417" t="s">
        <v>301</v>
      </c>
    </row>
    <row r="5521" spans="1:5" ht="27" x14ac:dyDescent="0.25">
      <c r="A5521" s="418">
        <v>87879</v>
      </c>
      <c r="B5521" s="414" t="s">
        <v>4506</v>
      </c>
      <c r="C5521" s="415" t="s">
        <v>220</v>
      </c>
      <c r="D5521" s="416">
        <v>3.12</v>
      </c>
      <c r="E5521" s="417" t="s">
        <v>301</v>
      </c>
    </row>
    <row r="5522" spans="1:5" ht="27" x14ac:dyDescent="0.25">
      <c r="A5522" s="418">
        <v>87881</v>
      </c>
      <c r="B5522" s="414" t="s">
        <v>4507</v>
      </c>
      <c r="C5522" s="415" t="s">
        <v>220</v>
      </c>
      <c r="D5522" s="416">
        <v>4.59</v>
      </c>
      <c r="E5522" s="417" t="s">
        <v>301</v>
      </c>
    </row>
    <row r="5523" spans="1:5" ht="27" x14ac:dyDescent="0.25">
      <c r="A5523" s="418">
        <v>87882</v>
      </c>
      <c r="B5523" s="414" t="s">
        <v>4508</v>
      </c>
      <c r="C5523" s="415" t="s">
        <v>220</v>
      </c>
      <c r="D5523" s="416">
        <v>4.47</v>
      </c>
      <c r="E5523" s="417" t="s">
        <v>301</v>
      </c>
    </row>
    <row r="5524" spans="1:5" ht="27" x14ac:dyDescent="0.25">
      <c r="A5524" s="418">
        <v>87884</v>
      </c>
      <c r="B5524" s="414" t="s">
        <v>4509</v>
      </c>
      <c r="C5524" s="415" t="s">
        <v>220</v>
      </c>
      <c r="D5524" s="416">
        <v>6.2</v>
      </c>
      <c r="E5524" s="417" t="s">
        <v>301</v>
      </c>
    </row>
    <row r="5525" spans="1:5" ht="27" x14ac:dyDescent="0.25">
      <c r="A5525" s="418">
        <v>87885</v>
      </c>
      <c r="B5525" s="414" t="s">
        <v>4510</v>
      </c>
      <c r="C5525" s="415" t="s">
        <v>220</v>
      </c>
      <c r="D5525" s="416">
        <v>5.91</v>
      </c>
      <c r="E5525" s="417" t="s">
        <v>301</v>
      </c>
    </row>
    <row r="5526" spans="1:5" ht="27" x14ac:dyDescent="0.25">
      <c r="A5526" s="418">
        <v>87886</v>
      </c>
      <c r="B5526" s="414" t="s">
        <v>4511</v>
      </c>
      <c r="C5526" s="415" t="s">
        <v>220</v>
      </c>
      <c r="D5526" s="416">
        <v>17.98</v>
      </c>
      <c r="E5526" s="417" t="s">
        <v>301</v>
      </c>
    </row>
    <row r="5527" spans="1:5" ht="27" x14ac:dyDescent="0.25">
      <c r="A5527" s="418">
        <v>87887</v>
      </c>
      <c r="B5527" s="414" t="s">
        <v>4512</v>
      </c>
      <c r="C5527" s="415" t="s">
        <v>220</v>
      </c>
      <c r="D5527" s="416">
        <v>17.350000000000001</v>
      </c>
      <c r="E5527" s="417" t="s">
        <v>301</v>
      </c>
    </row>
    <row r="5528" spans="1:5" ht="40.5" x14ac:dyDescent="0.25">
      <c r="A5528" s="418">
        <v>87888</v>
      </c>
      <c r="B5528" s="414" t="s">
        <v>4513</v>
      </c>
      <c r="C5528" s="415" t="s">
        <v>220</v>
      </c>
      <c r="D5528" s="416">
        <v>5.84</v>
      </c>
      <c r="E5528" s="417" t="s">
        <v>301</v>
      </c>
    </row>
    <row r="5529" spans="1:5" ht="40.5" x14ac:dyDescent="0.25">
      <c r="A5529" s="418">
        <v>87889</v>
      </c>
      <c r="B5529" s="414" t="s">
        <v>4514</v>
      </c>
      <c r="C5529" s="415" t="s">
        <v>220</v>
      </c>
      <c r="D5529" s="416">
        <v>5.72</v>
      </c>
      <c r="E5529" s="417" t="s">
        <v>301</v>
      </c>
    </row>
    <row r="5530" spans="1:5" ht="40.5" x14ac:dyDescent="0.25">
      <c r="A5530" s="418">
        <v>87891</v>
      </c>
      <c r="B5530" s="414" t="s">
        <v>4515</v>
      </c>
      <c r="C5530" s="415" t="s">
        <v>220</v>
      </c>
      <c r="D5530" s="416">
        <v>7.45</v>
      </c>
      <c r="E5530" s="417" t="s">
        <v>301</v>
      </c>
    </row>
    <row r="5531" spans="1:5" ht="40.5" x14ac:dyDescent="0.25">
      <c r="A5531" s="418">
        <v>87892</v>
      </c>
      <c r="B5531" s="414" t="s">
        <v>4516</v>
      </c>
      <c r="C5531" s="415" t="s">
        <v>220</v>
      </c>
      <c r="D5531" s="416">
        <v>7.16</v>
      </c>
      <c r="E5531" s="417" t="s">
        <v>301</v>
      </c>
    </row>
    <row r="5532" spans="1:5" ht="40.5" x14ac:dyDescent="0.25">
      <c r="A5532" s="418">
        <v>87893</v>
      </c>
      <c r="B5532" s="414" t="s">
        <v>4517</v>
      </c>
      <c r="C5532" s="415" t="s">
        <v>220</v>
      </c>
      <c r="D5532" s="416">
        <v>5.55</v>
      </c>
      <c r="E5532" s="417" t="s">
        <v>301</v>
      </c>
    </row>
    <row r="5533" spans="1:5" ht="40.5" x14ac:dyDescent="0.25">
      <c r="A5533" s="418">
        <v>87894</v>
      </c>
      <c r="B5533" s="414" t="s">
        <v>4518</v>
      </c>
      <c r="C5533" s="415" t="s">
        <v>220</v>
      </c>
      <c r="D5533" s="416">
        <v>5.14</v>
      </c>
      <c r="E5533" s="417" t="s">
        <v>301</v>
      </c>
    </row>
    <row r="5534" spans="1:5" ht="40.5" x14ac:dyDescent="0.25">
      <c r="A5534" s="418">
        <v>87896</v>
      </c>
      <c r="B5534" s="414" t="s">
        <v>4519</v>
      </c>
      <c r="C5534" s="415" t="s">
        <v>220</v>
      </c>
      <c r="D5534" s="416">
        <v>4.99</v>
      </c>
      <c r="E5534" s="417" t="s">
        <v>301</v>
      </c>
    </row>
    <row r="5535" spans="1:5" ht="40.5" x14ac:dyDescent="0.25">
      <c r="A5535" s="418">
        <v>87897</v>
      </c>
      <c r="B5535" s="414" t="s">
        <v>4520</v>
      </c>
      <c r="C5535" s="415" t="s">
        <v>220</v>
      </c>
      <c r="D5535" s="416">
        <v>4.58</v>
      </c>
      <c r="E5535" s="417" t="s">
        <v>301</v>
      </c>
    </row>
    <row r="5536" spans="1:5" ht="40.5" x14ac:dyDescent="0.25">
      <c r="A5536" s="418">
        <v>87899</v>
      </c>
      <c r="B5536" s="414" t="s">
        <v>4521</v>
      </c>
      <c r="C5536" s="415" t="s">
        <v>220</v>
      </c>
      <c r="D5536" s="416">
        <v>6.88</v>
      </c>
      <c r="E5536" s="417" t="s">
        <v>301</v>
      </c>
    </row>
    <row r="5537" spans="1:5" ht="40.5" x14ac:dyDescent="0.25">
      <c r="A5537" s="418">
        <v>87900</v>
      </c>
      <c r="B5537" s="414" t="s">
        <v>4522</v>
      </c>
      <c r="C5537" s="415" t="s">
        <v>220</v>
      </c>
      <c r="D5537" s="416">
        <v>6.76</v>
      </c>
      <c r="E5537" s="417" t="s">
        <v>301</v>
      </c>
    </row>
    <row r="5538" spans="1:5" ht="40.5" x14ac:dyDescent="0.25">
      <c r="A5538" s="418">
        <v>87902</v>
      </c>
      <c r="B5538" s="414" t="s">
        <v>4523</v>
      </c>
      <c r="C5538" s="415" t="s">
        <v>220</v>
      </c>
      <c r="D5538" s="416">
        <v>8.49</v>
      </c>
      <c r="E5538" s="417" t="s">
        <v>301</v>
      </c>
    </row>
    <row r="5539" spans="1:5" ht="40.5" x14ac:dyDescent="0.25">
      <c r="A5539" s="418">
        <v>87903</v>
      </c>
      <c r="B5539" s="414" t="s">
        <v>4524</v>
      </c>
      <c r="C5539" s="415" t="s">
        <v>220</v>
      </c>
      <c r="D5539" s="416">
        <v>8.1999999999999993</v>
      </c>
      <c r="E5539" s="417" t="s">
        <v>301</v>
      </c>
    </row>
    <row r="5540" spans="1:5" ht="40.5" x14ac:dyDescent="0.25">
      <c r="A5540" s="418">
        <v>87904</v>
      </c>
      <c r="B5540" s="414" t="s">
        <v>4525</v>
      </c>
      <c r="C5540" s="415" t="s">
        <v>220</v>
      </c>
      <c r="D5540" s="416">
        <v>7.27</v>
      </c>
      <c r="E5540" s="417" t="s">
        <v>301</v>
      </c>
    </row>
    <row r="5541" spans="1:5" ht="40.5" x14ac:dyDescent="0.25">
      <c r="A5541" s="418">
        <v>87905</v>
      </c>
      <c r="B5541" s="414" t="s">
        <v>4526</v>
      </c>
      <c r="C5541" s="415" t="s">
        <v>220</v>
      </c>
      <c r="D5541" s="416">
        <v>6.86</v>
      </c>
      <c r="E5541" s="417" t="s">
        <v>301</v>
      </c>
    </row>
    <row r="5542" spans="1:5" ht="40.5" x14ac:dyDescent="0.25">
      <c r="A5542" s="418">
        <v>87907</v>
      </c>
      <c r="B5542" s="414" t="s">
        <v>4527</v>
      </c>
      <c r="C5542" s="415" t="s">
        <v>220</v>
      </c>
      <c r="D5542" s="416">
        <v>6.46</v>
      </c>
      <c r="E5542" s="417" t="s">
        <v>301</v>
      </c>
    </row>
    <row r="5543" spans="1:5" ht="40.5" x14ac:dyDescent="0.25">
      <c r="A5543" s="418">
        <v>87908</v>
      </c>
      <c r="B5543" s="414" t="s">
        <v>4528</v>
      </c>
      <c r="C5543" s="415" t="s">
        <v>220</v>
      </c>
      <c r="D5543" s="416">
        <v>6.05</v>
      </c>
      <c r="E5543" s="417" t="s">
        <v>301</v>
      </c>
    </row>
    <row r="5544" spans="1:5" ht="40.5" x14ac:dyDescent="0.25">
      <c r="A5544" s="418">
        <v>87910</v>
      </c>
      <c r="B5544" s="414" t="s">
        <v>4529</v>
      </c>
      <c r="C5544" s="415" t="s">
        <v>220</v>
      </c>
      <c r="D5544" s="416">
        <v>17.7</v>
      </c>
      <c r="E5544" s="417" t="s">
        <v>301</v>
      </c>
    </row>
    <row r="5545" spans="1:5" ht="40.5" x14ac:dyDescent="0.25">
      <c r="A5545" s="418">
        <v>87911</v>
      </c>
      <c r="B5545" s="414" t="s">
        <v>4530</v>
      </c>
      <c r="C5545" s="415" t="s">
        <v>220</v>
      </c>
      <c r="D5545" s="416">
        <v>17.07</v>
      </c>
      <c r="E5545" s="417" t="s">
        <v>301</v>
      </c>
    </row>
    <row r="5546" spans="1:5" ht="27" x14ac:dyDescent="0.25">
      <c r="A5546" s="418">
        <v>5991</v>
      </c>
      <c r="B5546" s="414" t="s">
        <v>170</v>
      </c>
      <c r="C5546" s="415" t="s">
        <v>220</v>
      </c>
      <c r="D5546" s="416">
        <v>43.26</v>
      </c>
      <c r="E5546" s="417" t="s">
        <v>301</v>
      </c>
    </row>
    <row r="5547" spans="1:5" ht="27" x14ac:dyDescent="0.25">
      <c r="A5547" s="418">
        <v>84023</v>
      </c>
      <c r="B5547" s="414" t="s">
        <v>4531</v>
      </c>
      <c r="C5547" s="415" t="s">
        <v>220</v>
      </c>
      <c r="D5547" s="416">
        <v>40.200000000000003</v>
      </c>
      <c r="E5547" s="417" t="s">
        <v>301</v>
      </c>
    </row>
    <row r="5548" spans="1:5" ht="27" x14ac:dyDescent="0.25">
      <c r="A5548" s="418">
        <v>84024</v>
      </c>
      <c r="B5548" s="414" t="s">
        <v>4532</v>
      </c>
      <c r="C5548" s="415" t="s">
        <v>220</v>
      </c>
      <c r="D5548" s="416">
        <v>38.11</v>
      </c>
      <c r="E5548" s="417" t="s">
        <v>301</v>
      </c>
    </row>
    <row r="5549" spans="1:5" ht="27" x14ac:dyDescent="0.25">
      <c r="A5549" s="418">
        <v>84026</v>
      </c>
      <c r="B5549" s="414" t="s">
        <v>4533</v>
      </c>
      <c r="C5549" s="415" t="s">
        <v>220</v>
      </c>
      <c r="D5549" s="416">
        <v>47.55</v>
      </c>
      <c r="E5549" s="417" t="s">
        <v>301</v>
      </c>
    </row>
    <row r="5550" spans="1:5" ht="27" x14ac:dyDescent="0.25">
      <c r="A5550" s="418">
        <v>84027</v>
      </c>
      <c r="B5550" s="414" t="s">
        <v>4534</v>
      </c>
      <c r="C5550" s="415" t="s">
        <v>220</v>
      </c>
      <c r="D5550" s="416">
        <v>32.29</v>
      </c>
      <c r="E5550" s="417" t="s">
        <v>301</v>
      </c>
    </row>
    <row r="5551" spans="1:5" ht="27" x14ac:dyDescent="0.25">
      <c r="A5551" s="418">
        <v>84028</v>
      </c>
      <c r="B5551" s="414" t="s">
        <v>4535</v>
      </c>
      <c r="C5551" s="415" t="s">
        <v>220</v>
      </c>
      <c r="D5551" s="416">
        <v>52.57</v>
      </c>
      <c r="E5551" s="417" t="s">
        <v>301</v>
      </c>
    </row>
    <row r="5552" spans="1:5" ht="27" x14ac:dyDescent="0.25">
      <c r="A5552" s="418">
        <v>84072</v>
      </c>
      <c r="B5552" s="414" t="s">
        <v>4536</v>
      </c>
      <c r="C5552" s="415" t="s">
        <v>220</v>
      </c>
      <c r="D5552" s="416">
        <v>32.74</v>
      </c>
      <c r="E5552" s="417" t="s">
        <v>301</v>
      </c>
    </row>
    <row r="5553" spans="1:5" ht="27" x14ac:dyDescent="0.25">
      <c r="A5553" s="418">
        <v>87411</v>
      </c>
      <c r="B5553" s="414" t="s">
        <v>4537</v>
      </c>
      <c r="C5553" s="415" t="s">
        <v>220</v>
      </c>
      <c r="D5553" s="416">
        <v>13.22</v>
      </c>
      <c r="E5553" s="417" t="s">
        <v>301</v>
      </c>
    </row>
    <row r="5554" spans="1:5" ht="27" x14ac:dyDescent="0.25">
      <c r="A5554" s="418">
        <v>87412</v>
      </c>
      <c r="B5554" s="414" t="s">
        <v>4538</v>
      </c>
      <c r="C5554" s="415" t="s">
        <v>220</v>
      </c>
      <c r="D5554" s="416">
        <v>18.920000000000002</v>
      </c>
      <c r="E5554" s="417" t="s">
        <v>301</v>
      </c>
    </row>
    <row r="5555" spans="1:5" ht="27" x14ac:dyDescent="0.25">
      <c r="A5555" s="418">
        <v>87413</v>
      </c>
      <c r="B5555" s="414" t="s">
        <v>4539</v>
      </c>
      <c r="C5555" s="415" t="s">
        <v>220</v>
      </c>
      <c r="D5555" s="416">
        <v>22.18</v>
      </c>
      <c r="E5555" s="417" t="s">
        <v>301</v>
      </c>
    </row>
    <row r="5556" spans="1:5" ht="27" x14ac:dyDescent="0.25">
      <c r="A5556" s="418">
        <v>87414</v>
      </c>
      <c r="B5556" s="414" t="s">
        <v>4540</v>
      </c>
      <c r="C5556" s="415" t="s">
        <v>220</v>
      </c>
      <c r="D5556" s="416">
        <v>19.59</v>
      </c>
      <c r="E5556" s="417" t="s">
        <v>301</v>
      </c>
    </row>
    <row r="5557" spans="1:5" ht="27" x14ac:dyDescent="0.25">
      <c r="A5557" s="418">
        <v>87415</v>
      </c>
      <c r="B5557" s="414" t="s">
        <v>4541</v>
      </c>
      <c r="C5557" s="415" t="s">
        <v>220</v>
      </c>
      <c r="D5557" s="416">
        <v>25.14</v>
      </c>
      <c r="E5557" s="417" t="s">
        <v>301</v>
      </c>
    </row>
    <row r="5558" spans="1:5" ht="27" x14ac:dyDescent="0.25">
      <c r="A5558" s="418">
        <v>87416</v>
      </c>
      <c r="B5558" s="414" t="s">
        <v>4542</v>
      </c>
      <c r="C5558" s="415" t="s">
        <v>220</v>
      </c>
      <c r="D5558" s="416">
        <v>28.59</v>
      </c>
      <c r="E5558" s="417" t="s">
        <v>301</v>
      </c>
    </row>
    <row r="5559" spans="1:5" ht="27" x14ac:dyDescent="0.25">
      <c r="A5559" s="418">
        <v>87417</v>
      </c>
      <c r="B5559" s="414" t="s">
        <v>4543</v>
      </c>
      <c r="C5559" s="415" t="s">
        <v>220</v>
      </c>
      <c r="D5559" s="416">
        <v>14.02</v>
      </c>
      <c r="E5559" s="417" t="s">
        <v>301</v>
      </c>
    </row>
    <row r="5560" spans="1:5" ht="27" x14ac:dyDescent="0.25">
      <c r="A5560" s="418">
        <v>87418</v>
      </c>
      <c r="B5560" s="414" t="s">
        <v>4544</v>
      </c>
      <c r="C5560" s="415" t="s">
        <v>220</v>
      </c>
      <c r="D5560" s="416">
        <v>14.45</v>
      </c>
      <c r="E5560" s="417" t="s">
        <v>301</v>
      </c>
    </row>
    <row r="5561" spans="1:5" ht="27" x14ac:dyDescent="0.25">
      <c r="A5561" s="418">
        <v>87419</v>
      </c>
      <c r="B5561" s="414" t="s">
        <v>4545</v>
      </c>
      <c r="C5561" s="415" t="s">
        <v>220</v>
      </c>
      <c r="D5561" s="416">
        <v>15.68</v>
      </c>
      <c r="E5561" s="417" t="s">
        <v>301</v>
      </c>
    </row>
    <row r="5562" spans="1:5" ht="27" x14ac:dyDescent="0.25">
      <c r="A5562" s="418">
        <v>87420</v>
      </c>
      <c r="B5562" s="414" t="s">
        <v>4546</v>
      </c>
      <c r="C5562" s="415" t="s">
        <v>220</v>
      </c>
      <c r="D5562" s="416">
        <v>21.04</v>
      </c>
      <c r="E5562" s="417" t="s">
        <v>301</v>
      </c>
    </row>
    <row r="5563" spans="1:5" ht="27" x14ac:dyDescent="0.25">
      <c r="A5563" s="418">
        <v>87421</v>
      </c>
      <c r="B5563" s="414" t="s">
        <v>4547</v>
      </c>
      <c r="C5563" s="415" t="s">
        <v>220</v>
      </c>
      <c r="D5563" s="416">
        <v>21.46</v>
      </c>
      <c r="E5563" s="417" t="s">
        <v>301</v>
      </c>
    </row>
    <row r="5564" spans="1:5" ht="27" x14ac:dyDescent="0.25">
      <c r="A5564" s="418">
        <v>87422</v>
      </c>
      <c r="B5564" s="414" t="s">
        <v>4548</v>
      </c>
      <c r="C5564" s="415" t="s">
        <v>220</v>
      </c>
      <c r="D5564" s="416">
        <v>22.68</v>
      </c>
      <c r="E5564" s="417" t="s">
        <v>301</v>
      </c>
    </row>
    <row r="5565" spans="1:5" ht="27" x14ac:dyDescent="0.25">
      <c r="A5565" s="418">
        <v>87423</v>
      </c>
      <c r="B5565" s="414" t="s">
        <v>4549</v>
      </c>
      <c r="C5565" s="415" t="s">
        <v>220</v>
      </c>
      <c r="D5565" s="416">
        <v>27.95</v>
      </c>
      <c r="E5565" s="417" t="s">
        <v>301</v>
      </c>
    </row>
    <row r="5566" spans="1:5" ht="27" x14ac:dyDescent="0.25">
      <c r="A5566" s="418">
        <v>87424</v>
      </c>
      <c r="B5566" s="414" t="s">
        <v>4550</v>
      </c>
      <c r="C5566" s="415" t="s">
        <v>220</v>
      </c>
      <c r="D5566" s="416">
        <v>28.59</v>
      </c>
      <c r="E5566" s="417" t="s">
        <v>301</v>
      </c>
    </row>
    <row r="5567" spans="1:5" ht="27" x14ac:dyDescent="0.25">
      <c r="A5567" s="418">
        <v>87425</v>
      </c>
      <c r="B5567" s="414" t="s">
        <v>4551</v>
      </c>
      <c r="C5567" s="415" t="s">
        <v>220</v>
      </c>
      <c r="D5567" s="416">
        <v>29.61</v>
      </c>
      <c r="E5567" s="417" t="s">
        <v>301</v>
      </c>
    </row>
    <row r="5568" spans="1:5" ht="27" x14ac:dyDescent="0.25">
      <c r="A5568" s="418">
        <v>87426</v>
      </c>
      <c r="B5568" s="414" t="s">
        <v>4552</v>
      </c>
      <c r="C5568" s="415" t="s">
        <v>220</v>
      </c>
      <c r="D5568" s="416">
        <v>32.85</v>
      </c>
      <c r="E5568" s="417" t="s">
        <v>301</v>
      </c>
    </row>
    <row r="5569" spans="1:5" ht="27" x14ac:dyDescent="0.25">
      <c r="A5569" s="418">
        <v>87427</v>
      </c>
      <c r="B5569" s="414" t="s">
        <v>4553</v>
      </c>
      <c r="C5569" s="415" t="s">
        <v>220</v>
      </c>
      <c r="D5569" s="416">
        <v>33.49</v>
      </c>
      <c r="E5569" s="417" t="s">
        <v>301</v>
      </c>
    </row>
    <row r="5570" spans="1:5" ht="27" x14ac:dyDescent="0.25">
      <c r="A5570" s="418">
        <v>87428</v>
      </c>
      <c r="B5570" s="414" t="s">
        <v>4554</v>
      </c>
      <c r="C5570" s="415" t="s">
        <v>220</v>
      </c>
      <c r="D5570" s="416">
        <v>34.5</v>
      </c>
      <c r="E5570" s="417" t="s">
        <v>301</v>
      </c>
    </row>
    <row r="5571" spans="1:5" ht="40.5" x14ac:dyDescent="0.25">
      <c r="A5571" s="418">
        <v>87429</v>
      </c>
      <c r="B5571" s="414" t="s">
        <v>4555</v>
      </c>
      <c r="C5571" s="415" t="s">
        <v>220</v>
      </c>
      <c r="D5571" s="416">
        <v>15.83</v>
      </c>
      <c r="E5571" s="417" t="s">
        <v>301</v>
      </c>
    </row>
    <row r="5572" spans="1:5" ht="40.5" x14ac:dyDescent="0.25">
      <c r="A5572" s="418">
        <v>87430</v>
      </c>
      <c r="B5572" s="414" t="s">
        <v>4556</v>
      </c>
      <c r="C5572" s="415" t="s">
        <v>220</v>
      </c>
      <c r="D5572" s="416">
        <v>16.260000000000002</v>
      </c>
      <c r="E5572" s="417" t="s">
        <v>301</v>
      </c>
    </row>
    <row r="5573" spans="1:5" ht="40.5" x14ac:dyDescent="0.25">
      <c r="A5573" s="418">
        <v>87431</v>
      </c>
      <c r="B5573" s="414" t="s">
        <v>4557</v>
      </c>
      <c r="C5573" s="415" t="s">
        <v>220</v>
      </c>
      <c r="D5573" s="416">
        <v>16.47</v>
      </c>
      <c r="E5573" s="417" t="s">
        <v>301</v>
      </c>
    </row>
    <row r="5574" spans="1:5" ht="40.5" x14ac:dyDescent="0.25">
      <c r="A5574" s="418">
        <v>87432</v>
      </c>
      <c r="B5574" s="414" t="s">
        <v>4558</v>
      </c>
      <c r="C5574" s="415" t="s">
        <v>220</v>
      </c>
      <c r="D5574" s="416">
        <v>22.78</v>
      </c>
      <c r="E5574" s="417" t="s">
        <v>301</v>
      </c>
    </row>
    <row r="5575" spans="1:5" ht="40.5" x14ac:dyDescent="0.25">
      <c r="A5575" s="418">
        <v>87433</v>
      </c>
      <c r="B5575" s="414" t="s">
        <v>4559</v>
      </c>
      <c r="C5575" s="415" t="s">
        <v>220</v>
      </c>
      <c r="D5575" s="416">
        <v>23.64</v>
      </c>
      <c r="E5575" s="417" t="s">
        <v>301</v>
      </c>
    </row>
    <row r="5576" spans="1:5" ht="40.5" x14ac:dyDescent="0.25">
      <c r="A5576" s="418">
        <v>87434</v>
      </c>
      <c r="B5576" s="414" t="s">
        <v>4560</v>
      </c>
      <c r="C5576" s="415" t="s">
        <v>220</v>
      </c>
      <c r="D5576" s="416">
        <v>24.23</v>
      </c>
      <c r="E5576" s="417" t="s">
        <v>301</v>
      </c>
    </row>
    <row r="5577" spans="1:5" ht="40.5" x14ac:dyDescent="0.25">
      <c r="A5577" s="418">
        <v>87435</v>
      </c>
      <c r="B5577" s="414" t="s">
        <v>4561</v>
      </c>
      <c r="C5577" s="415" t="s">
        <v>220</v>
      </c>
      <c r="D5577" s="416">
        <v>25.44</v>
      </c>
      <c r="E5577" s="417" t="s">
        <v>301</v>
      </c>
    </row>
    <row r="5578" spans="1:5" ht="40.5" x14ac:dyDescent="0.25">
      <c r="A5578" s="418">
        <v>87436</v>
      </c>
      <c r="B5578" s="414" t="s">
        <v>4562</v>
      </c>
      <c r="C5578" s="415" t="s">
        <v>220</v>
      </c>
      <c r="D5578" s="416">
        <v>26.88</v>
      </c>
      <c r="E5578" s="417" t="s">
        <v>301</v>
      </c>
    </row>
    <row r="5579" spans="1:5" ht="40.5" x14ac:dyDescent="0.25">
      <c r="A5579" s="418">
        <v>87437</v>
      </c>
      <c r="B5579" s="414" t="s">
        <v>4563</v>
      </c>
      <c r="C5579" s="415" t="s">
        <v>220</v>
      </c>
      <c r="D5579" s="416">
        <v>27.9</v>
      </c>
      <c r="E5579" s="417" t="s">
        <v>301</v>
      </c>
    </row>
    <row r="5580" spans="1:5" ht="40.5" x14ac:dyDescent="0.25">
      <c r="A5580" s="418">
        <v>87438</v>
      </c>
      <c r="B5580" s="414" t="s">
        <v>4564</v>
      </c>
      <c r="C5580" s="415" t="s">
        <v>220</v>
      </c>
      <c r="D5580" s="416">
        <v>31.38</v>
      </c>
      <c r="E5580" s="417" t="s">
        <v>301</v>
      </c>
    </row>
    <row r="5581" spans="1:5" ht="40.5" x14ac:dyDescent="0.25">
      <c r="A5581" s="418">
        <v>87439</v>
      </c>
      <c r="B5581" s="414" t="s">
        <v>4565</v>
      </c>
      <c r="C5581" s="415" t="s">
        <v>220</v>
      </c>
      <c r="D5581" s="416">
        <v>33.19</v>
      </c>
      <c r="E5581" s="417" t="s">
        <v>301</v>
      </c>
    </row>
    <row r="5582" spans="1:5" ht="40.5" x14ac:dyDescent="0.25">
      <c r="A5582" s="418">
        <v>87440</v>
      </c>
      <c r="B5582" s="414" t="s">
        <v>4566</v>
      </c>
      <c r="C5582" s="415" t="s">
        <v>220</v>
      </c>
      <c r="D5582" s="416">
        <v>34.049999999999997</v>
      </c>
      <c r="E5582" s="417" t="s">
        <v>301</v>
      </c>
    </row>
    <row r="5583" spans="1:5" ht="54" x14ac:dyDescent="0.25">
      <c r="A5583" s="418">
        <v>87527</v>
      </c>
      <c r="B5583" s="414" t="s">
        <v>4567</v>
      </c>
      <c r="C5583" s="415" t="s">
        <v>220</v>
      </c>
      <c r="D5583" s="416">
        <v>31.3</v>
      </c>
      <c r="E5583" s="417" t="s">
        <v>301</v>
      </c>
    </row>
    <row r="5584" spans="1:5" ht="40.5" x14ac:dyDescent="0.25">
      <c r="A5584" s="418">
        <v>87528</v>
      </c>
      <c r="B5584" s="414" t="s">
        <v>4568</v>
      </c>
      <c r="C5584" s="415" t="s">
        <v>220</v>
      </c>
      <c r="D5584" s="416">
        <v>34.799999999999997</v>
      </c>
      <c r="E5584" s="417" t="s">
        <v>301</v>
      </c>
    </row>
    <row r="5585" spans="1:5" ht="40.5" x14ac:dyDescent="0.25">
      <c r="A5585" s="418">
        <v>87529</v>
      </c>
      <c r="B5585" s="414" t="s">
        <v>294</v>
      </c>
      <c r="C5585" s="415" t="s">
        <v>220</v>
      </c>
      <c r="D5585" s="416">
        <v>28.31</v>
      </c>
      <c r="E5585" s="417" t="s">
        <v>301</v>
      </c>
    </row>
    <row r="5586" spans="1:5" ht="40.5" x14ac:dyDescent="0.25">
      <c r="A5586" s="418">
        <v>87530</v>
      </c>
      <c r="B5586" s="414" t="s">
        <v>4569</v>
      </c>
      <c r="C5586" s="415" t="s">
        <v>220</v>
      </c>
      <c r="D5586" s="416">
        <v>31.81</v>
      </c>
      <c r="E5586" s="417" t="s">
        <v>301</v>
      </c>
    </row>
    <row r="5587" spans="1:5" ht="54" x14ac:dyDescent="0.25">
      <c r="A5587" s="418">
        <v>87531</v>
      </c>
      <c r="B5587" s="414" t="s">
        <v>293</v>
      </c>
      <c r="C5587" s="415" t="s">
        <v>220</v>
      </c>
      <c r="D5587" s="416">
        <v>27.24</v>
      </c>
      <c r="E5587" s="417" t="s">
        <v>301</v>
      </c>
    </row>
    <row r="5588" spans="1:5" ht="54" x14ac:dyDescent="0.25">
      <c r="A5588" s="418">
        <v>87532</v>
      </c>
      <c r="B5588" s="414" t="s">
        <v>4570</v>
      </c>
      <c r="C5588" s="415" t="s">
        <v>220</v>
      </c>
      <c r="D5588" s="416">
        <v>30.74</v>
      </c>
      <c r="E5588" s="417" t="s">
        <v>301</v>
      </c>
    </row>
    <row r="5589" spans="1:5" ht="54" x14ac:dyDescent="0.25">
      <c r="A5589" s="418">
        <v>87535</v>
      </c>
      <c r="B5589" s="414" t="s">
        <v>4571</v>
      </c>
      <c r="C5589" s="415" t="s">
        <v>220</v>
      </c>
      <c r="D5589" s="416">
        <v>24.25</v>
      </c>
      <c r="E5589" s="417" t="s">
        <v>301</v>
      </c>
    </row>
    <row r="5590" spans="1:5" ht="40.5" x14ac:dyDescent="0.25">
      <c r="A5590" s="418">
        <v>87536</v>
      </c>
      <c r="B5590" s="414" t="s">
        <v>4572</v>
      </c>
      <c r="C5590" s="415" t="s">
        <v>220</v>
      </c>
      <c r="D5590" s="416">
        <v>27.75</v>
      </c>
      <c r="E5590" s="417" t="s">
        <v>301</v>
      </c>
    </row>
    <row r="5591" spans="1:5" ht="54" x14ac:dyDescent="0.25">
      <c r="A5591" s="418">
        <v>87537</v>
      </c>
      <c r="B5591" s="414" t="s">
        <v>4573</v>
      </c>
      <c r="C5591" s="415" t="s">
        <v>220</v>
      </c>
      <c r="D5591" s="416">
        <v>39.799999999999997</v>
      </c>
      <c r="E5591" s="417" t="s">
        <v>301</v>
      </c>
    </row>
    <row r="5592" spans="1:5" ht="54" x14ac:dyDescent="0.25">
      <c r="A5592" s="418">
        <v>87538</v>
      </c>
      <c r="B5592" s="414" t="s">
        <v>4574</v>
      </c>
      <c r="C5592" s="415" t="s">
        <v>220</v>
      </c>
      <c r="D5592" s="416">
        <v>37.22</v>
      </c>
      <c r="E5592" s="417" t="s">
        <v>301</v>
      </c>
    </row>
    <row r="5593" spans="1:5" ht="54" x14ac:dyDescent="0.25">
      <c r="A5593" s="418">
        <v>87539</v>
      </c>
      <c r="B5593" s="414" t="s">
        <v>4575</v>
      </c>
      <c r="C5593" s="415" t="s">
        <v>220</v>
      </c>
      <c r="D5593" s="416">
        <v>36.299999999999997</v>
      </c>
      <c r="E5593" s="417" t="s">
        <v>301</v>
      </c>
    </row>
    <row r="5594" spans="1:5" ht="54" x14ac:dyDescent="0.25">
      <c r="A5594" s="418">
        <v>87541</v>
      </c>
      <c r="B5594" s="414" t="s">
        <v>4576</v>
      </c>
      <c r="C5594" s="415" t="s">
        <v>220</v>
      </c>
      <c r="D5594" s="416">
        <v>33.72</v>
      </c>
      <c r="E5594" s="417" t="s">
        <v>301</v>
      </c>
    </row>
    <row r="5595" spans="1:5" ht="54" x14ac:dyDescent="0.25">
      <c r="A5595" s="418">
        <v>87543</v>
      </c>
      <c r="B5595" s="414" t="s">
        <v>5742</v>
      </c>
      <c r="C5595" s="415" t="s">
        <v>220</v>
      </c>
      <c r="D5595" s="416">
        <v>12.84</v>
      </c>
      <c r="E5595" s="417" t="s">
        <v>301</v>
      </c>
    </row>
    <row r="5596" spans="1:5" ht="54" x14ac:dyDescent="0.25">
      <c r="A5596" s="418">
        <v>87545</v>
      </c>
      <c r="B5596" s="414" t="s">
        <v>4577</v>
      </c>
      <c r="C5596" s="415" t="s">
        <v>220</v>
      </c>
      <c r="D5596" s="416">
        <v>21.29</v>
      </c>
      <c r="E5596" s="417" t="s">
        <v>301</v>
      </c>
    </row>
    <row r="5597" spans="1:5" ht="40.5" x14ac:dyDescent="0.25">
      <c r="A5597" s="418">
        <v>87546</v>
      </c>
      <c r="B5597" s="414" t="s">
        <v>4578</v>
      </c>
      <c r="C5597" s="415" t="s">
        <v>220</v>
      </c>
      <c r="D5597" s="416">
        <v>23.27</v>
      </c>
      <c r="E5597" s="417" t="s">
        <v>301</v>
      </c>
    </row>
    <row r="5598" spans="1:5" ht="40.5" x14ac:dyDescent="0.25">
      <c r="A5598" s="418">
        <v>87547</v>
      </c>
      <c r="B5598" s="414" t="s">
        <v>4579</v>
      </c>
      <c r="C5598" s="415" t="s">
        <v>220</v>
      </c>
      <c r="D5598" s="416">
        <v>18.32</v>
      </c>
      <c r="E5598" s="417" t="s">
        <v>301</v>
      </c>
    </row>
    <row r="5599" spans="1:5" ht="40.5" x14ac:dyDescent="0.25">
      <c r="A5599" s="418">
        <v>87548</v>
      </c>
      <c r="B5599" s="414" t="s">
        <v>4580</v>
      </c>
      <c r="C5599" s="415" t="s">
        <v>220</v>
      </c>
      <c r="D5599" s="416">
        <v>20.3</v>
      </c>
      <c r="E5599" s="417" t="s">
        <v>301</v>
      </c>
    </row>
    <row r="5600" spans="1:5" ht="54" x14ac:dyDescent="0.25">
      <c r="A5600" s="418">
        <v>87549</v>
      </c>
      <c r="B5600" s="414" t="s">
        <v>4581</v>
      </c>
      <c r="C5600" s="415" t="s">
        <v>220</v>
      </c>
      <c r="D5600" s="416">
        <v>17.239999999999998</v>
      </c>
      <c r="E5600" s="417" t="s">
        <v>301</v>
      </c>
    </row>
    <row r="5601" spans="1:5" ht="54" x14ac:dyDescent="0.25">
      <c r="A5601" s="418">
        <v>87550</v>
      </c>
      <c r="B5601" s="414" t="s">
        <v>4582</v>
      </c>
      <c r="C5601" s="415" t="s">
        <v>220</v>
      </c>
      <c r="D5601" s="416">
        <v>19.22</v>
      </c>
      <c r="E5601" s="417" t="s">
        <v>301</v>
      </c>
    </row>
    <row r="5602" spans="1:5" ht="54" x14ac:dyDescent="0.25">
      <c r="A5602" s="418">
        <v>87553</v>
      </c>
      <c r="B5602" s="414" t="s">
        <v>4583</v>
      </c>
      <c r="C5602" s="415" t="s">
        <v>220</v>
      </c>
      <c r="D5602" s="416">
        <v>14.24</v>
      </c>
      <c r="E5602" s="417" t="s">
        <v>301</v>
      </c>
    </row>
    <row r="5603" spans="1:5" ht="40.5" x14ac:dyDescent="0.25">
      <c r="A5603" s="418">
        <v>87554</v>
      </c>
      <c r="B5603" s="414" t="s">
        <v>4584</v>
      </c>
      <c r="C5603" s="415" t="s">
        <v>220</v>
      </c>
      <c r="D5603" s="416">
        <v>16.22</v>
      </c>
      <c r="E5603" s="417" t="s">
        <v>301</v>
      </c>
    </row>
    <row r="5604" spans="1:5" ht="54" x14ac:dyDescent="0.25">
      <c r="A5604" s="418">
        <v>87555</v>
      </c>
      <c r="B5604" s="414" t="s">
        <v>4585</v>
      </c>
      <c r="C5604" s="415" t="s">
        <v>220</v>
      </c>
      <c r="D5604" s="416">
        <v>25.22</v>
      </c>
      <c r="E5604" s="417" t="s">
        <v>301</v>
      </c>
    </row>
    <row r="5605" spans="1:5" ht="54" x14ac:dyDescent="0.25">
      <c r="A5605" s="418">
        <v>87556</v>
      </c>
      <c r="B5605" s="414" t="s">
        <v>4586</v>
      </c>
      <c r="C5605" s="415" t="s">
        <v>220</v>
      </c>
      <c r="D5605" s="416">
        <v>22.65</v>
      </c>
      <c r="E5605" s="417" t="s">
        <v>301</v>
      </c>
    </row>
    <row r="5606" spans="1:5" ht="54" x14ac:dyDescent="0.25">
      <c r="A5606" s="418">
        <v>87557</v>
      </c>
      <c r="B5606" s="414" t="s">
        <v>4587</v>
      </c>
      <c r="C5606" s="415" t="s">
        <v>220</v>
      </c>
      <c r="D5606" s="416">
        <v>21.71</v>
      </c>
      <c r="E5606" s="417" t="s">
        <v>301</v>
      </c>
    </row>
    <row r="5607" spans="1:5" ht="54" x14ac:dyDescent="0.25">
      <c r="A5607" s="418">
        <v>87559</v>
      </c>
      <c r="B5607" s="414" t="s">
        <v>4588</v>
      </c>
      <c r="C5607" s="415" t="s">
        <v>220</v>
      </c>
      <c r="D5607" s="416">
        <v>19.13</v>
      </c>
      <c r="E5607" s="417" t="s">
        <v>301</v>
      </c>
    </row>
    <row r="5608" spans="1:5" ht="54" x14ac:dyDescent="0.25">
      <c r="A5608" s="418">
        <v>87561</v>
      </c>
      <c r="B5608" s="414" t="s">
        <v>4589</v>
      </c>
      <c r="C5608" s="415" t="s">
        <v>220</v>
      </c>
      <c r="D5608" s="416">
        <v>21.95</v>
      </c>
      <c r="E5608" s="417" t="s">
        <v>301</v>
      </c>
    </row>
    <row r="5609" spans="1:5" ht="40.5" x14ac:dyDescent="0.25">
      <c r="A5609" s="418">
        <v>87775</v>
      </c>
      <c r="B5609" s="414" t="s">
        <v>299</v>
      </c>
      <c r="C5609" s="415" t="s">
        <v>220</v>
      </c>
      <c r="D5609" s="416">
        <v>43.64</v>
      </c>
      <c r="E5609" s="417" t="s">
        <v>301</v>
      </c>
    </row>
    <row r="5610" spans="1:5" ht="40.5" x14ac:dyDescent="0.25">
      <c r="A5610" s="418">
        <v>87777</v>
      </c>
      <c r="B5610" s="414" t="s">
        <v>4590</v>
      </c>
      <c r="C5610" s="415" t="s">
        <v>220</v>
      </c>
      <c r="D5610" s="416">
        <v>46.56</v>
      </c>
      <c r="E5610" s="417" t="s">
        <v>301</v>
      </c>
    </row>
    <row r="5611" spans="1:5" ht="40.5" x14ac:dyDescent="0.25">
      <c r="A5611" s="418">
        <v>87778</v>
      </c>
      <c r="B5611" s="414" t="s">
        <v>4591</v>
      </c>
      <c r="C5611" s="415" t="s">
        <v>220</v>
      </c>
      <c r="D5611" s="416">
        <v>48.52</v>
      </c>
      <c r="E5611" s="417" t="s">
        <v>301</v>
      </c>
    </row>
    <row r="5612" spans="1:5" ht="40.5" x14ac:dyDescent="0.25">
      <c r="A5612" s="418">
        <v>87779</v>
      </c>
      <c r="B5612" s="414" t="s">
        <v>4592</v>
      </c>
      <c r="C5612" s="415" t="s">
        <v>220</v>
      </c>
      <c r="D5612" s="416">
        <v>51.04</v>
      </c>
      <c r="E5612" s="417" t="s">
        <v>301</v>
      </c>
    </row>
    <row r="5613" spans="1:5" ht="40.5" x14ac:dyDescent="0.25">
      <c r="A5613" s="418">
        <v>87781</v>
      </c>
      <c r="B5613" s="414" t="s">
        <v>4593</v>
      </c>
      <c r="C5613" s="415" t="s">
        <v>220</v>
      </c>
      <c r="D5613" s="416">
        <v>54.95</v>
      </c>
      <c r="E5613" s="417" t="s">
        <v>301</v>
      </c>
    </row>
    <row r="5614" spans="1:5" ht="40.5" x14ac:dyDescent="0.25">
      <c r="A5614" s="418">
        <v>87783</v>
      </c>
      <c r="B5614" s="414" t="s">
        <v>4594</v>
      </c>
      <c r="C5614" s="415" t="s">
        <v>220</v>
      </c>
      <c r="D5614" s="416">
        <v>59.24</v>
      </c>
      <c r="E5614" s="417" t="s">
        <v>301</v>
      </c>
    </row>
    <row r="5615" spans="1:5" ht="40.5" x14ac:dyDescent="0.25">
      <c r="A5615" s="418">
        <v>87784</v>
      </c>
      <c r="B5615" s="414" t="s">
        <v>4595</v>
      </c>
      <c r="C5615" s="415" t="s">
        <v>220</v>
      </c>
      <c r="D5615" s="416">
        <v>58.44</v>
      </c>
      <c r="E5615" s="417" t="s">
        <v>301</v>
      </c>
    </row>
    <row r="5616" spans="1:5" ht="40.5" x14ac:dyDescent="0.25">
      <c r="A5616" s="418">
        <v>87786</v>
      </c>
      <c r="B5616" s="414" t="s">
        <v>4596</v>
      </c>
      <c r="C5616" s="415" t="s">
        <v>220</v>
      </c>
      <c r="D5616" s="416">
        <v>63.36</v>
      </c>
      <c r="E5616" s="417" t="s">
        <v>301</v>
      </c>
    </row>
    <row r="5617" spans="1:5" ht="40.5" x14ac:dyDescent="0.25">
      <c r="A5617" s="418">
        <v>87787</v>
      </c>
      <c r="B5617" s="414" t="s">
        <v>4597</v>
      </c>
      <c r="C5617" s="415" t="s">
        <v>220</v>
      </c>
      <c r="D5617" s="416">
        <v>69.95</v>
      </c>
      <c r="E5617" s="417" t="s">
        <v>301</v>
      </c>
    </row>
    <row r="5618" spans="1:5" ht="40.5" x14ac:dyDescent="0.25">
      <c r="A5618" s="418">
        <v>87788</v>
      </c>
      <c r="B5618" s="414" t="s">
        <v>4598</v>
      </c>
      <c r="C5618" s="415" t="s">
        <v>220</v>
      </c>
      <c r="D5618" s="416">
        <v>75.16</v>
      </c>
      <c r="E5618" s="417" t="s">
        <v>301</v>
      </c>
    </row>
    <row r="5619" spans="1:5" ht="40.5" x14ac:dyDescent="0.25">
      <c r="A5619" s="418">
        <v>87790</v>
      </c>
      <c r="B5619" s="414" t="s">
        <v>4599</v>
      </c>
      <c r="C5619" s="415" t="s">
        <v>220</v>
      </c>
      <c r="D5619" s="416">
        <v>80.569999999999993</v>
      </c>
      <c r="E5619" s="417" t="s">
        <v>301</v>
      </c>
    </row>
    <row r="5620" spans="1:5" ht="54" x14ac:dyDescent="0.25">
      <c r="A5620" s="418">
        <v>87791</v>
      </c>
      <c r="B5620" s="414" t="s">
        <v>4600</v>
      </c>
      <c r="C5620" s="415" t="s">
        <v>220</v>
      </c>
      <c r="D5620" s="416">
        <v>84.96</v>
      </c>
      <c r="E5620" s="417" t="s">
        <v>301</v>
      </c>
    </row>
    <row r="5621" spans="1:5" ht="40.5" x14ac:dyDescent="0.25">
      <c r="A5621" s="418">
        <v>87792</v>
      </c>
      <c r="B5621" s="414" t="s">
        <v>4601</v>
      </c>
      <c r="C5621" s="415" t="s">
        <v>220</v>
      </c>
      <c r="D5621" s="416">
        <v>28.83</v>
      </c>
      <c r="E5621" s="417" t="s">
        <v>301</v>
      </c>
    </row>
    <row r="5622" spans="1:5" ht="40.5" x14ac:dyDescent="0.25">
      <c r="A5622" s="418">
        <v>87794</v>
      </c>
      <c r="B5622" s="414" t="s">
        <v>4602</v>
      </c>
      <c r="C5622" s="415" t="s">
        <v>220</v>
      </c>
      <c r="D5622" s="416">
        <v>31.56</v>
      </c>
      <c r="E5622" s="417" t="s">
        <v>301</v>
      </c>
    </row>
    <row r="5623" spans="1:5" ht="40.5" x14ac:dyDescent="0.25">
      <c r="A5623" s="418">
        <v>87795</v>
      </c>
      <c r="B5623" s="414" t="s">
        <v>4603</v>
      </c>
      <c r="C5623" s="415" t="s">
        <v>220</v>
      </c>
      <c r="D5623" s="416">
        <v>33.07</v>
      </c>
      <c r="E5623" s="417" t="s">
        <v>301</v>
      </c>
    </row>
    <row r="5624" spans="1:5" ht="40.5" x14ac:dyDescent="0.25">
      <c r="A5624" s="418">
        <v>87797</v>
      </c>
      <c r="B5624" s="414" t="s">
        <v>4604</v>
      </c>
      <c r="C5624" s="415" t="s">
        <v>220</v>
      </c>
      <c r="D5624" s="416">
        <v>35.94</v>
      </c>
      <c r="E5624" s="417" t="s">
        <v>301</v>
      </c>
    </row>
    <row r="5625" spans="1:5" ht="40.5" x14ac:dyDescent="0.25">
      <c r="A5625" s="418">
        <v>87799</v>
      </c>
      <c r="B5625" s="414" t="s">
        <v>4605</v>
      </c>
      <c r="C5625" s="415" t="s">
        <v>220</v>
      </c>
      <c r="D5625" s="416">
        <v>39.6</v>
      </c>
      <c r="E5625" s="417" t="s">
        <v>301</v>
      </c>
    </row>
    <row r="5626" spans="1:5" ht="40.5" x14ac:dyDescent="0.25">
      <c r="A5626" s="418">
        <v>87800</v>
      </c>
      <c r="B5626" s="414" t="s">
        <v>4606</v>
      </c>
      <c r="C5626" s="415" t="s">
        <v>220</v>
      </c>
      <c r="D5626" s="416">
        <v>43.27</v>
      </c>
      <c r="E5626" s="417" t="s">
        <v>301</v>
      </c>
    </row>
    <row r="5627" spans="1:5" ht="40.5" x14ac:dyDescent="0.25">
      <c r="A5627" s="418">
        <v>87801</v>
      </c>
      <c r="B5627" s="414" t="s">
        <v>4607</v>
      </c>
      <c r="C5627" s="415" t="s">
        <v>220</v>
      </c>
      <c r="D5627" s="416">
        <v>43.06</v>
      </c>
      <c r="E5627" s="417" t="s">
        <v>301</v>
      </c>
    </row>
    <row r="5628" spans="1:5" ht="40.5" x14ac:dyDescent="0.25">
      <c r="A5628" s="418">
        <v>87803</v>
      </c>
      <c r="B5628" s="414" t="s">
        <v>4608</v>
      </c>
      <c r="C5628" s="415" t="s">
        <v>220</v>
      </c>
      <c r="D5628" s="416">
        <v>47.65</v>
      </c>
      <c r="E5628" s="417" t="s">
        <v>301</v>
      </c>
    </row>
    <row r="5629" spans="1:5" ht="40.5" x14ac:dyDescent="0.25">
      <c r="A5629" s="418">
        <v>87804</v>
      </c>
      <c r="B5629" s="414" t="s">
        <v>4609</v>
      </c>
      <c r="C5629" s="415" t="s">
        <v>220</v>
      </c>
      <c r="D5629" s="416">
        <v>53.48</v>
      </c>
      <c r="E5629" s="417" t="s">
        <v>301</v>
      </c>
    </row>
    <row r="5630" spans="1:5" ht="40.5" x14ac:dyDescent="0.25">
      <c r="A5630" s="418">
        <v>87805</v>
      </c>
      <c r="B5630" s="414" t="s">
        <v>4610</v>
      </c>
      <c r="C5630" s="415" t="s">
        <v>220</v>
      </c>
      <c r="D5630" s="416">
        <v>49.58</v>
      </c>
      <c r="E5630" s="417" t="s">
        <v>301</v>
      </c>
    </row>
    <row r="5631" spans="1:5" ht="40.5" x14ac:dyDescent="0.25">
      <c r="A5631" s="418">
        <v>87807</v>
      </c>
      <c r="B5631" s="414" t="s">
        <v>4611</v>
      </c>
      <c r="C5631" s="415" t="s">
        <v>220</v>
      </c>
      <c r="D5631" s="416">
        <v>54.64</v>
      </c>
      <c r="E5631" s="417" t="s">
        <v>301</v>
      </c>
    </row>
    <row r="5632" spans="1:5" ht="54" x14ac:dyDescent="0.25">
      <c r="A5632" s="418">
        <v>87808</v>
      </c>
      <c r="B5632" s="414" t="s">
        <v>4612</v>
      </c>
      <c r="C5632" s="415" t="s">
        <v>220</v>
      </c>
      <c r="D5632" s="416">
        <v>58.21</v>
      </c>
      <c r="E5632" s="417" t="s">
        <v>301</v>
      </c>
    </row>
    <row r="5633" spans="1:5" ht="54" x14ac:dyDescent="0.25">
      <c r="A5633" s="418">
        <v>87809</v>
      </c>
      <c r="B5633" s="414" t="s">
        <v>4613</v>
      </c>
      <c r="C5633" s="415" t="s">
        <v>220</v>
      </c>
      <c r="D5633" s="416">
        <v>69.83</v>
      </c>
      <c r="E5633" s="417" t="s">
        <v>301</v>
      </c>
    </row>
    <row r="5634" spans="1:5" ht="40.5" x14ac:dyDescent="0.25">
      <c r="A5634" s="418">
        <v>87811</v>
      </c>
      <c r="B5634" s="414" t="s">
        <v>4614</v>
      </c>
      <c r="C5634" s="415" t="s">
        <v>220</v>
      </c>
      <c r="D5634" s="416">
        <v>72.56</v>
      </c>
      <c r="E5634" s="417" t="s">
        <v>301</v>
      </c>
    </row>
    <row r="5635" spans="1:5" ht="40.5" x14ac:dyDescent="0.25">
      <c r="A5635" s="418">
        <v>87812</v>
      </c>
      <c r="B5635" s="414" t="s">
        <v>4615</v>
      </c>
      <c r="C5635" s="415" t="s">
        <v>220</v>
      </c>
      <c r="D5635" s="416">
        <v>73.7</v>
      </c>
      <c r="E5635" s="417" t="s">
        <v>301</v>
      </c>
    </row>
    <row r="5636" spans="1:5" ht="54" x14ac:dyDescent="0.25">
      <c r="A5636" s="418">
        <v>87813</v>
      </c>
      <c r="B5636" s="414" t="s">
        <v>4616</v>
      </c>
      <c r="C5636" s="415" t="s">
        <v>220</v>
      </c>
      <c r="D5636" s="416">
        <v>76.94</v>
      </c>
      <c r="E5636" s="417" t="s">
        <v>301</v>
      </c>
    </row>
    <row r="5637" spans="1:5" ht="40.5" x14ac:dyDescent="0.25">
      <c r="A5637" s="418">
        <v>87815</v>
      </c>
      <c r="B5637" s="414" t="s">
        <v>4617</v>
      </c>
      <c r="C5637" s="415" t="s">
        <v>220</v>
      </c>
      <c r="D5637" s="416">
        <v>80.599999999999994</v>
      </c>
      <c r="E5637" s="417" t="s">
        <v>301</v>
      </c>
    </row>
    <row r="5638" spans="1:5" ht="40.5" x14ac:dyDescent="0.25">
      <c r="A5638" s="418">
        <v>87816</v>
      </c>
      <c r="B5638" s="414" t="s">
        <v>4618</v>
      </c>
      <c r="C5638" s="415" t="s">
        <v>220</v>
      </c>
      <c r="D5638" s="416">
        <v>83.9</v>
      </c>
      <c r="E5638" s="417" t="s">
        <v>301</v>
      </c>
    </row>
    <row r="5639" spans="1:5" ht="54" x14ac:dyDescent="0.25">
      <c r="A5639" s="418">
        <v>87817</v>
      </c>
      <c r="B5639" s="414" t="s">
        <v>4619</v>
      </c>
      <c r="C5639" s="415" t="s">
        <v>220</v>
      </c>
      <c r="D5639" s="416">
        <v>83.68</v>
      </c>
      <c r="E5639" s="417" t="s">
        <v>301</v>
      </c>
    </row>
    <row r="5640" spans="1:5" ht="40.5" x14ac:dyDescent="0.25">
      <c r="A5640" s="418">
        <v>87819</v>
      </c>
      <c r="B5640" s="414" t="s">
        <v>4620</v>
      </c>
      <c r="C5640" s="415" t="s">
        <v>220</v>
      </c>
      <c r="D5640" s="416">
        <v>88.27</v>
      </c>
      <c r="E5640" s="417" t="s">
        <v>301</v>
      </c>
    </row>
    <row r="5641" spans="1:5" ht="40.5" x14ac:dyDescent="0.25">
      <c r="A5641" s="418">
        <v>87820</v>
      </c>
      <c r="B5641" s="414" t="s">
        <v>4621</v>
      </c>
      <c r="C5641" s="415" t="s">
        <v>220</v>
      </c>
      <c r="D5641" s="416">
        <v>94.11</v>
      </c>
      <c r="E5641" s="417" t="s">
        <v>301</v>
      </c>
    </row>
    <row r="5642" spans="1:5" ht="54" x14ac:dyDescent="0.25">
      <c r="A5642" s="418">
        <v>87821</v>
      </c>
      <c r="B5642" s="414" t="s">
        <v>4622</v>
      </c>
      <c r="C5642" s="415" t="s">
        <v>220</v>
      </c>
      <c r="D5642" s="416">
        <v>120.39</v>
      </c>
      <c r="E5642" s="417" t="s">
        <v>301</v>
      </c>
    </row>
    <row r="5643" spans="1:5" ht="40.5" x14ac:dyDescent="0.25">
      <c r="A5643" s="418">
        <v>87823</v>
      </c>
      <c r="B5643" s="414" t="s">
        <v>4623</v>
      </c>
      <c r="C5643" s="415" t="s">
        <v>220</v>
      </c>
      <c r="D5643" s="416">
        <v>125.45</v>
      </c>
      <c r="E5643" s="417" t="s">
        <v>301</v>
      </c>
    </row>
    <row r="5644" spans="1:5" ht="54" x14ac:dyDescent="0.25">
      <c r="A5644" s="418">
        <v>87824</v>
      </c>
      <c r="B5644" s="414" t="s">
        <v>4624</v>
      </c>
      <c r="C5644" s="415" t="s">
        <v>220</v>
      </c>
      <c r="D5644" s="416">
        <v>128.63999999999999</v>
      </c>
      <c r="E5644" s="417" t="s">
        <v>301</v>
      </c>
    </row>
    <row r="5645" spans="1:5" ht="54" x14ac:dyDescent="0.25">
      <c r="A5645" s="418">
        <v>87825</v>
      </c>
      <c r="B5645" s="414" t="s">
        <v>4625</v>
      </c>
      <c r="C5645" s="415" t="s">
        <v>220</v>
      </c>
      <c r="D5645" s="416">
        <v>55.43</v>
      </c>
      <c r="E5645" s="417" t="s">
        <v>301</v>
      </c>
    </row>
    <row r="5646" spans="1:5" ht="40.5" x14ac:dyDescent="0.25">
      <c r="A5646" s="418">
        <v>87827</v>
      </c>
      <c r="B5646" s="414" t="s">
        <v>4626</v>
      </c>
      <c r="C5646" s="415" t="s">
        <v>220</v>
      </c>
      <c r="D5646" s="416">
        <v>58.77</v>
      </c>
      <c r="E5646" s="417" t="s">
        <v>301</v>
      </c>
    </row>
    <row r="5647" spans="1:5" ht="40.5" x14ac:dyDescent="0.25">
      <c r="A5647" s="418">
        <v>87828</v>
      </c>
      <c r="B5647" s="414" t="s">
        <v>4627</v>
      </c>
      <c r="C5647" s="415" t="s">
        <v>220</v>
      </c>
      <c r="D5647" s="416">
        <v>61.7</v>
      </c>
      <c r="E5647" s="417" t="s">
        <v>301</v>
      </c>
    </row>
    <row r="5648" spans="1:5" ht="54" x14ac:dyDescent="0.25">
      <c r="A5648" s="418">
        <v>87829</v>
      </c>
      <c r="B5648" s="414" t="s">
        <v>4628</v>
      </c>
      <c r="C5648" s="415" t="s">
        <v>220</v>
      </c>
      <c r="D5648" s="416">
        <v>63.43</v>
      </c>
      <c r="E5648" s="417" t="s">
        <v>301</v>
      </c>
    </row>
    <row r="5649" spans="1:5" ht="40.5" x14ac:dyDescent="0.25">
      <c r="A5649" s="418">
        <v>87831</v>
      </c>
      <c r="B5649" s="414" t="s">
        <v>4629</v>
      </c>
      <c r="C5649" s="415" t="s">
        <v>220</v>
      </c>
      <c r="D5649" s="416">
        <v>67.91</v>
      </c>
      <c r="E5649" s="417" t="s">
        <v>301</v>
      </c>
    </row>
    <row r="5650" spans="1:5" ht="54" x14ac:dyDescent="0.25">
      <c r="A5650" s="418">
        <v>87832</v>
      </c>
      <c r="B5650" s="414" t="s">
        <v>4630</v>
      </c>
      <c r="C5650" s="415" t="s">
        <v>220</v>
      </c>
      <c r="D5650" s="416">
        <v>73.489999999999995</v>
      </c>
      <c r="E5650" s="417" t="s">
        <v>301</v>
      </c>
    </row>
    <row r="5651" spans="1:5" ht="40.5" x14ac:dyDescent="0.25">
      <c r="A5651" s="418">
        <v>87834</v>
      </c>
      <c r="B5651" s="414" t="s">
        <v>4631</v>
      </c>
      <c r="C5651" s="415" t="s">
        <v>220</v>
      </c>
      <c r="D5651" s="416">
        <v>105.7</v>
      </c>
      <c r="E5651" s="417" t="s">
        <v>301</v>
      </c>
    </row>
    <row r="5652" spans="1:5" ht="40.5" x14ac:dyDescent="0.25">
      <c r="A5652" s="418">
        <v>87835</v>
      </c>
      <c r="B5652" s="414" t="s">
        <v>4632</v>
      </c>
      <c r="C5652" s="415" t="s">
        <v>220</v>
      </c>
      <c r="D5652" s="416">
        <v>71.94</v>
      </c>
      <c r="E5652" s="417" t="s">
        <v>301</v>
      </c>
    </row>
    <row r="5653" spans="1:5" ht="40.5" x14ac:dyDescent="0.25">
      <c r="A5653" s="418">
        <v>87836</v>
      </c>
      <c r="B5653" s="414" t="s">
        <v>4633</v>
      </c>
      <c r="C5653" s="415" t="s">
        <v>220</v>
      </c>
      <c r="D5653" s="416">
        <v>99.32</v>
      </c>
      <c r="E5653" s="417" t="s">
        <v>301</v>
      </c>
    </row>
    <row r="5654" spans="1:5" ht="40.5" x14ac:dyDescent="0.25">
      <c r="A5654" s="418">
        <v>87837</v>
      </c>
      <c r="B5654" s="414" t="s">
        <v>4634</v>
      </c>
      <c r="C5654" s="415" t="s">
        <v>220</v>
      </c>
      <c r="D5654" s="416">
        <v>66.260000000000005</v>
      </c>
      <c r="E5654" s="417" t="s">
        <v>301</v>
      </c>
    </row>
    <row r="5655" spans="1:5" ht="40.5" x14ac:dyDescent="0.25">
      <c r="A5655" s="418">
        <v>87838</v>
      </c>
      <c r="B5655" s="414" t="s">
        <v>4635</v>
      </c>
      <c r="C5655" s="415" t="s">
        <v>220</v>
      </c>
      <c r="D5655" s="416">
        <v>112.51</v>
      </c>
      <c r="E5655" s="417" t="s">
        <v>301</v>
      </c>
    </row>
    <row r="5656" spans="1:5" ht="40.5" x14ac:dyDescent="0.25">
      <c r="A5656" s="418">
        <v>87839</v>
      </c>
      <c r="B5656" s="414" t="s">
        <v>4636</v>
      </c>
      <c r="C5656" s="415" t="s">
        <v>220</v>
      </c>
      <c r="D5656" s="416">
        <v>76.64</v>
      </c>
      <c r="E5656" s="417" t="s">
        <v>301</v>
      </c>
    </row>
    <row r="5657" spans="1:5" ht="40.5" x14ac:dyDescent="0.25">
      <c r="A5657" s="418">
        <v>87840</v>
      </c>
      <c r="B5657" s="414" t="s">
        <v>4637</v>
      </c>
      <c r="C5657" s="415" t="s">
        <v>220</v>
      </c>
      <c r="D5657" s="416">
        <v>104.68</v>
      </c>
      <c r="E5657" s="417" t="s">
        <v>301</v>
      </c>
    </row>
    <row r="5658" spans="1:5" ht="40.5" x14ac:dyDescent="0.25">
      <c r="A5658" s="418">
        <v>87841</v>
      </c>
      <c r="B5658" s="414" t="s">
        <v>4638</v>
      </c>
      <c r="C5658" s="415" t="s">
        <v>220</v>
      </c>
      <c r="D5658" s="416">
        <v>69.510000000000005</v>
      </c>
      <c r="E5658" s="417" t="s">
        <v>301</v>
      </c>
    </row>
    <row r="5659" spans="1:5" ht="40.5" x14ac:dyDescent="0.25">
      <c r="A5659" s="418">
        <v>87842</v>
      </c>
      <c r="B5659" s="414" t="s">
        <v>4639</v>
      </c>
      <c r="C5659" s="415" t="s">
        <v>220</v>
      </c>
      <c r="D5659" s="416">
        <v>111.15</v>
      </c>
      <c r="E5659" s="417" t="s">
        <v>301</v>
      </c>
    </row>
    <row r="5660" spans="1:5" ht="40.5" x14ac:dyDescent="0.25">
      <c r="A5660" s="418">
        <v>87843</v>
      </c>
      <c r="B5660" s="414" t="s">
        <v>4640</v>
      </c>
      <c r="C5660" s="415" t="s">
        <v>220</v>
      </c>
      <c r="D5660" s="416">
        <v>84.13</v>
      </c>
      <c r="E5660" s="417" t="s">
        <v>301</v>
      </c>
    </row>
    <row r="5661" spans="1:5" ht="40.5" x14ac:dyDescent="0.25">
      <c r="A5661" s="418">
        <v>87844</v>
      </c>
      <c r="B5661" s="414" t="s">
        <v>4641</v>
      </c>
      <c r="C5661" s="415" t="s">
        <v>220</v>
      </c>
      <c r="D5661" s="416">
        <v>99.48</v>
      </c>
      <c r="E5661" s="417" t="s">
        <v>301</v>
      </c>
    </row>
    <row r="5662" spans="1:5" ht="40.5" x14ac:dyDescent="0.25">
      <c r="A5662" s="418">
        <v>87845</v>
      </c>
      <c r="B5662" s="414" t="s">
        <v>4642</v>
      </c>
      <c r="C5662" s="415" t="s">
        <v>220</v>
      </c>
      <c r="D5662" s="416">
        <v>73.19</v>
      </c>
      <c r="E5662" s="417" t="s">
        <v>301</v>
      </c>
    </row>
    <row r="5663" spans="1:5" ht="40.5" x14ac:dyDescent="0.25">
      <c r="A5663" s="418">
        <v>87846</v>
      </c>
      <c r="B5663" s="414" t="s">
        <v>4643</v>
      </c>
      <c r="C5663" s="415" t="s">
        <v>220</v>
      </c>
      <c r="D5663" s="416">
        <v>115.18</v>
      </c>
      <c r="E5663" s="417" t="s">
        <v>301</v>
      </c>
    </row>
    <row r="5664" spans="1:5" ht="40.5" x14ac:dyDescent="0.25">
      <c r="A5664" s="418">
        <v>87847</v>
      </c>
      <c r="B5664" s="414" t="s">
        <v>4644</v>
      </c>
      <c r="C5664" s="415" t="s">
        <v>220</v>
      </c>
      <c r="D5664" s="416">
        <v>81.41</v>
      </c>
      <c r="E5664" s="417" t="s">
        <v>301</v>
      </c>
    </row>
    <row r="5665" spans="1:5" ht="40.5" x14ac:dyDescent="0.25">
      <c r="A5665" s="418">
        <v>87848</v>
      </c>
      <c r="B5665" s="414" t="s">
        <v>4645</v>
      </c>
      <c r="C5665" s="415" t="s">
        <v>220</v>
      </c>
      <c r="D5665" s="416">
        <v>107.64</v>
      </c>
      <c r="E5665" s="417" t="s">
        <v>301</v>
      </c>
    </row>
    <row r="5666" spans="1:5" ht="40.5" x14ac:dyDescent="0.25">
      <c r="A5666" s="418">
        <v>87849</v>
      </c>
      <c r="B5666" s="414" t="s">
        <v>4646</v>
      </c>
      <c r="C5666" s="415" t="s">
        <v>220</v>
      </c>
      <c r="D5666" s="416">
        <v>74.58</v>
      </c>
      <c r="E5666" s="417" t="s">
        <v>301</v>
      </c>
    </row>
    <row r="5667" spans="1:5" ht="40.5" x14ac:dyDescent="0.25">
      <c r="A5667" s="418">
        <v>87850</v>
      </c>
      <c r="B5667" s="414" t="s">
        <v>4647</v>
      </c>
      <c r="C5667" s="415" t="s">
        <v>220</v>
      </c>
      <c r="D5667" s="416">
        <v>122</v>
      </c>
      <c r="E5667" s="417" t="s">
        <v>301</v>
      </c>
    </row>
    <row r="5668" spans="1:5" ht="40.5" x14ac:dyDescent="0.25">
      <c r="A5668" s="418">
        <v>87851</v>
      </c>
      <c r="B5668" s="414" t="s">
        <v>4648</v>
      </c>
      <c r="C5668" s="415" t="s">
        <v>220</v>
      </c>
      <c r="D5668" s="416">
        <v>86.13</v>
      </c>
      <c r="E5668" s="417" t="s">
        <v>301</v>
      </c>
    </row>
    <row r="5669" spans="1:5" ht="40.5" x14ac:dyDescent="0.25">
      <c r="A5669" s="418">
        <v>87852</v>
      </c>
      <c r="B5669" s="414" t="s">
        <v>4649</v>
      </c>
      <c r="C5669" s="415" t="s">
        <v>220</v>
      </c>
      <c r="D5669" s="416">
        <v>112.99</v>
      </c>
      <c r="E5669" s="417" t="s">
        <v>301</v>
      </c>
    </row>
    <row r="5670" spans="1:5" ht="40.5" x14ac:dyDescent="0.25">
      <c r="A5670" s="418">
        <v>87853</v>
      </c>
      <c r="B5670" s="414" t="s">
        <v>4650</v>
      </c>
      <c r="C5670" s="415" t="s">
        <v>220</v>
      </c>
      <c r="D5670" s="416">
        <v>77.8</v>
      </c>
      <c r="E5670" s="417" t="s">
        <v>301</v>
      </c>
    </row>
    <row r="5671" spans="1:5" ht="40.5" x14ac:dyDescent="0.25">
      <c r="A5671" s="418">
        <v>87854</v>
      </c>
      <c r="B5671" s="414" t="s">
        <v>4651</v>
      </c>
      <c r="C5671" s="415" t="s">
        <v>220</v>
      </c>
      <c r="D5671" s="416">
        <v>120.62</v>
      </c>
      <c r="E5671" s="417" t="s">
        <v>301</v>
      </c>
    </row>
    <row r="5672" spans="1:5" ht="40.5" x14ac:dyDescent="0.25">
      <c r="A5672" s="418">
        <v>87855</v>
      </c>
      <c r="B5672" s="414" t="s">
        <v>4652</v>
      </c>
      <c r="C5672" s="415" t="s">
        <v>220</v>
      </c>
      <c r="D5672" s="416">
        <v>93.62</v>
      </c>
      <c r="E5672" s="417" t="s">
        <v>301</v>
      </c>
    </row>
    <row r="5673" spans="1:5" ht="40.5" x14ac:dyDescent="0.25">
      <c r="A5673" s="418">
        <v>87856</v>
      </c>
      <c r="B5673" s="414" t="s">
        <v>4653</v>
      </c>
      <c r="C5673" s="415" t="s">
        <v>220</v>
      </c>
      <c r="D5673" s="416">
        <v>107.8</v>
      </c>
      <c r="E5673" s="417" t="s">
        <v>301</v>
      </c>
    </row>
    <row r="5674" spans="1:5" ht="40.5" x14ac:dyDescent="0.25">
      <c r="A5674" s="418">
        <v>87857</v>
      </c>
      <c r="B5674" s="414" t="s">
        <v>4654</v>
      </c>
      <c r="C5674" s="415" t="s">
        <v>220</v>
      </c>
      <c r="D5674" s="416">
        <v>81.48</v>
      </c>
      <c r="E5674" s="417" t="s">
        <v>301</v>
      </c>
    </row>
    <row r="5675" spans="1:5" ht="27" x14ac:dyDescent="0.25">
      <c r="A5675" s="418">
        <v>87858</v>
      </c>
      <c r="B5675" s="414" t="s">
        <v>4655</v>
      </c>
      <c r="C5675" s="415" t="s">
        <v>220</v>
      </c>
      <c r="D5675" s="416">
        <v>79.959999999999994</v>
      </c>
      <c r="E5675" s="417" t="s">
        <v>301</v>
      </c>
    </row>
    <row r="5676" spans="1:5" ht="27" x14ac:dyDescent="0.25">
      <c r="A5676" s="418">
        <v>87859</v>
      </c>
      <c r="B5676" s="414" t="s">
        <v>4656</v>
      </c>
      <c r="C5676" s="415" t="s">
        <v>220</v>
      </c>
      <c r="D5676" s="416">
        <v>94.33</v>
      </c>
      <c r="E5676" s="417" t="s">
        <v>301</v>
      </c>
    </row>
    <row r="5677" spans="1:5" ht="54" x14ac:dyDescent="0.25">
      <c r="A5677" s="418">
        <v>89048</v>
      </c>
      <c r="B5677" s="414" t="s">
        <v>4657</v>
      </c>
      <c r="C5677" s="415" t="s">
        <v>220</v>
      </c>
      <c r="D5677" s="416">
        <v>28.95</v>
      </c>
      <c r="E5677" s="417" t="s">
        <v>301</v>
      </c>
    </row>
    <row r="5678" spans="1:5" ht="40.5" x14ac:dyDescent="0.25">
      <c r="A5678" s="418">
        <v>89049</v>
      </c>
      <c r="B5678" s="414" t="s">
        <v>4658</v>
      </c>
      <c r="C5678" s="415" t="s">
        <v>220</v>
      </c>
      <c r="D5678" s="416">
        <v>18.43</v>
      </c>
      <c r="E5678" s="417" t="s">
        <v>301</v>
      </c>
    </row>
    <row r="5679" spans="1:5" ht="54" x14ac:dyDescent="0.25">
      <c r="A5679" s="418">
        <v>89173</v>
      </c>
      <c r="B5679" s="414" t="s">
        <v>4659</v>
      </c>
      <c r="C5679" s="415" t="s">
        <v>220</v>
      </c>
      <c r="D5679" s="416">
        <v>28.46</v>
      </c>
      <c r="E5679" s="417" t="s">
        <v>301</v>
      </c>
    </row>
    <row r="5680" spans="1:5" ht="40.5" x14ac:dyDescent="0.25">
      <c r="A5680" s="418">
        <v>90406</v>
      </c>
      <c r="B5680" s="414" t="s">
        <v>4660</v>
      </c>
      <c r="C5680" s="415" t="s">
        <v>220</v>
      </c>
      <c r="D5680" s="416">
        <v>37.04</v>
      </c>
      <c r="E5680" s="417" t="s">
        <v>301</v>
      </c>
    </row>
    <row r="5681" spans="1:5" ht="40.5" x14ac:dyDescent="0.25">
      <c r="A5681" s="418">
        <v>90407</v>
      </c>
      <c r="B5681" s="414" t="s">
        <v>4661</v>
      </c>
      <c r="C5681" s="415" t="s">
        <v>220</v>
      </c>
      <c r="D5681" s="416">
        <v>40.54</v>
      </c>
      <c r="E5681" s="417" t="s">
        <v>301</v>
      </c>
    </row>
    <row r="5682" spans="1:5" ht="40.5" x14ac:dyDescent="0.25">
      <c r="A5682" s="418">
        <v>90408</v>
      </c>
      <c r="B5682" s="414" t="s">
        <v>4662</v>
      </c>
      <c r="C5682" s="415" t="s">
        <v>220</v>
      </c>
      <c r="D5682" s="416">
        <v>26.79</v>
      </c>
      <c r="E5682" s="417" t="s">
        <v>301</v>
      </c>
    </row>
    <row r="5683" spans="1:5" ht="40.5" x14ac:dyDescent="0.25">
      <c r="A5683" s="418">
        <v>90409</v>
      </c>
      <c r="B5683" s="414" t="s">
        <v>4663</v>
      </c>
      <c r="C5683" s="415" t="s">
        <v>220</v>
      </c>
      <c r="D5683" s="416">
        <v>28.77</v>
      </c>
      <c r="E5683" s="417" t="s">
        <v>301</v>
      </c>
    </row>
    <row r="5684" spans="1:5" ht="13.5" x14ac:dyDescent="0.25">
      <c r="A5684" s="418">
        <v>5998</v>
      </c>
      <c r="B5684" s="414" t="s">
        <v>4664</v>
      </c>
      <c r="C5684" s="415" t="s">
        <v>220</v>
      </c>
      <c r="D5684" s="416">
        <v>0.68</v>
      </c>
      <c r="E5684" s="417" t="s">
        <v>301</v>
      </c>
    </row>
    <row r="5685" spans="1:5" ht="13.5" x14ac:dyDescent="0.25">
      <c r="A5685" s="418">
        <v>84084</v>
      </c>
      <c r="B5685" s="414" t="s">
        <v>221</v>
      </c>
      <c r="C5685" s="415" t="s">
        <v>220</v>
      </c>
      <c r="D5685" s="416">
        <v>6.31</v>
      </c>
      <c r="E5685" s="417" t="s">
        <v>301</v>
      </c>
    </row>
    <row r="5686" spans="1:5" ht="40.5" x14ac:dyDescent="0.25">
      <c r="A5686" s="418">
        <v>87242</v>
      </c>
      <c r="B5686" s="414" t="s">
        <v>4665</v>
      </c>
      <c r="C5686" s="415" t="s">
        <v>220</v>
      </c>
      <c r="D5686" s="416">
        <v>197.06</v>
      </c>
      <c r="E5686" s="417" t="s">
        <v>301</v>
      </c>
    </row>
    <row r="5687" spans="1:5" ht="40.5" x14ac:dyDescent="0.25">
      <c r="A5687" s="418">
        <v>87243</v>
      </c>
      <c r="B5687" s="414" t="s">
        <v>4666</v>
      </c>
      <c r="C5687" s="415" t="s">
        <v>220</v>
      </c>
      <c r="D5687" s="416">
        <v>180.48</v>
      </c>
      <c r="E5687" s="417" t="s">
        <v>301</v>
      </c>
    </row>
    <row r="5688" spans="1:5" ht="40.5" x14ac:dyDescent="0.25">
      <c r="A5688" s="418">
        <v>87244</v>
      </c>
      <c r="B5688" s="414" t="s">
        <v>4667</v>
      </c>
      <c r="C5688" s="415" t="s">
        <v>220</v>
      </c>
      <c r="D5688" s="416">
        <v>190.8</v>
      </c>
      <c r="E5688" s="417" t="s">
        <v>301</v>
      </c>
    </row>
    <row r="5689" spans="1:5" ht="40.5" x14ac:dyDescent="0.25">
      <c r="A5689" s="418">
        <v>87245</v>
      </c>
      <c r="B5689" s="414" t="s">
        <v>4668</v>
      </c>
      <c r="C5689" s="415" t="s">
        <v>220</v>
      </c>
      <c r="D5689" s="416">
        <v>230.39</v>
      </c>
      <c r="E5689" s="417" t="s">
        <v>301</v>
      </c>
    </row>
    <row r="5690" spans="1:5" ht="40.5" x14ac:dyDescent="0.25">
      <c r="A5690" s="418">
        <v>87264</v>
      </c>
      <c r="B5690" s="414" t="s">
        <v>4669</v>
      </c>
      <c r="C5690" s="415" t="s">
        <v>220</v>
      </c>
      <c r="D5690" s="416">
        <v>61.05</v>
      </c>
      <c r="E5690" s="417" t="s">
        <v>301</v>
      </c>
    </row>
    <row r="5691" spans="1:5" ht="40.5" x14ac:dyDescent="0.25">
      <c r="A5691" s="418">
        <v>87265</v>
      </c>
      <c r="B5691" s="414" t="s">
        <v>4670</v>
      </c>
      <c r="C5691" s="415" t="s">
        <v>220</v>
      </c>
      <c r="D5691" s="416">
        <v>54.35</v>
      </c>
      <c r="E5691" s="417" t="s">
        <v>301</v>
      </c>
    </row>
    <row r="5692" spans="1:5" ht="40.5" x14ac:dyDescent="0.25">
      <c r="A5692" s="418">
        <v>87266</v>
      </c>
      <c r="B5692" s="414" t="s">
        <v>4671</v>
      </c>
      <c r="C5692" s="415" t="s">
        <v>220</v>
      </c>
      <c r="D5692" s="416">
        <v>63.39</v>
      </c>
      <c r="E5692" s="417" t="s">
        <v>301</v>
      </c>
    </row>
    <row r="5693" spans="1:5" ht="40.5" x14ac:dyDescent="0.25">
      <c r="A5693" s="418">
        <v>87267</v>
      </c>
      <c r="B5693" s="414" t="s">
        <v>4672</v>
      </c>
      <c r="C5693" s="415" t="s">
        <v>220</v>
      </c>
      <c r="D5693" s="416">
        <v>60.46</v>
      </c>
      <c r="E5693" s="417" t="s">
        <v>301</v>
      </c>
    </row>
    <row r="5694" spans="1:5" ht="40.5" x14ac:dyDescent="0.25">
      <c r="A5694" s="418">
        <v>87268</v>
      </c>
      <c r="B5694" s="414" t="s">
        <v>4673</v>
      </c>
      <c r="C5694" s="415" t="s">
        <v>220</v>
      </c>
      <c r="D5694" s="416">
        <v>65.349999999999994</v>
      </c>
      <c r="E5694" s="417" t="s">
        <v>301</v>
      </c>
    </row>
    <row r="5695" spans="1:5" ht="40.5" x14ac:dyDescent="0.25">
      <c r="A5695" s="418">
        <v>87269</v>
      </c>
      <c r="B5695" s="414" t="s">
        <v>4674</v>
      </c>
      <c r="C5695" s="415" t="s">
        <v>220</v>
      </c>
      <c r="D5695" s="416">
        <v>58.08</v>
      </c>
      <c r="E5695" s="417" t="s">
        <v>301</v>
      </c>
    </row>
    <row r="5696" spans="1:5" ht="40.5" x14ac:dyDescent="0.25">
      <c r="A5696" s="418">
        <v>87270</v>
      </c>
      <c r="B5696" s="414" t="s">
        <v>4675</v>
      </c>
      <c r="C5696" s="415" t="s">
        <v>220</v>
      </c>
      <c r="D5696" s="416">
        <v>67.33</v>
      </c>
      <c r="E5696" s="417" t="s">
        <v>301</v>
      </c>
    </row>
    <row r="5697" spans="1:5" ht="40.5" x14ac:dyDescent="0.25">
      <c r="A5697" s="418">
        <v>87271</v>
      </c>
      <c r="B5697" s="414" t="s">
        <v>4676</v>
      </c>
      <c r="C5697" s="415" t="s">
        <v>220</v>
      </c>
      <c r="D5697" s="416">
        <v>63.84</v>
      </c>
      <c r="E5697" s="417" t="s">
        <v>301</v>
      </c>
    </row>
    <row r="5698" spans="1:5" ht="40.5" x14ac:dyDescent="0.25">
      <c r="A5698" s="418">
        <v>87272</v>
      </c>
      <c r="B5698" s="414" t="s">
        <v>4677</v>
      </c>
      <c r="C5698" s="415" t="s">
        <v>220</v>
      </c>
      <c r="D5698" s="416">
        <v>69.010000000000005</v>
      </c>
      <c r="E5698" s="417" t="s">
        <v>301</v>
      </c>
    </row>
    <row r="5699" spans="1:5" ht="40.5" x14ac:dyDescent="0.25">
      <c r="A5699" s="418">
        <v>87273</v>
      </c>
      <c r="B5699" s="414" t="s">
        <v>4678</v>
      </c>
      <c r="C5699" s="415" t="s">
        <v>220</v>
      </c>
      <c r="D5699" s="416">
        <v>60.14</v>
      </c>
      <c r="E5699" s="417" t="s">
        <v>301</v>
      </c>
    </row>
    <row r="5700" spans="1:5" ht="40.5" x14ac:dyDescent="0.25">
      <c r="A5700" s="418">
        <v>87274</v>
      </c>
      <c r="B5700" s="414" t="s">
        <v>4679</v>
      </c>
      <c r="C5700" s="415" t="s">
        <v>220</v>
      </c>
      <c r="D5700" s="416">
        <v>70.400000000000006</v>
      </c>
      <c r="E5700" s="417" t="s">
        <v>301</v>
      </c>
    </row>
    <row r="5701" spans="1:5" ht="40.5" x14ac:dyDescent="0.25">
      <c r="A5701" s="418">
        <v>87275</v>
      </c>
      <c r="B5701" s="414" t="s">
        <v>4680</v>
      </c>
      <c r="C5701" s="415" t="s">
        <v>220</v>
      </c>
      <c r="D5701" s="416">
        <v>67.42</v>
      </c>
      <c r="E5701" s="417" t="s">
        <v>301</v>
      </c>
    </row>
    <row r="5702" spans="1:5" ht="40.5" x14ac:dyDescent="0.25">
      <c r="A5702" s="418">
        <v>88786</v>
      </c>
      <c r="B5702" s="414" t="s">
        <v>4681</v>
      </c>
      <c r="C5702" s="415" t="s">
        <v>220</v>
      </c>
      <c r="D5702" s="416">
        <v>218.15</v>
      </c>
      <c r="E5702" s="417" t="s">
        <v>301</v>
      </c>
    </row>
    <row r="5703" spans="1:5" ht="40.5" x14ac:dyDescent="0.25">
      <c r="A5703" s="418">
        <v>88787</v>
      </c>
      <c r="B5703" s="414" t="s">
        <v>4682</v>
      </c>
      <c r="C5703" s="415" t="s">
        <v>220</v>
      </c>
      <c r="D5703" s="416">
        <v>200.52</v>
      </c>
      <c r="E5703" s="417" t="s">
        <v>301</v>
      </c>
    </row>
    <row r="5704" spans="1:5" ht="40.5" x14ac:dyDescent="0.25">
      <c r="A5704" s="418">
        <v>88788</v>
      </c>
      <c r="B5704" s="414" t="s">
        <v>4683</v>
      </c>
      <c r="C5704" s="415" t="s">
        <v>220</v>
      </c>
      <c r="D5704" s="416">
        <v>210.84</v>
      </c>
      <c r="E5704" s="417" t="s">
        <v>301</v>
      </c>
    </row>
    <row r="5705" spans="1:5" ht="40.5" x14ac:dyDescent="0.25">
      <c r="A5705" s="418">
        <v>88789</v>
      </c>
      <c r="B5705" s="414" t="s">
        <v>4684</v>
      </c>
      <c r="C5705" s="415" t="s">
        <v>220</v>
      </c>
      <c r="D5705" s="416">
        <v>254.03</v>
      </c>
      <c r="E5705" s="417" t="s">
        <v>301</v>
      </c>
    </row>
    <row r="5706" spans="1:5" ht="54" x14ac:dyDescent="0.25">
      <c r="A5706" s="418">
        <v>89045</v>
      </c>
      <c r="B5706" s="414" t="s">
        <v>4685</v>
      </c>
      <c r="C5706" s="415" t="s">
        <v>220</v>
      </c>
      <c r="D5706" s="416">
        <v>60.87</v>
      </c>
      <c r="E5706" s="417" t="s">
        <v>301</v>
      </c>
    </row>
    <row r="5707" spans="1:5" ht="54" x14ac:dyDescent="0.25">
      <c r="A5707" s="418">
        <v>89170</v>
      </c>
      <c r="B5707" s="414" t="s">
        <v>4686</v>
      </c>
      <c r="C5707" s="415" t="s">
        <v>220</v>
      </c>
      <c r="D5707" s="416">
        <v>59.19</v>
      </c>
      <c r="E5707" s="417" t="s">
        <v>301</v>
      </c>
    </row>
    <row r="5708" spans="1:5" ht="40.5" x14ac:dyDescent="0.25">
      <c r="A5708" s="418">
        <v>93392</v>
      </c>
      <c r="B5708" s="414" t="s">
        <v>7973</v>
      </c>
      <c r="C5708" s="415" t="s">
        <v>220</v>
      </c>
      <c r="D5708" s="416">
        <v>45.96</v>
      </c>
      <c r="E5708" s="417" t="s">
        <v>301</v>
      </c>
    </row>
    <row r="5709" spans="1:5" ht="40.5" x14ac:dyDescent="0.25">
      <c r="A5709" s="418">
        <v>93393</v>
      </c>
      <c r="B5709" s="414" t="s">
        <v>7974</v>
      </c>
      <c r="C5709" s="415" t="s">
        <v>220</v>
      </c>
      <c r="D5709" s="416">
        <v>39.409999999999997</v>
      </c>
      <c r="E5709" s="417" t="s">
        <v>301</v>
      </c>
    </row>
    <row r="5710" spans="1:5" ht="40.5" x14ac:dyDescent="0.25">
      <c r="A5710" s="418">
        <v>93394</v>
      </c>
      <c r="B5710" s="414" t="s">
        <v>7975</v>
      </c>
      <c r="C5710" s="415" t="s">
        <v>220</v>
      </c>
      <c r="D5710" s="416">
        <v>48.3</v>
      </c>
      <c r="E5710" s="417" t="s">
        <v>301</v>
      </c>
    </row>
    <row r="5711" spans="1:5" ht="40.5" x14ac:dyDescent="0.25">
      <c r="A5711" s="418">
        <v>93395</v>
      </c>
      <c r="B5711" s="414" t="s">
        <v>7976</v>
      </c>
      <c r="C5711" s="415" t="s">
        <v>220</v>
      </c>
      <c r="D5711" s="416">
        <v>45.37</v>
      </c>
      <c r="E5711" s="417" t="s">
        <v>301</v>
      </c>
    </row>
    <row r="5712" spans="1:5" ht="40.5" x14ac:dyDescent="0.25">
      <c r="A5712" s="418">
        <v>99194</v>
      </c>
      <c r="B5712" s="414" t="s">
        <v>7977</v>
      </c>
      <c r="C5712" s="415" t="s">
        <v>220</v>
      </c>
      <c r="D5712" s="416">
        <v>49.75</v>
      </c>
      <c r="E5712" s="417" t="s">
        <v>301</v>
      </c>
    </row>
    <row r="5713" spans="1:5" ht="40.5" x14ac:dyDescent="0.25">
      <c r="A5713" s="418">
        <v>99195</v>
      </c>
      <c r="B5713" s="414" t="s">
        <v>7978</v>
      </c>
      <c r="C5713" s="415" t="s">
        <v>220</v>
      </c>
      <c r="D5713" s="416">
        <v>43.2</v>
      </c>
      <c r="E5713" s="417" t="s">
        <v>301</v>
      </c>
    </row>
    <row r="5714" spans="1:5" ht="40.5" x14ac:dyDescent="0.25">
      <c r="A5714" s="418">
        <v>99196</v>
      </c>
      <c r="B5714" s="414" t="s">
        <v>7979</v>
      </c>
      <c r="C5714" s="415" t="s">
        <v>220</v>
      </c>
      <c r="D5714" s="416">
        <v>52.09</v>
      </c>
      <c r="E5714" s="417" t="s">
        <v>301</v>
      </c>
    </row>
    <row r="5715" spans="1:5" ht="40.5" x14ac:dyDescent="0.25">
      <c r="A5715" s="418">
        <v>99198</v>
      </c>
      <c r="B5715" s="414" t="s">
        <v>7980</v>
      </c>
      <c r="C5715" s="415" t="s">
        <v>220</v>
      </c>
      <c r="D5715" s="416">
        <v>49.16</v>
      </c>
      <c r="E5715" s="417" t="s">
        <v>301</v>
      </c>
    </row>
    <row r="5716" spans="1:5" ht="27" x14ac:dyDescent="0.25">
      <c r="A5716" s="418">
        <v>84088</v>
      </c>
      <c r="B5716" s="414" t="s">
        <v>4687</v>
      </c>
      <c r="C5716" s="415" t="s">
        <v>8</v>
      </c>
      <c r="D5716" s="416">
        <v>57.79</v>
      </c>
      <c r="E5716" s="417" t="s">
        <v>301</v>
      </c>
    </row>
    <row r="5717" spans="1:5" ht="27" x14ac:dyDescent="0.25">
      <c r="A5717" s="418">
        <v>84089</v>
      </c>
      <c r="B5717" s="414" t="s">
        <v>4688</v>
      </c>
      <c r="C5717" s="415" t="s">
        <v>8</v>
      </c>
      <c r="D5717" s="416">
        <v>82.23</v>
      </c>
      <c r="E5717" s="417" t="s">
        <v>301</v>
      </c>
    </row>
    <row r="5718" spans="1:5" ht="13.5" x14ac:dyDescent="0.25">
      <c r="A5718" s="418">
        <v>40675</v>
      </c>
      <c r="B5718" s="414" t="s">
        <v>4689</v>
      </c>
      <c r="C5718" s="415" t="s">
        <v>8</v>
      </c>
      <c r="D5718" s="416">
        <v>4.3899999999999997</v>
      </c>
      <c r="E5718" s="417" t="s">
        <v>301</v>
      </c>
    </row>
    <row r="5719" spans="1:5" ht="13.5" x14ac:dyDescent="0.25">
      <c r="A5719" s="418">
        <v>84093</v>
      </c>
      <c r="B5719" s="414" t="s">
        <v>4690</v>
      </c>
      <c r="C5719" s="415" t="s">
        <v>8</v>
      </c>
      <c r="D5719" s="416">
        <v>37.44</v>
      </c>
      <c r="E5719" s="417" t="s">
        <v>301</v>
      </c>
    </row>
    <row r="5720" spans="1:5" ht="27" x14ac:dyDescent="0.25">
      <c r="A5720" s="418">
        <v>96112</v>
      </c>
      <c r="B5720" s="414" t="s">
        <v>4691</v>
      </c>
      <c r="C5720" s="415" t="s">
        <v>220</v>
      </c>
      <c r="D5720" s="416">
        <v>104.9</v>
      </c>
      <c r="E5720" s="417" t="s">
        <v>301</v>
      </c>
    </row>
    <row r="5721" spans="1:5" ht="27" x14ac:dyDescent="0.25">
      <c r="A5721" s="418">
        <v>96117</v>
      </c>
      <c r="B5721" s="414" t="s">
        <v>4692</v>
      </c>
      <c r="C5721" s="415" t="s">
        <v>220</v>
      </c>
      <c r="D5721" s="416">
        <v>128.4</v>
      </c>
      <c r="E5721" s="417" t="s">
        <v>301</v>
      </c>
    </row>
    <row r="5722" spans="1:5" ht="13.5" x14ac:dyDescent="0.25">
      <c r="A5722" s="418">
        <v>96122</v>
      </c>
      <c r="B5722" s="414" t="s">
        <v>4693</v>
      </c>
      <c r="C5722" s="415" t="s">
        <v>8</v>
      </c>
      <c r="D5722" s="416">
        <v>30.77</v>
      </c>
      <c r="E5722" s="417" t="s">
        <v>301</v>
      </c>
    </row>
    <row r="5723" spans="1:5" ht="13.5" x14ac:dyDescent="0.25">
      <c r="A5723" s="418">
        <v>96109</v>
      </c>
      <c r="B5723" s="414" t="s">
        <v>4694</v>
      </c>
      <c r="C5723" s="415" t="s">
        <v>220</v>
      </c>
      <c r="D5723" s="416">
        <v>39.35</v>
      </c>
      <c r="E5723" s="417" t="s">
        <v>301</v>
      </c>
    </row>
    <row r="5724" spans="1:5" ht="27" x14ac:dyDescent="0.25">
      <c r="A5724" s="418">
        <v>96110</v>
      </c>
      <c r="B5724" s="414" t="s">
        <v>4695</v>
      </c>
      <c r="C5724" s="415" t="s">
        <v>220</v>
      </c>
      <c r="D5724" s="416">
        <v>55.48</v>
      </c>
      <c r="E5724" s="417" t="s">
        <v>301</v>
      </c>
    </row>
    <row r="5725" spans="1:5" ht="13.5" x14ac:dyDescent="0.25">
      <c r="A5725" s="418">
        <v>96113</v>
      </c>
      <c r="B5725" s="414" t="s">
        <v>4696</v>
      </c>
      <c r="C5725" s="415" t="s">
        <v>220</v>
      </c>
      <c r="D5725" s="416">
        <v>35.11</v>
      </c>
      <c r="E5725" s="417" t="s">
        <v>301</v>
      </c>
    </row>
    <row r="5726" spans="1:5" ht="27" x14ac:dyDescent="0.25">
      <c r="A5726" s="418">
        <v>96114</v>
      </c>
      <c r="B5726" s="414" t="s">
        <v>4697</v>
      </c>
      <c r="C5726" s="415" t="s">
        <v>220</v>
      </c>
      <c r="D5726" s="416">
        <v>56.28</v>
      </c>
      <c r="E5726" s="417" t="s">
        <v>301</v>
      </c>
    </row>
    <row r="5727" spans="1:5" ht="13.5" x14ac:dyDescent="0.25">
      <c r="A5727" s="418">
        <v>96120</v>
      </c>
      <c r="B5727" s="414" t="s">
        <v>4698</v>
      </c>
      <c r="C5727" s="415" t="s">
        <v>8</v>
      </c>
      <c r="D5727" s="416">
        <v>2.71</v>
      </c>
      <c r="E5727" s="417" t="s">
        <v>301</v>
      </c>
    </row>
    <row r="5728" spans="1:5" ht="27" x14ac:dyDescent="0.25">
      <c r="A5728" s="418">
        <v>96123</v>
      </c>
      <c r="B5728" s="414" t="s">
        <v>4699</v>
      </c>
      <c r="C5728" s="415" t="s">
        <v>8</v>
      </c>
      <c r="D5728" s="416">
        <v>22.38</v>
      </c>
      <c r="E5728" s="417" t="s">
        <v>301</v>
      </c>
    </row>
    <row r="5729" spans="1:5" ht="13.5" x14ac:dyDescent="0.25">
      <c r="A5729" s="418">
        <v>99054</v>
      </c>
      <c r="B5729" s="414" t="s">
        <v>7981</v>
      </c>
      <c r="C5729" s="415" t="s">
        <v>220</v>
      </c>
      <c r="D5729" s="416">
        <v>48.1</v>
      </c>
      <c r="E5729" s="417" t="s">
        <v>301</v>
      </c>
    </row>
    <row r="5730" spans="1:5" ht="27" x14ac:dyDescent="0.25">
      <c r="A5730" s="418">
        <v>72200</v>
      </c>
      <c r="B5730" s="414" t="s">
        <v>263</v>
      </c>
      <c r="C5730" s="415" t="s">
        <v>220</v>
      </c>
      <c r="D5730" s="416">
        <v>94.42</v>
      </c>
      <c r="E5730" s="417" t="s">
        <v>301</v>
      </c>
    </row>
    <row r="5731" spans="1:5" ht="13.5" x14ac:dyDescent="0.25">
      <c r="A5731" s="413" t="s">
        <v>4700</v>
      </c>
      <c r="B5731" s="414" t="s">
        <v>4701</v>
      </c>
      <c r="C5731" s="415" t="s">
        <v>8</v>
      </c>
      <c r="D5731" s="416">
        <v>88.97</v>
      </c>
      <c r="E5731" s="417" t="s">
        <v>301</v>
      </c>
    </row>
    <row r="5732" spans="1:5" ht="27" x14ac:dyDescent="0.25">
      <c r="A5732" s="418">
        <v>72201</v>
      </c>
      <c r="B5732" s="414" t="s">
        <v>4702</v>
      </c>
      <c r="C5732" s="415" t="s">
        <v>220</v>
      </c>
      <c r="D5732" s="416">
        <v>11.13</v>
      </c>
      <c r="E5732" s="417" t="s">
        <v>301</v>
      </c>
    </row>
    <row r="5733" spans="1:5" ht="27" x14ac:dyDescent="0.25">
      <c r="A5733" s="418">
        <v>96111</v>
      </c>
      <c r="B5733" s="414" t="s">
        <v>4703</v>
      </c>
      <c r="C5733" s="415" t="s">
        <v>220</v>
      </c>
      <c r="D5733" s="416">
        <v>33.409999999999997</v>
      </c>
      <c r="E5733" s="417" t="s">
        <v>301</v>
      </c>
    </row>
    <row r="5734" spans="1:5" ht="27" x14ac:dyDescent="0.25">
      <c r="A5734" s="418">
        <v>96116</v>
      </c>
      <c r="B5734" s="414" t="s">
        <v>4704</v>
      </c>
      <c r="C5734" s="415" t="s">
        <v>220</v>
      </c>
      <c r="D5734" s="416">
        <v>36.22</v>
      </c>
      <c r="E5734" s="417" t="s">
        <v>301</v>
      </c>
    </row>
    <row r="5735" spans="1:5" ht="13.5" x14ac:dyDescent="0.25">
      <c r="A5735" s="418">
        <v>96121</v>
      </c>
      <c r="B5735" s="414" t="s">
        <v>4705</v>
      </c>
      <c r="C5735" s="415" t="s">
        <v>8</v>
      </c>
      <c r="D5735" s="416">
        <v>7.28</v>
      </c>
      <c r="E5735" s="417" t="s">
        <v>301</v>
      </c>
    </row>
    <row r="5736" spans="1:5" ht="27" x14ac:dyDescent="0.25">
      <c r="A5736" s="418">
        <v>96485</v>
      </c>
      <c r="B5736" s="414" t="s">
        <v>4706</v>
      </c>
      <c r="C5736" s="415" t="s">
        <v>220</v>
      </c>
      <c r="D5736" s="416">
        <v>38.17</v>
      </c>
      <c r="E5736" s="417" t="s">
        <v>301</v>
      </c>
    </row>
    <row r="5737" spans="1:5" ht="27" x14ac:dyDescent="0.25">
      <c r="A5737" s="418">
        <v>96486</v>
      </c>
      <c r="B5737" s="414" t="s">
        <v>4707</v>
      </c>
      <c r="C5737" s="415" t="s">
        <v>220</v>
      </c>
      <c r="D5737" s="416">
        <v>41.27</v>
      </c>
      <c r="E5737" s="417" t="s">
        <v>301</v>
      </c>
    </row>
    <row r="5738" spans="1:5" ht="40.5" x14ac:dyDescent="0.25">
      <c r="A5738" s="418">
        <v>72198</v>
      </c>
      <c r="B5738" s="414" t="s">
        <v>4708</v>
      </c>
      <c r="C5738" s="415" t="s">
        <v>220</v>
      </c>
      <c r="D5738" s="416">
        <v>113.58</v>
      </c>
      <c r="E5738" s="417" t="s">
        <v>301</v>
      </c>
    </row>
    <row r="5739" spans="1:5" ht="13.5" x14ac:dyDescent="0.25">
      <c r="A5739" s="413" t="s">
        <v>4709</v>
      </c>
      <c r="B5739" s="414" t="s">
        <v>4710</v>
      </c>
      <c r="C5739" s="415" t="s">
        <v>220</v>
      </c>
      <c r="D5739" s="416">
        <v>63.13</v>
      </c>
      <c r="E5739" s="417" t="s">
        <v>301</v>
      </c>
    </row>
    <row r="5740" spans="1:5" ht="27" x14ac:dyDescent="0.25">
      <c r="A5740" s="418">
        <v>83730</v>
      </c>
      <c r="B5740" s="414" t="s">
        <v>4711</v>
      </c>
      <c r="C5740" s="415" t="s">
        <v>220</v>
      </c>
      <c r="D5740" s="416">
        <v>196.92</v>
      </c>
      <c r="E5740" s="417" t="s">
        <v>301</v>
      </c>
    </row>
    <row r="5741" spans="1:5" ht="27" x14ac:dyDescent="0.25">
      <c r="A5741" s="418">
        <v>83736</v>
      </c>
      <c r="B5741" s="414" t="s">
        <v>4712</v>
      </c>
      <c r="C5741" s="415" t="s">
        <v>220</v>
      </c>
      <c r="D5741" s="416">
        <v>182.29</v>
      </c>
      <c r="E5741" s="417" t="s">
        <v>301</v>
      </c>
    </row>
    <row r="5742" spans="1:5" ht="27" x14ac:dyDescent="0.25">
      <c r="A5742" s="418">
        <v>91514</v>
      </c>
      <c r="B5742" s="414" t="s">
        <v>4713</v>
      </c>
      <c r="C5742" s="415" t="s">
        <v>220</v>
      </c>
      <c r="D5742" s="416">
        <v>5.53</v>
      </c>
      <c r="E5742" s="417" t="s">
        <v>301</v>
      </c>
    </row>
    <row r="5743" spans="1:5" ht="27" x14ac:dyDescent="0.25">
      <c r="A5743" s="418">
        <v>91515</v>
      </c>
      <c r="B5743" s="414" t="s">
        <v>4714</v>
      </c>
      <c r="C5743" s="415" t="s">
        <v>220</v>
      </c>
      <c r="D5743" s="416">
        <v>7.32</v>
      </c>
      <c r="E5743" s="417" t="s">
        <v>301</v>
      </c>
    </row>
    <row r="5744" spans="1:5" ht="27" x14ac:dyDescent="0.25">
      <c r="A5744" s="418">
        <v>91516</v>
      </c>
      <c r="B5744" s="414" t="s">
        <v>4715</v>
      </c>
      <c r="C5744" s="415" t="s">
        <v>220</v>
      </c>
      <c r="D5744" s="416">
        <v>10.72</v>
      </c>
      <c r="E5744" s="417" t="s">
        <v>301</v>
      </c>
    </row>
    <row r="5745" spans="1:5" ht="27" x14ac:dyDescent="0.25">
      <c r="A5745" s="418">
        <v>91517</v>
      </c>
      <c r="B5745" s="414" t="s">
        <v>4716</v>
      </c>
      <c r="C5745" s="415" t="s">
        <v>220</v>
      </c>
      <c r="D5745" s="416">
        <v>11.94</v>
      </c>
      <c r="E5745" s="417" t="s">
        <v>301</v>
      </c>
    </row>
    <row r="5746" spans="1:5" ht="27" x14ac:dyDescent="0.25">
      <c r="A5746" s="418">
        <v>91519</v>
      </c>
      <c r="B5746" s="414" t="s">
        <v>4717</v>
      </c>
      <c r="C5746" s="415" t="s">
        <v>220</v>
      </c>
      <c r="D5746" s="416">
        <v>13.72</v>
      </c>
      <c r="E5746" s="417" t="s">
        <v>301</v>
      </c>
    </row>
    <row r="5747" spans="1:5" ht="27" x14ac:dyDescent="0.25">
      <c r="A5747" s="418">
        <v>91520</v>
      </c>
      <c r="B5747" s="414" t="s">
        <v>4718</v>
      </c>
      <c r="C5747" s="415" t="s">
        <v>220</v>
      </c>
      <c r="D5747" s="416">
        <v>1.97</v>
      </c>
      <c r="E5747" s="417" t="s">
        <v>301</v>
      </c>
    </row>
    <row r="5748" spans="1:5" ht="27" x14ac:dyDescent="0.25">
      <c r="A5748" s="418">
        <v>91522</v>
      </c>
      <c r="B5748" s="414" t="s">
        <v>4719</v>
      </c>
      <c r="C5748" s="415" t="s">
        <v>220</v>
      </c>
      <c r="D5748" s="416">
        <v>2.38</v>
      </c>
      <c r="E5748" s="417" t="s">
        <v>301</v>
      </c>
    </row>
    <row r="5749" spans="1:5" ht="27" x14ac:dyDescent="0.25">
      <c r="A5749" s="418">
        <v>91525</v>
      </c>
      <c r="B5749" s="414" t="s">
        <v>4720</v>
      </c>
      <c r="C5749" s="415" t="s">
        <v>220</v>
      </c>
      <c r="D5749" s="416">
        <v>4.24</v>
      </c>
      <c r="E5749" s="417" t="s">
        <v>301</v>
      </c>
    </row>
    <row r="5750" spans="1:5" ht="27" x14ac:dyDescent="0.25">
      <c r="A5750" s="418">
        <v>73548</v>
      </c>
      <c r="B5750" s="414" t="s">
        <v>4721</v>
      </c>
      <c r="C5750" s="415" t="s">
        <v>260</v>
      </c>
      <c r="D5750" s="416">
        <v>506</v>
      </c>
      <c r="E5750" s="417" t="s">
        <v>301</v>
      </c>
    </row>
    <row r="5751" spans="1:5" ht="27" x14ac:dyDescent="0.25">
      <c r="A5751" s="418">
        <v>73549</v>
      </c>
      <c r="B5751" s="414" t="s">
        <v>4722</v>
      </c>
      <c r="C5751" s="415" t="s">
        <v>260</v>
      </c>
      <c r="D5751" s="416">
        <v>493.26</v>
      </c>
      <c r="E5751" s="417" t="s">
        <v>301</v>
      </c>
    </row>
    <row r="5752" spans="1:5" ht="40.5" x14ac:dyDescent="0.25">
      <c r="A5752" s="418">
        <v>87280</v>
      </c>
      <c r="B5752" s="414" t="s">
        <v>4723</v>
      </c>
      <c r="C5752" s="415" t="s">
        <v>260</v>
      </c>
      <c r="D5752" s="416">
        <v>311.61</v>
      </c>
      <c r="E5752" s="417" t="s">
        <v>301</v>
      </c>
    </row>
    <row r="5753" spans="1:5" ht="40.5" x14ac:dyDescent="0.25">
      <c r="A5753" s="418">
        <v>87281</v>
      </c>
      <c r="B5753" s="414" t="s">
        <v>4724</v>
      </c>
      <c r="C5753" s="415" t="s">
        <v>260</v>
      </c>
      <c r="D5753" s="416">
        <v>308.95999999999998</v>
      </c>
      <c r="E5753" s="417" t="s">
        <v>301</v>
      </c>
    </row>
    <row r="5754" spans="1:5" ht="40.5" x14ac:dyDescent="0.25">
      <c r="A5754" s="418">
        <v>87283</v>
      </c>
      <c r="B5754" s="414" t="s">
        <v>4725</v>
      </c>
      <c r="C5754" s="415" t="s">
        <v>260</v>
      </c>
      <c r="D5754" s="416">
        <v>330.56</v>
      </c>
      <c r="E5754" s="417" t="s">
        <v>301</v>
      </c>
    </row>
    <row r="5755" spans="1:5" ht="40.5" x14ac:dyDescent="0.25">
      <c r="A5755" s="418">
        <v>87284</v>
      </c>
      <c r="B5755" s="414" t="s">
        <v>4726</v>
      </c>
      <c r="C5755" s="415" t="s">
        <v>260</v>
      </c>
      <c r="D5755" s="416">
        <v>313.62</v>
      </c>
      <c r="E5755" s="417" t="s">
        <v>301</v>
      </c>
    </row>
    <row r="5756" spans="1:5" ht="40.5" x14ac:dyDescent="0.25">
      <c r="A5756" s="418">
        <v>87286</v>
      </c>
      <c r="B5756" s="414" t="s">
        <v>4727</v>
      </c>
      <c r="C5756" s="415" t="s">
        <v>260</v>
      </c>
      <c r="D5756" s="416">
        <v>333.56</v>
      </c>
      <c r="E5756" s="417" t="s">
        <v>301</v>
      </c>
    </row>
    <row r="5757" spans="1:5" ht="40.5" x14ac:dyDescent="0.25">
      <c r="A5757" s="418">
        <v>87287</v>
      </c>
      <c r="B5757" s="414" t="s">
        <v>4728</v>
      </c>
      <c r="C5757" s="415" t="s">
        <v>260</v>
      </c>
      <c r="D5757" s="416">
        <v>397.06</v>
      </c>
      <c r="E5757" s="417" t="s">
        <v>301</v>
      </c>
    </row>
    <row r="5758" spans="1:5" ht="40.5" x14ac:dyDescent="0.25">
      <c r="A5758" s="418">
        <v>87289</v>
      </c>
      <c r="B5758" s="414" t="s">
        <v>4729</v>
      </c>
      <c r="C5758" s="415" t="s">
        <v>260</v>
      </c>
      <c r="D5758" s="416">
        <v>392.33</v>
      </c>
      <c r="E5758" s="417" t="s">
        <v>301</v>
      </c>
    </row>
    <row r="5759" spans="1:5" ht="40.5" x14ac:dyDescent="0.25">
      <c r="A5759" s="418">
        <v>87290</v>
      </c>
      <c r="B5759" s="414" t="s">
        <v>4730</v>
      </c>
      <c r="C5759" s="415" t="s">
        <v>260</v>
      </c>
      <c r="D5759" s="416">
        <v>389.22</v>
      </c>
      <c r="E5759" s="417" t="s">
        <v>301</v>
      </c>
    </row>
    <row r="5760" spans="1:5" ht="40.5" x14ac:dyDescent="0.25">
      <c r="A5760" s="418">
        <v>87292</v>
      </c>
      <c r="B5760" s="414" t="s">
        <v>4731</v>
      </c>
      <c r="C5760" s="415" t="s">
        <v>260</v>
      </c>
      <c r="D5760" s="416">
        <v>412.85</v>
      </c>
      <c r="E5760" s="417" t="s">
        <v>301</v>
      </c>
    </row>
    <row r="5761" spans="1:5" ht="40.5" x14ac:dyDescent="0.25">
      <c r="A5761" s="418">
        <v>87294</v>
      </c>
      <c r="B5761" s="414" t="s">
        <v>4732</v>
      </c>
      <c r="C5761" s="415" t="s">
        <v>260</v>
      </c>
      <c r="D5761" s="416">
        <v>395.26</v>
      </c>
      <c r="E5761" s="417" t="s">
        <v>301</v>
      </c>
    </row>
    <row r="5762" spans="1:5" ht="40.5" x14ac:dyDescent="0.25">
      <c r="A5762" s="418">
        <v>87295</v>
      </c>
      <c r="B5762" s="414" t="s">
        <v>4733</v>
      </c>
      <c r="C5762" s="415" t="s">
        <v>260</v>
      </c>
      <c r="D5762" s="416">
        <v>407.84</v>
      </c>
      <c r="E5762" s="417" t="s">
        <v>301</v>
      </c>
    </row>
    <row r="5763" spans="1:5" ht="40.5" x14ac:dyDescent="0.25">
      <c r="A5763" s="418">
        <v>87296</v>
      </c>
      <c r="B5763" s="414" t="s">
        <v>4734</v>
      </c>
      <c r="C5763" s="415" t="s">
        <v>260</v>
      </c>
      <c r="D5763" s="416">
        <v>391.6</v>
      </c>
      <c r="E5763" s="417" t="s">
        <v>301</v>
      </c>
    </row>
    <row r="5764" spans="1:5" ht="27" x14ac:dyDescent="0.25">
      <c r="A5764" s="418">
        <v>87298</v>
      </c>
      <c r="B5764" s="414" t="s">
        <v>4735</v>
      </c>
      <c r="C5764" s="415" t="s">
        <v>260</v>
      </c>
      <c r="D5764" s="416">
        <v>438.16</v>
      </c>
      <c r="E5764" s="417" t="s">
        <v>301</v>
      </c>
    </row>
    <row r="5765" spans="1:5" ht="27" x14ac:dyDescent="0.25">
      <c r="A5765" s="418">
        <v>87299</v>
      </c>
      <c r="B5765" s="414" t="s">
        <v>4736</v>
      </c>
      <c r="C5765" s="415" t="s">
        <v>260</v>
      </c>
      <c r="D5765" s="416">
        <v>425.76</v>
      </c>
      <c r="E5765" s="417" t="s">
        <v>301</v>
      </c>
    </row>
    <row r="5766" spans="1:5" ht="27" x14ac:dyDescent="0.25">
      <c r="A5766" s="418">
        <v>87301</v>
      </c>
      <c r="B5766" s="414" t="s">
        <v>4737</v>
      </c>
      <c r="C5766" s="415" t="s">
        <v>260</v>
      </c>
      <c r="D5766" s="416">
        <v>401.49</v>
      </c>
      <c r="E5766" s="417" t="s">
        <v>301</v>
      </c>
    </row>
    <row r="5767" spans="1:5" ht="27" x14ac:dyDescent="0.25">
      <c r="A5767" s="418">
        <v>87302</v>
      </c>
      <c r="B5767" s="414" t="s">
        <v>4738</v>
      </c>
      <c r="C5767" s="415" t="s">
        <v>260</v>
      </c>
      <c r="D5767" s="416">
        <v>391.66</v>
      </c>
      <c r="E5767" s="417" t="s">
        <v>301</v>
      </c>
    </row>
    <row r="5768" spans="1:5" ht="27" x14ac:dyDescent="0.25">
      <c r="A5768" s="418">
        <v>87304</v>
      </c>
      <c r="B5768" s="414" t="s">
        <v>4739</v>
      </c>
      <c r="C5768" s="415" t="s">
        <v>260</v>
      </c>
      <c r="D5768" s="416">
        <v>380.88</v>
      </c>
      <c r="E5768" s="417" t="s">
        <v>301</v>
      </c>
    </row>
    <row r="5769" spans="1:5" ht="27" x14ac:dyDescent="0.25">
      <c r="A5769" s="418">
        <v>87305</v>
      </c>
      <c r="B5769" s="414" t="s">
        <v>4740</v>
      </c>
      <c r="C5769" s="415" t="s">
        <v>260</v>
      </c>
      <c r="D5769" s="416">
        <v>370.86</v>
      </c>
      <c r="E5769" s="417" t="s">
        <v>301</v>
      </c>
    </row>
    <row r="5770" spans="1:5" ht="27" x14ac:dyDescent="0.25">
      <c r="A5770" s="418">
        <v>87307</v>
      </c>
      <c r="B5770" s="414" t="s">
        <v>4741</v>
      </c>
      <c r="C5770" s="415" t="s">
        <v>260</v>
      </c>
      <c r="D5770" s="416">
        <v>361.14</v>
      </c>
      <c r="E5770" s="417" t="s">
        <v>301</v>
      </c>
    </row>
    <row r="5771" spans="1:5" ht="27" x14ac:dyDescent="0.25">
      <c r="A5771" s="418">
        <v>87308</v>
      </c>
      <c r="B5771" s="414" t="s">
        <v>4742</v>
      </c>
      <c r="C5771" s="415" t="s">
        <v>260</v>
      </c>
      <c r="D5771" s="416">
        <v>352.9</v>
      </c>
      <c r="E5771" s="417" t="s">
        <v>301</v>
      </c>
    </row>
    <row r="5772" spans="1:5" ht="27" x14ac:dyDescent="0.25">
      <c r="A5772" s="418">
        <v>87310</v>
      </c>
      <c r="B5772" s="414" t="s">
        <v>4743</v>
      </c>
      <c r="C5772" s="415" t="s">
        <v>260</v>
      </c>
      <c r="D5772" s="416">
        <v>320.24</v>
      </c>
      <c r="E5772" s="417" t="s">
        <v>301</v>
      </c>
    </row>
    <row r="5773" spans="1:5" ht="27" x14ac:dyDescent="0.25">
      <c r="A5773" s="418">
        <v>87311</v>
      </c>
      <c r="B5773" s="414" t="s">
        <v>4744</v>
      </c>
      <c r="C5773" s="415" t="s">
        <v>260</v>
      </c>
      <c r="D5773" s="416">
        <v>314.68</v>
      </c>
      <c r="E5773" s="417" t="s">
        <v>301</v>
      </c>
    </row>
    <row r="5774" spans="1:5" ht="27" x14ac:dyDescent="0.25">
      <c r="A5774" s="418">
        <v>87313</v>
      </c>
      <c r="B5774" s="414" t="s">
        <v>4745</v>
      </c>
      <c r="C5774" s="415" t="s">
        <v>260</v>
      </c>
      <c r="D5774" s="416">
        <v>360.33</v>
      </c>
      <c r="E5774" s="417" t="s">
        <v>301</v>
      </c>
    </row>
    <row r="5775" spans="1:5" ht="27" x14ac:dyDescent="0.25">
      <c r="A5775" s="418">
        <v>87314</v>
      </c>
      <c r="B5775" s="414" t="s">
        <v>4746</v>
      </c>
      <c r="C5775" s="415" t="s">
        <v>260</v>
      </c>
      <c r="D5775" s="416">
        <v>355.48</v>
      </c>
      <c r="E5775" s="417" t="s">
        <v>301</v>
      </c>
    </row>
    <row r="5776" spans="1:5" ht="27" x14ac:dyDescent="0.25">
      <c r="A5776" s="418">
        <v>87316</v>
      </c>
      <c r="B5776" s="414" t="s">
        <v>169</v>
      </c>
      <c r="C5776" s="415" t="s">
        <v>260</v>
      </c>
      <c r="D5776" s="416">
        <v>340.38</v>
      </c>
      <c r="E5776" s="417" t="s">
        <v>301</v>
      </c>
    </row>
    <row r="5777" spans="1:5" ht="27" x14ac:dyDescent="0.25">
      <c r="A5777" s="418">
        <v>87317</v>
      </c>
      <c r="B5777" s="414" t="s">
        <v>4747</v>
      </c>
      <c r="C5777" s="415" t="s">
        <v>260</v>
      </c>
      <c r="D5777" s="416">
        <v>331.61</v>
      </c>
      <c r="E5777" s="417" t="s">
        <v>301</v>
      </c>
    </row>
    <row r="5778" spans="1:5" ht="27" x14ac:dyDescent="0.25">
      <c r="A5778" s="418">
        <v>87319</v>
      </c>
      <c r="B5778" s="414" t="s">
        <v>4748</v>
      </c>
      <c r="C5778" s="415" t="s">
        <v>260</v>
      </c>
      <c r="D5778" s="416">
        <v>2386.0300000000002</v>
      </c>
      <c r="E5778" s="417" t="s">
        <v>301</v>
      </c>
    </row>
    <row r="5779" spans="1:5" ht="27" x14ac:dyDescent="0.25">
      <c r="A5779" s="418">
        <v>87320</v>
      </c>
      <c r="B5779" s="414" t="s">
        <v>4749</v>
      </c>
      <c r="C5779" s="415" t="s">
        <v>260</v>
      </c>
      <c r="D5779" s="416">
        <v>2390.15</v>
      </c>
      <c r="E5779" s="417" t="s">
        <v>301</v>
      </c>
    </row>
    <row r="5780" spans="1:5" ht="27" x14ac:dyDescent="0.25">
      <c r="A5780" s="418">
        <v>87322</v>
      </c>
      <c r="B5780" s="414" t="s">
        <v>4750</v>
      </c>
      <c r="C5780" s="415" t="s">
        <v>260</v>
      </c>
      <c r="D5780" s="416">
        <v>2437.63</v>
      </c>
      <c r="E5780" s="417" t="s">
        <v>301</v>
      </c>
    </row>
    <row r="5781" spans="1:5" ht="27" x14ac:dyDescent="0.25">
      <c r="A5781" s="418">
        <v>87323</v>
      </c>
      <c r="B5781" s="414" t="s">
        <v>4751</v>
      </c>
      <c r="C5781" s="415" t="s">
        <v>260</v>
      </c>
      <c r="D5781" s="416">
        <v>2425.4299999999998</v>
      </c>
      <c r="E5781" s="417" t="s">
        <v>301</v>
      </c>
    </row>
    <row r="5782" spans="1:5" ht="27" x14ac:dyDescent="0.25">
      <c r="A5782" s="418">
        <v>87325</v>
      </c>
      <c r="B5782" s="414" t="s">
        <v>4752</v>
      </c>
      <c r="C5782" s="415" t="s">
        <v>260</v>
      </c>
      <c r="D5782" s="416">
        <v>2404.85</v>
      </c>
      <c r="E5782" s="417" t="s">
        <v>301</v>
      </c>
    </row>
    <row r="5783" spans="1:5" ht="27" x14ac:dyDescent="0.25">
      <c r="A5783" s="418">
        <v>87326</v>
      </c>
      <c r="B5783" s="414" t="s">
        <v>4753</v>
      </c>
      <c r="C5783" s="415" t="s">
        <v>260</v>
      </c>
      <c r="D5783" s="416">
        <v>2401.09</v>
      </c>
      <c r="E5783" s="417" t="s">
        <v>301</v>
      </c>
    </row>
    <row r="5784" spans="1:5" ht="40.5" x14ac:dyDescent="0.25">
      <c r="A5784" s="418">
        <v>87327</v>
      </c>
      <c r="B5784" s="414" t="s">
        <v>4754</v>
      </c>
      <c r="C5784" s="415" t="s">
        <v>260</v>
      </c>
      <c r="D5784" s="416">
        <v>328.7</v>
      </c>
      <c r="E5784" s="417" t="s">
        <v>301</v>
      </c>
    </row>
    <row r="5785" spans="1:5" ht="40.5" x14ac:dyDescent="0.25">
      <c r="A5785" s="418">
        <v>87328</v>
      </c>
      <c r="B5785" s="414" t="s">
        <v>4755</v>
      </c>
      <c r="C5785" s="415" t="s">
        <v>260</v>
      </c>
      <c r="D5785" s="416">
        <v>295.41000000000003</v>
      </c>
      <c r="E5785" s="417" t="s">
        <v>301</v>
      </c>
    </row>
    <row r="5786" spans="1:5" ht="40.5" x14ac:dyDescent="0.25">
      <c r="A5786" s="418">
        <v>87329</v>
      </c>
      <c r="B5786" s="414" t="s">
        <v>4756</v>
      </c>
      <c r="C5786" s="415" t="s">
        <v>260</v>
      </c>
      <c r="D5786" s="416">
        <v>348.97</v>
      </c>
      <c r="E5786" s="417" t="s">
        <v>301</v>
      </c>
    </row>
    <row r="5787" spans="1:5" ht="40.5" x14ac:dyDescent="0.25">
      <c r="A5787" s="418">
        <v>87330</v>
      </c>
      <c r="B5787" s="414" t="s">
        <v>4757</v>
      </c>
      <c r="C5787" s="415" t="s">
        <v>260</v>
      </c>
      <c r="D5787" s="416">
        <v>312.7</v>
      </c>
      <c r="E5787" s="417" t="s">
        <v>301</v>
      </c>
    </row>
    <row r="5788" spans="1:5" ht="40.5" x14ac:dyDescent="0.25">
      <c r="A5788" s="418">
        <v>87331</v>
      </c>
      <c r="B5788" s="414" t="s">
        <v>4758</v>
      </c>
      <c r="C5788" s="415" t="s">
        <v>260</v>
      </c>
      <c r="D5788" s="416">
        <v>415.76</v>
      </c>
      <c r="E5788" s="417" t="s">
        <v>301</v>
      </c>
    </row>
    <row r="5789" spans="1:5" ht="40.5" x14ac:dyDescent="0.25">
      <c r="A5789" s="418">
        <v>87332</v>
      </c>
      <c r="B5789" s="414" t="s">
        <v>4759</v>
      </c>
      <c r="C5789" s="415" t="s">
        <v>260</v>
      </c>
      <c r="D5789" s="416">
        <v>379.93</v>
      </c>
      <c r="E5789" s="417" t="s">
        <v>301</v>
      </c>
    </row>
    <row r="5790" spans="1:5" ht="40.5" x14ac:dyDescent="0.25">
      <c r="A5790" s="418">
        <v>87333</v>
      </c>
      <c r="B5790" s="414" t="s">
        <v>4760</v>
      </c>
      <c r="C5790" s="415" t="s">
        <v>260</v>
      </c>
      <c r="D5790" s="416">
        <v>397.12</v>
      </c>
      <c r="E5790" s="417" t="s">
        <v>301</v>
      </c>
    </row>
    <row r="5791" spans="1:5" ht="40.5" x14ac:dyDescent="0.25">
      <c r="A5791" s="418">
        <v>87334</v>
      </c>
      <c r="B5791" s="414" t="s">
        <v>4761</v>
      </c>
      <c r="C5791" s="415" t="s">
        <v>260</v>
      </c>
      <c r="D5791" s="416">
        <v>371</v>
      </c>
      <c r="E5791" s="417" t="s">
        <v>301</v>
      </c>
    </row>
    <row r="5792" spans="1:5" ht="40.5" x14ac:dyDescent="0.25">
      <c r="A5792" s="418">
        <v>87335</v>
      </c>
      <c r="B5792" s="414" t="s">
        <v>4762</v>
      </c>
      <c r="C5792" s="415" t="s">
        <v>260</v>
      </c>
      <c r="D5792" s="416">
        <v>408.07</v>
      </c>
      <c r="E5792" s="417" t="s">
        <v>301</v>
      </c>
    </row>
    <row r="5793" spans="1:5" ht="40.5" x14ac:dyDescent="0.25">
      <c r="A5793" s="418">
        <v>87336</v>
      </c>
      <c r="B5793" s="414" t="s">
        <v>4763</v>
      </c>
      <c r="C5793" s="415" t="s">
        <v>260</v>
      </c>
      <c r="D5793" s="416">
        <v>389.28</v>
      </c>
      <c r="E5793" s="417" t="s">
        <v>301</v>
      </c>
    </row>
    <row r="5794" spans="1:5" ht="40.5" x14ac:dyDescent="0.25">
      <c r="A5794" s="418">
        <v>87337</v>
      </c>
      <c r="B5794" s="414" t="s">
        <v>4764</v>
      </c>
      <c r="C5794" s="415" t="s">
        <v>260</v>
      </c>
      <c r="D5794" s="416">
        <v>390.91</v>
      </c>
      <c r="E5794" s="417" t="s">
        <v>301</v>
      </c>
    </row>
    <row r="5795" spans="1:5" ht="40.5" x14ac:dyDescent="0.25">
      <c r="A5795" s="418">
        <v>87338</v>
      </c>
      <c r="B5795" s="414" t="s">
        <v>4765</v>
      </c>
      <c r="C5795" s="415" t="s">
        <v>260</v>
      </c>
      <c r="D5795" s="416">
        <v>386.43</v>
      </c>
      <c r="E5795" s="417" t="s">
        <v>301</v>
      </c>
    </row>
    <row r="5796" spans="1:5" ht="27" x14ac:dyDescent="0.25">
      <c r="A5796" s="418">
        <v>87339</v>
      </c>
      <c r="B5796" s="414" t="s">
        <v>4766</v>
      </c>
      <c r="C5796" s="415" t="s">
        <v>260</v>
      </c>
      <c r="D5796" s="416">
        <v>510</v>
      </c>
      <c r="E5796" s="417" t="s">
        <v>301</v>
      </c>
    </row>
    <row r="5797" spans="1:5" ht="27" x14ac:dyDescent="0.25">
      <c r="A5797" s="418">
        <v>87340</v>
      </c>
      <c r="B5797" s="414" t="s">
        <v>4767</v>
      </c>
      <c r="C5797" s="415" t="s">
        <v>260</v>
      </c>
      <c r="D5797" s="416">
        <v>427.79</v>
      </c>
      <c r="E5797" s="417" t="s">
        <v>301</v>
      </c>
    </row>
    <row r="5798" spans="1:5" ht="27" x14ac:dyDescent="0.25">
      <c r="A5798" s="418">
        <v>87341</v>
      </c>
      <c r="B5798" s="414" t="s">
        <v>4768</v>
      </c>
      <c r="C5798" s="415" t="s">
        <v>260</v>
      </c>
      <c r="D5798" s="416">
        <v>412.81</v>
      </c>
      <c r="E5798" s="417" t="s">
        <v>301</v>
      </c>
    </row>
    <row r="5799" spans="1:5" ht="27" x14ac:dyDescent="0.25">
      <c r="A5799" s="418">
        <v>87342</v>
      </c>
      <c r="B5799" s="414" t="s">
        <v>4769</v>
      </c>
      <c r="C5799" s="415" t="s">
        <v>260</v>
      </c>
      <c r="D5799" s="416">
        <v>452.23</v>
      </c>
      <c r="E5799" s="417" t="s">
        <v>301</v>
      </c>
    </row>
    <row r="5800" spans="1:5" ht="27" x14ac:dyDescent="0.25">
      <c r="A5800" s="418">
        <v>87343</v>
      </c>
      <c r="B5800" s="414" t="s">
        <v>4770</v>
      </c>
      <c r="C5800" s="415" t="s">
        <v>260</v>
      </c>
      <c r="D5800" s="416">
        <v>399.32</v>
      </c>
      <c r="E5800" s="417" t="s">
        <v>301</v>
      </c>
    </row>
    <row r="5801" spans="1:5" ht="27" x14ac:dyDescent="0.25">
      <c r="A5801" s="418">
        <v>87344</v>
      </c>
      <c r="B5801" s="414" t="s">
        <v>4771</v>
      </c>
      <c r="C5801" s="415" t="s">
        <v>260</v>
      </c>
      <c r="D5801" s="416">
        <v>378.2</v>
      </c>
      <c r="E5801" s="417" t="s">
        <v>301</v>
      </c>
    </row>
    <row r="5802" spans="1:5" ht="27" x14ac:dyDescent="0.25">
      <c r="A5802" s="418">
        <v>87345</v>
      </c>
      <c r="B5802" s="414" t="s">
        <v>4772</v>
      </c>
      <c r="C5802" s="415" t="s">
        <v>260</v>
      </c>
      <c r="D5802" s="416">
        <v>406.07</v>
      </c>
      <c r="E5802" s="417" t="s">
        <v>301</v>
      </c>
    </row>
    <row r="5803" spans="1:5" ht="27" x14ac:dyDescent="0.25">
      <c r="A5803" s="418">
        <v>87346</v>
      </c>
      <c r="B5803" s="414" t="s">
        <v>4773</v>
      </c>
      <c r="C5803" s="415" t="s">
        <v>260</v>
      </c>
      <c r="D5803" s="416">
        <v>369.78</v>
      </c>
      <c r="E5803" s="417" t="s">
        <v>301</v>
      </c>
    </row>
    <row r="5804" spans="1:5" ht="27" x14ac:dyDescent="0.25">
      <c r="A5804" s="418">
        <v>87347</v>
      </c>
      <c r="B5804" s="414" t="s">
        <v>4774</v>
      </c>
      <c r="C5804" s="415" t="s">
        <v>260</v>
      </c>
      <c r="D5804" s="416">
        <v>358.62</v>
      </c>
      <c r="E5804" s="417" t="s">
        <v>301</v>
      </c>
    </row>
    <row r="5805" spans="1:5" ht="27" x14ac:dyDescent="0.25">
      <c r="A5805" s="418">
        <v>87348</v>
      </c>
      <c r="B5805" s="414" t="s">
        <v>4775</v>
      </c>
      <c r="C5805" s="415" t="s">
        <v>260</v>
      </c>
      <c r="D5805" s="416">
        <v>384.35</v>
      </c>
      <c r="E5805" s="417" t="s">
        <v>301</v>
      </c>
    </row>
    <row r="5806" spans="1:5" ht="27" x14ac:dyDescent="0.25">
      <c r="A5806" s="418">
        <v>87349</v>
      </c>
      <c r="B5806" s="414" t="s">
        <v>4776</v>
      </c>
      <c r="C5806" s="415" t="s">
        <v>260</v>
      </c>
      <c r="D5806" s="416">
        <v>338.62</v>
      </c>
      <c r="E5806" s="417" t="s">
        <v>301</v>
      </c>
    </row>
    <row r="5807" spans="1:5" ht="27" x14ac:dyDescent="0.25">
      <c r="A5807" s="418">
        <v>87350</v>
      </c>
      <c r="B5807" s="414" t="s">
        <v>4777</v>
      </c>
      <c r="C5807" s="415" t="s">
        <v>260</v>
      </c>
      <c r="D5807" s="416">
        <v>347.25</v>
      </c>
      <c r="E5807" s="417" t="s">
        <v>301</v>
      </c>
    </row>
    <row r="5808" spans="1:5" ht="27" x14ac:dyDescent="0.25">
      <c r="A5808" s="418">
        <v>87351</v>
      </c>
      <c r="B5808" s="414" t="s">
        <v>4778</v>
      </c>
      <c r="C5808" s="415" t="s">
        <v>260</v>
      </c>
      <c r="D5808" s="416">
        <v>313.39999999999998</v>
      </c>
      <c r="E5808" s="417" t="s">
        <v>301</v>
      </c>
    </row>
    <row r="5809" spans="1:5" ht="27" x14ac:dyDescent="0.25">
      <c r="A5809" s="418">
        <v>87352</v>
      </c>
      <c r="B5809" s="414" t="s">
        <v>4779</v>
      </c>
      <c r="C5809" s="415" t="s">
        <v>260</v>
      </c>
      <c r="D5809" s="416">
        <v>411.89</v>
      </c>
      <c r="E5809" s="417" t="s">
        <v>301</v>
      </c>
    </row>
    <row r="5810" spans="1:5" ht="27" x14ac:dyDescent="0.25">
      <c r="A5810" s="418">
        <v>87353</v>
      </c>
      <c r="B5810" s="414" t="s">
        <v>4780</v>
      </c>
      <c r="C5810" s="415" t="s">
        <v>260</v>
      </c>
      <c r="D5810" s="416">
        <v>364.35</v>
      </c>
      <c r="E5810" s="417" t="s">
        <v>301</v>
      </c>
    </row>
    <row r="5811" spans="1:5" ht="27" x14ac:dyDescent="0.25">
      <c r="A5811" s="418">
        <v>87354</v>
      </c>
      <c r="B5811" s="414" t="s">
        <v>4781</v>
      </c>
      <c r="C5811" s="415" t="s">
        <v>260</v>
      </c>
      <c r="D5811" s="416">
        <v>343.17</v>
      </c>
      <c r="E5811" s="417" t="s">
        <v>301</v>
      </c>
    </row>
    <row r="5812" spans="1:5" ht="27" x14ac:dyDescent="0.25">
      <c r="A5812" s="418">
        <v>87355</v>
      </c>
      <c r="B5812" s="414" t="s">
        <v>4782</v>
      </c>
      <c r="C5812" s="415" t="s">
        <v>260</v>
      </c>
      <c r="D5812" s="416">
        <v>370.08</v>
      </c>
      <c r="E5812" s="417" t="s">
        <v>301</v>
      </c>
    </row>
    <row r="5813" spans="1:5" ht="27" x14ac:dyDescent="0.25">
      <c r="A5813" s="418">
        <v>87356</v>
      </c>
      <c r="B5813" s="414" t="s">
        <v>4783</v>
      </c>
      <c r="C5813" s="415" t="s">
        <v>260</v>
      </c>
      <c r="D5813" s="416">
        <v>331.6</v>
      </c>
      <c r="E5813" s="417" t="s">
        <v>301</v>
      </c>
    </row>
    <row r="5814" spans="1:5" ht="27" x14ac:dyDescent="0.25">
      <c r="A5814" s="418">
        <v>87357</v>
      </c>
      <c r="B5814" s="414" t="s">
        <v>4784</v>
      </c>
      <c r="C5814" s="415" t="s">
        <v>260</v>
      </c>
      <c r="D5814" s="416">
        <v>323.08</v>
      </c>
      <c r="E5814" s="417" t="s">
        <v>301</v>
      </c>
    </row>
    <row r="5815" spans="1:5" ht="40.5" x14ac:dyDescent="0.25">
      <c r="A5815" s="418">
        <v>87358</v>
      </c>
      <c r="B5815" s="414" t="s">
        <v>4785</v>
      </c>
      <c r="C5815" s="415" t="s">
        <v>260</v>
      </c>
      <c r="D5815" s="416">
        <v>2350.8000000000002</v>
      </c>
      <c r="E5815" s="417" t="s">
        <v>301</v>
      </c>
    </row>
    <row r="5816" spans="1:5" ht="40.5" x14ac:dyDescent="0.25">
      <c r="A5816" s="418">
        <v>87359</v>
      </c>
      <c r="B5816" s="414" t="s">
        <v>4786</v>
      </c>
      <c r="C5816" s="415" t="s">
        <v>260</v>
      </c>
      <c r="D5816" s="416">
        <v>2337.2600000000002</v>
      </c>
      <c r="E5816" s="417" t="s">
        <v>301</v>
      </c>
    </row>
    <row r="5817" spans="1:5" ht="40.5" x14ac:dyDescent="0.25">
      <c r="A5817" s="418">
        <v>87360</v>
      </c>
      <c r="B5817" s="414" t="s">
        <v>4787</v>
      </c>
      <c r="C5817" s="415" t="s">
        <v>260</v>
      </c>
      <c r="D5817" s="416">
        <v>2411.17</v>
      </c>
      <c r="E5817" s="417" t="s">
        <v>301</v>
      </c>
    </row>
    <row r="5818" spans="1:5" ht="40.5" x14ac:dyDescent="0.25">
      <c r="A5818" s="418">
        <v>87361</v>
      </c>
      <c r="B5818" s="414" t="s">
        <v>4788</v>
      </c>
      <c r="C5818" s="415" t="s">
        <v>260</v>
      </c>
      <c r="D5818" s="416">
        <v>2387</v>
      </c>
      <c r="E5818" s="417" t="s">
        <v>301</v>
      </c>
    </row>
    <row r="5819" spans="1:5" ht="40.5" x14ac:dyDescent="0.25">
      <c r="A5819" s="418">
        <v>87362</v>
      </c>
      <c r="B5819" s="414" t="s">
        <v>4789</v>
      </c>
      <c r="C5819" s="415" t="s">
        <v>260</v>
      </c>
      <c r="D5819" s="416">
        <v>2383.61</v>
      </c>
      <c r="E5819" s="417" t="s">
        <v>301</v>
      </c>
    </row>
    <row r="5820" spans="1:5" ht="40.5" x14ac:dyDescent="0.25">
      <c r="A5820" s="418">
        <v>87363</v>
      </c>
      <c r="B5820" s="414" t="s">
        <v>4790</v>
      </c>
      <c r="C5820" s="415" t="s">
        <v>260</v>
      </c>
      <c r="D5820" s="416">
        <v>2387.46</v>
      </c>
      <c r="E5820" s="417" t="s">
        <v>301</v>
      </c>
    </row>
    <row r="5821" spans="1:5" ht="40.5" x14ac:dyDescent="0.25">
      <c r="A5821" s="418">
        <v>87364</v>
      </c>
      <c r="B5821" s="414" t="s">
        <v>4791</v>
      </c>
      <c r="C5821" s="415" t="s">
        <v>260</v>
      </c>
      <c r="D5821" s="416">
        <v>2353.63</v>
      </c>
      <c r="E5821" s="417" t="s">
        <v>301</v>
      </c>
    </row>
    <row r="5822" spans="1:5" ht="40.5" x14ac:dyDescent="0.25">
      <c r="A5822" s="418">
        <v>87365</v>
      </c>
      <c r="B5822" s="414" t="s">
        <v>4792</v>
      </c>
      <c r="C5822" s="415" t="s">
        <v>260</v>
      </c>
      <c r="D5822" s="416">
        <v>404.24</v>
      </c>
      <c r="E5822" s="417" t="s">
        <v>301</v>
      </c>
    </row>
    <row r="5823" spans="1:5" ht="40.5" x14ac:dyDescent="0.25">
      <c r="A5823" s="418">
        <v>87366</v>
      </c>
      <c r="B5823" s="414" t="s">
        <v>4793</v>
      </c>
      <c r="C5823" s="415" t="s">
        <v>260</v>
      </c>
      <c r="D5823" s="416">
        <v>416.22</v>
      </c>
      <c r="E5823" s="417" t="s">
        <v>301</v>
      </c>
    </row>
    <row r="5824" spans="1:5" ht="27" x14ac:dyDescent="0.25">
      <c r="A5824" s="418">
        <v>87367</v>
      </c>
      <c r="B5824" s="414" t="s">
        <v>4794</v>
      </c>
      <c r="C5824" s="415" t="s">
        <v>260</v>
      </c>
      <c r="D5824" s="416">
        <v>487.03</v>
      </c>
      <c r="E5824" s="417" t="s">
        <v>301</v>
      </c>
    </row>
    <row r="5825" spans="1:5" ht="27" x14ac:dyDescent="0.25">
      <c r="A5825" s="418">
        <v>87368</v>
      </c>
      <c r="B5825" s="414" t="s">
        <v>4795</v>
      </c>
      <c r="C5825" s="415" t="s">
        <v>260</v>
      </c>
      <c r="D5825" s="416">
        <v>489.71</v>
      </c>
      <c r="E5825" s="417" t="s">
        <v>301</v>
      </c>
    </row>
    <row r="5826" spans="1:5" ht="27" x14ac:dyDescent="0.25">
      <c r="A5826" s="418">
        <v>87369</v>
      </c>
      <c r="B5826" s="414" t="s">
        <v>4796</v>
      </c>
      <c r="C5826" s="415" t="s">
        <v>260</v>
      </c>
      <c r="D5826" s="416">
        <v>505.92</v>
      </c>
      <c r="E5826" s="417" t="s">
        <v>301</v>
      </c>
    </row>
    <row r="5827" spans="1:5" ht="27" x14ac:dyDescent="0.25">
      <c r="A5827" s="418">
        <v>87370</v>
      </c>
      <c r="B5827" s="414" t="s">
        <v>4797</v>
      </c>
      <c r="C5827" s="415" t="s">
        <v>260</v>
      </c>
      <c r="D5827" s="416">
        <v>490.05</v>
      </c>
      <c r="E5827" s="417" t="s">
        <v>301</v>
      </c>
    </row>
    <row r="5828" spans="1:5" ht="27" x14ac:dyDescent="0.25">
      <c r="A5828" s="418">
        <v>87371</v>
      </c>
      <c r="B5828" s="414" t="s">
        <v>4798</v>
      </c>
      <c r="C5828" s="415" t="s">
        <v>260</v>
      </c>
      <c r="D5828" s="416">
        <v>490.79</v>
      </c>
      <c r="E5828" s="417" t="s">
        <v>301</v>
      </c>
    </row>
    <row r="5829" spans="1:5" ht="27" x14ac:dyDescent="0.25">
      <c r="A5829" s="418">
        <v>87372</v>
      </c>
      <c r="B5829" s="414" t="s">
        <v>4799</v>
      </c>
      <c r="C5829" s="415" t="s">
        <v>260</v>
      </c>
      <c r="D5829" s="416">
        <v>529.41999999999996</v>
      </c>
      <c r="E5829" s="417" t="s">
        <v>301</v>
      </c>
    </row>
    <row r="5830" spans="1:5" ht="27" x14ac:dyDescent="0.25">
      <c r="A5830" s="418">
        <v>87373</v>
      </c>
      <c r="B5830" s="414" t="s">
        <v>300</v>
      </c>
      <c r="C5830" s="415" t="s">
        <v>260</v>
      </c>
      <c r="D5830" s="416">
        <v>494.42</v>
      </c>
      <c r="E5830" s="417" t="s">
        <v>301</v>
      </c>
    </row>
    <row r="5831" spans="1:5" ht="27" x14ac:dyDescent="0.25">
      <c r="A5831" s="418">
        <v>87374</v>
      </c>
      <c r="B5831" s="414" t="s">
        <v>4800</v>
      </c>
      <c r="C5831" s="415" t="s">
        <v>260</v>
      </c>
      <c r="D5831" s="416">
        <v>470.97</v>
      </c>
      <c r="E5831" s="417" t="s">
        <v>301</v>
      </c>
    </row>
    <row r="5832" spans="1:5" ht="27" x14ac:dyDescent="0.25">
      <c r="A5832" s="418">
        <v>87375</v>
      </c>
      <c r="B5832" s="414" t="s">
        <v>4801</v>
      </c>
      <c r="C5832" s="415" t="s">
        <v>260</v>
      </c>
      <c r="D5832" s="416">
        <v>449.86</v>
      </c>
      <c r="E5832" s="417" t="s">
        <v>301</v>
      </c>
    </row>
    <row r="5833" spans="1:5" ht="27" x14ac:dyDescent="0.25">
      <c r="A5833" s="418">
        <v>87376</v>
      </c>
      <c r="B5833" s="414" t="s">
        <v>4802</v>
      </c>
      <c r="C5833" s="415" t="s">
        <v>260</v>
      </c>
      <c r="D5833" s="416">
        <v>420.3</v>
      </c>
      <c r="E5833" s="417" t="s">
        <v>301</v>
      </c>
    </row>
    <row r="5834" spans="1:5" ht="27" x14ac:dyDescent="0.25">
      <c r="A5834" s="418">
        <v>87377</v>
      </c>
      <c r="B5834" s="414" t="s">
        <v>4803</v>
      </c>
      <c r="C5834" s="415" t="s">
        <v>260</v>
      </c>
      <c r="D5834" s="416">
        <v>458.55</v>
      </c>
      <c r="E5834" s="417" t="s">
        <v>301</v>
      </c>
    </row>
    <row r="5835" spans="1:5" ht="27" x14ac:dyDescent="0.25">
      <c r="A5835" s="418">
        <v>87378</v>
      </c>
      <c r="B5835" s="414" t="s">
        <v>4804</v>
      </c>
      <c r="C5835" s="415" t="s">
        <v>260</v>
      </c>
      <c r="D5835" s="416">
        <v>435.47</v>
      </c>
      <c r="E5835" s="417" t="s">
        <v>301</v>
      </c>
    </row>
    <row r="5836" spans="1:5" ht="27" x14ac:dyDescent="0.25">
      <c r="A5836" s="418">
        <v>87379</v>
      </c>
      <c r="B5836" s="414" t="s">
        <v>4805</v>
      </c>
      <c r="C5836" s="415" t="s">
        <v>260</v>
      </c>
      <c r="D5836" s="416">
        <v>2466.2800000000002</v>
      </c>
      <c r="E5836" s="417" t="s">
        <v>301</v>
      </c>
    </row>
    <row r="5837" spans="1:5" ht="27" x14ac:dyDescent="0.25">
      <c r="A5837" s="418">
        <v>87380</v>
      </c>
      <c r="B5837" s="414" t="s">
        <v>4806</v>
      </c>
      <c r="C5837" s="415" t="s">
        <v>260</v>
      </c>
      <c r="D5837" s="416">
        <v>2511.21</v>
      </c>
      <c r="E5837" s="417" t="s">
        <v>301</v>
      </c>
    </row>
    <row r="5838" spans="1:5" ht="27" x14ac:dyDescent="0.25">
      <c r="A5838" s="418">
        <v>87381</v>
      </c>
      <c r="B5838" s="414" t="s">
        <v>4807</v>
      </c>
      <c r="C5838" s="415" t="s">
        <v>260</v>
      </c>
      <c r="D5838" s="416">
        <v>2485.11</v>
      </c>
      <c r="E5838" s="417" t="s">
        <v>301</v>
      </c>
    </row>
    <row r="5839" spans="1:5" ht="27" x14ac:dyDescent="0.25">
      <c r="A5839" s="418">
        <v>87382</v>
      </c>
      <c r="B5839" s="414" t="s">
        <v>4808</v>
      </c>
      <c r="C5839" s="415" t="s">
        <v>260</v>
      </c>
      <c r="D5839" s="416">
        <v>710.89</v>
      </c>
      <c r="E5839" s="417" t="s">
        <v>301</v>
      </c>
    </row>
    <row r="5840" spans="1:5" ht="27" x14ac:dyDescent="0.25">
      <c r="A5840" s="418">
        <v>87383</v>
      </c>
      <c r="B5840" s="414" t="s">
        <v>4809</v>
      </c>
      <c r="C5840" s="415" t="s">
        <v>260</v>
      </c>
      <c r="D5840" s="416">
        <v>702.24</v>
      </c>
      <c r="E5840" s="417" t="s">
        <v>301</v>
      </c>
    </row>
    <row r="5841" spans="1:5" ht="27" x14ac:dyDescent="0.25">
      <c r="A5841" s="418">
        <v>87384</v>
      </c>
      <c r="B5841" s="414" t="s">
        <v>4810</v>
      </c>
      <c r="C5841" s="415" t="s">
        <v>260</v>
      </c>
      <c r="D5841" s="416">
        <v>695.02</v>
      </c>
      <c r="E5841" s="417" t="s">
        <v>301</v>
      </c>
    </row>
    <row r="5842" spans="1:5" ht="27" x14ac:dyDescent="0.25">
      <c r="A5842" s="418">
        <v>87385</v>
      </c>
      <c r="B5842" s="414" t="s">
        <v>4811</v>
      </c>
      <c r="C5842" s="415" t="s">
        <v>260</v>
      </c>
      <c r="D5842" s="416">
        <v>998.5</v>
      </c>
      <c r="E5842" s="417" t="s">
        <v>301</v>
      </c>
    </row>
    <row r="5843" spans="1:5" ht="27" x14ac:dyDescent="0.25">
      <c r="A5843" s="418">
        <v>87386</v>
      </c>
      <c r="B5843" s="414" t="s">
        <v>4812</v>
      </c>
      <c r="C5843" s="415" t="s">
        <v>260</v>
      </c>
      <c r="D5843" s="416">
        <v>987.87</v>
      </c>
      <c r="E5843" s="417" t="s">
        <v>301</v>
      </c>
    </row>
    <row r="5844" spans="1:5" ht="27" x14ac:dyDescent="0.25">
      <c r="A5844" s="418">
        <v>87387</v>
      </c>
      <c r="B5844" s="414" t="s">
        <v>4813</v>
      </c>
      <c r="C5844" s="415" t="s">
        <v>260</v>
      </c>
      <c r="D5844" s="416">
        <v>982.69</v>
      </c>
      <c r="E5844" s="417" t="s">
        <v>301</v>
      </c>
    </row>
    <row r="5845" spans="1:5" ht="27" x14ac:dyDescent="0.25">
      <c r="A5845" s="418">
        <v>87388</v>
      </c>
      <c r="B5845" s="414" t="s">
        <v>4814</v>
      </c>
      <c r="C5845" s="415" t="s">
        <v>260</v>
      </c>
      <c r="D5845" s="416">
        <v>2315.5300000000002</v>
      </c>
      <c r="E5845" s="417" t="s">
        <v>301</v>
      </c>
    </row>
    <row r="5846" spans="1:5" ht="27" x14ac:dyDescent="0.25">
      <c r="A5846" s="418">
        <v>87389</v>
      </c>
      <c r="B5846" s="414" t="s">
        <v>4815</v>
      </c>
      <c r="C5846" s="415" t="s">
        <v>260</v>
      </c>
      <c r="D5846" s="416">
        <v>2319.2199999999998</v>
      </c>
      <c r="E5846" s="417" t="s">
        <v>301</v>
      </c>
    </row>
    <row r="5847" spans="1:5" ht="27" x14ac:dyDescent="0.25">
      <c r="A5847" s="418">
        <v>87390</v>
      </c>
      <c r="B5847" s="414" t="s">
        <v>4816</v>
      </c>
      <c r="C5847" s="415" t="s">
        <v>260</v>
      </c>
      <c r="D5847" s="416">
        <v>2321.1799999999998</v>
      </c>
      <c r="E5847" s="417" t="s">
        <v>301</v>
      </c>
    </row>
    <row r="5848" spans="1:5" ht="27" x14ac:dyDescent="0.25">
      <c r="A5848" s="418">
        <v>87391</v>
      </c>
      <c r="B5848" s="414" t="s">
        <v>4817</v>
      </c>
      <c r="C5848" s="415" t="s">
        <v>260</v>
      </c>
      <c r="D5848" s="416">
        <v>3331.3</v>
      </c>
      <c r="E5848" s="417" t="s">
        <v>301</v>
      </c>
    </row>
    <row r="5849" spans="1:5" ht="27" x14ac:dyDescent="0.25">
      <c r="A5849" s="418">
        <v>87393</v>
      </c>
      <c r="B5849" s="414" t="s">
        <v>4818</v>
      </c>
      <c r="C5849" s="415" t="s">
        <v>260</v>
      </c>
      <c r="D5849" s="416">
        <v>3363.71</v>
      </c>
      <c r="E5849" s="417" t="s">
        <v>301</v>
      </c>
    </row>
    <row r="5850" spans="1:5" ht="27" x14ac:dyDescent="0.25">
      <c r="A5850" s="418">
        <v>87394</v>
      </c>
      <c r="B5850" s="414" t="s">
        <v>4819</v>
      </c>
      <c r="C5850" s="415" t="s">
        <v>260</v>
      </c>
      <c r="D5850" s="416">
        <v>3375.07</v>
      </c>
      <c r="E5850" s="417" t="s">
        <v>301</v>
      </c>
    </row>
    <row r="5851" spans="1:5" ht="27" x14ac:dyDescent="0.25">
      <c r="A5851" s="418">
        <v>87395</v>
      </c>
      <c r="B5851" s="414" t="s">
        <v>4820</v>
      </c>
      <c r="C5851" s="415" t="s">
        <v>260</v>
      </c>
      <c r="D5851" s="416">
        <v>2636.85</v>
      </c>
      <c r="E5851" s="417" t="s">
        <v>301</v>
      </c>
    </row>
    <row r="5852" spans="1:5" ht="27" x14ac:dyDescent="0.25">
      <c r="A5852" s="418">
        <v>87396</v>
      </c>
      <c r="B5852" s="414" t="s">
        <v>4821</v>
      </c>
      <c r="C5852" s="415" t="s">
        <v>260</v>
      </c>
      <c r="D5852" s="416">
        <v>2660.34</v>
      </c>
      <c r="E5852" s="417" t="s">
        <v>301</v>
      </c>
    </row>
    <row r="5853" spans="1:5" ht="27" x14ac:dyDescent="0.25">
      <c r="A5853" s="418">
        <v>87397</v>
      </c>
      <c r="B5853" s="414" t="s">
        <v>4822</v>
      </c>
      <c r="C5853" s="415" t="s">
        <v>260</v>
      </c>
      <c r="D5853" s="416">
        <v>2664.77</v>
      </c>
      <c r="E5853" s="417" t="s">
        <v>301</v>
      </c>
    </row>
    <row r="5854" spans="1:5" ht="27" x14ac:dyDescent="0.25">
      <c r="A5854" s="418">
        <v>87398</v>
      </c>
      <c r="B5854" s="414" t="s">
        <v>4823</v>
      </c>
      <c r="C5854" s="415" t="s">
        <v>260</v>
      </c>
      <c r="D5854" s="416">
        <v>857.97</v>
      </c>
      <c r="E5854" s="417" t="s">
        <v>301</v>
      </c>
    </row>
    <row r="5855" spans="1:5" ht="13.5" x14ac:dyDescent="0.25">
      <c r="A5855" s="418">
        <v>87399</v>
      </c>
      <c r="B5855" s="414" t="s">
        <v>4824</v>
      </c>
      <c r="C5855" s="415" t="s">
        <v>260</v>
      </c>
      <c r="D5855" s="416">
        <v>1157.8399999999999</v>
      </c>
      <c r="E5855" s="417" t="s">
        <v>301</v>
      </c>
    </row>
    <row r="5856" spans="1:5" ht="13.5" x14ac:dyDescent="0.25">
      <c r="A5856" s="418">
        <v>87401</v>
      </c>
      <c r="B5856" s="414" t="s">
        <v>4825</v>
      </c>
      <c r="C5856" s="415" t="s">
        <v>260</v>
      </c>
      <c r="D5856" s="416">
        <v>3555.86</v>
      </c>
      <c r="E5856" s="417" t="s">
        <v>301</v>
      </c>
    </row>
    <row r="5857" spans="1:5" ht="13.5" x14ac:dyDescent="0.25">
      <c r="A5857" s="418">
        <v>87402</v>
      </c>
      <c r="B5857" s="414" t="s">
        <v>4826</v>
      </c>
      <c r="C5857" s="415" t="s">
        <v>260</v>
      </c>
      <c r="D5857" s="416">
        <v>2857.61</v>
      </c>
      <c r="E5857" s="417" t="s">
        <v>301</v>
      </c>
    </row>
    <row r="5858" spans="1:5" ht="27" x14ac:dyDescent="0.25">
      <c r="A5858" s="418">
        <v>87404</v>
      </c>
      <c r="B5858" s="414" t="s">
        <v>4827</v>
      </c>
      <c r="C5858" s="415" t="s">
        <v>260</v>
      </c>
      <c r="D5858" s="416">
        <v>2411.11</v>
      </c>
      <c r="E5858" s="417" t="s">
        <v>301</v>
      </c>
    </row>
    <row r="5859" spans="1:5" ht="27" x14ac:dyDescent="0.25">
      <c r="A5859" s="418">
        <v>87405</v>
      </c>
      <c r="B5859" s="414" t="s">
        <v>4828</v>
      </c>
      <c r="C5859" s="415" t="s">
        <v>260</v>
      </c>
      <c r="D5859" s="416">
        <v>2406.21</v>
      </c>
      <c r="E5859" s="417" t="s">
        <v>301</v>
      </c>
    </row>
    <row r="5860" spans="1:5" ht="27" x14ac:dyDescent="0.25">
      <c r="A5860" s="418">
        <v>87407</v>
      </c>
      <c r="B5860" s="414" t="s">
        <v>4829</v>
      </c>
      <c r="C5860" s="415" t="s">
        <v>260</v>
      </c>
      <c r="D5860" s="416">
        <v>722.57</v>
      </c>
      <c r="E5860" s="417" t="s">
        <v>301</v>
      </c>
    </row>
    <row r="5861" spans="1:5" ht="27" x14ac:dyDescent="0.25">
      <c r="A5861" s="418">
        <v>87408</v>
      </c>
      <c r="B5861" s="414" t="s">
        <v>4830</v>
      </c>
      <c r="C5861" s="415" t="s">
        <v>260</v>
      </c>
      <c r="D5861" s="416">
        <v>708.94</v>
      </c>
      <c r="E5861" s="417" t="s">
        <v>301</v>
      </c>
    </row>
    <row r="5862" spans="1:5" ht="27" x14ac:dyDescent="0.25">
      <c r="A5862" s="418">
        <v>87410</v>
      </c>
      <c r="B5862" s="414" t="s">
        <v>4831</v>
      </c>
      <c r="C5862" s="415" t="s">
        <v>260</v>
      </c>
      <c r="D5862" s="416">
        <v>792.89</v>
      </c>
      <c r="E5862" s="417" t="s">
        <v>301</v>
      </c>
    </row>
    <row r="5863" spans="1:5" ht="27" x14ac:dyDescent="0.25">
      <c r="A5863" s="418">
        <v>88626</v>
      </c>
      <c r="B5863" s="414" t="s">
        <v>4832</v>
      </c>
      <c r="C5863" s="415" t="s">
        <v>260</v>
      </c>
      <c r="D5863" s="416">
        <v>355.66</v>
      </c>
      <c r="E5863" s="417" t="s">
        <v>301</v>
      </c>
    </row>
    <row r="5864" spans="1:5" ht="27" x14ac:dyDescent="0.25">
      <c r="A5864" s="418">
        <v>88627</v>
      </c>
      <c r="B5864" s="414" t="s">
        <v>261</v>
      </c>
      <c r="C5864" s="415" t="s">
        <v>260</v>
      </c>
      <c r="D5864" s="416">
        <v>429.35</v>
      </c>
      <c r="E5864" s="417" t="s">
        <v>301</v>
      </c>
    </row>
    <row r="5865" spans="1:5" ht="27" x14ac:dyDescent="0.25">
      <c r="A5865" s="418">
        <v>88628</v>
      </c>
      <c r="B5865" s="414" t="s">
        <v>4833</v>
      </c>
      <c r="C5865" s="415" t="s">
        <v>260</v>
      </c>
      <c r="D5865" s="416">
        <v>339.83</v>
      </c>
      <c r="E5865" s="417" t="s">
        <v>301</v>
      </c>
    </row>
    <row r="5866" spans="1:5" ht="13.5" x14ac:dyDescent="0.25">
      <c r="A5866" s="418">
        <v>88629</v>
      </c>
      <c r="B5866" s="414" t="s">
        <v>4834</v>
      </c>
      <c r="C5866" s="415" t="s">
        <v>260</v>
      </c>
      <c r="D5866" s="416">
        <v>417.44</v>
      </c>
      <c r="E5866" s="417" t="s">
        <v>301</v>
      </c>
    </row>
    <row r="5867" spans="1:5" ht="27" x14ac:dyDescent="0.25">
      <c r="A5867" s="418">
        <v>88630</v>
      </c>
      <c r="B5867" s="414" t="s">
        <v>4835</v>
      </c>
      <c r="C5867" s="415" t="s">
        <v>260</v>
      </c>
      <c r="D5867" s="416">
        <v>310.68</v>
      </c>
      <c r="E5867" s="417" t="s">
        <v>301</v>
      </c>
    </row>
    <row r="5868" spans="1:5" ht="13.5" x14ac:dyDescent="0.25">
      <c r="A5868" s="418">
        <v>88631</v>
      </c>
      <c r="B5868" s="414" t="s">
        <v>4836</v>
      </c>
      <c r="C5868" s="415" t="s">
        <v>260</v>
      </c>
      <c r="D5868" s="416">
        <v>390.86</v>
      </c>
      <c r="E5868" s="417" t="s">
        <v>301</v>
      </c>
    </row>
    <row r="5869" spans="1:5" ht="40.5" x14ac:dyDescent="0.25">
      <c r="A5869" s="418">
        <v>88715</v>
      </c>
      <c r="B5869" s="414" t="s">
        <v>4837</v>
      </c>
      <c r="C5869" s="415" t="s">
        <v>260</v>
      </c>
      <c r="D5869" s="416">
        <v>394.18</v>
      </c>
      <c r="E5869" s="417" t="s">
        <v>301</v>
      </c>
    </row>
    <row r="5870" spans="1:5" ht="27" x14ac:dyDescent="0.25">
      <c r="A5870" s="418">
        <v>95563</v>
      </c>
      <c r="B5870" s="414" t="s">
        <v>4838</v>
      </c>
      <c r="C5870" s="415" t="s">
        <v>260</v>
      </c>
      <c r="D5870" s="416">
        <v>520.66</v>
      </c>
      <c r="E5870" s="417" t="s">
        <v>301</v>
      </c>
    </row>
    <row r="5871" spans="1:5" ht="27" x14ac:dyDescent="0.25">
      <c r="A5871" s="418">
        <v>96920</v>
      </c>
      <c r="B5871" s="414" t="s">
        <v>5743</v>
      </c>
      <c r="C5871" s="415" t="s">
        <v>260</v>
      </c>
      <c r="D5871" s="416">
        <v>428.39</v>
      </c>
      <c r="E5871" s="417" t="s">
        <v>301</v>
      </c>
    </row>
    <row r="5872" spans="1:5" ht="13.5" x14ac:dyDescent="0.25">
      <c r="A5872" s="418">
        <v>92121</v>
      </c>
      <c r="B5872" s="414" t="s">
        <v>4839</v>
      </c>
      <c r="C5872" s="415" t="s">
        <v>260</v>
      </c>
      <c r="D5872" s="416">
        <v>22.41</v>
      </c>
      <c r="E5872" s="417" t="s">
        <v>301</v>
      </c>
    </row>
    <row r="5873" spans="1:5" ht="13.5" x14ac:dyDescent="0.25">
      <c r="A5873" s="418">
        <v>92122</v>
      </c>
      <c r="B5873" s="414" t="s">
        <v>4840</v>
      </c>
      <c r="C5873" s="415" t="s">
        <v>260</v>
      </c>
      <c r="D5873" s="416">
        <v>37.86</v>
      </c>
      <c r="E5873" s="417" t="s">
        <v>301</v>
      </c>
    </row>
    <row r="5874" spans="1:5" ht="13.5" x14ac:dyDescent="0.25">
      <c r="A5874" s="418">
        <v>92123</v>
      </c>
      <c r="B5874" s="414" t="s">
        <v>4841</v>
      </c>
      <c r="C5874" s="415" t="s">
        <v>260</v>
      </c>
      <c r="D5874" s="416">
        <v>37.79</v>
      </c>
      <c r="E5874" s="417" t="s">
        <v>301</v>
      </c>
    </row>
    <row r="5875" spans="1:5" ht="13.5" x14ac:dyDescent="0.25">
      <c r="A5875" s="418">
        <v>100195</v>
      </c>
      <c r="B5875" s="414" t="s">
        <v>7982</v>
      </c>
      <c r="C5875" s="415" t="s">
        <v>7983</v>
      </c>
      <c r="D5875" s="416">
        <v>0.56999999999999995</v>
      </c>
      <c r="E5875" s="417" t="s">
        <v>301</v>
      </c>
    </row>
    <row r="5876" spans="1:5" ht="13.5" x14ac:dyDescent="0.25">
      <c r="A5876" s="418">
        <v>100196</v>
      </c>
      <c r="B5876" s="414" t="s">
        <v>7984</v>
      </c>
      <c r="C5876" s="415" t="s">
        <v>7983</v>
      </c>
      <c r="D5876" s="416">
        <v>0.96</v>
      </c>
      <c r="E5876" s="417" t="s">
        <v>301</v>
      </c>
    </row>
    <row r="5877" spans="1:5" ht="13.5" x14ac:dyDescent="0.25">
      <c r="A5877" s="418">
        <v>100197</v>
      </c>
      <c r="B5877" s="414" t="s">
        <v>7985</v>
      </c>
      <c r="C5877" s="415" t="s">
        <v>7983</v>
      </c>
      <c r="D5877" s="416">
        <v>1.44</v>
      </c>
      <c r="E5877" s="417" t="s">
        <v>301</v>
      </c>
    </row>
    <row r="5878" spans="1:5" ht="27" x14ac:dyDescent="0.25">
      <c r="A5878" s="418">
        <v>100198</v>
      </c>
      <c r="B5878" s="414" t="s">
        <v>7986</v>
      </c>
      <c r="C5878" s="415" t="s">
        <v>7983</v>
      </c>
      <c r="D5878" s="416">
        <v>0.2</v>
      </c>
      <c r="E5878" s="417" t="s">
        <v>301</v>
      </c>
    </row>
    <row r="5879" spans="1:5" ht="27" x14ac:dyDescent="0.25">
      <c r="A5879" s="418">
        <v>100199</v>
      </c>
      <c r="B5879" s="414" t="s">
        <v>7987</v>
      </c>
      <c r="C5879" s="415" t="s">
        <v>7983</v>
      </c>
      <c r="D5879" s="416">
        <v>0.24</v>
      </c>
      <c r="E5879" s="417" t="s">
        <v>301</v>
      </c>
    </row>
    <row r="5880" spans="1:5" ht="27" x14ac:dyDescent="0.25">
      <c r="A5880" s="418">
        <v>100200</v>
      </c>
      <c r="B5880" s="414" t="s">
        <v>7988</v>
      </c>
      <c r="C5880" s="415" t="s">
        <v>7983</v>
      </c>
      <c r="D5880" s="416">
        <v>0.28999999999999998</v>
      </c>
      <c r="E5880" s="417" t="s">
        <v>301</v>
      </c>
    </row>
    <row r="5881" spans="1:5" ht="27" x14ac:dyDescent="0.25">
      <c r="A5881" s="418">
        <v>100201</v>
      </c>
      <c r="B5881" s="414" t="s">
        <v>7989</v>
      </c>
      <c r="C5881" s="415" t="s">
        <v>7983</v>
      </c>
      <c r="D5881" s="416">
        <v>0.57999999999999996</v>
      </c>
      <c r="E5881" s="417" t="s">
        <v>301</v>
      </c>
    </row>
    <row r="5882" spans="1:5" ht="27" x14ac:dyDescent="0.25">
      <c r="A5882" s="418">
        <v>100202</v>
      </c>
      <c r="B5882" s="414" t="s">
        <v>7990</v>
      </c>
      <c r="C5882" s="415" t="s">
        <v>7983</v>
      </c>
      <c r="D5882" s="416">
        <v>0.68</v>
      </c>
      <c r="E5882" s="417" t="s">
        <v>301</v>
      </c>
    </row>
    <row r="5883" spans="1:5" ht="27" x14ac:dyDescent="0.25">
      <c r="A5883" s="418">
        <v>100203</v>
      </c>
      <c r="B5883" s="414" t="s">
        <v>7991</v>
      </c>
      <c r="C5883" s="415" t="s">
        <v>7983</v>
      </c>
      <c r="D5883" s="416">
        <v>0.81</v>
      </c>
      <c r="E5883" s="417" t="s">
        <v>301</v>
      </c>
    </row>
    <row r="5884" spans="1:5" ht="27" x14ac:dyDescent="0.25">
      <c r="A5884" s="418">
        <v>100204</v>
      </c>
      <c r="B5884" s="414" t="s">
        <v>7992</v>
      </c>
      <c r="C5884" s="415" t="s">
        <v>7983</v>
      </c>
      <c r="D5884" s="416">
        <v>0.08</v>
      </c>
      <c r="E5884" s="417" t="s">
        <v>301</v>
      </c>
    </row>
    <row r="5885" spans="1:5" ht="27" x14ac:dyDescent="0.25">
      <c r="A5885" s="418">
        <v>100205</v>
      </c>
      <c r="B5885" s="414" t="s">
        <v>7993</v>
      </c>
      <c r="C5885" s="415" t="s">
        <v>320</v>
      </c>
      <c r="D5885" s="416">
        <v>1078.55</v>
      </c>
      <c r="E5885" s="417" t="s">
        <v>301</v>
      </c>
    </row>
    <row r="5886" spans="1:5" ht="27" x14ac:dyDescent="0.25">
      <c r="A5886" s="418">
        <v>100206</v>
      </c>
      <c r="B5886" s="414" t="s">
        <v>7994</v>
      </c>
      <c r="C5886" s="415" t="s">
        <v>320</v>
      </c>
      <c r="D5886" s="416">
        <v>779.61</v>
      </c>
      <c r="E5886" s="417" t="s">
        <v>301</v>
      </c>
    </row>
    <row r="5887" spans="1:5" ht="27" x14ac:dyDescent="0.25">
      <c r="A5887" s="418">
        <v>100207</v>
      </c>
      <c r="B5887" s="414" t="s">
        <v>7995</v>
      </c>
      <c r="C5887" s="415" t="s">
        <v>320</v>
      </c>
      <c r="D5887" s="416">
        <v>284.27999999999997</v>
      </c>
      <c r="E5887" s="417" t="s">
        <v>301</v>
      </c>
    </row>
    <row r="5888" spans="1:5" ht="27" x14ac:dyDescent="0.25">
      <c r="A5888" s="418">
        <v>100208</v>
      </c>
      <c r="B5888" s="414" t="s">
        <v>7996</v>
      </c>
      <c r="C5888" s="415" t="s">
        <v>7997</v>
      </c>
      <c r="D5888" s="416">
        <v>14.26</v>
      </c>
      <c r="E5888" s="417" t="s">
        <v>301</v>
      </c>
    </row>
    <row r="5889" spans="1:5" ht="27" x14ac:dyDescent="0.25">
      <c r="A5889" s="418">
        <v>100209</v>
      </c>
      <c r="B5889" s="414" t="s">
        <v>7998</v>
      </c>
      <c r="C5889" s="415" t="s">
        <v>7997</v>
      </c>
      <c r="D5889" s="416">
        <v>7.13</v>
      </c>
      <c r="E5889" s="417" t="s">
        <v>301</v>
      </c>
    </row>
    <row r="5890" spans="1:5" ht="27" x14ac:dyDescent="0.25">
      <c r="A5890" s="418">
        <v>100210</v>
      </c>
      <c r="B5890" s="414" t="s">
        <v>7999</v>
      </c>
      <c r="C5890" s="415" t="s">
        <v>7997</v>
      </c>
      <c r="D5890" s="416">
        <v>13.14</v>
      </c>
      <c r="E5890" s="417" t="s">
        <v>301</v>
      </c>
    </row>
    <row r="5891" spans="1:5" ht="27" x14ac:dyDescent="0.25">
      <c r="A5891" s="418">
        <v>100211</v>
      </c>
      <c r="B5891" s="414" t="s">
        <v>8000</v>
      </c>
      <c r="C5891" s="415" t="s">
        <v>7997</v>
      </c>
      <c r="D5891" s="416">
        <v>5.07</v>
      </c>
      <c r="E5891" s="417" t="s">
        <v>301</v>
      </c>
    </row>
    <row r="5892" spans="1:5" ht="27" x14ac:dyDescent="0.25">
      <c r="A5892" s="418">
        <v>100212</v>
      </c>
      <c r="B5892" s="414" t="s">
        <v>8001</v>
      </c>
      <c r="C5892" s="415" t="s">
        <v>7997</v>
      </c>
      <c r="D5892" s="416">
        <v>5.6</v>
      </c>
      <c r="E5892" s="417" t="s">
        <v>301</v>
      </c>
    </row>
    <row r="5893" spans="1:5" ht="27" x14ac:dyDescent="0.25">
      <c r="A5893" s="418">
        <v>100213</v>
      </c>
      <c r="B5893" s="414" t="s">
        <v>8002</v>
      </c>
      <c r="C5893" s="415" t="s">
        <v>7997</v>
      </c>
      <c r="D5893" s="416">
        <v>2.0099999999999998</v>
      </c>
      <c r="E5893" s="417" t="s">
        <v>301</v>
      </c>
    </row>
    <row r="5894" spans="1:5" ht="27" x14ac:dyDescent="0.25">
      <c r="A5894" s="418">
        <v>100214</v>
      </c>
      <c r="B5894" s="414" t="s">
        <v>8003</v>
      </c>
      <c r="C5894" s="415" t="s">
        <v>7997</v>
      </c>
      <c r="D5894" s="416">
        <v>3.09</v>
      </c>
      <c r="E5894" s="417" t="s">
        <v>301</v>
      </c>
    </row>
    <row r="5895" spans="1:5" ht="27" x14ac:dyDescent="0.25">
      <c r="A5895" s="418">
        <v>100215</v>
      </c>
      <c r="B5895" s="414" t="s">
        <v>8004</v>
      </c>
      <c r="C5895" s="415" t="s">
        <v>7997</v>
      </c>
      <c r="D5895" s="416">
        <v>2.64</v>
      </c>
      <c r="E5895" s="417" t="s">
        <v>301</v>
      </c>
    </row>
    <row r="5896" spans="1:5" ht="27" x14ac:dyDescent="0.25">
      <c r="A5896" s="418">
        <v>100216</v>
      </c>
      <c r="B5896" s="414" t="s">
        <v>8005</v>
      </c>
      <c r="C5896" s="415" t="s">
        <v>7997</v>
      </c>
      <c r="D5896" s="416">
        <v>0.71</v>
      </c>
      <c r="E5896" s="417" t="s">
        <v>301</v>
      </c>
    </row>
    <row r="5897" spans="1:5" ht="27" x14ac:dyDescent="0.25">
      <c r="A5897" s="418">
        <v>100217</v>
      </c>
      <c r="B5897" s="414" t="s">
        <v>8006</v>
      </c>
      <c r="C5897" s="415" t="s">
        <v>7997</v>
      </c>
      <c r="D5897" s="416">
        <v>2.38</v>
      </c>
      <c r="E5897" s="417" t="s">
        <v>301</v>
      </c>
    </row>
    <row r="5898" spans="1:5" ht="27" x14ac:dyDescent="0.25">
      <c r="A5898" s="418">
        <v>100218</v>
      </c>
      <c r="B5898" s="414" t="s">
        <v>8007</v>
      </c>
      <c r="C5898" s="415" t="s">
        <v>7997</v>
      </c>
      <c r="D5898" s="416">
        <v>1.62</v>
      </c>
      <c r="E5898" s="417" t="s">
        <v>301</v>
      </c>
    </row>
    <row r="5899" spans="1:5" ht="27" x14ac:dyDescent="0.25">
      <c r="A5899" s="418">
        <v>100219</v>
      </c>
      <c r="B5899" s="414" t="s">
        <v>8008</v>
      </c>
      <c r="C5899" s="415" t="s">
        <v>7997</v>
      </c>
      <c r="D5899" s="416">
        <v>0.36</v>
      </c>
      <c r="E5899" s="417" t="s">
        <v>301</v>
      </c>
    </row>
    <row r="5900" spans="1:5" ht="27" x14ac:dyDescent="0.25">
      <c r="A5900" s="418">
        <v>100220</v>
      </c>
      <c r="B5900" s="414" t="s">
        <v>8009</v>
      </c>
      <c r="C5900" s="415" t="s">
        <v>8010</v>
      </c>
      <c r="D5900" s="416">
        <v>20.49</v>
      </c>
      <c r="E5900" s="417" t="s">
        <v>301</v>
      </c>
    </row>
    <row r="5901" spans="1:5" ht="27" x14ac:dyDescent="0.25">
      <c r="A5901" s="418">
        <v>100221</v>
      </c>
      <c r="B5901" s="414" t="s">
        <v>8011</v>
      </c>
      <c r="C5901" s="415" t="s">
        <v>8010</v>
      </c>
      <c r="D5901" s="416">
        <v>23.23</v>
      </c>
      <c r="E5901" s="417" t="s">
        <v>301</v>
      </c>
    </row>
    <row r="5902" spans="1:5" ht="27" x14ac:dyDescent="0.25">
      <c r="A5902" s="418">
        <v>100222</v>
      </c>
      <c r="B5902" s="414" t="s">
        <v>8012</v>
      </c>
      <c r="C5902" s="415" t="s">
        <v>8010</v>
      </c>
      <c r="D5902" s="416">
        <v>8.8000000000000007</v>
      </c>
      <c r="E5902" s="417" t="s">
        <v>301</v>
      </c>
    </row>
    <row r="5903" spans="1:5" ht="27" x14ac:dyDescent="0.25">
      <c r="A5903" s="418">
        <v>100223</v>
      </c>
      <c r="B5903" s="414" t="s">
        <v>8013</v>
      </c>
      <c r="C5903" s="415" t="s">
        <v>8010</v>
      </c>
      <c r="D5903" s="416">
        <v>4.1100000000000003</v>
      </c>
      <c r="E5903" s="417" t="s">
        <v>301</v>
      </c>
    </row>
    <row r="5904" spans="1:5" ht="27" x14ac:dyDescent="0.25">
      <c r="A5904" s="418">
        <v>100224</v>
      </c>
      <c r="B5904" s="414" t="s">
        <v>8014</v>
      </c>
      <c r="C5904" s="415" t="s">
        <v>8010</v>
      </c>
      <c r="D5904" s="416">
        <v>2.38</v>
      </c>
      <c r="E5904" s="417" t="s">
        <v>301</v>
      </c>
    </row>
    <row r="5905" spans="1:5" ht="27" x14ac:dyDescent="0.25">
      <c r="A5905" s="418">
        <v>100225</v>
      </c>
      <c r="B5905" s="414" t="s">
        <v>8015</v>
      </c>
      <c r="C5905" s="415" t="s">
        <v>8016</v>
      </c>
      <c r="D5905" s="416">
        <v>1.61</v>
      </c>
      <c r="E5905" s="417" t="s">
        <v>301</v>
      </c>
    </row>
    <row r="5906" spans="1:5" ht="27" x14ac:dyDescent="0.25">
      <c r="A5906" s="418">
        <v>100226</v>
      </c>
      <c r="B5906" s="414" t="s">
        <v>8017</v>
      </c>
      <c r="C5906" s="415" t="s">
        <v>8016</v>
      </c>
      <c r="D5906" s="416">
        <v>0.5</v>
      </c>
      <c r="E5906" s="417" t="s">
        <v>301</v>
      </c>
    </row>
    <row r="5907" spans="1:5" ht="27" x14ac:dyDescent="0.25">
      <c r="A5907" s="418">
        <v>100227</v>
      </c>
      <c r="B5907" s="414" t="s">
        <v>8018</v>
      </c>
      <c r="C5907" s="415" t="s">
        <v>8016</v>
      </c>
      <c r="D5907" s="416">
        <v>0.74</v>
      </c>
      <c r="E5907" s="417" t="s">
        <v>301</v>
      </c>
    </row>
    <row r="5908" spans="1:5" ht="27" x14ac:dyDescent="0.25">
      <c r="A5908" s="418">
        <v>100228</v>
      </c>
      <c r="B5908" s="414" t="s">
        <v>8019</v>
      </c>
      <c r="C5908" s="415" t="s">
        <v>8016</v>
      </c>
      <c r="D5908" s="416">
        <v>0.23</v>
      </c>
      <c r="E5908" s="417" t="s">
        <v>301</v>
      </c>
    </row>
    <row r="5909" spans="1:5" ht="27" x14ac:dyDescent="0.25">
      <c r="A5909" s="418">
        <v>100229</v>
      </c>
      <c r="B5909" s="414" t="s">
        <v>8020</v>
      </c>
      <c r="C5909" s="415" t="s">
        <v>112</v>
      </c>
      <c r="D5909" s="416">
        <v>0.01</v>
      </c>
      <c r="E5909" s="417" t="s">
        <v>301</v>
      </c>
    </row>
    <row r="5910" spans="1:5" ht="27" x14ac:dyDescent="0.25">
      <c r="A5910" s="418">
        <v>100230</v>
      </c>
      <c r="B5910" s="414" t="s">
        <v>8021</v>
      </c>
      <c r="C5910" s="415" t="s">
        <v>112</v>
      </c>
      <c r="D5910" s="416">
        <v>0.01</v>
      </c>
      <c r="E5910" s="417" t="s">
        <v>301</v>
      </c>
    </row>
    <row r="5911" spans="1:5" ht="27" x14ac:dyDescent="0.25">
      <c r="A5911" s="418">
        <v>100231</v>
      </c>
      <c r="B5911" s="414" t="s">
        <v>8022</v>
      </c>
      <c r="C5911" s="415" t="s">
        <v>112</v>
      </c>
      <c r="D5911" s="416">
        <v>0.02</v>
      </c>
      <c r="E5911" s="417" t="s">
        <v>301</v>
      </c>
    </row>
    <row r="5912" spans="1:5" ht="27" x14ac:dyDescent="0.25">
      <c r="A5912" s="418">
        <v>100232</v>
      </c>
      <c r="B5912" s="414" t="s">
        <v>8023</v>
      </c>
      <c r="C5912" s="415" t="s">
        <v>113</v>
      </c>
      <c r="D5912" s="416">
        <v>0.27</v>
      </c>
      <c r="E5912" s="417" t="s">
        <v>301</v>
      </c>
    </row>
    <row r="5913" spans="1:5" ht="27" x14ac:dyDescent="0.25">
      <c r="A5913" s="418">
        <v>100233</v>
      </c>
      <c r="B5913" s="414" t="s">
        <v>8024</v>
      </c>
      <c r="C5913" s="415" t="s">
        <v>113</v>
      </c>
      <c r="D5913" s="416">
        <v>0.13</v>
      </c>
      <c r="E5913" s="417" t="s">
        <v>301</v>
      </c>
    </row>
    <row r="5914" spans="1:5" ht="27" x14ac:dyDescent="0.25">
      <c r="A5914" s="418">
        <v>100234</v>
      </c>
      <c r="B5914" s="414" t="s">
        <v>8025</v>
      </c>
      <c r="C5914" s="415" t="s">
        <v>220</v>
      </c>
      <c r="D5914" s="416">
        <v>0.4</v>
      </c>
      <c r="E5914" s="417" t="s">
        <v>301</v>
      </c>
    </row>
    <row r="5915" spans="1:5" ht="27" x14ac:dyDescent="0.25">
      <c r="A5915" s="418">
        <v>100235</v>
      </c>
      <c r="B5915" s="414" t="s">
        <v>8026</v>
      </c>
      <c r="C5915" s="415" t="s">
        <v>7</v>
      </c>
      <c r="D5915" s="416">
        <v>0.03</v>
      </c>
      <c r="E5915" s="417" t="s">
        <v>301</v>
      </c>
    </row>
    <row r="5916" spans="1:5" ht="27" x14ac:dyDescent="0.25">
      <c r="A5916" s="418">
        <v>100236</v>
      </c>
      <c r="B5916" s="414" t="s">
        <v>8027</v>
      </c>
      <c r="C5916" s="415" t="s">
        <v>8028</v>
      </c>
      <c r="D5916" s="416">
        <v>2.04</v>
      </c>
      <c r="E5916" s="417" t="s">
        <v>301</v>
      </c>
    </row>
    <row r="5917" spans="1:5" ht="27" x14ac:dyDescent="0.25">
      <c r="A5917" s="418">
        <v>100237</v>
      </c>
      <c r="B5917" s="414" t="s">
        <v>8029</v>
      </c>
      <c r="C5917" s="415" t="s">
        <v>8028</v>
      </c>
      <c r="D5917" s="416">
        <v>2.4500000000000002</v>
      </c>
      <c r="E5917" s="417" t="s">
        <v>301</v>
      </c>
    </row>
    <row r="5918" spans="1:5" ht="27" x14ac:dyDescent="0.25">
      <c r="A5918" s="418">
        <v>100238</v>
      </c>
      <c r="B5918" s="414" t="s">
        <v>8030</v>
      </c>
      <c r="C5918" s="415" t="s">
        <v>8028</v>
      </c>
      <c r="D5918" s="416">
        <v>3.92</v>
      </c>
      <c r="E5918" s="417" t="s">
        <v>301</v>
      </c>
    </row>
    <row r="5919" spans="1:5" ht="27" x14ac:dyDescent="0.25">
      <c r="A5919" s="418">
        <v>100239</v>
      </c>
      <c r="B5919" s="414" t="s">
        <v>8031</v>
      </c>
      <c r="C5919" s="415" t="s">
        <v>8028</v>
      </c>
      <c r="D5919" s="416">
        <v>4.9000000000000004</v>
      </c>
      <c r="E5919" s="417" t="s">
        <v>301</v>
      </c>
    </row>
    <row r="5920" spans="1:5" ht="27" x14ac:dyDescent="0.25">
      <c r="A5920" s="418">
        <v>100240</v>
      </c>
      <c r="B5920" s="414" t="s">
        <v>8032</v>
      </c>
      <c r="C5920" s="415" t="s">
        <v>8028</v>
      </c>
      <c r="D5920" s="416">
        <v>2.94</v>
      </c>
      <c r="E5920" s="417" t="s">
        <v>301</v>
      </c>
    </row>
    <row r="5921" spans="1:5" ht="27" x14ac:dyDescent="0.25">
      <c r="A5921" s="418">
        <v>100241</v>
      </c>
      <c r="B5921" s="414" t="s">
        <v>8033</v>
      </c>
      <c r="C5921" s="415" t="s">
        <v>8028</v>
      </c>
      <c r="D5921" s="416">
        <v>4.9000000000000004</v>
      </c>
      <c r="E5921" s="417" t="s">
        <v>301</v>
      </c>
    </row>
    <row r="5922" spans="1:5" ht="27" x14ac:dyDescent="0.25">
      <c r="A5922" s="418">
        <v>100242</v>
      </c>
      <c r="B5922" s="414" t="s">
        <v>8034</v>
      </c>
      <c r="C5922" s="415" t="s">
        <v>8028</v>
      </c>
      <c r="D5922" s="416">
        <v>14.49</v>
      </c>
      <c r="E5922" s="417" t="s">
        <v>301</v>
      </c>
    </row>
    <row r="5923" spans="1:5" ht="27" x14ac:dyDescent="0.25">
      <c r="A5923" s="418">
        <v>100243</v>
      </c>
      <c r="B5923" s="414" t="s">
        <v>8035</v>
      </c>
      <c r="C5923" s="415" t="s">
        <v>8028</v>
      </c>
      <c r="D5923" s="416">
        <v>2.35</v>
      </c>
      <c r="E5923" s="417" t="s">
        <v>301</v>
      </c>
    </row>
    <row r="5924" spans="1:5" ht="27" x14ac:dyDescent="0.25">
      <c r="A5924" s="418">
        <v>100244</v>
      </c>
      <c r="B5924" s="414" t="s">
        <v>8036</v>
      </c>
      <c r="C5924" s="415" t="s">
        <v>8028</v>
      </c>
      <c r="D5924" s="416">
        <v>2.94</v>
      </c>
      <c r="E5924" s="417" t="s">
        <v>301</v>
      </c>
    </row>
    <row r="5925" spans="1:5" ht="27" x14ac:dyDescent="0.25">
      <c r="A5925" s="418">
        <v>100245</v>
      </c>
      <c r="B5925" s="414" t="s">
        <v>8037</v>
      </c>
      <c r="C5925" s="415" t="s">
        <v>8028</v>
      </c>
      <c r="D5925" s="416">
        <v>5.88</v>
      </c>
      <c r="E5925" s="417" t="s">
        <v>301</v>
      </c>
    </row>
    <row r="5926" spans="1:5" ht="40.5" x14ac:dyDescent="0.25">
      <c r="A5926" s="418">
        <v>100246</v>
      </c>
      <c r="B5926" s="414" t="s">
        <v>8038</v>
      </c>
      <c r="C5926" s="415" t="s">
        <v>8028</v>
      </c>
      <c r="D5926" s="416">
        <v>1.96</v>
      </c>
      <c r="E5926" s="417" t="s">
        <v>301</v>
      </c>
    </row>
    <row r="5927" spans="1:5" ht="40.5" x14ac:dyDescent="0.25">
      <c r="A5927" s="418">
        <v>100247</v>
      </c>
      <c r="B5927" s="414" t="s">
        <v>8039</v>
      </c>
      <c r="C5927" s="415" t="s">
        <v>8028</v>
      </c>
      <c r="D5927" s="416">
        <v>2.4500000000000002</v>
      </c>
      <c r="E5927" s="417" t="s">
        <v>301</v>
      </c>
    </row>
    <row r="5928" spans="1:5" ht="40.5" x14ac:dyDescent="0.25">
      <c r="A5928" s="418">
        <v>100248</v>
      </c>
      <c r="B5928" s="414" t="s">
        <v>8040</v>
      </c>
      <c r="C5928" s="415" t="s">
        <v>8028</v>
      </c>
      <c r="D5928" s="416">
        <v>9.66</v>
      </c>
      <c r="E5928" s="417" t="s">
        <v>301</v>
      </c>
    </row>
    <row r="5929" spans="1:5" ht="27" x14ac:dyDescent="0.25">
      <c r="A5929" s="418">
        <v>100249</v>
      </c>
      <c r="B5929" s="414" t="s">
        <v>8041</v>
      </c>
      <c r="C5929" s="415" t="s">
        <v>8028</v>
      </c>
      <c r="D5929" s="416">
        <v>1.96</v>
      </c>
      <c r="E5929" s="417" t="s">
        <v>301</v>
      </c>
    </row>
    <row r="5930" spans="1:5" ht="40.5" x14ac:dyDescent="0.25">
      <c r="A5930" s="418">
        <v>100250</v>
      </c>
      <c r="B5930" s="414" t="s">
        <v>8042</v>
      </c>
      <c r="C5930" s="415" t="s">
        <v>8028</v>
      </c>
      <c r="D5930" s="416">
        <v>3.26</v>
      </c>
      <c r="E5930" s="417" t="s">
        <v>301</v>
      </c>
    </row>
    <row r="5931" spans="1:5" ht="40.5" x14ac:dyDescent="0.25">
      <c r="A5931" s="418">
        <v>100251</v>
      </c>
      <c r="B5931" s="414" t="s">
        <v>8043</v>
      </c>
      <c r="C5931" s="415" t="s">
        <v>8028</v>
      </c>
      <c r="D5931" s="416">
        <v>9.66</v>
      </c>
      <c r="E5931" s="417" t="s">
        <v>301</v>
      </c>
    </row>
    <row r="5932" spans="1:5" ht="40.5" x14ac:dyDescent="0.25">
      <c r="A5932" s="418">
        <v>100252</v>
      </c>
      <c r="B5932" s="414" t="s">
        <v>8044</v>
      </c>
      <c r="C5932" s="415" t="s">
        <v>8028</v>
      </c>
      <c r="D5932" s="416">
        <v>14.49</v>
      </c>
      <c r="E5932" s="417" t="s">
        <v>301</v>
      </c>
    </row>
    <row r="5933" spans="1:5" ht="40.5" x14ac:dyDescent="0.25">
      <c r="A5933" s="418">
        <v>100253</v>
      </c>
      <c r="B5933" s="414" t="s">
        <v>8045</v>
      </c>
      <c r="C5933" s="415" t="s">
        <v>8028</v>
      </c>
      <c r="D5933" s="416">
        <v>19.32</v>
      </c>
      <c r="E5933" s="417" t="s">
        <v>301</v>
      </c>
    </row>
    <row r="5934" spans="1:5" ht="40.5" x14ac:dyDescent="0.25">
      <c r="A5934" s="418">
        <v>100254</v>
      </c>
      <c r="B5934" s="414" t="s">
        <v>8046</v>
      </c>
      <c r="C5934" s="415" t="s">
        <v>8028</v>
      </c>
      <c r="D5934" s="416">
        <v>28.98</v>
      </c>
      <c r="E5934" s="417" t="s">
        <v>301</v>
      </c>
    </row>
    <row r="5935" spans="1:5" ht="27" x14ac:dyDescent="0.25">
      <c r="A5935" s="418">
        <v>100255</v>
      </c>
      <c r="B5935" s="414" t="s">
        <v>8047</v>
      </c>
      <c r="C5935" s="415" t="s">
        <v>8028</v>
      </c>
      <c r="D5935" s="416">
        <v>9.8000000000000007</v>
      </c>
      <c r="E5935" s="417" t="s">
        <v>301</v>
      </c>
    </row>
    <row r="5936" spans="1:5" ht="27" x14ac:dyDescent="0.25">
      <c r="A5936" s="418">
        <v>100256</v>
      </c>
      <c r="B5936" s="414" t="s">
        <v>8048</v>
      </c>
      <c r="C5936" s="415" t="s">
        <v>8028</v>
      </c>
      <c r="D5936" s="416">
        <v>6.53</v>
      </c>
      <c r="E5936" s="417" t="s">
        <v>301</v>
      </c>
    </row>
    <row r="5937" spans="1:5" ht="27" x14ac:dyDescent="0.25">
      <c r="A5937" s="418">
        <v>100257</v>
      </c>
      <c r="B5937" s="414" t="s">
        <v>8049</v>
      </c>
      <c r="C5937" s="415" t="s">
        <v>8028</v>
      </c>
      <c r="D5937" s="416">
        <v>3.92</v>
      </c>
      <c r="E5937" s="417" t="s">
        <v>301</v>
      </c>
    </row>
    <row r="5938" spans="1:5" ht="27" x14ac:dyDescent="0.25">
      <c r="A5938" s="418">
        <v>100258</v>
      </c>
      <c r="B5938" s="414" t="s">
        <v>8050</v>
      </c>
      <c r="C5938" s="415" t="s">
        <v>8028</v>
      </c>
      <c r="D5938" s="416">
        <v>9.8000000000000007</v>
      </c>
      <c r="E5938" s="417" t="s">
        <v>301</v>
      </c>
    </row>
    <row r="5939" spans="1:5" ht="27" x14ac:dyDescent="0.25">
      <c r="A5939" s="418">
        <v>100259</v>
      </c>
      <c r="B5939" s="414" t="s">
        <v>8051</v>
      </c>
      <c r="C5939" s="415" t="s">
        <v>8028</v>
      </c>
      <c r="D5939" s="416">
        <v>19.32</v>
      </c>
      <c r="E5939" s="417" t="s">
        <v>301</v>
      </c>
    </row>
    <row r="5940" spans="1:5" ht="27" x14ac:dyDescent="0.25">
      <c r="A5940" s="418">
        <v>100260</v>
      </c>
      <c r="B5940" s="414" t="s">
        <v>8052</v>
      </c>
      <c r="C5940" s="415" t="s">
        <v>7983</v>
      </c>
      <c r="D5940" s="416">
        <v>6.36</v>
      </c>
      <c r="E5940" s="417" t="s">
        <v>301</v>
      </c>
    </row>
    <row r="5941" spans="1:5" ht="27" x14ac:dyDescent="0.25">
      <c r="A5941" s="418">
        <v>100261</v>
      </c>
      <c r="B5941" s="414" t="s">
        <v>8053</v>
      </c>
      <c r="C5941" s="415" t="s">
        <v>7983</v>
      </c>
      <c r="D5941" s="416">
        <v>4</v>
      </c>
      <c r="E5941" s="417" t="s">
        <v>301</v>
      </c>
    </row>
    <row r="5942" spans="1:5" ht="27" x14ac:dyDescent="0.25">
      <c r="A5942" s="418">
        <v>100262</v>
      </c>
      <c r="B5942" s="414" t="s">
        <v>8054</v>
      </c>
      <c r="C5942" s="415" t="s">
        <v>7983</v>
      </c>
      <c r="D5942" s="416">
        <v>2.48</v>
      </c>
      <c r="E5942" s="417" t="s">
        <v>301</v>
      </c>
    </row>
    <row r="5943" spans="1:5" ht="27" x14ac:dyDescent="0.25">
      <c r="A5943" s="418">
        <v>100263</v>
      </c>
      <c r="B5943" s="414" t="s">
        <v>8055</v>
      </c>
      <c r="C5943" s="415" t="s">
        <v>7983</v>
      </c>
      <c r="D5943" s="416">
        <v>1.59</v>
      </c>
      <c r="E5943" s="417" t="s">
        <v>301</v>
      </c>
    </row>
    <row r="5944" spans="1:5" ht="13.5" x14ac:dyDescent="0.25">
      <c r="A5944" s="418">
        <v>100264</v>
      </c>
      <c r="B5944" s="414" t="s">
        <v>8056</v>
      </c>
      <c r="C5944" s="415" t="s">
        <v>8010</v>
      </c>
      <c r="D5944" s="416">
        <v>28.93</v>
      </c>
      <c r="E5944" s="417" t="s">
        <v>301</v>
      </c>
    </row>
    <row r="5945" spans="1:5" ht="13.5" x14ac:dyDescent="0.25">
      <c r="A5945" s="418">
        <v>100265</v>
      </c>
      <c r="B5945" s="414" t="s">
        <v>8057</v>
      </c>
      <c r="C5945" s="415" t="s">
        <v>220</v>
      </c>
      <c r="D5945" s="416">
        <v>0.6</v>
      </c>
      <c r="E5945" s="417" t="s">
        <v>301</v>
      </c>
    </row>
    <row r="5946" spans="1:5" ht="13.5" x14ac:dyDescent="0.25">
      <c r="A5946" s="418">
        <v>100266</v>
      </c>
      <c r="B5946" s="414" t="s">
        <v>8058</v>
      </c>
      <c r="C5946" s="415" t="s">
        <v>7997</v>
      </c>
      <c r="D5946" s="416">
        <v>61.49</v>
      </c>
      <c r="E5946" s="417" t="s">
        <v>301</v>
      </c>
    </row>
    <row r="5947" spans="1:5" ht="13.5" x14ac:dyDescent="0.25">
      <c r="A5947" s="418">
        <v>100267</v>
      </c>
      <c r="B5947" s="414" t="s">
        <v>8059</v>
      </c>
      <c r="C5947" s="415" t="s">
        <v>113</v>
      </c>
      <c r="D5947" s="416">
        <v>1.21</v>
      </c>
      <c r="E5947" s="417" t="s">
        <v>301</v>
      </c>
    </row>
    <row r="5948" spans="1:5" ht="40.5" x14ac:dyDescent="0.25">
      <c r="A5948" s="418">
        <v>100268</v>
      </c>
      <c r="B5948" s="414" t="s">
        <v>8060</v>
      </c>
      <c r="C5948" s="415" t="s">
        <v>7997</v>
      </c>
      <c r="D5948" s="416">
        <v>61.49</v>
      </c>
      <c r="E5948" s="417" t="s">
        <v>301</v>
      </c>
    </row>
    <row r="5949" spans="1:5" ht="40.5" x14ac:dyDescent="0.25">
      <c r="A5949" s="418">
        <v>100269</v>
      </c>
      <c r="B5949" s="414" t="s">
        <v>8061</v>
      </c>
      <c r="C5949" s="415" t="s">
        <v>113</v>
      </c>
      <c r="D5949" s="416">
        <v>1.21</v>
      </c>
      <c r="E5949" s="417" t="s">
        <v>301</v>
      </c>
    </row>
    <row r="5950" spans="1:5" ht="40.5" x14ac:dyDescent="0.25">
      <c r="A5950" s="418">
        <v>100270</v>
      </c>
      <c r="B5950" s="414" t="s">
        <v>8062</v>
      </c>
      <c r="C5950" s="415" t="s">
        <v>7997</v>
      </c>
      <c r="D5950" s="416">
        <v>46.09</v>
      </c>
      <c r="E5950" s="417" t="s">
        <v>301</v>
      </c>
    </row>
    <row r="5951" spans="1:5" ht="13.5" x14ac:dyDescent="0.25">
      <c r="A5951" s="418">
        <v>100271</v>
      </c>
      <c r="B5951" s="414" t="s">
        <v>8063</v>
      </c>
      <c r="C5951" s="415" t="s">
        <v>8010</v>
      </c>
      <c r="D5951" s="416">
        <v>46.12</v>
      </c>
      <c r="E5951" s="417" t="s">
        <v>301</v>
      </c>
    </row>
    <row r="5952" spans="1:5" ht="13.5" x14ac:dyDescent="0.25">
      <c r="A5952" s="418">
        <v>100272</v>
      </c>
      <c r="B5952" s="414" t="s">
        <v>8064</v>
      </c>
      <c r="C5952" s="415" t="s">
        <v>220</v>
      </c>
      <c r="D5952" s="416">
        <v>0.91</v>
      </c>
      <c r="E5952" s="417" t="s">
        <v>301</v>
      </c>
    </row>
    <row r="5953" spans="1:5" ht="13.5" x14ac:dyDescent="0.25">
      <c r="A5953" s="418">
        <v>100273</v>
      </c>
      <c r="B5953" s="414" t="s">
        <v>8065</v>
      </c>
      <c r="C5953" s="415" t="s">
        <v>7983</v>
      </c>
      <c r="D5953" s="416">
        <v>2.4</v>
      </c>
      <c r="E5953" s="417" t="s">
        <v>301</v>
      </c>
    </row>
    <row r="5954" spans="1:5" ht="27" x14ac:dyDescent="0.25">
      <c r="A5954" s="418">
        <v>100274</v>
      </c>
      <c r="B5954" s="414" t="s">
        <v>8066</v>
      </c>
      <c r="C5954" s="415" t="s">
        <v>8010</v>
      </c>
      <c r="D5954" s="416">
        <v>20.5</v>
      </c>
      <c r="E5954" s="417" t="s">
        <v>301</v>
      </c>
    </row>
    <row r="5955" spans="1:5" ht="27" x14ac:dyDescent="0.25">
      <c r="A5955" s="418">
        <v>100275</v>
      </c>
      <c r="B5955" s="414" t="s">
        <v>8067</v>
      </c>
      <c r="C5955" s="415" t="s">
        <v>8010</v>
      </c>
      <c r="D5955" s="416">
        <v>13.26</v>
      </c>
      <c r="E5955" s="417" t="s">
        <v>301</v>
      </c>
    </row>
    <row r="5956" spans="1:5" ht="27" x14ac:dyDescent="0.25">
      <c r="A5956" s="418">
        <v>100276</v>
      </c>
      <c r="B5956" s="414" t="s">
        <v>8068</v>
      </c>
      <c r="C5956" s="415" t="s">
        <v>8010</v>
      </c>
      <c r="D5956" s="416">
        <v>24.19</v>
      </c>
      <c r="E5956" s="417" t="s">
        <v>301</v>
      </c>
    </row>
    <row r="5957" spans="1:5" ht="40.5" x14ac:dyDescent="0.25">
      <c r="A5957" s="418">
        <v>100277</v>
      </c>
      <c r="B5957" s="414" t="s">
        <v>8069</v>
      </c>
      <c r="C5957" s="415" t="s">
        <v>8010</v>
      </c>
      <c r="D5957" s="416">
        <v>1.52</v>
      </c>
      <c r="E5957" s="417" t="s">
        <v>301</v>
      </c>
    </row>
    <row r="5958" spans="1:5" ht="27" x14ac:dyDescent="0.25">
      <c r="A5958" s="418">
        <v>100278</v>
      </c>
      <c r="B5958" s="414" t="s">
        <v>8070</v>
      </c>
      <c r="C5958" s="415" t="s">
        <v>7997</v>
      </c>
      <c r="D5958" s="416">
        <v>29.42</v>
      </c>
      <c r="E5958" s="417" t="s">
        <v>301</v>
      </c>
    </row>
    <row r="5959" spans="1:5" ht="27" x14ac:dyDescent="0.25">
      <c r="A5959" s="418">
        <v>100279</v>
      </c>
      <c r="B5959" s="414" t="s">
        <v>8071</v>
      </c>
      <c r="C5959" s="415" t="s">
        <v>113</v>
      </c>
      <c r="D5959" s="416">
        <v>0.56999999999999995</v>
      </c>
      <c r="E5959" s="417" t="s">
        <v>301</v>
      </c>
    </row>
    <row r="5960" spans="1:5" ht="27" x14ac:dyDescent="0.25">
      <c r="A5960" s="418">
        <v>100280</v>
      </c>
      <c r="B5960" s="414" t="s">
        <v>8072</v>
      </c>
      <c r="C5960" s="415" t="s">
        <v>7997</v>
      </c>
      <c r="D5960" s="416">
        <v>13.51</v>
      </c>
      <c r="E5960" s="417" t="s">
        <v>301</v>
      </c>
    </row>
    <row r="5961" spans="1:5" ht="27" x14ac:dyDescent="0.25">
      <c r="A5961" s="418">
        <v>100281</v>
      </c>
      <c r="B5961" s="414" t="s">
        <v>8073</v>
      </c>
      <c r="C5961" s="415" t="s">
        <v>7997</v>
      </c>
      <c r="D5961" s="416">
        <v>2.91</v>
      </c>
      <c r="E5961" s="417" t="s">
        <v>301</v>
      </c>
    </row>
    <row r="5962" spans="1:5" ht="27" x14ac:dyDescent="0.25">
      <c r="A5962" s="418">
        <v>100282</v>
      </c>
      <c r="B5962" s="414" t="s">
        <v>8074</v>
      </c>
      <c r="C5962" s="415" t="s">
        <v>8010</v>
      </c>
      <c r="D5962" s="416">
        <v>115.21</v>
      </c>
      <c r="E5962" s="417" t="s">
        <v>301</v>
      </c>
    </row>
    <row r="5963" spans="1:5" ht="27" x14ac:dyDescent="0.25">
      <c r="A5963" s="418">
        <v>100283</v>
      </c>
      <c r="B5963" s="414" t="s">
        <v>8075</v>
      </c>
      <c r="C5963" s="415" t="s">
        <v>8010</v>
      </c>
      <c r="D5963" s="416">
        <v>18.61</v>
      </c>
      <c r="E5963" s="417" t="s">
        <v>301</v>
      </c>
    </row>
    <row r="5964" spans="1:5" ht="27" x14ac:dyDescent="0.25">
      <c r="A5964" s="418">
        <v>100284</v>
      </c>
      <c r="B5964" s="414" t="s">
        <v>8076</v>
      </c>
      <c r="C5964" s="415" t="s">
        <v>8010</v>
      </c>
      <c r="D5964" s="416">
        <v>8.5500000000000007</v>
      </c>
      <c r="E5964" s="417" t="s">
        <v>301</v>
      </c>
    </row>
    <row r="5965" spans="1:5" ht="27" x14ac:dyDescent="0.25">
      <c r="A5965" s="418">
        <v>100285</v>
      </c>
      <c r="B5965" s="414" t="s">
        <v>8077</v>
      </c>
      <c r="C5965" s="415" t="s">
        <v>8028</v>
      </c>
      <c r="D5965" s="416">
        <v>30.95</v>
      </c>
      <c r="E5965" s="417" t="s">
        <v>301</v>
      </c>
    </row>
    <row r="5966" spans="1:5" ht="27" x14ac:dyDescent="0.25">
      <c r="A5966" s="418">
        <v>100286</v>
      </c>
      <c r="B5966" s="414" t="s">
        <v>8078</v>
      </c>
      <c r="C5966" s="415" t="s">
        <v>8028</v>
      </c>
      <c r="D5966" s="416">
        <v>10.08</v>
      </c>
      <c r="E5966" s="417" t="s">
        <v>301</v>
      </c>
    </row>
    <row r="5967" spans="1:5" ht="27" x14ac:dyDescent="0.25">
      <c r="A5967" s="418">
        <v>100287</v>
      </c>
      <c r="B5967" s="414" t="s">
        <v>8079</v>
      </c>
      <c r="C5967" s="415" t="s">
        <v>8028</v>
      </c>
      <c r="D5967" s="416">
        <v>9.66</v>
      </c>
      <c r="E5967" s="417" t="s">
        <v>301</v>
      </c>
    </row>
    <row r="5968" spans="1:5" ht="13.5" x14ac:dyDescent="0.25">
      <c r="A5968" s="418">
        <v>84117</v>
      </c>
      <c r="B5968" s="414" t="s">
        <v>4842</v>
      </c>
      <c r="C5968" s="415" t="s">
        <v>220</v>
      </c>
      <c r="D5968" s="416">
        <v>19.75</v>
      </c>
      <c r="E5968" s="417" t="s">
        <v>301</v>
      </c>
    </row>
    <row r="5969" spans="1:5" ht="13.5" x14ac:dyDescent="0.25">
      <c r="A5969" s="418">
        <v>84120</v>
      </c>
      <c r="B5969" s="414" t="s">
        <v>4843</v>
      </c>
      <c r="C5969" s="415" t="s">
        <v>220</v>
      </c>
      <c r="D5969" s="416">
        <v>13.17</v>
      </c>
      <c r="E5969" s="417" t="s">
        <v>301</v>
      </c>
    </row>
    <row r="5970" spans="1:5" ht="13.5" x14ac:dyDescent="0.25">
      <c r="A5970" s="418">
        <v>99802</v>
      </c>
      <c r="B5970" s="414" t="s">
        <v>8080</v>
      </c>
      <c r="C5970" s="415" t="s">
        <v>220</v>
      </c>
      <c r="D5970" s="416">
        <v>0.39</v>
      </c>
      <c r="E5970" s="417" t="s">
        <v>301</v>
      </c>
    </row>
    <row r="5971" spans="1:5" ht="13.5" x14ac:dyDescent="0.25">
      <c r="A5971" s="418">
        <v>99803</v>
      </c>
      <c r="B5971" s="414" t="s">
        <v>8081</v>
      </c>
      <c r="C5971" s="415" t="s">
        <v>220</v>
      </c>
      <c r="D5971" s="416">
        <v>1.53</v>
      </c>
      <c r="E5971" s="417" t="s">
        <v>301</v>
      </c>
    </row>
    <row r="5972" spans="1:5" ht="27" x14ac:dyDescent="0.25">
      <c r="A5972" s="418">
        <v>99805</v>
      </c>
      <c r="B5972" s="414" t="s">
        <v>8082</v>
      </c>
      <c r="C5972" s="415" t="s">
        <v>220</v>
      </c>
      <c r="D5972" s="416">
        <v>7.96</v>
      </c>
      <c r="E5972" s="417" t="s">
        <v>301</v>
      </c>
    </row>
    <row r="5973" spans="1:5" ht="13.5" x14ac:dyDescent="0.25">
      <c r="A5973" s="418">
        <v>99806</v>
      </c>
      <c r="B5973" s="414" t="s">
        <v>8083</v>
      </c>
      <c r="C5973" s="415" t="s">
        <v>220</v>
      </c>
      <c r="D5973" s="416">
        <v>0.63</v>
      </c>
      <c r="E5973" s="417" t="s">
        <v>301</v>
      </c>
    </row>
    <row r="5974" spans="1:5" ht="27" x14ac:dyDescent="0.25">
      <c r="A5974" s="418">
        <v>99808</v>
      </c>
      <c r="B5974" s="414" t="s">
        <v>8084</v>
      </c>
      <c r="C5974" s="415" t="s">
        <v>220</v>
      </c>
      <c r="D5974" s="416">
        <v>2.59</v>
      </c>
      <c r="E5974" s="417" t="s">
        <v>301</v>
      </c>
    </row>
    <row r="5975" spans="1:5" ht="13.5" x14ac:dyDescent="0.25">
      <c r="A5975" s="418">
        <v>99809</v>
      </c>
      <c r="B5975" s="414" t="s">
        <v>8085</v>
      </c>
      <c r="C5975" s="415" t="s">
        <v>220</v>
      </c>
      <c r="D5975" s="416">
        <v>4.3499999999999996</v>
      </c>
      <c r="E5975" s="417" t="s">
        <v>301</v>
      </c>
    </row>
    <row r="5976" spans="1:5" ht="13.5" x14ac:dyDescent="0.25">
      <c r="A5976" s="418">
        <v>99811</v>
      </c>
      <c r="B5976" s="414" t="s">
        <v>8086</v>
      </c>
      <c r="C5976" s="415" t="s">
        <v>220</v>
      </c>
      <c r="D5976" s="416">
        <v>2.6</v>
      </c>
      <c r="E5976" s="417" t="s">
        <v>301</v>
      </c>
    </row>
    <row r="5977" spans="1:5" ht="13.5" x14ac:dyDescent="0.25">
      <c r="A5977" s="418">
        <v>99812</v>
      </c>
      <c r="B5977" s="414" t="s">
        <v>8087</v>
      </c>
      <c r="C5977" s="415" t="s">
        <v>220</v>
      </c>
      <c r="D5977" s="416">
        <v>0.83</v>
      </c>
      <c r="E5977" s="417" t="s">
        <v>301</v>
      </c>
    </row>
    <row r="5978" spans="1:5" ht="13.5" x14ac:dyDescent="0.25">
      <c r="A5978" s="418">
        <v>99814</v>
      </c>
      <c r="B5978" s="414" t="s">
        <v>8088</v>
      </c>
      <c r="C5978" s="415" t="s">
        <v>220</v>
      </c>
      <c r="D5978" s="416">
        <v>1.41</v>
      </c>
      <c r="E5978" s="417" t="s">
        <v>301</v>
      </c>
    </row>
    <row r="5979" spans="1:5" ht="13.5" x14ac:dyDescent="0.25">
      <c r="A5979" s="418">
        <v>99822</v>
      </c>
      <c r="B5979" s="414" t="s">
        <v>8089</v>
      </c>
      <c r="C5979" s="415" t="s">
        <v>220</v>
      </c>
      <c r="D5979" s="416">
        <v>0.74</v>
      </c>
      <c r="E5979" s="417" t="s">
        <v>301</v>
      </c>
    </row>
    <row r="5980" spans="1:5" ht="13.5" x14ac:dyDescent="0.25">
      <c r="A5980" s="418">
        <v>99826</v>
      </c>
      <c r="B5980" s="414" t="s">
        <v>8090</v>
      </c>
      <c r="C5980" s="415" t="s">
        <v>220</v>
      </c>
      <c r="D5980" s="416">
        <v>1.1299999999999999</v>
      </c>
      <c r="E5980" s="417" t="s">
        <v>301</v>
      </c>
    </row>
    <row r="5981" spans="1:5" ht="13.5" x14ac:dyDescent="0.25">
      <c r="A5981" s="413" t="s">
        <v>4844</v>
      </c>
      <c r="B5981" s="414" t="s">
        <v>4845</v>
      </c>
      <c r="C5981" s="415" t="s">
        <v>8</v>
      </c>
      <c r="D5981" s="416">
        <v>42.3</v>
      </c>
      <c r="E5981" s="417" t="s">
        <v>301</v>
      </c>
    </row>
    <row r="5982" spans="1:5" ht="13.5" x14ac:dyDescent="0.25">
      <c r="A5982" s="413" t="s">
        <v>4846</v>
      </c>
      <c r="B5982" s="414" t="s">
        <v>4847</v>
      </c>
      <c r="C5982" s="415" t="s">
        <v>8</v>
      </c>
      <c r="D5982" s="416">
        <v>74.61</v>
      </c>
      <c r="E5982" s="417" t="s">
        <v>301</v>
      </c>
    </row>
    <row r="5983" spans="1:5" ht="13.5" x14ac:dyDescent="0.25">
      <c r="A5983" s="418">
        <v>84127</v>
      </c>
      <c r="B5983" s="414" t="s">
        <v>4848</v>
      </c>
      <c r="C5983" s="415" t="s">
        <v>8</v>
      </c>
      <c r="D5983" s="416">
        <v>372.14</v>
      </c>
      <c r="E5983" s="417" t="s">
        <v>301</v>
      </c>
    </row>
    <row r="5984" spans="1:5" ht="13.5" x14ac:dyDescent="0.25">
      <c r="A5984" s="418">
        <v>40841</v>
      </c>
      <c r="B5984" s="414" t="s">
        <v>4849</v>
      </c>
      <c r="C5984" s="415" t="s">
        <v>113</v>
      </c>
      <c r="D5984" s="416">
        <v>113.28</v>
      </c>
      <c r="E5984" s="417" t="s">
        <v>301</v>
      </c>
    </row>
    <row r="5985" spans="1:5" ht="27" x14ac:dyDescent="0.25">
      <c r="A5985" s="418">
        <v>71516</v>
      </c>
      <c r="B5985" s="414" t="s">
        <v>4850</v>
      </c>
      <c r="C5985" s="415" t="s">
        <v>113</v>
      </c>
      <c r="D5985" s="416">
        <v>472.38</v>
      </c>
      <c r="E5985" s="417" t="s">
        <v>301</v>
      </c>
    </row>
    <row r="5986" spans="1:5" ht="13.5" x14ac:dyDescent="0.25">
      <c r="A5986" s="418">
        <v>73361</v>
      </c>
      <c r="B5986" s="414" t="s">
        <v>4851</v>
      </c>
      <c r="C5986" s="415" t="s">
        <v>260</v>
      </c>
      <c r="D5986" s="416">
        <v>388.2</v>
      </c>
      <c r="E5986" s="417" t="s">
        <v>301</v>
      </c>
    </row>
    <row r="5987" spans="1:5" ht="40.5" x14ac:dyDescent="0.25">
      <c r="A5987" s="418">
        <v>73714</v>
      </c>
      <c r="B5987" s="414" t="s">
        <v>4852</v>
      </c>
      <c r="C5987" s="415" t="s">
        <v>113</v>
      </c>
      <c r="D5987" s="416">
        <v>1354.13</v>
      </c>
      <c r="E5987" s="417" t="s">
        <v>301</v>
      </c>
    </row>
    <row r="5988" spans="1:5" ht="27" x14ac:dyDescent="0.25">
      <c r="A5988" s="418">
        <v>86957</v>
      </c>
      <c r="B5988" s="414" t="s">
        <v>4853</v>
      </c>
      <c r="C5988" s="415" t="s">
        <v>113</v>
      </c>
      <c r="D5988" s="416">
        <v>21.36</v>
      </c>
      <c r="E5988" s="417" t="s">
        <v>301</v>
      </c>
    </row>
    <row r="5989" spans="1:5" ht="27" x14ac:dyDescent="0.25">
      <c r="A5989" s="418">
        <v>86958</v>
      </c>
      <c r="B5989" s="414" t="s">
        <v>4854</v>
      </c>
      <c r="C5989" s="415" t="s">
        <v>113</v>
      </c>
      <c r="D5989" s="416">
        <v>17.559999999999999</v>
      </c>
      <c r="E5989" s="417" t="s">
        <v>301</v>
      </c>
    </row>
    <row r="5990" spans="1:5" ht="40.5" x14ac:dyDescent="0.25">
      <c r="A5990" s="418">
        <v>97010</v>
      </c>
      <c r="B5990" s="414" t="s">
        <v>5744</v>
      </c>
      <c r="C5990" s="415" t="s">
        <v>8</v>
      </c>
      <c r="D5990" s="416">
        <v>49.01</v>
      </c>
      <c r="E5990" s="417" t="s">
        <v>301</v>
      </c>
    </row>
    <row r="5991" spans="1:5" ht="40.5" x14ac:dyDescent="0.25">
      <c r="A5991" s="418">
        <v>97011</v>
      </c>
      <c r="B5991" s="414" t="s">
        <v>5745</v>
      </c>
      <c r="C5991" s="415" t="s">
        <v>8</v>
      </c>
      <c r="D5991" s="416">
        <v>37.89</v>
      </c>
      <c r="E5991" s="417" t="s">
        <v>301</v>
      </c>
    </row>
    <row r="5992" spans="1:5" ht="40.5" x14ac:dyDescent="0.25">
      <c r="A5992" s="418">
        <v>97012</v>
      </c>
      <c r="B5992" s="414" t="s">
        <v>5746</v>
      </c>
      <c r="C5992" s="415" t="s">
        <v>8</v>
      </c>
      <c r="D5992" s="416">
        <v>32.32</v>
      </c>
      <c r="E5992" s="417" t="s">
        <v>301</v>
      </c>
    </row>
    <row r="5993" spans="1:5" ht="40.5" x14ac:dyDescent="0.25">
      <c r="A5993" s="418">
        <v>97013</v>
      </c>
      <c r="B5993" s="414" t="s">
        <v>5747</v>
      </c>
      <c r="C5993" s="415" t="s">
        <v>8</v>
      </c>
      <c r="D5993" s="416">
        <v>56.31</v>
      </c>
      <c r="E5993" s="417" t="s">
        <v>301</v>
      </c>
    </row>
    <row r="5994" spans="1:5" ht="27" x14ac:dyDescent="0.25">
      <c r="A5994" s="418">
        <v>97014</v>
      </c>
      <c r="B5994" s="414" t="s">
        <v>5748</v>
      </c>
      <c r="C5994" s="415" t="s">
        <v>8</v>
      </c>
      <c r="D5994" s="416">
        <v>42.98</v>
      </c>
      <c r="E5994" s="417" t="s">
        <v>301</v>
      </c>
    </row>
    <row r="5995" spans="1:5" ht="40.5" x14ac:dyDescent="0.25">
      <c r="A5995" s="418">
        <v>97015</v>
      </c>
      <c r="B5995" s="414" t="s">
        <v>5749</v>
      </c>
      <c r="C5995" s="415" t="s">
        <v>8</v>
      </c>
      <c r="D5995" s="416">
        <v>36.21</v>
      </c>
      <c r="E5995" s="417" t="s">
        <v>301</v>
      </c>
    </row>
    <row r="5996" spans="1:5" ht="27" x14ac:dyDescent="0.25">
      <c r="A5996" s="418">
        <v>97016</v>
      </c>
      <c r="B5996" s="414" t="s">
        <v>5750</v>
      </c>
      <c r="C5996" s="415" t="s">
        <v>8</v>
      </c>
      <c r="D5996" s="416">
        <v>42.98</v>
      </c>
      <c r="E5996" s="417" t="s">
        <v>301</v>
      </c>
    </row>
    <row r="5997" spans="1:5" ht="27" x14ac:dyDescent="0.25">
      <c r="A5997" s="418">
        <v>97017</v>
      </c>
      <c r="B5997" s="414" t="s">
        <v>5751</v>
      </c>
      <c r="C5997" s="415" t="s">
        <v>8</v>
      </c>
      <c r="D5997" s="416">
        <v>32.43</v>
      </c>
      <c r="E5997" s="417" t="s">
        <v>301</v>
      </c>
    </row>
    <row r="5998" spans="1:5" ht="40.5" x14ac:dyDescent="0.25">
      <c r="A5998" s="418">
        <v>97018</v>
      </c>
      <c r="B5998" s="414" t="s">
        <v>5752</v>
      </c>
      <c r="C5998" s="415" t="s">
        <v>8</v>
      </c>
      <c r="D5998" s="416">
        <v>26.93</v>
      </c>
      <c r="E5998" s="417" t="s">
        <v>301</v>
      </c>
    </row>
    <row r="5999" spans="1:5" ht="54" x14ac:dyDescent="0.25">
      <c r="A5999" s="418">
        <v>97031</v>
      </c>
      <c r="B5999" s="414" t="s">
        <v>5753</v>
      </c>
      <c r="C5999" s="415" t="s">
        <v>8</v>
      </c>
      <c r="D5999" s="416">
        <v>68.14</v>
      </c>
      <c r="E5999" s="417" t="s">
        <v>301</v>
      </c>
    </row>
    <row r="6000" spans="1:5" ht="54" x14ac:dyDescent="0.25">
      <c r="A6000" s="418">
        <v>97032</v>
      </c>
      <c r="B6000" s="414" t="s">
        <v>8091</v>
      </c>
      <c r="C6000" s="415" t="s">
        <v>8</v>
      </c>
      <c r="D6000" s="416">
        <v>42.37</v>
      </c>
      <c r="E6000" s="417" t="s">
        <v>301</v>
      </c>
    </row>
    <row r="6001" spans="1:5" ht="54" x14ac:dyDescent="0.25">
      <c r="A6001" s="418">
        <v>97033</v>
      </c>
      <c r="B6001" s="414" t="s">
        <v>6370</v>
      </c>
      <c r="C6001" s="415" t="s">
        <v>8</v>
      </c>
      <c r="D6001" s="416">
        <v>74.2</v>
      </c>
      <c r="E6001" s="417" t="s">
        <v>301</v>
      </c>
    </row>
    <row r="6002" spans="1:5" ht="54" x14ac:dyDescent="0.25">
      <c r="A6002" s="418">
        <v>97034</v>
      </c>
      <c r="B6002" s="414" t="s">
        <v>6371</v>
      </c>
      <c r="C6002" s="415" t="s">
        <v>8</v>
      </c>
      <c r="D6002" s="416">
        <v>44.74</v>
      </c>
      <c r="E6002" s="417" t="s">
        <v>301</v>
      </c>
    </row>
    <row r="6003" spans="1:5" ht="27" x14ac:dyDescent="0.25">
      <c r="A6003" s="418">
        <v>97039</v>
      </c>
      <c r="B6003" s="414" t="s">
        <v>5754</v>
      </c>
      <c r="C6003" s="415" t="s">
        <v>220</v>
      </c>
      <c r="D6003" s="416">
        <v>28.49</v>
      </c>
      <c r="E6003" s="417" t="s">
        <v>301</v>
      </c>
    </row>
    <row r="6004" spans="1:5" ht="27" x14ac:dyDescent="0.25">
      <c r="A6004" s="418">
        <v>97040</v>
      </c>
      <c r="B6004" s="414" t="s">
        <v>5755</v>
      </c>
      <c r="C6004" s="415" t="s">
        <v>220</v>
      </c>
      <c r="D6004" s="416">
        <v>11.02</v>
      </c>
      <c r="E6004" s="417" t="s">
        <v>301</v>
      </c>
    </row>
    <row r="6005" spans="1:5" ht="27" x14ac:dyDescent="0.25">
      <c r="A6005" s="418">
        <v>97041</v>
      </c>
      <c r="B6005" s="414" t="s">
        <v>5756</v>
      </c>
      <c r="C6005" s="415" t="s">
        <v>220</v>
      </c>
      <c r="D6005" s="416">
        <v>148.47999999999999</v>
      </c>
      <c r="E6005" s="417" t="s">
        <v>301</v>
      </c>
    </row>
    <row r="6006" spans="1:5" ht="13.5" x14ac:dyDescent="0.25">
      <c r="A6006" s="418">
        <v>97046</v>
      </c>
      <c r="B6006" s="414" t="s">
        <v>6372</v>
      </c>
      <c r="C6006" s="415" t="s">
        <v>220</v>
      </c>
      <c r="D6006" s="416">
        <v>0.27</v>
      </c>
      <c r="E6006" s="417" t="s">
        <v>301</v>
      </c>
    </row>
    <row r="6007" spans="1:5" ht="27" x14ac:dyDescent="0.25">
      <c r="A6007" s="418">
        <v>97047</v>
      </c>
      <c r="B6007" s="414" t="s">
        <v>6373</v>
      </c>
      <c r="C6007" s="415" t="s">
        <v>220</v>
      </c>
      <c r="D6007" s="416">
        <v>0.1</v>
      </c>
      <c r="E6007" s="417" t="s">
        <v>301</v>
      </c>
    </row>
    <row r="6008" spans="1:5" ht="27" x14ac:dyDescent="0.25">
      <c r="A6008" s="418">
        <v>97048</v>
      </c>
      <c r="B6008" s="414" t="s">
        <v>6374</v>
      </c>
      <c r="C6008" s="415" t="s">
        <v>220</v>
      </c>
      <c r="D6008" s="416">
        <v>0.08</v>
      </c>
      <c r="E6008" s="417" t="s">
        <v>301</v>
      </c>
    </row>
    <row r="6009" spans="1:5" ht="13.5" x14ac:dyDescent="0.25">
      <c r="A6009" s="418">
        <v>97051</v>
      </c>
      <c r="B6009" s="414" t="s">
        <v>6375</v>
      </c>
      <c r="C6009" s="415" t="s">
        <v>8</v>
      </c>
      <c r="D6009" s="416">
        <v>0.53</v>
      </c>
      <c r="E6009" s="417" t="s">
        <v>301</v>
      </c>
    </row>
    <row r="6010" spans="1:5" ht="13.5" x14ac:dyDescent="0.25">
      <c r="A6010" s="418">
        <v>97053</v>
      </c>
      <c r="B6010" s="414" t="s">
        <v>6376</v>
      </c>
      <c r="C6010" s="415" t="s">
        <v>8</v>
      </c>
      <c r="D6010" s="416">
        <v>24.73</v>
      </c>
      <c r="E6010" s="417" t="s">
        <v>301</v>
      </c>
    </row>
    <row r="6011" spans="1:5" ht="13.5" x14ac:dyDescent="0.25">
      <c r="A6011" s="418">
        <v>97062</v>
      </c>
      <c r="B6011" s="414" t="s">
        <v>5757</v>
      </c>
      <c r="C6011" s="415" t="s">
        <v>220</v>
      </c>
      <c r="D6011" s="416">
        <v>5.32</v>
      </c>
      <c r="E6011" s="417" t="s">
        <v>301</v>
      </c>
    </row>
    <row r="6012" spans="1:5" ht="40.5" x14ac:dyDescent="0.25">
      <c r="A6012" s="418">
        <v>97063</v>
      </c>
      <c r="B6012" s="414" t="s">
        <v>5758</v>
      </c>
      <c r="C6012" s="415" t="s">
        <v>220</v>
      </c>
      <c r="D6012" s="416">
        <v>7.37</v>
      </c>
      <c r="E6012" s="417" t="s">
        <v>301</v>
      </c>
    </row>
    <row r="6013" spans="1:5" ht="27" x14ac:dyDescent="0.25">
      <c r="A6013" s="418">
        <v>97064</v>
      </c>
      <c r="B6013" s="414" t="s">
        <v>5759</v>
      </c>
      <c r="C6013" s="415" t="s">
        <v>8</v>
      </c>
      <c r="D6013" s="416">
        <v>13.63</v>
      </c>
      <c r="E6013" s="417" t="s">
        <v>301</v>
      </c>
    </row>
    <row r="6014" spans="1:5" ht="27" x14ac:dyDescent="0.25">
      <c r="A6014" s="418">
        <v>97065</v>
      </c>
      <c r="B6014" s="414" t="s">
        <v>5760</v>
      </c>
      <c r="C6014" s="415" t="s">
        <v>260</v>
      </c>
      <c r="D6014" s="416">
        <v>4.78</v>
      </c>
      <c r="E6014" s="417" t="s">
        <v>301</v>
      </c>
    </row>
    <row r="6015" spans="1:5" ht="27" x14ac:dyDescent="0.25">
      <c r="A6015" s="418">
        <v>97066</v>
      </c>
      <c r="B6015" s="414" t="s">
        <v>8092</v>
      </c>
      <c r="C6015" s="415" t="s">
        <v>220</v>
      </c>
      <c r="D6015" s="416">
        <v>52.06</v>
      </c>
      <c r="E6015" s="417" t="s">
        <v>301</v>
      </c>
    </row>
    <row r="6016" spans="1:5" ht="27" x14ac:dyDescent="0.25">
      <c r="A6016" s="418">
        <v>97067</v>
      </c>
      <c r="B6016" s="414" t="s">
        <v>5761</v>
      </c>
      <c r="C6016" s="415" t="s">
        <v>8</v>
      </c>
      <c r="D6016" s="416">
        <v>590.11</v>
      </c>
      <c r="E6016" s="417" t="s">
        <v>301</v>
      </c>
    </row>
    <row r="6017" spans="1:5" ht="13.5" x14ac:dyDescent="0.25">
      <c r="A6017" s="413" t="s">
        <v>4855</v>
      </c>
      <c r="B6017" s="414" t="s">
        <v>4856</v>
      </c>
      <c r="C6017" s="415" t="s">
        <v>113</v>
      </c>
      <c r="D6017" s="416">
        <v>94.56</v>
      </c>
      <c r="E6017" s="417" t="s">
        <v>301</v>
      </c>
    </row>
    <row r="6018" spans="1:5" ht="27" x14ac:dyDescent="0.25">
      <c r="A6018" s="418">
        <v>73672</v>
      </c>
      <c r="B6018" s="414" t="s">
        <v>318</v>
      </c>
      <c r="C6018" s="415" t="s">
        <v>220</v>
      </c>
      <c r="D6018" s="416">
        <v>0.34</v>
      </c>
      <c r="E6018" s="417" t="s">
        <v>301</v>
      </c>
    </row>
    <row r="6019" spans="1:5" ht="27" x14ac:dyDescent="0.25">
      <c r="A6019" s="413" t="s">
        <v>4857</v>
      </c>
      <c r="B6019" s="414" t="s">
        <v>4858</v>
      </c>
      <c r="C6019" s="415" t="s">
        <v>220</v>
      </c>
      <c r="D6019" s="416">
        <v>0.48</v>
      </c>
      <c r="E6019" s="417" t="s">
        <v>301</v>
      </c>
    </row>
    <row r="6020" spans="1:5" ht="27" x14ac:dyDescent="0.25">
      <c r="A6020" s="413" t="s">
        <v>4859</v>
      </c>
      <c r="B6020" s="414" t="s">
        <v>4860</v>
      </c>
      <c r="C6020" s="415" t="s">
        <v>220</v>
      </c>
      <c r="D6020" s="416">
        <v>0.13</v>
      </c>
      <c r="E6020" s="417" t="s">
        <v>301</v>
      </c>
    </row>
    <row r="6021" spans="1:5" ht="13.5" x14ac:dyDescent="0.25">
      <c r="A6021" s="413" t="s">
        <v>4861</v>
      </c>
      <c r="B6021" s="414" t="s">
        <v>4862</v>
      </c>
      <c r="C6021" s="415" t="s">
        <v>220</v>
      </c>
      <c r="D6021" s="416">
        <v>1.26</v>
      </c>
      <c r="E6021" s="417" t="s">
        <v>301</v>
      </c>
    </row>
    <row r="6022" spans="1:5" ht="13.5" x14ac:dyDescent="0.25">
      <c r="A6022" s="418">
        <v>85331</v>
      </c>
      <c r="B6022" s="414" t="s">
        <v>4863</v>
      </c>
      <c r="C6022" s="415" t="s">
        <v>220</v>
      </c>
      <c r="D6022" s="416">
        <v>1.22</v>
      </c>
      <c r="E6022" s="417" t="s">
        <v>301</v>
      </c>
    </row>
    <row r="6023" spans="1:5" ht="13.5" x14ac:dyDescent="0.25">
      <c r="A6023" s="418">
        <v>85422</v>
      </c>
      <c r="B6023" s="414" t="s">
        <v>4864</v>
      </c>
      <c r="C6023" s="415" t="s">
        <v>220</v>
      </c>
      <c r="D6023" s="416">
        <v>6.31</v>
      </c>
      <c r="E6023" s="417" t="s">
        <v>301</v>
      </c>
    </row>
    <row r="6024" spans="1:5" ht="27" x14ac:dyDescent="0.25">
      <c r="A6024" s="413" t="s">
        <v>4865</v>
      </c>
      <c r="B6024" s="414" t="s">
        <v>4866</v>
      </c>
      <c r="C6024" s="415" t="s">
        <v>220</v>
      </c>
      <c r="D6024" s="416">
        <v>51.96</v>
      </c>
      <c r="E6024" s="417" t="s">
        <v>301</v>
      </c>
    </row>
    <row r="6025" spans="1:5" ht="13.5" x14ac:dyDescent="0.25">
      <c r="A6025" s="413" t="s">
        <v>4867</v>
      </c>
      <c r="B6025" s="414" t="s">
        <v>4868</v>
      </c>
      <c r="C6025" s="415" t="s">
        <v>8</v>
      </c>
      <c r="D6025" s="416">
        <v>2.61</v>
      </c>
      <c r="E6025" s="417" t="s">
        <v>301</v>
      </c>
    </row>
    <row r="6026" spans="1:5" ht="13.5" x14ac:dyDescent="0.25">
      <c r="A6026" s="413" t="s">
        <v>4869</v>
      </c>
      <c r="B6026" s="414" t="s">
        <v>4870</v>
      </c>
      <c r="C6026" s="415" t="s">
        <v>220</v>
      </c>
      <c r="D6026" s="416">
        <v>62.5</v>
      </c>
      <c r="E6026" s="417" t="s">
        <v>301</v>
      </c>
    </row>
    <row r="6027" spans="1:5" ht="13.5" x14ac:dyDescent="0.25">
      <c r="A6027" s="413" t="s">
        <v>4871</v>
      </c>
      <c r="B6027" s="414" t="s">
        <v>4872</v>
      </c>
      <c r="C6027" s="415" t="s">
        <v>220</v>
      </c>
      <c r="D6027" s="416">
        <v>53.19</v>
      </c>
      <c r="E6027" s="417" t="s">
        <v>301</v>
      </c>
    </row>
    <row r="6028" spans="1:5" ht="27" x14ac:dyDescent="0.25">
      <c r="A6028" s="418">
        <v>84126</v>
      </c>
      <c r="B6028" s="414" t="s">
        <v>4873</v>
      </c>
      <c r="C6028" s="415" t="s">
        <v>220</v>
      </c>
      <c r="D6028" s="416">
        <v>34.659999999999997</v>
      </c>
      <c r="E6028" s="417" t="s">
        <v>301</v>
      </c>
    </row>
    <row r="6029" spans="1:5" ht="13.5" x14ac:dyDescent="0.25">
      <c r="A6029" s="418">
        <v>85421</v>
      </c>
      <c r="B6029" s="414" t="s">
        <v>4874</v>
      </c>
      <c r="C6029" s="415" t="s">
        <v>220</v>
      </c>
      <c r="D6029" s="416">
        <v>13.11</v>
      </c>
      <c r="E6029" s="417" t="s">
        <v>301</v>
      </c>
    </row>
    <row r="6030" spans="1:5" ht="27" x14ac:dyDescent="0.25">
      <c r="A6030" s="418">
        <v>97621</v>
      </c>
      <c r="B6030" s="414" t="s">
        <v>5762</v>
      </c>
      <c r="C6030" s="415" t="s">
        <v>260</v>
      </c>
      <c r="D6030" s="416">
        <v>85.22</v>
      </c>
      <c r="E6030" s="417" t="s">
        <v>301</v>
      </c>
    </row>
    <row r="6031" spans="1:5" ht="27" x14ac:dyDescent="0.25">
      <c r="A6031" s="418">
        <v>97622</v>
      </c>
      <c r="B6031" s="414" t="s">
        <v>5763</v>
      </c>
      <c r="C6031" s="415" t="s">
        <v>260</v>
      </c>
      <c r="D6031" s="416">
        <v>41.53</v>
      </c>
      <c r="E6031" s="417" t="s">
        <v>301</v>
      </c>
    </row>
    <row r="6032" spans="1:5" ht="27" x14ac:dyDescent="0.25">
      <c r="A6032" s="418">
        <v>97623</v>
      </c>
      <c r="B6032" s="414" t="s">
        <v>5764</v>
      </c>
      <c r="C6032" s="415" t="s">
        <v>260</v>
      </c>
      <c r="D6032" s="416">
        <v>127.23</v>
      </c>
      <c r="E6032" s="417" t="s">
        <v>301</v>
      </c>
    </row>
    <row r="6033" spans="1:5" ht="27" x14ac:dyDescent="0.25">
      <c r="A6033" s="418">
        <v>97624</v>
      </c>
      <c r="B6033" s="414" t="s">
        <v>5765</v>
      </c>
      <c r="C6033" s="415" t="s">
        <v>260</v>
      </c>
      <c r="D6033" s="416">
        <v>78.09</v>
      </c>
      <c r="E6033" s="417" t="s">
        <v>301</v>
      </c>
    </row>
    <row r="6034" spans="1:5" ht="27" x14ac:dyDescent="0.25">
      <c r="A6034" s="418">
        <v>97625</v>
      </c>
      <c r="B6034" s="414" t="s">
        <v>5766</v>
      </c>
      <c r="C6034" s="415" t="s">
        <v>260</v>
      </c>
      <c r="D6034" s="416">
        <v>38.11</v>
      </c>
      <c r="E6034" s="417" t="s">
        <v>301</v>
      </c>
    </row>
    <row r="6035" spans="1:5" ht="27" x14ac:dyDescent="0.25">
      <c r="A6035" s="418">
        <v>97626</v>
      </c>
      <c r="B6035" s="414" t="s">
        <v>5767</v>
      </c>
      <c r="C6035" s="415" t="s">
        <v>260</v>
      </c>
      <c r="D6035" s="416">
        <v>431.2</v>
      </c>
      <c r="E6035" s="417" t="s">
        <v>301</v>
      </c>
    </row>
    <row r="6036" spans="1:5" ht="27" x14ac:dyDescent="0.25">
      <c r="A6036" s="418">
        <v>97627</v>
      </c>
      <c r="B6036" s="414" t="s">
        <v>5768</v>
      </c>
      <c r="C6036" s="415" t="s">
        <v>260</v>
      </c>
      <c r="D6036" s="416">
        <v>199.27</v>
      </c>
      <c r="E6036" s="417" t="s">
        <v>301</v>
      </c>
    </row>
    <row r="6037" spans="1:5" ht="13.5" x14ac:dyDescent="0.25">
      <c r="A6037" s="418">
        <v>97628</v>
      </c>
      <c r="B6037" s="414" t="s">
        <v>5769</v>
      </c>
      <c r="C6037" s="415" t="s">
        <v>260</v>
      </c>
      <c r="D6037" s="416">
        <v>205.26</v>
      </c>
      <c r="E6037" s="417" t="s">
        <v>301</v>
      </c>
    </row>
    <row r="6038" spans="1:5" ht="27" x14ac:dyDescent="0.25">
      <c r="A6038" s="418">
        <v>97629</v>
      </c>
      <c r="B6038" s="414" t="s">
        <v>5770</v>
      </c>
      <c r="C6038" s="415" t="s">
        <v>260</v>
      </c>
      <c r="D6038" s="416">
        <v>94.1</v>
      </c>
      <c r="E6038" s="417" t="s">
        <v>301</v>
      </c>
    </row>
    <row r="6039" spans="1:5" ht="13.5" x14ac:dyDescent="0.25">
      <c r="A6039" s="418">
        <v>97631</v>
      </c>
      <c r="B6039" s="414" t="s">
        <v>5771</v>
      </c>
      <c r="C6039" s="415" t="s">
        <v>220</v>
      </c>
      <c r="D6039" s="416">
        <v>2.46</v>
      </c>
      <c r="E6039" s="417" t="s">
        <v>301</v>
      </c>
    </row>
    <row r="6040" spans="1:5" ht="27" x14ac:dyDescent="0.25">
      <c r="A6040" s="418">
        <v>97632</v>
      </c>
      <c r="B6040" s="414" t="s">
        <v>5772</v>
      </c>
      <c r="C6040" s="415" t="s">
        <v>8</v>
      </c>
      <c r="D6040" s="416">
        <v>1.92</v>
      </c>
      <c r="E6040" s="417" t="s">
        <v>301</v>
      </c>
    </row>
    <row r="6041" spans="1:5" ht="27" x14ac:dyDescent="0.25">
      <c r="A6041" s="418">
        <v>97633</v>
      </c>
      <c r="B6041" s="414" t="s">
        <v>5773</v>
      </c>
      <c r="C6041" s="415" t="s">
        <v>220</v>
      </c>
      <c r="D6041" s="416">
        <v>16.82</v>
      </c>
      <c r="E6041" s="417" t="s">
        <v>301</v>
      </c>
    </row>
    <row r="6042" spans="1:5" ht="27" x14ac:dyDescent="0.25">
      <c r="A6042" s="418">
        <v>97634</v>
      </c>
      <c r="B6042" s="414" t="s">
        <v>5774</v>
      </c>
      <c r="C6042" s="415" t="s">
        <v>220</v>
      </c>
      <c r="D6042" s="416">
        <v>9.14</v>
      </c>
      <c r="E6042" s="417" t="s">
        <v>301</v>
      </c>
    </row>
    <row r="6043" spans="1:5" ht="27" x14ac:dyDescent="0.25">
      <c r="A6043" s="418">
        <v>97635</v>
      </c>
      <c r="B6043" s="414" t="s">
        <v>5775</v>
      </c>
      <c r="C6043" s="415" t="s">
        <v>220</v>
      </c>
      <c r="D6043" s="416">
        <v>11.74</v>
      </c>
      <c r="E6043" s="417" t="s">
        <v>301</v>
      </c>
    </row>
    <row r="6044" spans="1:5" ht="27" x14ac:dyDescent="0.25">
      <c r="A6044" s="418">
        <v>97636</v>
      </c>
      <c r="B6044" s="414" t="s">
        <v>5776</v>
      </c>
      <c r="C6044" s="415" t="s">
        <v>220</v>
      </c>
      <c r="D6044" s="416">
        <v>9.26</v>
      </c>
      <c r="E6044" s="417" t="s">
        <v>301</v>
      </c>
    </row>
    <row r="6045" spans="1:5" ht="27" x14ac:dyDescent="0.25">
      <c r="A6045" s="418">
        <v>97637</v>
      </c>
      <c r="B6045" s="414" t="s">
        <v>5777</v>
      </c>
      <c r="C6045" s="415" t="s">
        <v>220</v>
      </c>
      <c r="D6045" s="416">
        <v>1.92</v>
      </c>
      <c r="E6045" s="417" t="s">
        <v>301</v>
      </c>
    </row>
    <row r="6046" spans="1:5" ht="27" x14ac:dyDescent="0.25">
      <c r="A6046" s="418">
        <v>97638</v>
      </c>
      <c r="B6046" s="414" t="s">
        <v>5778</v>
      </c>
      <c r="C6046" s="415" t="s">
        <v>220</v>
      </c>
      <c r="D6046" s="416">
        <v>5.61</v>
      </c>
      <c r="E6046" s="417" t="s">
        <v>301</v>
      </c>
    </row>
    <row r="6047" spans="1:5" ht="27" x14ac:dyDescent="0.25">
      <c r="A6047" s="418">
        <v>97639</v>
      </c>
      <c r="B6047" s="414" t="s">
        <v>5779</v>
      </c>
      <c r="C6047" s="415" t="s">
        <v>220</v>
      </c>
      <c r="D6047" s="416">
        <v>14.92</v>
      </c>
      <c r="E6047" s="417" t="s">
        <v>301</v>
      </c>
    </row>
    <row r="6048" spans="1:5" ht="27" x14ac:dyDescent="0.25">
      <c r="A6048" s="418">
        <v>97640</v>
      </c>
      <c r="B6048" s="414" t="s">
        <v>5780</v>
      </c>
      <c r="C6048" s="415" t="s">
        <v>220</v>
      </c>
      <c r="D6048" s="416">
        <v>1.22</v>
      </c>
      <c r="E6048" s="417" t="s">
        <v>301</v>
      </c>
    </row>
    <row r="6049" spans="1:5" ht="13.5" x14ac:dyDescent="0.25">
      <c r="A6049" s="418">
        <v>97641</v>
      </c>
      <c r="B6049" s="414" t="s">
        <v>5781</v>
      </c>
      <c r="C6049" s="415" t="s">
        <v>220</v>
      </c>
      <c r="D6049" s="416">
        <v>3.73</v>
      </c>
      <c r="E6049" s="417" t="s">
        <v>301</v>
      </c>
    </row>
    <row r="6050" spans="1:5" ht="27" x14ac:dyDescent="0.25">
      <c r="A6050" s="418">
        <v>97642</v>
      </c>
      <c r="B6050" s="414" t="s">
        <v>5782</v>
      </c>
      <c r="C6050" s="415" t="s">
        <v>220</v>
      </c>
      <c r="D6050" s="416">
        <v>2.17</v>
      </c>
      <c r="E6050" s="417" t="s">
        <v>301</v>
      </c>
    </row>
    <row r="6051" spans="1:5" ht="27" x14ac:dyDescent="0.25">
      <c r="A6051" s="418">
        <v>97643</v>
      </c>
      <c r="B6051" s="414" t="s">
        <v>5783</v>
      </c>
      <c r="C6051" s="415" t="s">
        <v>220</v>
      </c>
      <c r="D6051" s="416">
        <v>18.32</v>
      </c>
      <c r="E6051" s="417" t="s">
        <v>301</v>
      </c>
    </row>
    <row r="6052" spans="1:5" ht="13.5" x14ac:dyDescent="0.25">
      <c r="A6052" s="418">
        <v>97644</v>
      </c>
      <c r="B6052" s="414" t="s">
        <v>5784</v>
      </c>
      <c r="C6052" s="415" t="s">
        <v>220</v>
      </c>
      <c r="D6052" s="416">
        <v>6.89</v>
      </c>
      <c r="E6052" s="417" t="s">
        <v>301</v>
      </c>
    </row>
    <row r="6053" spans="1:5" ht="13.5" x14ac:dyDescent="0.25">
      <c r="A6053" s="418">
        <v>97645</v>
      </c>
      <c r="B6053" s="414" t="s">
        <v>5785</v>
      </c>
      <c r="C6053" s="415" t="s">
        <v>220</v>
      </c>
      <c r="D6053" s="416">
        <v>20.12</v>
      </c>
      <c r="E6053" s="417" t="s">
        <v>301</v>
      </c>
    </row>
    <row r="6054" spans="1:5" ht="27" x14ac:dyDescent="0.25">
      <c r="A6054" s="418">
        <v>97647</v>
      </c>
      <c r="B6054" s="414" t="s">
        <v>5786</v>
      </c>
      <c r="C6054" s="415" t="s">
        <v>220</v>
      </c>
      <c r="D6054" s="416">
        <v>2.65</v>
      </c>
      <c r="E6054" s="417" t="s">
        <v>301</v>
      </c>
    </row>
    <row r="6055" spans="1:5" ht="27" x14ac:dyDescent="0.25">
      <c r="A6055" s="418">
        <v>97648</v>
      </c>
      <c r="B6055" s="414" t="s">
        <v>5787</v>
      </c>
      <c r="C6055" s="415" t="s">
        <v>220</v>
      </c>
      <c r="D6055" s="416">
        <v>1.52</v>
      </c>
      <c r="E6055" s="417" t="s">
        <v>301</v>
      </c>
    </row>
    <row r="6056" spans="1:5" ht="27" x14ac:dyDescent="0.25">
      <c r="A6056" s="418">
        <v>97649</v>
      </c>
      <c r="B6056" s="414" t="s">
        <v>5788</v>
      </c>
      <c r="C6056" s="415" t="s">
        <v>220</v>
      </c>
      <c r="D6056" s="416">
        <v>3.25</v>
      </c>
      <c r="E6056" s="417" t="s">
        <v>301</v>
      </c>
    </row>
    <row r="6057" spans="1:5" ht="27" x14ac:dyDescent="0.25">
      <c r="A6057" s="418">
        <v>97650</v>
      </c>
      <c r="B6057" s="414" t="s">
        <v>5789</v>
      </c>
      <c r="C6057" s="415" t="s">
        <v>220</v>
      </c>
      <c r="D6057" s="416">
        <v>5.7</v>
      </c>
      <c r="E6057" s="417" t="s">
        <v>301</v>
      </c>
    </row>
    <row r="6058" spans="1:5" ht="27" x14ac:dyDescent="0.25">
      <c r="A6058" s="418">
        <v>97651</v>
      </c>
      <c r="B6058" s="414" t="s">
        <v>5790</v>
      </c>
      <c r="C6058" s="415" t="s">
        <v>113</v>
      </c>
      <c r="D6058" s="416">
        <v>63.13</v>
      </c>
      <c r="E6058" s="417" t="s">
        <v>301</v>
      </c>
    </row>
    <row r="6059" spans="1:5" ht="27" x14ac:dyDescent="0.25">
      <c r="A6059" s="418">
        <v>97652</v>
      </c>
      <c r="B6059" s="414" t="s">
        <v>5791</v>
      </c>
      <c r="C6059" s="415" t="s">
        <v>113</v>
      </c>
      <c r="D6059" s="416">
        <v>143.13999999999999</v>
      </c>
      <c r="E6059" s="417" t="s">
        <v>301</v>
      </c>
    </row>
    <row r="6060" spans="1:5" ht="27" x14ac:dyDescent="0.25">
      <c r="A6060" s="418">
        <v>97653</v>
      </c>
      <c r="B6060" s="414" t="s">
        <v>5792</v>
      </c>
      <c r="C6060" s="415" t="s">
        <v>113</v>
      </c>
      <c r="D6060" s="416">
        <v>84.84</v>
      </c>
      <c r="E6060" s="417" t="s">
        <v>301</v>
      </c>
    </row>
    <row r="6061" spans="1:5" ht="27" x14ac:dyDescent="0.25">
      <c r="A6061" s="418">
        <v>97654</v>
      </c>
      <c r="B6061" s="414" t="s">
        <v>5793</v>
      </c>
      <c r="C6061" s="415" t="s">
        <v>113</v>
      </c>
      <c r="D6061" s="416">
        <v>106.74</v>
      </c>
      <c r="E6061" s="417" t="s">
        <v>301</v>
      </c>
    </row>
    <row r="6062" spans="1:5" ht="27" x14ac:dyDescent="0.25">
      <c r="A6062" s="418">
        <v>97655</v>
      </c>
      <c r="B6062" s="414" t="s">
        <v>5794</v>
      </c>
      <c r="C6062" s="415" t="s">
        <v>220</v>
      </c>
      <c r="D6062" s="416">
        <v>15.94</v>
      </c>
      <c r="E6062" s="417" t="s">
        <v>301</v>
      </c>
    </row>
    <row r="6063" spans="1:5" ht="27" x14ac:dyDescent="0.25">
      <c r="A6063" s="418">
        <v>97656</v>
      </c>
      <c r="B6063" s="414" t="s">
        <v>5795</v>
      </c>
      <c r="C6063" s="415" t="s">
        <v>113</v>
      </c>
      <c r="D6063" s="416">
        <v>160.96</v>
      </c>
      <c r="E6063" s="417" t="s">
        <v>301</v>
      </c>
    </row>
    <row r="6064" spans="1:5" ht="27" x14ac:dyDescent="0.25">
      <c r="A6064" s="418">
        <v>97657</v>
      </c>
      <c r="B6064" s="414" t="s">
        <v>5796</v>
      </c>
      <c r="C6064" s="415" t="s">
        <v>113</v>
      </c>
      <c r="D6064" s="416">
        <v>319.07</v>
      </c>
      <c r="E6064" s="417" t="s">
        <v>301</v>
      </c>
    </row>
    <row r="6065" spans="1:5" ht="27" x14ac:dyDescent="0.25">
      <c r="A6065" s="418">
        <v>97658</v>
      </c>
      <c r="B6065" s="414" t="s">
        <v>5797</v>
      </c>
      <c r="C6065" s="415" t="s">
        <v>113</v>
      </c>
      <c r="D6065" s="416">
        <v>123.87</v>
      </c>
      <c r="E6065" s="417" t="s">
        <v>301</v>
      </c>
    </row>
    <row r="6066" spans="1:5" ht="27" x14ac:dyDescent="0.25">
      <c r="A6066" s="418">
        <v>97659</v>
      </c>
      <c r="B6066" s="414" t="s">
        <v>5798</v>
      </c>
      <c r="C6066" s="415" t="s">
        <v>113</v>
      </c>
      <c r="D6066" s="416">
        <v>169.55</v>
      </c>
      <c r="E6066" s="417" t="s">
        <v>301</v>
      </c>
    </row>
    <row r="6067" spans="1:5" ht="27" x14ac:dyDescent="0.25">
      <c r="A6067" s="418">
        <v>97660</v>
      </c>
      <c r="B6067" s="414" t="s">
        <v>5799</v>
      </c>
      <c r="C6067" s="415" t="s">
        <v>113</v>
      </c>
      <c r="D6067" s="416">
        <v>0.49</v>
      </c>
      <c r="E6067" s="417" t="s">
        <v>301</v>
      </c>
    </row>
    <row r="6068" spans="1:5" ht="13.5" x14ac:dyDescent="0.25">
      <c r="A6068" s="418">
        <v>97661</v>
      </c>
      <c r="B6068" s="414" t="s">
        <v>5800</v>
      </c>
      <c r="C6068" s="415" t="s">
        <v>8</v>
      </c>
      <c r="D6068" s="416">
        <v>0.49</v>
      </c>
      <c r="E6068" s="417" t="s">
        <v>301</v>
      </c>
    </row>
    <row r="6069" spans="1:5" ht="27" x14ac:dyDescent="0.25">
      <c r="A6069" s="418">
        <v>97662</v>
      </c>
      <c r="B6069" s="414" t="s">
        <v>5801</v>
      </c>
      <c r="C6069" s="415" t="s">
        <v>8</v>
      </c>
      <c r="D6069" s="416">
        <v>0.36</v>
      </c>
      <c r="E6069" s="417" t="s">
        <v>301</v>
      </c>
    </row>
    <row r="6070" spans="1:5" ht="13.5" x14ac:dyDescent="0.25">
      <c r="A6070" s="418">
        <v>97663</v>
      </c>
      <c r="B6070" s="414" t="s">
        <v>5802</v>
      </c>
      <c r="C6070" s="415" t="s">
        <v>113</v>
      </c>
      <c r="D6070" s="416">
        <v>9.1300000000000008</v>
      </c>
      <c r="E6070" s="417" t="s">
        <v>301</v>
      </c>
    </row>
    <row r="6071" spans="1:5" ht="13.5" x14ac:dyDescent="0.25">
      <c r="A6071" s="418">
        <v>97664</v>
      </c>
      <c r="B6071" s="414" t="s">
        <v>5803</v>
      </c>
      <c r="C6071" s="415" t="s">
        <v>113</v>
      </c>
      <c r="D6071" s="416">
        <v>1.1399999999999999</v>
      </c>
      <c r="E6071" s="417" t="s">
        <v>301</v>
      </c>
    </row>
    <row r="6072" spans="1:5" ht="13.5" x14ac:dyDescent="0.25">
      <c r="A6072" s="418">
        <v>97665</v>
      </c>
      <c r="B6072" s="414" t="s">
        <v>5804</v>
      </c>
      <c r="C6072" s="415" t="s">
        <v>113</v>
      </c>
      <c r="D6072" s="416">
        <v>0.95</v>
      </c>
      <c r="E6072" s="417" t="s">
        <v>301</v>
      </c>
    </row>
    <row r="6073" spans="1:5" ht="27" x14ac:dyDescent="0.25">
      <c r="A6073" s="418">
        <v>97666</v>
      </c>
      <c r="B6073" s="414" t="s">
        <v>5805</v>
      </c>
      <c r="C6073" s="415" t="s">
        <v>113</v>
      </c>
      <c r="D6073" s="416">
        <v>6.65</v>
      </c>
      <c r="E6073" s="417" t="s">
        <v>301</v>
      </c>
    </row>
    <row r="6074" spans="1:5" ht="13.5" x14ac:dyDescent="0.25">
      <c r="A6074" s="418">
        <v>85423</v>
      </c>
      <c r="B6074" s="414" t="s">
        <v>4875</v>
      </c>
      <c r="C6074" s="415" t="s">
        <v>220</v>
      </c>
      <c r="D6074" s="416">
        <v>7.04</v>
      </c>
      <c r="E6074" s="417" t="s">
        <v>301</v>
      </c>
    </row>
    <row r="6075" spans="1:5" ht="27" x14ac:dyDescent="0.25">
      <c r="A6075" s="418">
        <v>85424</v>
      </c>
      <c r="B6075" s="414" t="s">
        <v>4876</v>
      </c>
      <c r="C6075" s="415" t="s">
        <v>220</v>
      </c>
      <c r="D6075" s="416">
        <v>21.78</v>
      </c>
      <c r="E6075" s="417" t="s">
        <v>301</v>
      </c>
    </row>
    <row r="6076" spans="1:5" ht="27" x14ac:dyDescent="0.25">
      <c r="A6076" s="418">
        <v>95967</v>
      </c>
      <c r="B6076" s="414" t="s">
        <v>4877</v>
      </c>
      <c r="C6076" s="415" t="s">
        <v>251</v>
      </c>
      <c r="D6076" s="416">
        <v>117.04</v>
      </c>
      <c r="E6076" s="417" t="s">
        <v>301</v>
      </c>
    </row>
    <row r="6077" spans="1:5" ht="13.5" x14ac:dyDescent="0.25">
      <c r="A6077" s="418">
        <v>99058</v>
      </c>
      <c r="B6077" s="414" t="s">
        <v>8093</v>
      </c>
      <c r="C6077" s="415" t="s">
        <v>113</v>
      </c>
      <c r="D6077" s="416">
        <v>6.81</v>
      </c>
      <c r="E6077" s="417" t="s">
        <v>301</v>
      </c>
    </row>
    <row r="6078" spans="1:5" ht="27" x14ac:dyDescent="0.25">
      <c r="A6078" s="418">
        <v>99059</v>
      </c>
      <c r="B6078" s="414" t="s">
        <v>8094</v>
      </c>
      <c r="C6078" s="415" t="s">
        <v>8</v>
      </c>
      <c r="D6078" s="416">
        <v>39.450000000000003</v>
      </c>
      <c r="E6078" s="417" t="s">
        <v>301</v>
      </c>
    </row>
    <row r="6079" spans="1:5" ht="13.5" x14ac:dyDescent="0.25">
      <c r="A6079" s="418">
        <v>99060</v>
      </c>
      <c r="B6079" s="414" t="s">
        <v>8095</v>
      </c>
      <c r="C6079" s="415" t="s">
        <v>113</v>
      </c>
      <c r="D6079" s="416">
        <v>104.22</v>
      </c>
      <c r="E6079" s="417" t="s">
        <v>301</v>
      </c>
    </row>
    <row r="6080" spans="1:5" ht="13.5" x14ac:dyDescent="0.25">
      <c r="A6080" s="418">
        <v>99061</v>
      </c>
      <c r="B6080" s="414" t="s">
        <v>8096</v>
      </c>
      <c r="C6080" s="415" t="s">
        <v>113</v>
      </c>
      <c r="D6080" s="416">
        <v>69.31</v>
      </c>
      <c r="E6080" s="417" t="s">
        <v>301</v>
      </c>
    </row>
    <row r="6081" spans="1:5" ht="13.5" x14ac:dyDescent="0.25">
      <c r="A6081" s="418">
        <v>99062</v>
      </c>
      <c r="B6081" s="414" t="s">
        <v>8097</v>
      </c>
      <c r="C6081" s="415" t="s">
        <v>113</v>
      </c>
      <c r="D6081" s="416">
        <v>1.98</v>
      </c>
      <c r="E6081" s="417" t="s">
        <v>301</v>
      </c>
    </row>
    <row r="6082" spans="1:5" ht="13.5" x14ac:dyDescent="0.25">
      <c r="A6082" s="418">
        <v>99063</v>
      </c>
      <c r="B6082" s="414" t="s">
        <v>8098</v>
      </c>
      <c r="C6082" s="415" t="s">
        <v>8</v>
      </c>
      <c r="D6082" s="416">
        <v>3.46</v>
      </c>
      <c r="E6082" s="417" t="s">
        <v>301</v>
      </c>
    </row>
    <row r="6083" spans="1:5" ht="13.5" x14ac:dyDescent="0.25">
      <c r="A6083" s="418">
        <v>99064</v>
      </c>
      <c r="B6083" s="414" t="s">
        <v>8099</v>
      </c>
      <c r="C6083" s="415" t="s">
        <v>8</v>
      </c>
      <c r="D6083" s="416">
        <v>0.34</v>
      </c>
      <c r="E6083" s="417" t="s">
        <v>301</v>
      </c>
    </row>
    <row r="6084" spans="1:5" ht="27" x14ac:dyDescent="0.25">
      <c r="A6084" s="418">
        <v>78472</v>
      </c>
      <c r="B6084" s="414" t="s">
        <v>4878</v>
      </c>
      <c r="C6084" s="415" t="s">
        <v>220</v>
      </c>
      <c r="D6084" s="416">
        <v>0.32</v>
      </c>
      <c r="E6084" s="417" t="s">
        <v>301</v>
      </c>
    </row>
    <row r="6085" spans="1:5" ht="27" x14ac:dyDescent="0.25">
      <c r="A6085" s="418">
        <v>93588</v>
      </c>
      <c r="B6085" s="414" t="s">
        <v>4879</v>
      </c>
      <c r="C6085" s="415" t="s">
        <v>320</v>
      </c>
      <c r="D6085" s="416">
        <v>1.58</v>
      </c>
      <c r="E6085" s="417" t="s">
        <v>301</v>
      </c>
    </row>
    <row r="6086" spans="1:5" ht="27" x14ac:dyDescent="0.25">
      <c r="A6086" s="418">
        <v>93589</v>
      </c>
      <c r="B6086" s="414" t="s">
        <v>4880</v>
      </c>
      <c r="C6086" s="415" t="s">
        <v>320</v>
      </c>
      <c r="D6086" s="416">
        <v>1.22</v>
      </c>
      <c r="E6086" s="417" t="s">
        <v>301</v>
      </c>
    </row>
    <row r="6087" spans="1:5" ht="27" x14ac:dyDescent="0.25">
      <c r="A6087" s="418">
        <v>93590</v>
      </c>
      <c r="B6087" s="414" t="s">
        <v>4881</v>
      </c>
      <c r="C6087" s="415" t="s">
        <v>320</v>
      </c>
      <c r="D6087" s="416">
        <v>0.81</v>
      </c>
      <c r="E6087" s="417" t="s">
        <v>301</v>
      </c>
    </row>
    <row r="6088" spans="1:5" ht="27" x14ac:dyDescent="0.25">
      <c r="A6088" s="418">
        <v>93591</v>
      </c>
      <c r="B6088" s="414" t="s">
        <v>4882</v>
      </c>
      <c r="C6088" s="415" t="s">
        <v>320</v>
      </c>
      <c r="D6088" s="416">
        <v>1.37</v>
      </c>
      <c r="E6088" s="417" t="s">
        <v>301</v>
      </c>
    </row>
    <row r="6089" spans="1:5" ht="27" x14ac:dyDescent="0.25">
      <c r="A6089" s="418">
        <v>93592</v>
      </c>
      <c r="B6089" s="414" t="s">
        <v>4883</v>
      </c>
      <c r="C6089" s="415" t="s">
        <v>320</v>
      </c>
      <c r="D6089" s="416">
        <v>1.04</v>
      </c>
      <c r="E6089" s="417" t="s">
        <v>301</v>
      </c>
    </row>
    <row r="6090" spans="1:5" ht="27" x14ac:dyDescent="0.25">
      <c r="A6090" s="418">
        <v>93593</v>
      </c>
      <c r="B6090" s="414" t="s">
        <v>4884</v>
      </c>
      <c r="C6090" s="415" t="s">
        <v>320</v>
      </c>
      <c r="D6090" s="416">
        <v>0.7</v>
      </c>
      <c r="E6090" s="417" t="s">
        <v>301</v>
      </c>
    </row>
    <row r="6091" spans="1:5" ht="27" x14ac:dyDescent="0.25">
      <c r="A6091" s="418">
        <v>93594</v>
      </c>
      <c r="B6091" s="414" t="s">
        <v>5806</v>
      </c>
      <c r="C6091" s="415" t="s">
        <v>3935</v>
      </c>
      <c r="D6091" s="416">
        <v>1.05</v>
      </c>
      <c r="E6091" s="417" t="s">
        <v>301</v>
      </c>
    </row>
    <row r="6092" spans="1:5" ht="27" x14ac:dyDescent="0.25">
      <c r="A6092" s="418">
        <v>93595</v>
      </c>
      <c r="B6092" s="414" t="s">
        <v>5807</v>
      </c>
      <c r="C6092" s="415" t="s">
        <v>3935</v>
      </c>
      <c r="D6092" s="416">
        <v>0.81</v>
      </c>
      <c r="E6092" s="417" t="s">
        <v>301</v>
      </c>
    </row>
    <row r="6093" spans="1:5" ht="27" x14ac:dyDescent="0.25">
      <c r="A6093" s="418">
        <v>93596</v>
      </c>
      <c r="B6093" s="414" t="s">
        <v>5808</v>
      </c>
      <c r="C6093" s="415" t="s">
        <v>3935</v>
      </c>
      <c r="D6093" s="416">
        <v>0.53</v>
      </c>
      <c r="E6093" s="417" t="s">
        <v>301</v>
      </c>
    </row>
    <row r="6094" spans="1:5" ht="27" x14ac:dyDescent="0.25">
      <c r="A6094" s="418">
        <v>93597</v>
      </c>
      <c r="B6094" s="414" t="s">
        <v>5809</v>
      </c>
      <c r="C6094" s="415" t="s">
        <v>3935</v>
      </c>
      <c r="D6094" s="416">
        <v>0.91</v>
      </c>
      <c r="E6094" s="417" t="s">
        <v>301</v>
      </c>
    </row>
    <row r="6095" spans="1:5" ht="27" x14ac:dyDescent="0.25">
      <c r="A6095" s="418">
        <v>93598</v>
      </c>
      <c r="B6095" s="414" t="s">
        <v>5810</v>
      </c>
      <c r="C6095" s="415" t="s">
        <v>3935</v>
      </c>
      <c r="D6095" s="416">
        <v>0.7</v>
      </c>
      <c r="E6095" s="417" t="s">
        <v>301</v>
      </c>
    </row>
    <row r="6096" spans="1:5" ht="27" x14ac:dyDescent="0.25">
      <c r="A6096" s="418">
        <v>93599</v>
      </c>
      <c r="B6096" s="414" t="s">
        <v>5811</v>
      </c>
      <c r="C6096" s="415" t="s">
        <v>3935</v>
      </c>
      <c r="D6096" s="416">
        <v>0.46</v>
      </c>
      <c r="E6096" s="417" t="s">
        <v>301</v>
      </c>
    </row>
    <row r="6097" spans="1:5" ht="27" x14ac:dyDescent="0.25">
      <c r="A6097" s="418">
        <v>95425</v>
      </c>
      <c r="B6097" s="414" t="s">
        <v>4885</v>
      </c>
      <c r="C6097" s="415" t="s">
        <v>320</v>
      </c>
      <c r="D6097" s="416">
        <v>1.19</v>
      </c>
      <c r="E6097" s="417" t="s">
        <v>301</v>
      </c>
    </row>
    <row r="6098" spans="1:5" ht="27" x14ac:dyDescent="0.25">
      <c r="A6098" s="418">
        <v>95426</v>
      </c>
      <c r="B6098" s="414" t="s">
        <v>4886</v>
      </c>
      <c r="C6098" s="415" t="s">
        <v>320</v>
      </c>
      <c r="D6098" s="416">
        <v>0.9</v>
      </c>
      <c r="E6098" s="417" t="s">
        <v>301</v>
      </c>
    </row>
    <row r="6099" spans="1:5" ht="27" x14ac:dyDescent="0.25">
      <c r="A6099" s="418">
        <v>95427</v>
      </c>
      <c r="B6099" s="414" t="s">
        <v>4887</v>
      </c>
      <c r="C6099" s="415" t="s">
        <v>320</v>
      </c>
      <c r="D6099" s="416">
        <v>0.6</v>
      </c>
      <c r="E6099" s="417" t="s">
        <v>301</v>
      </c>
    </row>
    <row r="6100" spans="1:5" ht="27" x14ac:dyDescent="0.25">
      <c r="A6100" s="418">
        <v>95428</v>
      </c>
      <c r="B6100" s="414" t="s">
        <v>5812</v>
      </c>
      <c r="C6100" s="415" t="s">
        <v>3935</v>
      </c>
      <c r="D6100" s="416">
        <v>0.79</v>
      </c>
      <c r="E6100" s="417" t="s">
        <v>301</v>
      </c>
    </row>
    <row r="6101" spans="1:5" ht="27" x14ac:dyDescent="0.25">
      <c r="A6101" s="418">
        <v>95429</v>
      </c>
      <c r="B6101" s="414" t="s">
        <v>5813</v>
      </c>
      <c r="C6101" s="415" t="s">
        <v>3935</v>
      </c>
      <c r="D6101" s="416">
        <v>0.6</v>
      </c>
      <c r="E6101" s="417" t="s">
        <v>301</v>
      </c>
    </row>
    <row r="6102" spans="1:5" ht="27" x14ac:dyDescent="0.25">
      <c r="A6102" s="418">
        <v>95430</v>
      </c>
      <c r="B6102" s="414" t="s">
        <v>5814</v>
      </c>
      <c r="C6102" s="415" t="s">
        <v>3935</v>
      </c>
      <c r="D6102" s="416">
        <v>0.39</v>
      </c>
      <c r="E6102" s="417" t="s">
        <v>301</v>
      </c>
    </row>
    <row r="6103" spans="1:5" ht="27" x14ac:dyDescent="0.25">
      <c r="A6103" s="418">
        <v>95875</v>
      </c>
      <c r="B6103" s="414" t="s">
        <v>4888</v>
      </c>
      <c r="C6103" s="415" t="s">
        <v>320</v>
      </c>
      <c r="D6103" s="416">
        <v>1.1299999999999999</v>
      </c>
      <c r="E6103" s="417" t="s">
        <v>301</v>
      </c>
    </row>
    <row r="6104" spans="1:5" ht="27" x14ac:dyDescent="0.25">
      <c r="A6104" s="418">
        <v>95876</v>
      </c>
      <c r="B6104" s="414" t="s">
        <v>4889</v>
      </c>
      <c r="C6104" s="415" t="s">
        <v>320</v>
      </c>
      <c r="D6104" s="416">
        <v>0.98</v>
      </c>
      <c r="E6104" s="417" t="s">
        <v>301</v>
      </c>
    </row>
    <row r="6105" spans="1:5" ht="27" x14ac:dyDescent="0.25">
      <c r="A6105" s="418">
        <v>95877</v>
      </c>
      <c r="B6105" s="414" t="s">
        <v>4890</v>
      </c>
      <c r="C6105" s="415" t="s">
        <v>320</v>
      </c>
      <c r="D6105" s="416">
        <v>0.84</v>
      </c>
      <c r="E6105" s="417" t="s">
        <v>301</v>
      </c>
    </row>
    <row r="6106" spans="1:5" ht="27" x14ac:dyDescent="0.25">
      <c r="A6106" s="418">
        <v>95878</v>
      </c>
      <c r="B6106" s="414" t="s">
        <v>5815</v>
      </c>
      <c r="C6106" s="415" t="s">
        <v>3935</v>
      </c>
      <c r="D6106" s="416">
        <v>0.75</v>
      </c>
      <c r="E6106" s="417" t="s">
        <v>301</v>
      </c>
    </row>
    <row r="6107" spans="1:5" ht="27" x14ac:dyDescent="0.25">
      <c r="A6107" s="418">
        <v>95879</v>
      </c>
      <c r="B6107" s="414" t="s">
        <v>5816</v>
      </c>
      <c r="C6107" s="415" t="s">
        <v>3935</v>
      </c>
      <c r="D6107" s="416">
        <v>0.66</v>
      </c>
      <c r="E6107" s="417" t="s">
        <v>301</v>
      </c>
    </row>
    <row r="6108" spans="1:5" ht="27" x14ac:dyDescent="0.25">
      <c r="A6108" s="418">
        <v>95880</v>
      </c>
      <c r="B6108" s="414" t="s">
        <v>5817</v>
      </c>
      <c r="C6108" s="415" t="s">
        <v>3935</v>
      </c>
      <c r="D6108" s="416">
        <v>0.56000000000000005</v>
      </c>
      <c r="E6108" s="417" t="s">
        <v>301</v>
      </c>
    </row>
    <row r="6109" spans="1:5" ht="40.5" x14ac:dyDescent="0.25">
      <c r="A6109" s="418">
        <v>93176</v>
      </c>
      <c r="B6109" s="414" t="s">
        <v>4891</v>
      </c>
      <c r="C6109" s="415" t="s">
        <v>3935</v>
      </c>
      <c r="D6109" s="416">
        <v>0.46</v>
      </c>
      <c r="E6109" s="417" t="s">
        <v>301</v>
      </c>
    </row>
    <row r="6110" spans="1:5" ht="40.5" x14ac:dyDescent="0.25">
      <c r="A6110" s="418">
        <v>93177</v>
      </c>
      <c r="B6110" s="414" t="s">
        <v>4892</v>
      </c>
      <c r="C6110" s="415" t="s">
        <v>3935</v>
      </c>
      <c r="D6110" s="416">
        <v>1.62</v>
      </c>
      <c r="E6110" s="417" t="s">
        <v>301</v>
      </c>
    </row>
    <row r="6111" spans="1:5" ht="40.5" x14ac:dyDescent="0.25">
      <c r="A6111" s="418">
        <v>93178</v>
      </c>
      <c r="B6111" s="414" t="s">
        <v>4893</v>
      </c>
      <c r="C6111" s="415" t="s">
        <v>3935</v>
      </c>
      <c r="D6111" s="416">
        <v>0.52</v>
      </c>
      <c r="E6111" s="417" t="s">
        <v>301</v>
      </c>
    </row>
    <row r="6112" spans="1:5" ht="40.5" x14ac:dyDescent="0.25">
      <c r="A6112" s="418">
        <v>93179</v>
      </c>
      <c r="B6112" s="414" t="s">
        <v>4894</v>
      </c>
      <c r="C6112" s="415" t="s">
        <v>3935</v>
      </c>
      <c r="D6112" s="416">
        <v>1.79</v>
      </c>
      <c r="E6112" s="417" t="s">
        <v>301</v>
      </c>
    </row>
    <row r="6113" spans="1:5" ht="27" x14ac:dyDescent="0.25">
      <c r="A6113" s="413" t="s">
        <v>4895</v>
      </c>
      <c r="B6113" s="414" t="s">
        <v>4896</v>
      </c>
      <c r="C6113" s="415" t="s">
        <v>8</v>
      </c>
      <c r="D6113" s="416">
        <v>28.99</v>
      </c>
      <c r="E6113" s="417" t="s">
        <v>301</v>
      </c>
    </row>
    <row r="6114" spans="1:5" ht="27" x14ac:dyDescent="0.25">
      <c r="A6114" s="413" t="s">
        <v>4897</v>
      </c>
      <c r="B6114" s="414" t="s">
        <v>4898</v>
      </c>
      <c r="C6114" s="415" t="s">
        <v>8</v>
      </c>
      <c r="D6114" s="416">
        <v>28.99</v>
      </c>
      <c r="E6114" s="417" t="s">
        <v>301</v>
      </c>
    </row>
    <row r="6115" spans="1:5" ht="27" x14ac:dyDescent="0.25">
      <c r="A6115" s="413" t="s">
        <v>4899</v>
      </c>
      <c r="B6115" s="414" t="s">
        <v>4900</v>
      </c>
      <c r="C6115" s="415" t="s">
        <v>8</v>
      </c>
      <c r="D6115" s="416">
        <v>45.9</v>
      </c>
      <c r="E6115" s="417" t="s">
        <v>301</v>
      </c>
    </row>
    <row r="6116" spans="1:5" ht="27" x14ac:dyDescent="0.25">
      <c r="A6116" s="413" t="s">
        <v>4901</v>
      </c>
      <c r="B6116" s="414" t="s">
        <v>4902</v>
      </c>
      <c r="C6116" s="415" t="s">
        <v>8</v>
      </c>
      <c r="D6116" s="416">
        <v>24</v>
      </c>
      <c r="E6116" s="417" t="s">
        <v>301</v>
      </c>
    </row>
    <row r="6117" spans="1:5" ht="27" x14ac:dyDescent="0.25">
      <c r="A6117" s="413" t="s">
        <v>4903</v>
      </c>
      <c r="B6117" s="414" t="s">
        <v>4904</v>
      </c>
      <c r="C6117" s="415" t="s">
        <v>8</v>
      </c>
      <c r="D6117" s="416">
        <v>36.11</v>
      </c>
      <c r="E6117" s="417" t="s">
        <v>301</v>
      </c>
    </row>
    <row r="6118" spans="1:5" ht="27" x14ac:dyDescent="0.25">
      <c r="A6118" s="413" t="s">
        <v>4905</v>
      </c>
      <c r="B6118" s="414" t="s">
        <v>4906</v>
      </c>
      <c r="C6118" s="415" t="s">
        <v>8</v>
      </c>
      <c r="D6118" s="416">
        <v>56.83</v>
      </c>
      <c r="E6118" s="417" t="s">
        <v>301</v>
      </c>
    </row>
    <row r="6119" spans="1:5" ht="40.5" x14ac:dyDescent="0.25">
      <c r="A6119" s="413" t="s">
        <v>4907</v>
      </c>
      <c r="B6119" s="414" t="s">
        <v>4908</v>
      </c>
      <c r="C6119" s="415" t="s">
        <v>8</v>
      </c>
      <c r="D6119" s="416">
        <v>55.4</v>
      </c>
      <c r="E6119" s="417" t="s">
        <v>301</v>
      </c>
    </row>
    <row r="6120" spans="1:5" ht="27" x14ac:dyDescent="0.25">
      <c r="A6120" s="413" t="s">
        <v>4909</v>
      </c>
      <c r="B6120" s="414" t="s">
        <v>4910</v>
      </c>
      <c r="C6120" s="415" t="s">
        <v>8</v>
      </c>
      <c r="D6120" s="416">
        <v>52.99</v>
      </c>
      <c r="E6120" s="417" t="s">
        <v>301</v>
      </c>
    </row>
    <row r="6121" spans="1:5" ht="27" x14ac:dyDescent="0.25">
      <c r="A6121" s="418">
        <v>85171</v>
      </c>
      <c r="B6121" s="414" t="s">
        <v>4911</v>
      </c>
      <c r="C6121" s="415" t="s">
        <v>8</v>
      </c>
      <c r="D6121" s="416">
        <v>3.93</v>
      </c>
      <c r="E6121" s="417" t="s">
        <v>301</v>
      </c>
    </row>
    <row r="6122" spans="1:5" ht="40.5" x14ac:dyDescent="0.25">
      <c r="A6122" s="413" t="s">
        <v>4912</v>
      </c>
      <c r="B6122" s="414" t="s">
        <v>4913</v>
      </c>
      <c r="C6122" s="415" t="s">
        <v>220</v>
      </c>
      <c r="D6122" s="416">
        <v>192.05</v>
      </c>
      <c r="E6122" s="417" t="s">
        <v>301</v>
      </c>
    </row>
    <row r="6123" spans="1:5" ht="40.5" x14ac:dyDescent="0.25">
      <c r="A6123" s="413" t="s">
        <v>4914</v>
      </c>
      <c r="B6123" s="414" t="s">
        <v>4915</v>
      </c>
      <c r="C6123" s="415" t="s">
        <v>220</v>
      </c>
      <c r="D6123" s="416">
        <v>122.36</v>
      </c>
      <c r="E6123" s="417" t="s">
        <v>301</v>
      </c>
    </row>
    <row r="6124" spans="1:5" ht="13.5" x14ac:dyDescent="0.25">
      <c r="A6124" s="413" t="s">
        <v>4916</v>
      </c>
      <c r="B6124" s="414" t="s">
        <v>4917</v>
      </c>
      <c r="C6124" s="415" t="s">
        <v>113</v>
      </c>
      <c r="D6124" s="416">
        <v>107.72</v>
      </c>
      <c r="E6124" s="417" t="s">
        <v>301</v>
      </c>
    </row>
    <row r="6125" spans="1:5" ht="13.5" x14ac:dyDescent="0.25">
      <c r="A6125" s="418">
        <v>98509</v>
      </c>
      <c r="B6125" s="414" t="s">
        <v>6377</v>
      </c>
      <c r="C6125" s="415" t="s">
        <v>113</v>
      </c>
      <c r="D6125" s="416">
        <v>31.87</v>
      </c>
      <c r="E6125" s="417" t="s">
        <v>301</v>
      </c>
    </row>
    <row r="6126" spans="1:5" ht="27" x14ac:dyDescent="0.25">
      <c r="A6126" s="418">
        <v>98510</v>
      </c>
      <c r="B6126" s="414" t="s">
        <v>6378</v>
      </c>
      <c r="C6126" s="415" t="s">
        <v>113</v>
      </c>
      <c r="D6126" s="416">
        <v>50.76</v>
      </c>
      <c r="E6126" s="417" t="s">
        <v>301</v>
      </c>
    </row>
    <row r="6127" spans="1:5" ht="27" x14ac:dyDescent="0.25">
      <c r="A6127" s="418">
        <v>98511</v>
      </c>
      <c r="B6127" s="414" t="s">
        <v>6379</v>
      </c>
      <c r="C6127" s="415" t="s">
        <v>113</v>
      </c>
      <c r="D6127" s="416">
        <v>94.75</v>
      </c>
      <c r="E6127" s="417" t="s">
        <v>301</v>
      </c>
    </row>
    <row r="6128" spans="1:5" ht="13.5" x14ac:dyDescent="0.25">
      <c r="A6128" s="418">
        <v>98516</v>
      </c>
      <c r="B6128" s="414" t="s">
        <v>6380</v>
      </c>
      <c r="C6128" s="415" t="s">
        <v>113</v>
      </c>
      <c r="D6128" s="416">
        <v>236.94</v>
      </c>
      <c r="E6128" s="417" t="s">
        <v>301</v>
      </c>
    </row>
    <row r="6129" spans="1:5" ht="13.5" x14ac:dyDescent="0.25">
      <c r="A6129" s="418">
        <v>98519</v>
      </c>
      <c r="B6129" s="414" t="s">
        <v>6381</v>
      </c>
      <c r="C6129" s="415" t="s">
        <v>220</v>
      </c>
      <c r="D6129" s="416">
        <v>1.58</v>
      </c>
      <c r="E6129" s="417" t="s">
        <v>301</v>
      </c>
    </row>
    <row r="6130" spans="1:5" ht="13.5" x14ac:dyDescent="0.25">
      <c r="A6130" s="418">
        <v>98520</v>
      </c>
      <c r="B6130" s="414" t="s">
        <v>6382</v>
      </c>
      <c r="C6130" s="415" t="s">
        <v>220</v>
      </c>
      <c r="D6130" s="416">
        <v>3.66</v>
      </c>
      <c r="E6130" s="417" t="s">
        <v>301</v>
      </c>
    </row>
    <row r="6131" spans="1:5" ht="13.5" x14ac:dyDescent="0.25">
      <c r="A6131" s="418">
        <v>98521</v>
      </c>
      <c r="B6131" s="414" t="s">
        <v>6383</v>
      </c>
      <c r="C6131" s="415" t="s">
        <v>220</v>
      </c>
      <c r="D6131" s="416">
        <v>0.28000000000000003</v>
      </c>
      <c r="E6131" s="417" t="s">
        <v>301</v>
      </c>
    </row>
    <row r="6132" spans="1:5" ht="27" x14ac:dyDescent="0.25">
      <c r="A6132" s="418">
        <v>98522</v>
      </c>
      <c r="B6132" s="414" t="s">
        <v>6384</v>
      </c>
      <c r="C6132" s="415" t="s">
        <v>8</v>
      </c>
      <c r="D6132" s="416">
        <v>120</v>
      </c>
      <c r="E6132" s="417" t="s">
        <v>301</v>
      </c>
    </row>
    <row r="6133" spans="1:5" ht="13.5" x14ac:dyDescent="0.25">
      <c r="A6133" s="418">
        <v>98524</v>
      </c>
      <c r="B6133" s="414" t="s">
        <v>6385</v>
      </c>
      <c r="C6133" s="415" t="s">
        <v>220</v>
      </c>
      <c r="D6133" s="416">
        <v>2.62</v>
      </c>
      <c r="E6133" s="417" t="s">
        <v>301</v>
      </c>
    </row>
    <row r="6134" spans="1:5" ht="13.5" x14ac:dyDescent="0.25">
      <c r="A6134" s="418">
        <v>85179</v>
      </c>
      <c r="B6134" s="414" t="s">
        <v>4918</v>
      </c>
      <c r="C6134" s="415" t="s">
        <v>220</v>
      </c>
      <c r="D6134" s="416">
        <v>12.45</v>
      </c>
      <c r="E6134" s="417" t="s">
        <v>301</v>
      </c>
    </row>
    <row r="6135" spans="1:5" ht="13.5" x14ac:dyDescent="0.25">
      <c r="A6135" s="418">
        <v>85180</v>
      </c>
      <c r="B6135" s="414" t="s">
        <v>4919</v>
      </c>
      <c r="C6135" s="415" t="s">
        <v>220</v>
      </c>
      <c r="D6135" s="416">
        <v>12.45</v>
      </c>
      <c r="E6135" s="417" t="s">
        <v>301</v>
      </c>
    </row>
    <row r="6136" spans="1:5" ht="13.5" x14ac:dyDescent="0.25">
      <c r="A6136" s="418">
        <v>98503</v>
      </c>
      <c r="B6136" s="414" t="s">
        <v>6386</v>
      </c>
      <c r="C6136" s="415" t="s">
        <v>220</v>
      </c>
      <c r="D6136" s="416">
        <v>12.61</v>
      </c>
      <c r="E6136" s="417" t="s">
        <v>301</v>
      </c>
    </row>
    <row r="6137" spans="1:5" ht="13.5" x14ac:dyDescent="0.25">
      <c r="A6137" s="418">
        <v>98504</v>
      </c>
      <c r="B6137" s="414" t="s">
        <v>6387</v>
      </c>
      <c r="C6137" s="415" t="s">
        <v>220</v>
      </c>
      <c r="D6137" s="416">
        <v>7.55</v>
      </c>
      <c r="E6137" s="417" t="s">
        <v>301</v>
      </c>
    </row>
    <row r="6138" spans="1:5" ht="13.5" x14ac:dyDescent="0.25">
      <c r="A6138" s="418">
        <v>98505</v>
      </c>
      <c r="B6138" s="414" t="s">
        <v>6388</v>
      </c>
      <c r="C6138" s="415" t="s">
        <v>220</v>
      </c>
      <c r="D6138" s="416">
        <v>46.17</v>
      </c>
      <c r="E6138" s="417" t="s">
        <v>301</v>
      </c>
    </row>
    <row r="6139" spans="1:5" ht="13.5" x14ac:dyDescent="0.25">
      <c r="A6139" s="418">
        <v>85184</v>
      </c>
      <c r="B6139" s="414" t="s">
        <v>4920</v>
      </c>
      <c r="C6139" s="415" t="s">
        <v>220</v>
      </c>
      <c r="D6139" s="416">
        <v>3.94</v>
      </c>
      <c r="E6139" s="417" t="s">
        <v>301</v>
      </c>
    </row>
    <row r="6140" spans="1:5" ht="13.5" x14ac:dyDescent="0.25">
      <c r="A6140" s="418">
        <v>85185</v>
      </c>
      <c r="B6140" s="414" t="s">
        <v>4921</v>
      </c>
      <c r="C6140" s="415" t="s">
        <v>220</v>
      </c>
      <c r="D6140" s="416">
        <v>5.19</v>
      </c>
      <c r="E6140" s="417" t="s">
        <v>301</v>
      </c>
    </row>
    <row r="6141" spans="1:5" ht="27" x14ac:dyDescent="0.25">
      <c r="A6141" s="418">
        <v>98525</v>
      </c>
      <c r="B6141" s="414" t="s">
        <v>6389</v>
      </c>
      <c r="C6141" s="415" t="s">
        <v>220</v>
      </c>
      <c r="D6141" s="416">
        <v>0.26</v>
      </c>
      <c r="E6141" s="417" t="s">
        <v>301</v>
      </c>
    </row>
    <row r="6142" spans="1:5" ht="27" x14ac:dyDescent="0.25">
      <c r="A6142" s="418">
        <v>98526</v>
      </c>
      <c r="B6142" s="414" t="s">
        <v>6390</v>
      </c>
      <c r="C6142" s="415" t="s">
        <v>113</v>
      </c>
      <c r="D6142" s="416">
        <v>57.68</v>
      </c>
      <c r="E6142" s="417" t="s">
        <v>301</v>
      </c>
    </row>
    <row r="6143" spans="1:5" ht="27" x14ac:dyDescent="0.25">
      <c r="A6143" s="418">
        <v>98527</v>
      </c>
      <c r="B6143" s="414" t="s">
        <v>6391</v>
      </c>
      <c r="C6143" s="415" t="s">
        <v>113</v>
      </c>
      <c r="D6143" s="416">
        <v>124.19</v>
      </c>
      <c r="E6143" s="417" t="s">
        <v>301</v>
      </c>
    </row>
    <row r="6144" spans="1:5" ht="27" x14ac:dyDescent="0.25">
      <c r="A6144" s="418">
        <v>98528</v>
      </c>
      <c r="B6144" s="414" t="s">
        <v>6392</v>
      </c>
      <c r="C6144" s="415" t="s">
        <v>113</v>
      </c>
      <c r="D6144" s="416">
        <v>181.6</v>
      </c>
      <c r="E6144" s="417" t="s">
        <v>301</v>
      </c>
    </row>
    <row r="6145" spans="1:5" ht="27" x14ac:dyDescent="0.25">
      <c r="A6145" s="418">
        <v>98529</v>
      </c>
      <c r="B6145" s="414" t="s">
        <v>6393</v>
      </c>
      <c r="C6145" s="415" t="s">
        <v>113</v>
      </c>
      <c r="D6145" s="416">
        <v>56.44</v>
      </c>
      <c r="E6145" s="417" t="s">
        <v>301</v>
      </c>
    </row>
    <row r="6146" spans="1:5" ht="27" x14ac:dyDescent="0.25">
      <c r="A6146" s="418">
        <v>98530</v>
      </c>
      <c r="B6146" s="414" t="s">
        <v>6394</v>
      </c>
      <c r="C6146" s="415" t="s">
        <v>113</v>
      </c>
      <c r="D6146" s="416">
        <v>100.54</v>
      </c>
      <c r="E6146" s="417" t="s">
        <v>301</v>
      </c>
    </row>
    <row r="6147" spans="1:5" ht="27" x14ac:dyDescent="0.25">
      <c r="A6147" s="418">
        <v>98531</v>
      </c>
      <c r="B6147" s="414" t="s">
        <v>6395</v>
      </c>
      <c r="C6147" s="415" t="s">
        <v>113</v>
      </c>
      <c r="D6147" s="416">
        <v>206.02</v>
      </c>
      <c r="E6147" s="417" t="s">
        <v>301</v>
      </c>
    </row>
    <row r="6148" spans="1:5" ht="13.5" x14ac:dyDescent="0.25">
      <c r="A6148" s="418">
        <v>98532</v>
      </c>
      <c r="B6148" s="414" t="s">
        <v>6396</v>
      </c>
      <c r="C6148" s="415" t="s">
        <v>113</v>
      </c>
      <c r="D6148" s="416">
        <v>68.97</v>
      </c>
      <c r="E6148" s="417" t="s">
        <v>301</v>
      </c>
    </row>
    <row r="6149" spans="1:5" ht="27" x14ac:dyDescent="0.25">
      <c r="A6149" s="418">
        <v>98533</v>
      </c>
      <c r="B6149" s="414" t="s">
        <v>6397</v>
      </c>
      <c r="C6149" s="415" t="s">
        <v>113</v>
      </c>
      <c r="D6149" s="416">
        <v>190.09</v>
      </c>
      <c r="E6149" s="417" t="s">
        <v>301</v>
      </c>
    </row>
    <row r="6150" spans="1:5" ht="27" x14ac:dyDescent="0.25">
      <c r="A6150" s="418">
        <v>98534</v>
      </c>
      <c r="B6150" s="414" t="s">
        <v>6398</v>
      </c>
      <c r="C6150" s="415" t="s">
        <v>113</v>
      </c>
      <c r="D6150" s="416">
        <v>485.58</v>
      </c>
      <c r="E6150" s="417" t="s">
        <v>301</v>
      </c>
    </row>
    <row r="6151" spans="1:5" ht="27" x14ac:dyDescent="0.25">
      <c r="A6151" s="418">
        <v>98535</v>
      </c>
      <c r="B6151" s="414" t="s">
        <v>6399</v>
      </c>
      <c r="C6151" s="415" t="s">
        <v>113</v>
      </c>
      <c r="D6151" s="416">
        <v>770.97</v>
      </c>
      <c r="E6151" s="417" t="s">
        <v>301</v>
      </c>
    </row>
    <row r="6152" spans="1:5" ht="13.5" x14ac:dyDescent="0.25">
      <c r="A6152" s="418">
        <v>88238</v>
      </c>
      <c r="B6152" s="414" t="s">
        <v>4922</v>
      </c>
      <c r="C6152" s="415" t="s">
        <v>251</v>
      </c>
      <c r="D6152" s="416">
        <v>16.559999999999999</v>
      </c>
      <c r="E6152" s="417" t="s">
        <v>301</v>
      </c>
    </row>
    <row r="6153" spans="1:5" ht="13.5" x14ac:dyDescent="0.25">
      <c r="A6153" s="418">
        <v>88239</v>
      </c>
      <c r="B6153" s="414" t="s">
        <v>397</v>
      </c>
      <c r="C6153" s="415" t="s">
        <v>251</v>
      </c>
      <c r="D6153" s="416">
        <v>17.97</v>
      </c>
      <c r="E6153" s="417" t="s">
        <v>301</v>
      </c>
    </row>
    <row r="6154" spans="1:5" ht="13.5" x14ac:dyDescent="0.25">
      <c r="A6154" s="418">
        <v>88240</v>
      </c>
      <c r="B6154" s="414" t="s">
        <v>4923</v>
      </c>
      <c r="C6154" s="415" t="s">
        <v>251</v>
      </c>
      <c r="D6154" s="416">
        <v>13.06</v>
      </c>
      <c r="E6154" s="417" t="s">
        <v>301</v>
      </c>
    </row>
    <row r="6155" spans="1:5" ht="13.5" x14ac:dyDescent="0.25">
      <c r="A6155" s="418">
        <v>88241</v>
      </c>
      <c r="B6155" s="414" t="s">
        <v>4924</v>
      </c>
      <c r="C6155" s="415" t="s">
        <v>251</v>
      </c>
      <c r="D6155" s="416">
        <v>16.920000000000002</v>
      </c>
      <c r="E6155" s="417" t="s">
        <v>301</v>
      </c>
    </row>
    <row r="6156" spans="1:5" ht="13.5" x14ac:dyDescent="0.25">
      <c r="A6156" s="418">
        <v>88242</v>
      </c>
      <c r="B6156" s="414" t="s">
        <v>4925</v>
      </c>
      <c r="C6156" s="415" t="s">
        <v>251</v>
      </c>
      <c r="D6156" s="416">
        <v>15.81</v>
      </c>
      <c r="E6156" s="417" t="s">
        <v>301</v>
      </c>
    </row>
    <row r="6157" spans="1:5" ht="13.5" x14ac:dyDescent="0.25">
      <c r="A6157" s="418">
        <v>88243</v>
      </c>
      <c r="B6157" s="414" t="s">
        <v>4926</v>
      </c>
      <c r="C6157" s="415" t="s">
        <v>251</v>
      </c>
      <c r="D6157" s="416">
        <v>18.78</v>
      </c>
      <c r="E6157" s="417" t="s">
        <v>301</v>
      </c>
    </row>
    <row r="6158" spans="1:5" ht="13.5" x14ac:dyDescent="0.25">
      <c r="A6158" s="418">
        <v>88245</v>
      </c>
      <c r="B6158" s="414" t="s">
        <v>4927</v>
      </c>
      <c r="C6158" s="415" t="s">
        <v>251</v>
      </c>
      <c r="D6158" s="416">
        <v>21.35</v>
      </c>
      <c r="E6158" s="417" t="s">
        <v>301</v>
      </c>
    </row>
    <row r="6159" spans="1:5" ht="13.5" x14ac:dyDescent="0.25">
      <c r="A6159" s="418">
        <v>88246</v>
      </c>
      <c r="B6159" s="414" t="s">
        <v>4928</v>
      </c>
      <c r="C6159" s="415" t="s">
        <v>251</v>
      </c>
      <c r="D6159" s="416">
        <v>16.77</v>
      </c>
      <c r="E6159" s="417" t="s">
        <v>301</v>
      </c>
    </row>
    <row r="6160" spans="1:5" ht="13.5" x14ac:dyDescent="0.25">
      <c r="A6160" s="418">
        <v>88247</v>
      </c>
      <c r="B6160" s="414" t="s">
        <v>173</v>
      </c>
      <c r="C6160" s="415" t="s">
        <v>251</v>
      </c>
      <c r="D6160" s="416">
        <v>16.91</v>
      </c>
      <c r="E6160" s="417" t="s">
        <v>301</v>
      </c>
    </row>
    <row r="6161" spans="1:5" ht="13.5" x14ac:dyDescent="0.25">
      <c r="A6161" s="418">
        <v>88248</v>
      </c>
      <c r="B6161" s="414" t="s">
        <v>110</v>
      </c>
      <c r="C6161" s="415" t="s">
        <v>251</v>
      </c>
      <c r="D6161" s="416">
        <v>16.420000000000002</v>
      </c>
      <c r="E6161" s="417" t="s">
        <v>301</v>
      </c>
    </row>
    <row r="6162" spans="1:5" ht="13.5" x14ac:dyDescent="0.25">
      <c r="A6162" s="418">
        <v>88249</v>
      </c>
      <c r="B6162" s="414" t="s">
        <v>4929</v>
      </c>
      <c r="C6162" s="415" t="s">
        <v>251</v>
      </c>
      <c r="D6162" s="416">
        <v>34.229999999999997</v>
      </c>
      <c r="E6162" s="417" t="s">
        <v>301</v>
      </c>
    </row>
    <row r="6163" spans="1:5" ht="13.5" x14ac:dyDescent="0.25">
      <c r="A6163" s="418">
        <v>88250</v>
      </c>
      <c r="B6163" s="414" t="s">
        <v>4930</v>
      </c>
      <c r="C6163" s="415" t="s">
        <v>251</v>
      </c>
      <c r="D6163" s="416">
        <v>14.96</v>
      </c>
      <c r="E6163" s="417" t="s">
        <v>301</v>
      </c>
    </row>
    <row r="6164" spans="1:5" ht="13.5" x14ac:dyDescent="0.25">
      <c r="A6164" s="418">
        <v>88251</v>
      </c>
      <c r="B6164" s="414" t="s">
        <v>269</v>
      </c>
      <c r="C6164" s="415" t="s">
        <v>251</v>
      </c>
      <c r="D6164" s="416">
        <v>17.350000000000001</v>
      </c>
      <c r="E6164" s="417" t="s">
        <v>301</v>
      </c>
    </row>
    <row r="6165" spans="1:5" ht="13.5" x14ac:dyDescent="0.25">
      <c r="A6165" s="418">
        <v>88252</v>
      </c>
      <c r="B6165" s="414" t="s">
        <v>4931</v>
      </c>
      <c r="C6165" s="415" t="s">
        <v>251</v>
      </c>
      <c r="D6165" s="416">
        <v>16.489999999999998</v>
      </c>
      <c r="E6165" s="417" t="s">
        <v>301</v>
      </c>
    </row>
    <row r="6166" spans="1:5" ht="13.5" x14ac:dyDescent="0.25">
      <c r="A6166" s="418">
        <v>88253</v>
      </c>
      <c r="B6166" s="414" t="s">
        <v>4932</v>
      </c>
      <c r="C6166" s="415" t="s">
        <v>251</v>
      </c>
      <c r="D6166" s="416">
        <v>11.08</v>
      </c>
      <c r="E6166" s="417" t="s">
        <v>301</v>
      </c>
    </row>
    <row r="6167" spans="1:5" ht="13.5" x14ac:dyDescent="0.25">
      <c r="A6167" s="418">
        <v>88255</v>
      </c>
      <c r="B6167" s="414" t="s">
        <v>4933</v>
      </c>
      <c r="C6167" s="415" t="s">
        <v>251</v>
      </c>
      <c r="D6167" s="416">
        <v>37.26</v>
      </c>
      <c r="E6167" s="417" t="s">
        <v>301</v>
      </c>
    </row>
    <row r="6168" spans="1:5" ht="13.5" x14ac:dyDescent="0.25">
      <c r="A6168" s="418">
        <v>88256</v>
      </c>
      <c r="B6168" s="414" t="s">
        <v>287</v>
      </c>
      <c r="C6168" s="415" t="s">
        <v>251</v>
      </c>
      <c r="D6168" s="416">
        <v>21.39</v>
      </c>
      <c r="E6168" s="417" t="s">
        <v>301</v>
      </c>
    </row>
    <row r="6169" spans="1:5" ht="13.5" x14ac:dyDescent="0.25">
      <c r="A6169" s="418">
        <v>88257</v>
      </c>
      <c r="B6169" s="414" t="s">
        <v>4934</v>
      </c>
      <c r="C6169" s="415" t="s">
        <v>251</v>
      </c>
      <c r="D6169" s="416">
        <v>15.88</v>
      </c>
      <c r="E6169" s="417" t="s">
        <v>301</v>
      </c>
    </row>
    <row r="6170" spans="1:5" ht="13.5" x14ac:dyDescent="0.25">
      <c r="A6170" s="418">
        <v>88258</v>
      </c>
      <c r="B6170" s="414" t="s">
        <v>4935</v>
      </c>
      <c r="C6170" s="415" t="s">
        <v>251</v>
      </c>
      <c r="D6170" s="416">
        <v>27.36</v>
      </c>
      <c r="E6170" s="417" t="s">
        <v>301</v>
      </c>
    </row>
    <row r="6171" spans="1:5" ht="13.5" x14ac:dyDescent="0.25">
      <c r="A6171" s="418">
        <v>88259</v>
      </c>
      <c r="B6171" s="414" t="s">
        <v>4936</v>
      </c>
      <c r="C6171" s="415" t="s">
        <v>251</v>
      </c>
      <c r="D6171" s="416">
        <v>24.85</v>
      </c>
      <c r="E6171" s="417" t="s">
        <v>301</v>
      </c>
    </row>
    <row r="6172" spans="1:5" ht="13.5" x14ac:dyDescent="0.25">
      <c r="A6172" s="418">
        <v>88260</v>
      </c>
      <c r="B6172" s="414" t="s">
        <v>309</v>
      </c>
      <c r="C6172" s="415" t="s">
        <v>251</v>
      </c>
      <c r="D6172" s="416">
        <v>20.16</v>
      </c>
      <c r="E6172" s="417" t="s">
        <v>301</v>
      </c>
    </row>
    <row r="6173" spans="1:5" ht="13.5" x14ac:dyDescent="0.25">
      <c r="A6173" s="418">
        <v>88261</v>
      </c>
      <c r="B6173" s="414" t="s">
        <v>398</v>
      </c>
      <c r="C6173" s="415" t="s">
        <v>251</v>
      </c>
      <c r="D6173" s="416">
        <v>21.35</v>
      </c>
      <c r="E6173" s="417" t="s">
        <v>301</v>
      </c>
    </row>
    <row r="6174" spans="1:5" ht="13.5" x14ac:dyDescent="0.25">
      <c r="A6174" s="418">
        <v>88262</v>
      </c>
      <c r="B6174" s="414" t="s">
        <v>192</v>
      </c>
      <c r="C6174" s="415" t="s">
        <v>251</v>
      </c>
      <c r="D6174" s="416">
        <v>21.31</v>
      </c>
      <c r="E6174" s="417" t="s">
        <v>301</v>
      </c>
    </row>
    <row r="6175" spans="1:5" ht="13.5" x14ac:dyDescent="0.25">
      <c r="A6175" s="418">
        <v>88263</v>
      </c>
      <c r="B6175" s="414" t="s">
        <v>4937</v>
      </c>
      <c r="C6175" s="415" t="s">
        <v>251</v>
      </c>
      <c r="D6175" s="416">
        <v>14.33</v>
      </c>
      <c r="E6175" s="417" t="s">
        <v>301</v>
      </c>
    </row>
    <row r="6176" spans="1:5" ht="13.5" x14ac:dyDescent="0.25">
      <c r="A6176" s="418">
        <v>88264</v>
      </c>
      <c r="B6176" s="414" t="s">
        <v>174</v>
      </c>
      <c r="C6176" s="415" t="s">
        <v>251</v>
      </c>
      <c r="D6176" s="416">
        <v>21.72</v>
      </c>
      <c r="E6176" s="417" t="s">
        <v>301</v>
      </c>
    </row>
    <row r="6177" spans="1:5" ht="13.5" x14ac:dyDescent="0.25">
      <c r="A6177" s="418">
        <v>88265</v>
      </c>
      <c r="B6177" s="414" t="s">
        <v>4938</v>
      </c>
      <c r="C6177" s="415" t="s">
        <v>251</v>
      </c>
      <c r="D6177" s="416">
        <v>21.72</v>
      </c>
      <c r="E6177" s="417" t="s">
        <v>301</v>
      </c>
    </row>
    <row r="6178" spans="1:5" ht="13.5" x14ac:dyDescent="0.25">
      <c r="A6178" s="418">
        <v>88266</v>
      </c>
      <c r="B6178" s="414" t="s">
        <v>4939</v>
      </c>
      <c r="C6178" s="415" t="s">
        <v>251</v>
      </c>
      <c r="D6178" s="416">
        <v>29.27</v>
      </c>
      <c r="E6178" s="417" t="s">
        <v>301</v>
      </c>
    </row>
    <row r="6179" spans="1:5" ht="13.5" x14ac:dyDescent="0.25">
      <c r="A6179" s="418">
        <v>88267</v>
      </c>
      <c r="B6179" s="414" t="s">
        <v>111</v>
      </c>
      <c r="C6179" s="415" t="s">
        <v>251</v>
      </c>
      <c r="D6179" s="416">
        <v>21.06</v>
      </c>
      <c r="E6179" s="417" t="s">
        <v>301</v>
      </c>
    </row>
    <row r="6180" spans="1:5" ht="13.5" x14ac:dyDescent="0.25">
      <c r="A6180" s="418">
        <v>88268</v>
      </c>
      <c r="B6180" s="414" t="s">
        <v>4940</v>
      </c>
      <c r="C6180" s="415" t="s">
        <v>251</v>
      </c>
      <c r="D6180" s="416">
        <v>22.13</v>
      </c>
      <c r="E6180" s="417" t="s">
        <v>301</v>
      </c>
    </row>
    <row r="6181" spans="1:5" ht="13.5" x14ac:dyDescent="0.25">
      <c r="A6181" s="418">
        <v>88269</v>
      </c>
      <c r="B6181" s="414" t="s">
        <v>4941</v>
      </c>
      <c r="C6181" s="415" t="s">
        <v>251</v>
      </c>
      <c r="D6181" s="416">
        <v>21.35</v>
      </c>
      <c r="E6181" s="417" t="s">
        <v>301</v>
      </c>
    </row>
    <row r="6182" spans="1:5" ht="13.5" x14ac:dyDescent="0.25">
      <c r="A6182" s="418">
        <v>88270</v>
      </c>
      <c r="B6182" s="414" t="s">
        <v>4942</v>
      </c>
      <c r="C6182" s="415" t="s">
        <v>251</v>
      </c>
      <c r="D6182" s="416">
        <v>21.47</v>
      </c>
      <c r="E6182" s="417" t="s">
        <v>301</v>
      </c>
    </row>
    <row r="6183" spans="1:5" ht="13.5" x14ac:dyDescent="0.25">
      <c r="A6183" s="418">
        <v>88272</v>
      </c>
      <c r="B6183" s="414" t="s">
        <v>4943</v>
      </c>
      <c r="C6183" s="415" t="s">
        <v>251</v>
      </c>
      <c r="D6183" s="416">
        <v>21.63</v>
      </c>
      <c r="E6183" s="417" t="s">
        <v>301</v>
      </c>
    </row>
    <row r="6184" spans="1:5" ht="13.5" x14ac:dyDescent="0.25">
      <c r="A6184" s="418">
        <v>88273</v>
      </c>
      <c r="B6184" s="414" t="s">
        <v>4944</v>
      </c>
      <c r="C6184" s="415" t="s">
        <v>251</v>
      </c>
      <c r="D6184" s="416">
        <v>21.7</v>
      </c>
      <c r="E6184" s="417" t="s">
        <v>301</v>
      </c>
    </row>
    <row r="6185" spans="1:5" ht="13.5" x14ac:dyDescent="0.25">
      <c r="A6185" s="418">
        <v>88274</v>
      </c>
      <c r="B6185" s="414" t="s">
        <v>250</v>
      </c>
      <c r="C6185" s="415" t="s">
        <v>251</v>
      </c>
      <c r="D6185" s="416">
        <v>17.88</v>
      </c>
      <c r="E6185" s="417" t="s">
        <v>301</v>
      </c>
    </row>
    <row r="6186" spans="1:5" ht="13.5" x14ac:dyDescent="0.25">
      <c r="A6186" s="418">
        <v>88275</v>
      </c>
      <c r="B6186" s="414" t="s">
        <v>4945</v>
      </c>
      <c r="C6186" s="415" t="s">
        <v>251</v>
      </c>
      <c r="D6186" s="416">
        <v>22.61</v>
      </c>
      <c r="E6186" s="417" t="s">
        <v>301</v>
      </c>
    </row>
    <row r="6187" spans="1:5" ht="13.5" x14ac:dyDescent="0.25">
      <c r="A6187" s="418">
        <v>88277</v>
      </c>
      <c r="B6187" s="414" t="s">
        <v>175</v>
      </c>
      <c r="C6187" s="415" t="s">
        <v>251</v>
      </c>
      <c r="D6187" s="416">
        <v>16.940000000000001</v>
      </c>
      <c r="E6187" s="417" t="s">
        <v>301</v>
      </c>
    </row>
    <row r="6188" spans="1:5" ht="13.5" x14ac:dyDescent="0.25">
      <c r="A6188" s="418">
        <v>88278</v>
      </c>
      <c r="B6188" s="414" t="s">
        <v>4946</v>
      </c>
      <c r="C6188" s="415" t="s">
        <v>251</v>
      </c>
      <c r="D6188" s="416">
        <v>16.37</v>
      </c>
      <c r="E6188" s="417" t="s">
        <v>301</v>
      </c>
    </row>
    <row r="6189" spans="1:5" ht="13.5" x14ac:dyDescent="0.25">
      <c r="A6189" s="418">
        <v>88279</v>
      </c>
      <c r="B6189" s="414" t="s">
        <v>4947</v>
      </c>
      <c r="C6189" s="415" t="s">
        <v>251</v>
      </c>
      <c r="D6189" s="416">
        <v>22.49</v>
      </c>
      <c r="E6189" s="417" t="s">
        <v>301</v>
      </c>
    </row>
    <row r="6190" spans="1:5" ht="13.5" x14ac:dyDescent="0.25">
      <c r="A6190" s="418">
        <v>88281</v>
      </c>
      <c r="B6190" s="414" t="s">
        <v>4948</v>
      </c>
      <c r="C6190" s="415" t="s">
        <v>251</v>
      </c>
      <c r="D6190" s="416">
        <v>16.93</v>
      </c>
      <c r="E6190" s="417" t="s">
        <v>301</v>
      </c>
    </row>
    <row r="6191" spans="1:5" ht="13.5" x14ac:dyDescent="0.25">
      <c r="A6191" s="418">
        <v>88282</v>
      </c>
      <c r="B6191" s="414" t="s">
        <v>4949</v>
      </c>
      <c r="C6191" s="415" t="s">
        <v>251</v>
      </c>
      <c r="D6191" s="416">
        <v>17.66</v>
      </c>
      <c r="E6191" s="417" t="s">
        <v>301</v>
      </c>
    </row>
    <row r="6192" spans="1:5" ht="13.5" x14ac:dyDescent="0.25">
      <c r="A6192" s="418">
        <v>88283</v>
      </c>
      <c r="B6192" s="414" t="s">
        <v>4950</v>
      </c>
      <c r="C6192" s="415" t="s">
        <v>251</v>
      </c>
      <c r="D6192" s="416">
        <v>22.03</v>
      </c>
      <c r="E6192" s="417" t="s">
        <v>301</v>
      </c>
    </row>
    <row r="6193" spans="1:5" ht="13.5" x14ac:dyDescent="0.25">
      <c r="A6193" s="418">
        <v>88284</v>
      </c>
      <c r="B6193" s="414" t="s">
        <v>4951</v>
      </c>
      <c r="C6193" s="415" t="s">
        <v>251</v>
      </c>
      <c r="D6193" s="416">
        <v>16.670000000000002</v>
      </c>
      <c r="E6193" s="417" t="s">
        <v>301</v>
      </c>
    </row>
    <row r="6194" spans="1:5" ht="13.5" x14ac:dyDescent="0.25">
      <c r="A6194" s="418">
        <v>88285</v>
      </c>
      <c r="B6194" s="414" t="s">
        <v>4952</v>
      </c>
      <c r="C6194" s="415" t="s">
        <v>251</v>
      </c>
      <c r="D6194" s="416">
        <v>16.579999999999998</v>
      </c>
      <c r="E6194" s="417" t="s">
        <v>301</v>
      </c>
    </row>
    <row r="6195" spans="1:5" ht="13.5" x14ac:dyDescent="0.25">
      <c r="A6195" s="418">
        <v>88286</v>
      </c>
      <c r="B6195" s="414" t="s">
        <v>4953</v>
      </c>
      <c r="C6195" s="415" t="s">
        <v>251</v>
      </c>
      <c r="D6195" s="416">
        <v>16.78</v>
      </c>
      <c r="E6195" s="417" t="s">
        <v>301</v>
      </c>
    </row>
    <row r="6196" spans="1:5" ht="13.5" x14ac:dyDescent="0.25">
      <c r="A6196" s="418">
        <v>88288</v>
      </c>
      <c r="B6196" s="414" t="s">
        <v>4954</v>
      </c>
      <c r="C6196" s="415" t="s">
        <v>251</v>
      </c>
      <c r="D6196" s="416">
        <v>12.76</v>
      </c>
      <c r="E6196" s="417" t="s">
        <v>301</v>
      </c>
    </row>
    <row r="6197" spans="1:5" ht="13.5" x14ac:dyDescent="0.25">
      <c r="A6197" s="418">
        <v>88291</v>
      </c>
      <c r="B6197" s="414" t="s">
        <v>4955</v>
      </c>
      <c r="C6197" s="415" t="s">
        <v>251</v>
      </c>
      <c r="D6197" s="416">
        <v>16.420000000000002</v>
      </c>
      <c r="E6197" s="417" t="s">
        <v>301</v>
      </c>
    </row>
    <row r="6198" spans="1:5" ht="13.5" x14ac:dyDescent="0.25">
      <c r="A6198" s="418">
        <v>88292</v>
      </c>
      <c r="B6198" s="414" t="s">
        <v>4956</v>
      </c>
      <c r="C6198" s="415" t="s">
        <v>251</v>
      </c>
      <c r="D6198" s="416">
        <v>16.72</v>
      </c>
      <c r="E6198" s="417" t="s">
        <v>301</v>
      </c>
    </row>
    <row r="6199" spans="1:5" ht="13.5" x14ac:dyDescent="0.25">
      <c r="A6199" s="418">
        <v>88293</v>
      </c>
      <c r="B6199" s="414" t="s">
        <v>4957</v>
      </c>
      <c r="C6199" s="415" t="s">
        <v>251</v>
      </c>
      <c r="D6199" s="416">
        <v>19.14</v>
      </c>
      <c r="E6199" s="417" t="s">
        <v>301</v>
      </c>
    </row>
    <row r="6200" spans="1:5" ht="13.5" x14ac:dyDescent="0.25">
      <c r="A6200" s="418">
        <v>88294</v>
      </c>
      <c r="B6200" s="414" t="s">
        <v>4958</v>
      </c>
      <c r="C6200" s="415" t="s">
        <v>251</v>
      </c>
      <c r="D6200" s="416">
        <v>20.56</v>
      </c>
      <c r="E6200" s="417" t="s">
        <v>301</v>
      </c>
    </row>
    <row r="6201" spans="1:5" ht="13.5" x14ac:dyDescent="0.25">
      <c r="A6201" s="418">
        <v>88295</v>
      </c>
      <c r="B6201" s="414" t="s">
        <v>4959</v>
      </c>
      <c r="C6201" s="415" t="s">
        <v>251</v>
      </c>
      <c r="D6201" s="416">
        <v>16.78</v>
      </c>
      <c r="E6201" s="417" t="s">
        <v>301</v>
      </c>
    </row>
    <row r="6202" spans="1:5" ht="13.5" x14ac:dyDescent="0.25">
      <c r="A6202" s="418">
        <v>88296</v>
      </c>
      <c r="B6202" s="414" t="s">
        <v>4960</v>
      </c>
      <c r="C6202" s="415" t="s">
        <v>251</v>
      </c>
      <c r="D6202" s="416">
        <v>16.78</v>
      </c>
      <c r="E6202" s="417" t="s">
        <v>301</v>
      </c>
    </row>
    <row r="6203" spans="1:5" ht="13.5" x14ac:dyDescent="0.25">
      <c r="A6203" s="418">
        <v>88297</v>
      </c>
      <c r="B6203" s="414" t="s">
        <v>4961</v>
      </c>
      <c r="C6203" s="415" t="s">
        <v>251</v>
      </c>
      <c r="D6203" s="416">
        <v>16.760000000000002</v>
      </c>
      <c r="E6203" s="417" t="s">
        <v>301</v>
      </c>
    </row>
    <row r="6204" spans="1:5" ht="13.5" x14ac:dyDescent="0.25">
      <c r="A6204" s="418">
        <v>88298</v>
      </c>
      <c r="B6204" s="414" t="s">
        <v>4962</v>
      </c>
      <c r="C6204" s="415" t="s">
        <v>251</v>
      </c>
      <c r="D6204" s="416">
        <v>17.05</v>
      </c>
      <c r="E6204" s="417" t="s">
        <v>301</v>
      </c>
    </row>
    <row r="6205" spans="1:5" ht="13.5" x14ac:dyDescent="0.25">
      <c r="A6205" s="418">
        <v>88299</v>
      </c>
      <c r="B6205" s="414" t="s">
        <v>4963</v>
      </c>
      <c r="C6205" s="415" t="s">
        <v>251</v>
      </c>
      <c r="D6205" s="416">
        <v>19.37</v>
      </c>
      <c r="E6205" s="417" t="s">
        <v>301</v>
      </c>
    </row>
    <row r="6206" spans="1:5" ht="13.5" x14ac:dyDescent="0.25">
      <c r="A6206" s="418">
        <v>88300</v>
      </c>
      <c r="B6206" s="414" t="s">
        <v>4964</v>
      </c>
      <c r="C6206" s="415" t="s">
        <v>251</v>
      </c>
      <c r="D6206" s="416">
        <v>22.71</v>
      </c>
      <c r="E6206" s="417" t="s">
        <v>301</v>
      </c>
    </row>
    <row r="6207" spans="1:5" ht="13.5" x14ac:dyDescent="0.25">
      <c r="A6207" s="418">
        <v>88301</v>
      </c>
      <c r="B6207" s="414" t="s">
        <v>4965</v>
      </c>
      <c r="C6207" s="415" t="s">
        <v>251</v>
      </c>
      <c r="D6207" s="416">
        <v>18.43</v>
      </c>
      <c r="E6207" s="417" t="s">
        <v>301</v>
      </c>
    </row>
    <row r="6208" spans="1:5" ht="13.5" x14ac:dyDescent="0.25">
      <c r="A6208" s="418">
        <v>88302</v>
      </c>
      <c r="B6208" s="414" t="s">
        <v>4966</v>
      </c>
      <c r="C6208" s="415" t="s">
        <v>251</v>
      </c>
      <c r="D6208" s="416">
        <v>19.86</v>
      </c>
      <c r="E6208" s="417" t="s">
        <v>301</v>
      </c>
    </row>
    <row r="6209" spans="1:5" ht="13.5" x14ac:dyDescent="0.25">
      <c r="A6209" s="418">
        <v>88303</v>
      </c>
      <c r="B6209" s="414" t="s">
        <v>4967</v>
      </c>
      <c r="C6209" s="415" t="s">
        <v>251</v>
      </c>
      <c r="D6209" s="416">
        <v>16.8</v>
      </c>
      <c r="E6209" s="417" t="s">
        <v>301</v>
      </c>
    </row>
    <row r="6210" spans="1:5" ht="27" x14ac:dyDescent="0.25">
      <c r="A6210" s="418">
        <v>88304</v>
      </c>
      <c r="B6210" s="414" t="s">
        <v>4968</v>
      </c>
      <c r="C6210" s="415" t="s">
        <v>251</v>
      </c>
      <c r="D6210" s="416">
        <v>17.72</v>
      </c>
      <c r="E6210" s="417" t="s">
        <v>301</v>
      </c>
    </row>
    <row r="6211" spans="1:5" ht="13.5" x14ac:dyDescent="0.25">
      <c r="A6211" s="418">
        <v>88306</v>
      </c>
      <c r="B6211" s="414" t="s">
        <v>4969</v>
      </c>
      <c r="C6211" s="415" t="s">
        <v>251</v>
      </c>
      <c r="D6211" s="416">
        <v>21.85</v>
      </c>
      <c r="E6211" s="417" t="s">
        <v>301</v>
      </c>
    </row>
    <row r="6212" spans="1:5" ht="13.5" x14ac:dyDescent="0.25">
      <c r="A6212" s="418">
        <v>88307</v>
      </c>
      <c r="B6212" s="414" t="s">
        <v>4970</v>
      </c>
      <c r="C6212" s="415" t="s">
        <v>251</v>
      </c>
      <c r="D6212" s="416">
        <v>18.21</v>
      </c>
      <c r="E6212" s="417" t="s">
        <v>301</v>
      </c>
    </row>
    <row r="6213" spans="1:5" ht="13.5" x14ac:dyDescent="0.25">
      <c r="A6213" s="418">
        <v>88308</v>
      </c>
      <c r="B6213" s="414" t="s">
        <v>4971</v>
      </c>
      <c r="C6213" s="415" t="s">
        <v>251</v>
      </c>
      <c r="D6213" s="416">
        <v>22.84</v>
      </c>
      <c r="E6213" s="417" t="s">
        <v>301</v>
      </c>
    </row>
    <row r="6214" spans="1:5" ht="13.5" x14ac:dyDescent="0.25">
      <c r="A6214" s="418">
        <v>88309</v>
      </c>
      <c r="B6214" s="414" t="s">
        <v>109</v>
      </c>
      <c r="C6214" s="415" t="s">
        <v>251</v>
      </c>
      <c r="D6214" s="416">
        <v>21.47</v>
      </c>
      <c r="E6214" s="417" t="s">
        <v>301</v>
      </c>
    </row>
    <row r="6215" spans="1:5" ht="13.5" x14ac:dyDescent="0.25">
      <c r="A6215" s="418">
        <v>88310</v>
      </c>
      <c r="B6215" s="414" t="s">
        <v>297</v>
      </c>
      <c r="C6215" s="415" t="s">
        <v>251</v>
      </c>
      <c r="D6215" s="416">
        <v>22.58</v>
      </c>
      <c r="E6215" s="417" t="s">
        <v>301</v>
      </c>
    </row>
    <row r="6216" spans="1:5" ht="13.5" x14ac:dyDescent="0.25">
      <c r="A6216" s="418">
        <v>88311</v>
      </c>
      <c r="B6216" s="414" t="s">
        <v>4972</v>
      </c>
      <c r="C6216" s="415" t="s">
        <v>251</v>
      </c>
      <c r="D6216" s="416">
        <v>23.84</v>
      </c>
      <c r="E6216" s="417" t="s">
        <v>301</v>
      </c>
    </row>
    <row r="6217" spans="1:5" ht="13.5" x14ac:dyDescent="0.25">
      <c r="A6217" s="418">
        <v>88312</v>
      </c>
      <c r="B6217" s="414" t="s">
        <v>4973</v>
      </c>
      <c r="C6217" s="415" t="s">
        <v>251</v>
      </c>
      <c r="D6217" s="416">
        <v>23.78</v>
      </c>
      <c r="E6217" s="417" t="s">
        <v>301</v>
      </c>
    </row>
    <row r="6218" spans="1:5" ht="13.5" x14ac:dyDescent="0.25">
      <c r="A6218" s="418">
        <v>88313</v>
      </c>
      <c r="B6218" s="414" t="s">
        <v>4974</v>
      </c>
      <c r="C6218" s="415" t="s">
        <v>251</v>
      </c>
      <c r="D6218" s="416">
        <v>15.37</v>
      </c>
      <c r="E6218" s="417" t="s">
        <v>301</v>
      </c>
    </row>
    <row r="6219" spans="1:5" ht="13.5" x14ac:dyDescent="0.25">
      <c r="A6219" s="418">
        <v>88314</v>
      </c>
      <c r="B6219" s="414" t="s">
        <v>4975</v>
      </c>
      <c r="C6219" s="415" t="s">
        <v>251</v>
      </c>
      <c r="D6219" s="416">
        <v>14.91</v>
      </c>
      <c r="E6219" s="417" t="s">
        <v>301</v>
      </c>
    </row>
    <row r="6220" spans="1:5" ht="13.5" x14ac:dyDescent="0.25">
      <c r="A6220" s="418">
        <v>88315</v>
      </c>
      <c r="B6220" s="414" t="s">
        <v>259</v>
      </c>
      <c r="C6220" s="415" t="s">
        <v>251</v>
      </c>
      <c r="D6220" s="416">
        <v>21.35</v>
      </c>
      <c r="E6220" s="417" t="s">
        <v>301</v>
      </c>
    </row>
    <row r="6221" spans="1:5" ht="13.5" x14ac:dyDescent="0.25">
      <c r="A6221" s="418">
        <v>88316</v>
      </c>
      <c r="B6221" s="414" t="s">
        <v>108</v>
      </c>
      <c r="C6221" s="415" t="s">
        <v>251</v>
      </c>
      <c r="D6221" s="416">
        <v>15.79</v>
      </c>
      <c r="E6221" s="417" t="s">
        <v>301</v>
      </c>
    </row>
    <row r="6222" spans="1:5" ht="13.5" x14ac:dyDescent="0.25">
      <c r="A6222" s="418">
        <v>88317</v>
      </c>
      <c r="B6222" s="414" t="s">
        <v>4976</v>
      </c>
      <c r="C6222" s="415" t="s">
        <v>251</v>
      </c>
      <c r="D6222" s="416">
        <v>22.12</v>
      </c>
      <c r="E6222" s="417" t="s">
        <v>301</v>
      </c>
    </row>
    <row r="6223" spans="1:5" ht="27" x14ac:dyDescent="0.25">
      <c r="A6223" s="418">
        <v>88318</v>
      </c>
      <c r="B6223" s="414" t="s">
        <v>4977</v>
      </c>
      <c r="C6223" s="415" t="s">
        <v>251</v>
      </c>
      <c r="D6223" s="416">
        <v>23.96</v>
      </c>
      <c r="E6223" s="417" t="s">
        <v>301</v>
      </c>
    </row>
    <row r="6224" spans="1:5" ht="13.5" x14ac:dyDescent="0.25">
      <c r="A6224" s="418">
        <v>88320</v>
      </c>
      <c r="B6224" s="414" t="s">
        <v>4978</v>
      </c>
      <c r="C6224" s="415" t="s">
        <v>251</v>
      </c>
      <c r="D6224" s="416">
        <v>24.89</v>
      </c>
      <c r="E6224" s="417" t="s">
        <v>301</v>
      </c>
    </row>
    <row r="6225" spans="1:5" ht="13.5" x14ac:dyDescent="0.25">
      <c r="A6225" s="418">
        <v>88321</v>
      </c>
      <c r="B6225" s="414" t="s">
        <v>4979</v>
      </c>
      <c r="C6225" s="415" t="s">
        <v>251</v>
      </c>
      <c r="D6225" s="416">
        <v>51.9</v>
      </c>
      <c r="E6225" s="417" t="s">
        <v>301</v>
      </c>
    </row>
    <row r="6226" spans="1:5" ht="13.5" x14ac:dyDescent="0.25">
      <c r="A6226" s="418">
        <v>88322</v>
      </c>
      <c r="B6226" s="414" t="s">
        <v>4980</v>
      </c>
      <c r="C6226" s="415" t="s">
        <v>251</v>
      </c>
      <c r="D6226" s="416">
        <v>25.68</v>
      </c>
      <c r="E6226" s="417" t="s">
        <v>301</v>
      </c>
    </row>
    <row r="6227" spans="1:5" ht="13.5" x14ac:dyDescent="0.25">
      <c r="A6227" s="418">
        <v>88323</v>
      </c>
      <c r="B6227" s="414" t="s">
        <v>274</v>
      </c>
      <c r="C6227" s="415" t="s">
        <v>251</v>
      </c>
      <c r="D6227" s="416">
        <v>22.75</v>
      </c>
      <c r="E6227" s="417" t="s">
        <v>301</v>
      </c>
    </row>
    <row r="6228" spans="1:5" ht="13.5" x14ac:dyDescent="0.25">
      <c r="A6228" s="418">
        <v>88324</v>
      </c>
      <c r="B6228" s="414" t="s">
        <v>4981</v>
      </c>
      <c r="C6228" s="415" t="s">
        <v>251</v>
      </c>
      <c r="D6228" s="416">
        <v>16.739999999999998</v>
      </c>
      <c r="E6228" s="417" t="s">
        <v>301</v>
      </c>
    </row>
    <row r="6229" spans="1:5" ht="13.5" x14ac:dyDescent="0.25">
      <c r="A6229" s="418">
        <v>88325</v>
      </c>
      <c r="B6229" s="414" t="s">
        <v>4982</v>
      </c>
      <c r="C6229" s="415" t="s">
        <v>251</v>
      </c>
      <c r="D6229" s="416">
        <v>19.93</v>
      </c>
      <c r="E6229" s="417" t="s">
        <v>301</v>
      </c>
    </row>
    <row r="6230" spans="1:5" ht="13.5" x14ac:dyDescent="0.25">
      <c r="A6230" s="418">
        <v>88326</v>
      </c>
      <c r="B6230" s="414" t="s">
        <v>193</v>
      </c>
      <c r="C6230" s="415" t="s">
        <v>251</v>
      </c>
      <c r="D6230" s="416">
        <v>20.03</v>
      </c>
      <c r="E6230" s="417" t="s">
        <v>301</v>
      </c>
    </row>
    <row r="6231" spans="1:5" ht="13.5" x14ac:dyDescent="0.25">
      <c r="A6231" s="418">
        <v>88377</v>
      </c>
      <c r="B6231" s="414" t="s">
        <v>4983</v>
      </c>
      <c r="C6231" s="415" t="s">
        <v>251</v>
      </c>
      <c r="D6231" s="416">
        <v>16.010000000000002</v>
      </c>
      <c r="E6231" s="417" t="s">
        <v>301</v>
      </c>
    </row>
    <row r="6232" spans="1:5" ht="13.5" x14ac:dyDescent="0.25">
      <c r="A6232" s="418">
        <v>88441</v>
      </c>
      <c r="B6232" s="414" t="s">
        <v>4984</v>
      </c>
      <c r="C6232" s="415" t="s">
        <v>251</v>
      </c>
      <c r="D6232" s="416">
        <v>20.76</v>
      </c>
      <c r="E6232" s="417" t="s">
        <v>301</v>
      </c>
    </row>
    <row r="6233" spans="1:5" ht="13.5" x14ac:dyDescent="0.25">
      <c r="A6233" s="418">
        <v>88597</v>
      </c>
      <c r="B6233" s="414" t="s">
        <v>4985</v>
      </c>
      <c r="C6233" s="415" t="s">
        <v>251</v>
      </c>
      <c r="D6233" s="416">
        <v>29.72</v>
      </c>
      <c r="E6233" s="417" t="s">
        <v>301</v>
      </c>
    </row>
    <row r="6234" spans="1:5" ht="13.5" x14ac:dyDescent="0.25">
      <c r="A6234" s="418">
        <v>90766</v>
      </c>
      <c r="B6234" s="414" t="s">
        <v>187</v>
      </c>
      <c r="C6234" s="415" t="s">
        <v>251</v>
      </c>
      <c r="D6234" s="416">
        <v>31.64</v>
      </c>
      <c r="E6234" s="417" t="s">
        <v>301</v>
      </c>
    </row>
    <row r="6235" spans="1:5" ht="13.5" x14ac:dyDescent="0.25">
      <c r="A6235" s="418">
        <v>90767</v>
      </c>
      <c r="B6235" s="414" t="s">
        <v>4986</v>
      </c>
      <c r="C6235" s="415" t="s">
        <v>251</v>
      </c>
      <c r="D6235" s="416">
        <v>37.479999999999997</v>
      </c>
      <c r="E6235" s="417" t="s">
        <v>301</v>
      </c>
    </row>
    <row r="6236" spans="1:5" ht="13.5" x14ac:dyDescent="0.25">
      <c r="A6236" s="418">
        <v>90768</v>
      </c>
      <c r="B6236" s="414" t="s">
        <v>4987</v>
      </c>
      <c r="C6236" s="415" t="s">
        <v>251</v>
      </c>
      <c r="D6236" s="416">
        <v>62.19</v>
      </c>
      <c r="E6236" s="417" t="s">
        <v>301</v>
      </c>
    </row>
    <row r="6237" spans="1:5" ht="13.5" x14ac:dyDescent="0.25">
      <c r="A6237" s="418">
        <v>90769</v>
      </c>
      <c r="B6237" s="414" t="s">
        <v>4988</v>
      </c>
      <c r="C6237" s="415" t="s">
        <v>251</v>
      </c>
      <c r="D6237" s="416">
        <v>87.94</v>
      </c>
      <c r="E6237" s="417" t="s">
        <v>301</v>
      </c>
    </row>
    <row r="6238" spans="1:5" ht="13.5" x14ac:dyDescent="0.25">
      <c r="A6238" s="418">
        <v>90770</v>
      </c>
      <c r="B6238" s="414" t="s">
        <v>4989</v>
      </c>
      <c r="C6238" s="415" t="s">
        <v>251</v>
      </c>
      <c r="D6238" s="416">
        <v>115.96</v>
      </c>
      <c r="E6238" s="417" t="s">
        <v>301</v>
      </c>
    </row>
    <row r="6239" spans="1:5" ht="13.5" x14ac:dyDescent="0.25">
      <c r="A6239" s="418">
        <v>90771</v>
      </c>
      <c r="B6239" s="414" t="s">
        <v>4990</v>
      </c>
      <c r="C6239" s="415" t="s">
        <v>251</v>
      </c>
      <c r="D6239" s="416">
        <v>31.43</v>
      </c>
      <c r="E6239" s="417" t="s">
        <v>301</v>
      </c>
    </row>
    <row r="6240" spans="1:5" ht="13.5" x14ac:dyDescent="0.25">
      <c r="A6240" s="418">
        <v>90772</v>
      </c>
      <c r="B6240" s="414" t="s">
        <v>4991</v>
      </c>
      <c r="C6240" s="415" t="s">
        <v>251</v>
      </c>
      <c r="D6240" s="416">
        <v>27.25</v>
      </c>
      <c r="E6240" s="417" t="s">
        <v>301</v>
      </c>
    </row>
    <row r="6241" spans="1:5" ht="13.5" x14ac:dyDescent="0.25">
      <c r="A6241" s="418">
        <v>90773</v>
      </c>
      <c r="B6241" s="414" t="s">
        <v>399</v>
      </c>
      <c r="C6241" s="415" t="s">
        <v>251</v>
      </c>
      <c r="D6241" s="416">
        <v>16.36</v>
      </c>
      <c r="E6241" s="417" t="s">
        <v>301</v>
      </c>
    </row>
    <row r="6242" spans="1:5" ht="13.5" x14ac:dyDescent="0.25">
      <c r="A6242" s="418">
        <v>90775</v>
      </c>
      <c r="B6242" s="414" t="s">
        <v>4992</v>
      </c>
      <c r="C6242" s="415" t="s">
        <v>251</v>
      </c>
      <c r="D6242" s="416">
        <v>23.38</v>
      </c>
      <c r="E6242" s="417" t="s">
        <v>301</v>
      </c>
    </row>
    <row r="6243" spans="1:5" ht="13.5" x14ac:dyDescent="0.25">
      <c r="A6243" s="418">
        <v>90776</v>
      </c>
      <c r="B6243" s="414" t="s">
        <v>4993</v>
      </c>
      <c r="C6243" s="415" t="s">
        <v>251</v>
      </c>
      <c r="D6243" s="416">
        <v>21.04</v>
      </c>
      <c r="E6243" s="417" t="s">
        <v>301</v>
      </c>
    </row>
    <row r="6244" spans="1:5" ht="13.5" x14ac:dyDescent="0.25">
      <c r="A6244" s="418">
        <v>90777</v>
      </c>
      <c r="B6244" s="414" t="s">
        <v>4994</v>
      </c>
      <c r="C6244" s="415" t="s">
        <v>251</v>
      </c>
      <c r="D6244" s="416">
        <v>84.48</v>
      </c>
      <c r="E6244" s="417" t="s">
        <v>301</v>
      </c>
    </row>
    <row r="6245" spans="1:5" ht="13.5" x14ac:dyDescent="0.25">
      <c r="A6245" s="418">
        <v>90778</v>
      </c>
      <c r="B6245" s="414" t="s">
        <v>4995</v>
      </c>
      <c r="C6245" s="415" t="s">
        <v>251</v>
      </c>
      <c r="D6245" s="416">
        <v>96</v>
      </c>
      <c r="E6245" s="417" t="s">
        <v>301</v>
      </c>
    </row>
    <row r="6246" spans="1:5" ht="13.5" x14ac:dyDescent="0.25">
      <c r="A6246" s="418">
        <v>90779</v>
      </c>
      <c r="B6246" s="414" t="s">
        <v>4996</v>
      </c>
      <c r="C6246" s="415" t="s">
        <v>251</v>
      </c>
      <c r="D6246" s="416">
        <v>130.9</v>
      </c>
      <c r="E6246" s="417" t="s">
        <v>301</v>
      </c>
    </row>
    <row r="6247" spans="1:5" ht="13.5" x14ac:dyDescent="0.25">
      <c r="A6247" s="418">
        <v>90780</v>
      </c>
      <c r="B6247" s="414" t="s">
        <v>188</v>
      </c>
      <c r="C6247" s="415" t="s">
        <v>251</v>
      </c>
      <c r="D6247" s="416">
        <v>25.64</v>
      </c>
      <c r="E6247" s="417" t="s">
        <v>301</v>
      </c>
    </row>
    <row r="6248" spans="1:5" ht="13.5" x14ac:dyDescent="0.25">
      <c r="A6248" s="418">
        <v>90781</v>
      </c>
      <c r="B6248" s="414" t="s">
        <v>4997</v>
      </c>
      <c r="C6248" s="415" t="s">
        <v>251</v>
      </c>
      <c r="D6248" s="416">
        <v>20.45</v>
      </c>
      <c r="E6248" s="417" t="s">
        <v>301</v>
      </c>
    </row>
    <row r="6249" spans="1:5" ht="13.5" x14ac:dyDescent="0.25">
      <c r="A6249" s="418">
        <v>91677</v>
      </c>
      <c r="B6249" s="414" t="s">
        <v>4998</v>
      </c>
      <c r="C6249" s="415" t="s">
        <v>251</v>
      </c>
      <c r="D6249" s="416">
        <v>100.48</v>
      </c>
      <c r="E6249" s="417" t="s">
        <v>301</v>
      </c>
    </row>
    <row r="6250" spans="1:5" ht="13.5" x14ac:dyDescent="0.25">
      <c r="A6250" s="418">
        <v>91678</v>
      </c>
      <c r="B6250" s="414" t="s">
        <v>4999</v>
      </c>
      <c r="C6250" s="415" t="s">
        <v>251</v>
      </c>
      <c r="D6250" s="416">
        <v>92.4</v>
      </c>
      <c r="E6250" s="417" t="s">
        <v>301</v>
      </c>
    </row>
    <row r="6251" spans="1:5" ht="13.5" x14ac:dyDescent="0.25">
      <c r="A6251" s="418">
        <v>93558</v>
      </c>
      <c r="B6251" s="414" t="s">
        <v>5000</v>
      </c>
      <c r="C6251" s="415" t="s">
        <v>590</v>
      </c>
      <c r="D6251" s="416">
        <v>3699.23</v>
      </c>
      <c r="E6251" s="417" t="s">
        <v>301</v>
      </c>
    </row>
    <row r="6252" spans="1:5" ht="13.5" x14ac:dyDescent="0.25">
      <c r="A6252" s="418">
        <v>93559</v>
      </c>
      <c r="B6252" s="414" t="s">
        <v>4985</v>
      </c>
      <c r="C6252" s="415" t="s">
        <v>590</v>
      </c>
      <c r="D6252" s="416">
        <v>3527.2</v>
      </c>
      <c r="E6252" s="417" t="s">
        <v>301</v>
      </c>
    </row>
    <row r="6253" spans="1:5" ht="13.5" x14ac:dyDescent="0.25">
      <c r="A6253" s="418">
        <v>93560</v>
      </c>
      <c r="B6253" s="414" t="s">
        <v>399</v>
      </c>
      <c r="C6253" s="415" t="s">
        <v>590</v>
      </c>
      <c r="D6253" s="416">
        <v>2118.17</v>
      </c>
      <c r="E6253" s="417" t="s">
        <v>301</v>
      </c>
    </row>
    <row r="6254" spans="1:5" ht="13.5" x14ac:dyDescent="0.25">
      <c r="A6254" s="418">
        <v>93561</v>
      </c>
      <c r="B6254" s="414" t="s">
        <v>4992</v>
      </c>
      <c r="C6254" s="415" t="s">
        <v>590</v>
      </c>
      <c r="D6254" s="416">
        <v>2988.63</v>
      </c>
      <c r="E6254" s="417" t="s">
        <v>301</v>
      </c>
    </row>
    <row r="6255" spans="1:5" ht="13.5" x14ac:dyDescent="0.25">
      <c r="A6255" s="418">
        <v>93562</v>
      </c>
      <c r="B6255" s="414" t="s">
        <v>4990</v>
      </c>
      <c r="C6255" s="415" t="s">
        <v>590</v>
      </c>
      <c r="D6255" s="416">
        <v>3707.46</v>
      </c>
      <c r="E6255" s="417" t="s">
        <v>301</v>
      </c>
    </row>
    <row r="6256" spans="1:5" ht="13.5" x14ac:dyDescent="0.25">
      <c r="A6256" s="418">
        <v>93563</v>
      </c>
      <c r="B6256" s="414" t="s">
        <v>187</v>
      </c>
      <c r="C6256" s="415" t="s">
        <v>590</v>
      </c>
      <c r="D6256" s="416">
        <v>5685.7</v>
      </c>
      <c r="E6256" s="417" t="s">
        <v>301</v>
      </c>
    </row>
    <row r="6257" spans="1:5" ht="13.5" x14ac:dyDescent="0.25">
      <c r="A6257" s="418">
        <v>93564</v>
      </c>
      <c r="B6257" s="414" t="s">
        <v>4986</v>
      </c>
      <c r="C6257" s="415" t="s">
        <v>590</v>
      </c>
      <c r="D6257" s="416">
        <v>6709.51</v>
      </c>
      <c r="E6257" s="417" t="s">
        <v>301</v>
      </c>
    </row>
    <row r="6258" spans="1:5" ht="13.5" x14ac:dyDescent="0.25">
      <c r="A6258" s="418">
        <v>93565</v>
      </c>
      <c r="B6258" s="414" t="s">
        <v>4994</v>
      </c>
      <c r="C6258" s="415" t="s">
        <v>590</v>
      </c>
      <c r="D6258" s="416">
        <v>15027.56</v>
      </c>
      <c r="E6258" s="417" t="s">
        <v>301</v>
      </c>
    </row>
    <row r="6259" spans="1:5" ht="13.5" x14ac:dyDescent="0.25">
      <c r="A6259" s="418">
        <v>93566</v>
      </c>
      <c r="B6259" s="414" t="s">
        <v>4991</v>
      </c>
      <c r="C6259" s="415" t="s">
        <v>590</v>
      </c>
      <c r="D6259" s="416">
        <v>4906.05</v>
      </c>
      <c r="E6259" s="417" t="s">
        <v>301</v>
      </c>
    </row>
    <row r="6260" spans="1:5" ht="13.5" x14ac:dyDescent="0.25">
      <c r="A6260" s="418">
        <v>93567</v>
      </c>
      <c r="B6260" s="414" t="s">
        <v>4995</v>
      </c>
      <c r="C6260" s="415" t="s">
        <v>590</v>
      </c>
      <c r="D6260" s="416">
        <v>17079.400000000001</v>
      </c>
      <c r="E6260" s="417" t="s">
        <v>301</v>
      </c>
    </row>
    <row r="6261" spans="1:5" ht="13.5" x14ac:dyDescent="0.25">
      <c r="A6261" s="418">
        <v>93568</v>
      </c>
      <c r="B6261" s="414" t="s">
        <v>4996</v>
      </c>
      <c r="C6261" s="415" t="s">
        <v>590</v>
      </c>
      <c r="D6261" s="416">
        <v>23280.560000000001</v>
      </c>
      <c r="E6261" s="417" t="s">
        <v>301</v>
      </c>
    </row>
    <row r="6262" spans="1:5" ht="13.5" x14ac:dyDescent="0.25">
      <c r="A6262" s="418">
        <v>93569</v>
      </c>
      <c r="B6262" s="414" t="s">
        <v>5001</v>
      </c>
      <c r="C6262" s="415" t="s">
        <v>590</v>
      </c>
      <c r="D6262" s="416">
        <v>11081.09</v>
      </c>
      <c r="E6262" s="417" t="s">
        <v>301</v>
      </c>
    </row>
    <row r="6263" spans="1:5" ht="13.5" x14ac:dyDescent="0.25">
      <c r="A6263" s="418">
        <v>93570</v>
      </c>
      <c r="B6263" s="414" t="s">
        <v>5002</v>
      </c>
      <c r="C6263" s="415" t="s">
        <v>590</v>
      </c>
      <c r="D6263" s="416">
        <v>15663.56</v>
      </c>
      <c r="E6263" s="417" t="s">
        <v>301</v>
      </c>
    </row>
    <row r="6264" spans="1:5" ht="13.5" x14ac:dyDescent="0.25">
      <c r="A6264" s="418">
        <v>93571</v>
      </c>
      <c r="B6264" s="414" t="s">
        <v>5003</v>
      </c>
      <c r="C6264" s="415" t="s">
        <v>590</v>
      </c>
      <c r="D6264" s="416">
        <v>20650.25</v>
      </c>
      <c r="E6264" s="417" t="s">
        <v>301</v>
      </c>
    </row>
    <row r="6265" spans="1:5" ht="13.5" x14ac:dyDescent="0.25">
      <c r="A6265" s="418">
        <v>93572</v>
      </c>
      <c r="B6265" s="414" t="s">
        <v>395</v>
      </c>
      <c r="C6265" s="415" t="s">
        <v>590</v>
      </c>
      <c r="D6265" s="416">
        <v>3795.09</v>
      </c>
      <c r="E6265" s="417" t="s">
        <v>301</v>
      </c>
    </row>
    <row r="6266" spans="1:5" ht="13.5" x14ac:dyDescent="0.25">
      <c r="A6266" s="418">
        <v>94295</v>
      </c>
      <c r="B6266" s="414" t="s">
        <v>188</v>
      </c>
      <c r="C6266" s="415" t="s">
        <v>590</v>
      </c>
      <c r="D6266" s="416">
        <v>4570.59</v>
      </c>
      <c r="E6266" s="417" t="s">
        <v>301</v>
      </c>
    </row>
    <row r="6267" spans="1:5" ht="13.5" x14ac:dyDescent="0.25">
      <c r="A6267" s="418">
        <v>94296</v>
      </c>
      <c r="B6267" s="414" t="s">
        <v>4997</v>
      </c>
      <c r="C6267" s="415" t="s">
        <v>590</v>
      </c>
      <c r="D6267" s="416">
        <v>3828.77</v>
      </c>
      <c r="E6267" s="417" t="s">
        <v>301</v>
      </c>
    </row>
    <row r="6268" spans="1:5" ht="27" x14ac:dyDescent="0.25">
      <c r="A6268" s="418">
        <v>95308</v>
      </c>
      <c r="B6268" s="414" t="s">
        <v>5004</v>
      </c>
      <c r="C6268" s="415" t="s">
        <v>251</v>
      </c>
      <c r="D6268" s="416">
        <v>0.1</v>
      </c>
      <c r="E6268" s="417" t="s">
        <v>301</v>
      </c>
    </row>
    <row r="6269" spans="1:5" ht="27" x14ac:dyDescent="0.25">
      <c r="A6269" s="418">
        <v>95309</v>
      </c>
      <c r="B6269" s="414" t="s">
        <v>5005</v>
      </c>
      <c r="C6269" s="415" t="s">
        <v>251</v>
      </c>
      <c r="D6269" s="416">
        <v>0.14000000000000001</v>
      </c>
      <c r="E6269" s="417" t="s">
        <v>301</v>
      </c>
    </row>
    <row r="6270" spans="1:5" ht="27" x14ac:dyDescent="0.25">
      <c r="A6270" s="418">
        <v>95310</v>
      </c>
      <c r="B6270" s="414" t="s">
        <v>5006</v>
      </c>
      <c r="C6270" s="415" t="s">
        <v>251</v>
      </c>
      <c r="D6270" s="416">
        <v>7.0000000000000007E-2</v>
      </c>
      <c r="E6270" s="417" t="s">
        <v>301</v>
      </c>
    </row>
    <row r="6271" spans="1:5" ht="27" x14ac:dyDescent="0.25">
      <c r="A6271" s="418">
        <v>95311</v>
      </c>
      <c r="B6271" s="414" t="s">
        <v>5007</v>
      </c>
      <c r="C6271" s="415" t="s">
        <v>251</v>
      </c>
      <c r="D6271" s="416">
        <v>0.1</v>
      </c>
      <c r="E6271" s="417" t="s">
        <v>301</v>
      </c>
    </row>
    <row r="6272" spans="1:5" ht="27" x14ac:dyDescent="0.25">
      <c r="A6272" s="418">
        <v>95312</v>
      </c>
      <c r="B6272" s="414" t="s">
        <v>5008</v>
      </c>
      <c r="C6272" s="415" t="s">
        <v>251</v>
      </c>
      <c r="D6272" s="416">
        <v>0.12</v>
      </c>
      <c r="E6272" s="417" t="s">
        <v>301</v>
      </c>
    </row>
    <row r="6273" spans="1:5" ht="27" x14ac:dyDescent="0.25">
      <c r="A6273" s="418">
        <v>95313</v>
      </c>
      <c r="B6273" s="414" t="s">
        <v>5009</v>
      </c>
      <c r="C6273" s="415" t="s">
        <v>251</v>
      </c>
      <c r="D6273" s="416">
        <v>0.12</v>
      </c>
      <c r="E6273" s="417" t="s">
        <v>301</v>
      </c>
    </row>
    <row r="6274" spans="1:5" ht="13.5" x14ac:dyDescent="0.25">
      <c r="A6274" s="418">
        <v>95314</v>
      </c>
      <c r="B6274" s="414" t="s">
        <v>5010</v>
      </c>
      <c r="C6274" s="415" t="s">
        <v>251</v>
      </c>
      <c r="D6274" s="416">
        <v>0.14000000000000001</v>
      </c>
      <c r="E6274" s="417" t="s">
        <v>301</v>
      </c>
    </row>
    <row r="6275" spans="1:5" ht="27" x14ac:dyDescent="0.25">
      <c r="A6275" s="418">
        <v>95315</v>
      </c>
      <c r="B6275" s="414" t="s">
        <v>5011</v>
      </c>
      <c r="C6275" s="415" t="s">
        <v>251</v>
      </c>
      <c r="D6275" s="416">
        <v>0.14000000000000001</v>
      </c>
      <c r="E6275" s="417" t="s">
        <v>301</v>
      </c>
    </row>
    <row r="6276" spans="1:5" ht="27" x14ac:dyDescent="0.25">
      <c r="A6276" s="418">
        <v>95316</v>
      </c>
      <c r="B6276" s="414" t="s">
        <v>5012</v>
      </c>
      <c r="C6276" s="415" t="s">
        <v>251</v>
      </c>
      <c r="D6276" s="416">
        <v>0.33</v>
      </c>
      <c r="E6276" s="417" t="s">
        <v>301</v>
      </c>
    </row>
    <row r="6277" spans="1:5" ht="27" x14ac:dyDescent="0.25">
      <c r="A6277" s="418">
        <v>95317</v>
      </c>
      <c r="B6277" s="414" t="s">
        <v>5013</v>
      </c>
      <c r="C6277" s="415" t="s">
        <v>251</v>
      </c>
      <c r="D6277" s="416">
        <v>0.16</v>
      </c>
      <c r="E6277" s="417" t="s">
        <v>301</v>
      </c>
    </row>
    <row r="6278" spans="1:5" ht="27" x14ac:dyDescent="0.25">
      <c r="A6278" s="418">
        <v>95318</v>
      </c>
      <c r="B6278" s="414" t="s">
        <v>5014</v>
      </c>
      <c r="C6278" s="415" t="s">
        <v>251</v>
      </c>
      <c r="D6278" s="416">
        <v>0.19</v>
      </c>
      <c r="E6278" s="417" t="s">
        <v>301</v>
      </c>
    </row>
    <row r="6279" spans="1:5" ht="27" x14ac:dyDescent="0.25">
      <c r="A6279" s="418">
        <v>95319</v>
      </c>
      <c r="B6279" s="414" t="s">
        <v>5015</v>
      </c>
      <c r="C6279" s="415" t="s">
        <v>251</v>
      </c>
      <c r="D6279" s="416">
        <v>0.09</v>
      </c>
      <c r="E6279" s="417" t="s">
        <v>301</v>
      </c>
    </row>
    <row r="6280" spans="1:5" ht="27" x14ac:dyDescent="0.25">
      <c r="A6280" s="418">
        <v>95320</v>
      </c>
      <c r="B6280" s="414" t="s">
        <v>5016</v>
      </c>
      <c r="C6280" s="415" t="s">
        <v>251</v>
      </c>
      <c r="D6280" s="416">
        <v>0.1</v>
      </c>
      <c r="E6280" s="417" t="s">
        <v>301</v>
      </c>
    </row>
    <row r="6281" spans="1:5" ht="27" x14ac:dyDescent="0.25">
      <c r="A6281" s="418">
        <v>95321</v>
      </c>
      <c r="B6281" s="414" t="s">
        <v>5017</v>
      </c>
      <c r="C6281" s="415" t="s">
        <v>251</v>
      </c>
      <c r="D6281" s="416">
        <v>0.1</v>
      </c>
      <c r="E6281" s="417" t="s">
        <v>301</v>
      </c>
    </row>
    <row r="6282" spans="1:5" ht="27" x14ac:dyDescent="0.25">
      <c r="A6282" s="418">
        <v>95322</v>
      </c>
      <c r="B6282" s="414" t="s">
        <v>5018</v>
      </c>
      <c r="C6282" s="415" t="s">
        <v>251</v>
      </c>
      <c r="D6282" s="416">
        <v>0.04</v>
      </c>
      <c r="E6282" s="417" t="s">
        <v>301</v>
      </c>
    </row>
    <row r="6283" spans="1:5" ht="27" x14ac:dyDescent="0.25">
      <c r="A6283" s="418">
        <v>95323</v>
      </c>
      <c r="B6283" s="414" t="s">
        <v>5019</v>
      </c>
      <c r="C6283" s="415" t="s">
        <v>251</v>
      </c>
      <c r="D6283" s="416">
        <v>0.21</v>
      </c>
      <c r="E6283" s="417" t="s">
        <v>301</v>
      </c>
    </row>
    <row r="6284" spans="1:5" ht="27" x14ac:dyDescent="0.25">
      <c r="A6284" s="418">
        <v>95324</v>
      </c>
      <c r="B6284" s="414" t="s">
        <v>5020</v>
      </c>
      <c r="C6284" s="415" t="s">
        <v>251</v>
      </c>
      <c r="D6284" s="416">
        <v>0.18</v>
      </c>
      <c r="E6284" s="417" t="s">
        <v>301</v>
      </c>
    </row>
    <row r="6285" spans="1:5" ht="27" x14ac:dyDescent="0.25">
      <c r="A6285" s="418">
        <v>95325</v>
      </c>
      <c r="B6285" s="414" t="s">
        <v>5021</v>
      </c>
      <c r="C6285" s="415" t="s">
        <v>251</v>
      </c>
      <c r="D6285" s="416">
        <v>0.15</v>
      </c>
      <c r="E6285" s="417" t="s">
        <v>301</v>
      </c>
    </row>
    <row r="6286" spans="1:5" ht="27" x14ac:dyDescent="0.25">
      <c r="A6286" s="418">
        <v>95326</v>
      </c>
      <c r="B6286" s="414" t="s">
        <v>5022</v>
      </c>
      <c r="C6286" s="415" t="s">
        <v>251</v>
      </c>
      <c r="D6286" s="416">
        <v>0.09</v>
      </c>
      <c r="E6286" s="417" t="s">
        <v>301</v>
      </c>
    </row>
    <row r="6287" spans="1:5" ht="27" x14ac:dyDescent="0.25">
      <c r="A6287" s="418">
        <v>95327</v>
      </c>
      <c r="B6287" s="414" t="s">
        <v>5023</v>
      </c>
      <c r="C6287" s="415" t="s">
        <v>251</v>
      </c>
      <c r="D6287" s="416">
        <v>0.22</v>
      </c>
      <c r="E6287" s="417" t="s">
        <v>301</v>
      </c>
    </row>
    <row r="6288" spans="1:5" ht="13.5" x14ac:dyDescent="0.25">
      <c r="A6288" s="418">
        <v>95328</v>
      </c>
      <c r="B6288" s="414" t="s">
        <v>5024</v>
      </c>
      <c r="C6288" s="415" t="s">
        <v>251</v>
      </c>
      <c r="D6288" s="416">
        <v>0.13</v>
      </c>
      <c r="E6288" s="417" t="s">
        <v>301</v>
      </c>
    </row>
    <row r="6289" spans="1:5" ht="27" x14ac:dyDescent="0.25">
      <c r="A6289" s="418">
        <v>95329</v>
      </c>
      <c r="B6289" s="414" t="s">
        <v>5025</v>
      </c>
      <c r="C6289" s="415" t="s">
        <v>251</v>
      </c>
      <c r="D6289" s="416">
        <v>0.18</v>
      </c>
      <c r="E6289" s="417" t="s">
        <v>301</v>
      </c>
    </row>
    <row r="6290" spans="1:5" ht="27" x14ac:dyDescent="0.25">
      <c r="A6290" s="418">
        <v>95330</v>
      </c>
      <c r="B6290" s="414" t="s">
        <v>5026</v>
      </c>
      <c r="C6290" s="415" t="s">
        <v>251</v>
      </c>
      <c r="D6290" s="416">
        <v>0.14000000000000001</v>
      </c>
      <c r="E6290" s="417" t="s">
        <v>301</v>
      </c>
    </row>
    <row r="6291" spans="1:5" ht="27" x14ac:dyDescent="0.25">
      <c r="A6291" s="418">
        <v>95331</v>
      </c>
      <c r="B6291" s="414" t="s">
        <v>5027</v>
      </c>
      <c r="C6291" s="415" t="s">
        <v>251</v>
      </c>
      <c r="D6291" s="416">
        <v>0.08</v>
      </c>
      <c r="E6291" s="417" t="s">
        <v>301</v>
      </c>
    </row>
    <row r="6292" spans="1:5" ht="13.5" x14ac:dyDescent="0.25">
      <c r="A6292" s="418">
        <v>95332</v>
      </c>
      <c r="B6292" s="414" t="s">
        <v>5028</v>
      </c>
      <c r="C6292" s="415" t="s">
        <v>251</v>
      </c>
      <c r="D6292" s="416">
        <v>0.47</v>
      </c>
      <c r="E6292" s="417" t="s">
        <v>301</v>
      </c>
    </row>
    <row r="6293" spans="1:5" ht="27" x14ac:dyDescent="0.25">
      <c r="A6293" s="418">
        <v>95333</v>
      </c>
      <c r="B6293" s="414" t="s">
        <v>5029</v>
      </c>
      <c r="C6293" s="415" t="s">
        <v>251</v>
      </c>
      <c r="D6293" s="416">
        <v>0.47</v>
      </c>
      <c r="E6293" s="417" t="s">
        <v>301</v>
      </c>
    </row>
    <row r="6294" spans="1:5" ht="13.5" x14ac:dyDescent="0.25">
      <c r="A6294" s="418">
        <v>95334</v>
      </c>
      <c r="B6294" s="414" t="s">
        <v>5030</v>
      </c>
      <c r="C6294" s="415" t="s">
        <v>251</v>
      </c>
      <c r="D6294" s="416">
        <v>0.56999999999999995</v>
      </c>
      <c r="E6294" s="417" t="s">
        <v>301</v>
      </c>
    </row>
    <row r="6295" spans="1:5" ht="27" x14ac:dyDescent="0.25">
      <c r="A6295" s="418">
        <v>95335</v>
      </c>
      <c r="B6295" s="414" t="s">
        <v>5031</v>
      </c>
      <c r="C6295" s="415" t="s">
        <v>251</v>
      </c>
      <c r="D6295" s="416">
        <v>0.22</v>
      </c>
      <c r="E6295" s="417" t="s">
        <v>301</v>
      </c>
    </row>
    <row r="6296" spans="1:5" ht="13.5" x14ac:dyDescent="0.25">
      <c r="A6296" s="418">
        <v>95336</v>
      </c>
      <c r="B6296" s="414" t="s">
        <v>5032</v>
      </c>
      <c r="C6296" s="415" t="s">
        <v>251</v>
      </c>
      <c r="D6296" s="416">
        <v>0.15</v>
      </c>
      <c r="E6296" s="417" t="s">
        <v>301</v>
      </c>
    </row>
    <row r="6297" spans="1:5" ht="13.5" x14ac:dyDescent="0.25">
      <c r="A6297" s="418">
        <v>95337</v>
      </c>
      <c r="B6297" s="414" t="s">
        <v>5033</v>
      </c>
      <c r="C6297" s="415" t="s">
        <v>251</v>
      </c>
      <c r="D6297" s="416">
        <v>0.14000000000000001</v>
      </c>
      <c r="E6297" s="417" t="s">
        <v>301</v>
      </c>
    </row>
    <row r="6298" spans="1:5" ht="27" x14ac:dyDescent="0.25">
      <c r="A6298" s="418">
        <v>95338</v>
      </c>
      <c r="B6298" s="414" t="s">
        <v>5034</v>
      </c>
      <c r="C6298" s="415" t="s">
        <v>251</v>
      </c>
      <c r="D6298" s="416">
        <v>0.26</v>
      </c>
      <c r="E6298" s="417" t="s">
        <v>301</v>
      </c>
    </row>
    <row r="6299" spans="1:5" ht="13.5" x14ac:dyDescent="0.25">
      <c r="A6299" s="418">
        <v>95339</v>
      </c>
      <c r="B6299" s="414" t="s">
        <v>5035</v>
      </c>
      <c r="C6299" s="415" t="s">
        <v>251</v>
      </c>
      <c r="D6299" s="416">
        <v>0.21</v>
      </c>
      <c r="E6299" s="417" t="s">
        <v>301</v>
      </c>
    </row>
    <row r="6300" spans="1:5" ht="13.5" x14ac:dyDescent="0.25">
      <c r="A6300" s="418">
        <v>95340</v>
      </c>
      <c r="B6300" s="414" t="s">
        <v>5036</v>
      </c>
      <c r="C6300" s="415" t="s">
        <v>251</v>
      </c>
      <c r="D6300" s="416">
        <v>0.19</v>
      </c>
      <c r="E6300" s="417" t="s">
        <v>301</v>
      </c>
    </row>
    <row r="6301" spans="1:5" ht="27" x14ac:dyDescent="0.25">
      <c r="A6301" s="418">
        <v>95341</v>
      </c>
      <c r="B6301" s="414" t="s">
        <v>5037</v>
      </c>
      <c r="C6301" s="415" t="s">
        <v>251</v>
      </c>
      <c r="D6301" s="416">
        <v>0.14000000000000001</v>
      </c>
      <c r="E6301" s="417" t="s">
        <v>301</v>
      </c>
    </row>
    <row r="6302" spans="1:5" ht="27" x14ac:dyDescent="0.25">
      <c r="A6302" s="418">
        <v>95342</v>
      </c>
      <c r="B6302" s="414" t="s">
        <v>5038</v>
      </c>
      <c r="C6302" s="415" t="s">
        <v>251</v>
      </c>
      <c r="D6302" s="416">
        <v>0.11</v>
      </c>
      <c r="E6302" s="417" t="s">
        <v>301</v>
      </c>
    </row>
    <row r="6303" spans="1:5" ht="27" x14ac:dyDescent="0.25">
      <c r="A6303" s="418">
        <v>95343</v>
      </c>
      <c r="B6303" s="414" t="s">
        <v>5039</v>
      </c>
      <c r="C6303" s="415" t="s">
        <v>251</v>
      </c>
      <c r="D6303" s="416">
        <v>0.14000000000000001</v>
      </c>
      <c r="E6303" s="417" t="s">
        <v>301</v>
      </c>
    </row>
    <row r="6304" spans="1:5" ht="27" x14ac:dyDescent="0.25">
      <c r="A6304" s="418">
        <v>95344</v>
      </c>
      <c r="B6304" s="414" t="s">
        <v>5040</v>
      </c>
      <c r="C6304" s="415" t="s">
        <v>251</v>
      </c>
      <c r="D6304" s="416">
        <v>0.1</v>
      </c>
      <c r="E6304" s="417" t="s">
        <v>301</v>
      </c>
    </row>
    <row r="6305" spans="1:5" ht="27" x14ac:dyDescent="0.25">
      <c r="A6305" s="418">
        <v>95345</v>
      </c>
      <c r="B6305" s="414" t="s">
        <v>5041</v>
      </c>
      <c r="C6305" s="415" t="s">
        <v>251</v>
      </c>
      <c r="D6305" s="416">
        <v>0.41</v>
      </c>
      <c r="E6305" s="417" t="s">
        <v>301</v>
      </c>
    </row>
    <row r="6306" spans="1:5" ht="27" x14ac:dyDescent="0.25">
      <c r="A6306" s="418">
        <v>95346</v>
      </c>
      <c r="B6306" s="414" t="s">
        <v>5042</v>
      </c>
      <c r="C6306" s="415" t="s">
        <v>251</v>
      </c>
      <c r="D6306" s="416">
        <v>0.04</v>
      </c>
      <c r="E6306" s="417" t="s">
        <v>301</v>
      </c>
    </row>
    <row r="6307" spans="1:5" ht="27" x14ac:dyDescent="0.25">
      <c r="A6307" s="418">
        <v>95347</v>
      </c>
      <c r="B6307" s="414" t="s">
        <v>5043</v>
      </c>
      <c r="C6307" s="415" t="s">
        <v>251</v>
      </c>
      <c r="D6307" s="416">
        <v>0.05</v>
      </c>
      <c r="E6307" s="417" t="s">
        <v>301</v>
      </c>
    </row>
    <row r="6308" spans="1:5" ht="27" x14ac:dyDescent="0.25">
      <c r="A6308" s="418">
        <v>95348</v>
      </c>
      <c r="B6308" s="414" t="s">
        <v>5044</v>
      </c>
      <c r="C6308" s="415" t="s">
        <v>251</v>
      </c>
      <c r="D6308" s="416">
        <v>7.0000000000000007E-2</v>
      </c>
      <c r="E6308" s="417" t="s">
        <v>301</v>
      </c>
    </row>
    <row r="6309" spans="1:5" ht="27" x14ac:dyDescent="0.25">
      <c r="A6309" s="418">
        <v>95349</v>
      </c>
      <c r="B6309" s="414" t="s">
        <v>5045</v>
      </c>
      <c r="C6309" s="415" t="s">
        <v>251</v>
      </c>
      <c r="D6309" s="416">
        <v>0.04</v>
      </c>
      <c r="E6309" s="417" t="s">
        <v>301</v>
      </c>
    </row>
    <row r="6310" spans="1:5" ht="27" x14ac:dyDescent="0.25">
      <c r="A6310" s="418">
        <v>95350</v>
      </c>
      <c r="B6310" s="414" t="s">
        <v>5046</v>
      </c>
      <c r="C6310" s="415" t="s">
        <v>251</v>
      </c>
      <c r="D6310" s="416">
        <v>0.04</v>
      </c>
      <c r="E6310" s="417" t="s">
        <v>301</v>
      </c>
    </row>
    <row r="6311" spans="1:5" ht="27" x14ac:dyDescent="0.25">
      <c r="A6311" s="418">
        <v>95351</v>
      </c>
      <c r="B6311" s="414" t="s">
        <v>5047</v>
      </c>
      <c r="C6311" s="415" t="s">
        <v>251</v>
      </c>
      <c r="D6311" s="416">
        <v>0.15</v>
      </c>
      <c r="E6311" s="417" t="s">
        <v>301</v>
      </c>
    </row>
    <row r="6312" spans="1:5" ht="13.5" x14ac:dyDescent="0.25">
      <c r="A6312" s="418">
        <v>95352</v>
      </c>
      <c r="B6312" s="414" t="s">
        <v>5048</v>
      </c>
      <c r="C6312" s="415" t="s">
        <v>251</v>
      </c>
      <c r="D6312" s="416">
        <v>0.05</v>
      </c>
      <c r="E6312" s="417" t="s">
        <v>301</v>
      </c>
    </row>
    <row r="6313" spans="1:5" ht="27" x14ac:dyDescent="0.25">
      <c r="A6313" s="418">
        <v>95354</v>
      </c>
      <c r="B6313" s="414" t="s">
        <v>5049</v>
      </c>
      <c r="C6313" s="415" t="s">
        <v>251</v>
      </c>
      <c r="D6313" s="416">
        <v>7.0000000000000007E-2</v>
      </c>
      <c r="E6313" s="417" t="s">
        <v>301</v>
      </c>
    </row>
    <row r="6314" spans="1:5" ht="27" x14ac:dyDescent="0.25">
      <c r="A6314" s="418">
        <v>95355</v>
      </c>
      <c r="B6314" s="414" t="s">
        <v>5050</v>
      </c>
      <c r="C6314" s="415" t="s">
        <v>251</v>
      </c>
      <c r="D6314" s="416">
        <v>7.0000000000000007E-2</v>
      </c>
      <c r="E6314" s="417" t="s">
        <v>301</v>
      </c>
    </row>
    <row r="6315" spans="1:5" ht="27" x14ac:dyDescent="0.25">
      <c r="A6315" s="418">
        <v>95356</v>
      </c>
      <c r="B6315" s="414" t="s">
        <v>5051</v>
      </c>
      <c r="C6315" s="415" t="s">
        <v>251</v>
      </c>
      <c r="D6315" s="416">
        <v>0.09</v>
      </c>
      <c r="E6315" s="417" t="s">
        <v>301</v>
      </c>
    </row>
    <row r="6316" spans="1:5" ht="27" x14ac:dyDescent="0.25">
      <c r="A6316" s="418">
        <v>95357</v>
      </c>
      <c r="B6316" s="414" t="s">
        <v>5052</v>
      </c>
      <c r="C6316" s="415" t="s">
        <v>251</v>
      </c>
      <c r="D6316" s="416">
        <v>0.14000000000000001</v>
      </c>
      <c r="E6316" s="417" t="s">
        <v>301</v>
      </c>
    </row>
    <row r="6317" spans="1:5" ht="27" x14ac:dyDescent="0.25">
      <c r="A6317" s="418">
        <v>95358</v>
      </c>
      <c r="B6317" s="414" t="s">
        <v>5053</v>
      </c>
      <c r="C6317" s="415" t="s">
        <v>251</v>
      </c>
      <c r="D6317" s="416">
        <v>0.15</v>
      </c>
      <c r="E6317" s="417" t="s">
        <v>301</v>
      </c>
    </row>
    <row r="6318" spans="1:5" ht="27" x14ac:dyDescent="0.25">
      <c r="A6318" s="418">
        <v>95359</v>
      </c>
      <c r="B6318" s="414" t="s">
        <v>5054</v>
      </c>
      <c r="C6318" s="415" t="s">
        <v>251</v>
      </c>
      <c r="D6318" s="416">
        <v>0.15</v>
      </c>
      <c r="E6318" s="417" t="s">
        <v>301</v>
      </c>
    </row>
    <row r="6319" spans="1:5" ht="27" x14ac:dyDescent="0.25">
      <c r="A6319" s="418">
        <v>95360</v>
      </c>
      <c r="B6319" s="414" t="s">
        <v>5055</v>
      </c>
      <c r="C6319" s="415" t="s">
        <v>251</v>
      </c>
      <c r="D6319" s="416">
        <v>0.11</v>
      </c>
      <c r="E6319" s="417" t="s">
        <v>301</v>
      </c>
    </row>
    <row r="6320" spans="1:5" ht="27" x14ac:dyDescent="0.25">
      <c r="A6320" s="418">
        <v>95361</v>
      </c>
      <c r="B6320" s="414" t="s">
        <v>5056</v>
      </c>
      <c r="C6320" s="415" t="s">
        <v>251</v>
      </c>
      <c r="D6320" s="416">
        <v>0.08</v>
      </c>
      <c r="E6320" s="417" t="s">
        <v>301</v>
      </c>
    </row>
    <row r="6321" spans="1:5" ht="27" x14ac:dyDescent="0.25">
      <c r="A6321" s="418">
        <v>95362</v>
      </c>
      <c r="B6321" s="414" t="s">
        <v>5057</v>
      </c>
      <c r="C6321" s="415" t="s">
        <v>251</v>
      </c>
      <c r="D6321" s="416">
        <v>0.09</v>
      </c>
      <c r="E6321" s="417" t="s">
        <v>301</v>
      </c>
    </row>
    <row r="6322" spans="1:5" ht="27" x14ac:dyDescent="0.25">
      <c r="A6322" s="418">
        <v>95363</v>
      </c>
      <c r="B6322" s="414" t="s">
        <v>5058</v>
      </c>
      <c r="C6322" s="415" t="s">
        <v>251</v>
      </c>
      <c r="D6322" s="416">
        <v>0.11</v>
      </c>
      <c r="E6322" s="417" t="s">
        <v>301</v>
      </c>
    </row>
    <row r="6323" spans="1:5" ht="27" x14ac:dyDescent="0.25">
      <c r="A6323" s="418">
        <v>95364</v>
      </c>
      <c r="B6323" s="414" t="s">
        <v>5059</v>
      </c>
      <c r="C6323" s="415" t="s">
        <v>251</v>
      </c>
      <c r="D6323" s="416">
        <v>0.09</v>
      </c>
      <c r="E6323" s="417" t="s">
        <v>301</v>
      </c>
    </row>
    <row r="6324" spans="1:5" ht="27" x14ac:dyDescent="0.25">
      <c r="A6324" s="418">
        <v>95365</v>
      </c>
      <c r="B6324" s="414" t="s">
        <v>5060</v>
      </c>
      <c r="C6324" s="415" t="s">
        <v>251</v>
      </c>
      <c r="D6324" s="416">
        <v>0.1</v>
      </c>
      <c r="E6324" s="417" t="s">
        <v>301</v>
      </c>
    </row>
    <row r="6325" spans="1:5" ht="27" x14ac:dyDescent="0.25">
      <c r="A6325" s="418">
        <v>95366</v>
      </c>
      <c r="B6325" s="414" t="s">
        <v>5061</v>
      </c>
      <c r="C6325" s="415" t="s">
        <v>251</v>
      </c>
      <c r="D6325" s="416">
        <v>0.08</v>
      </c>
      <c r="E6325" s="417" t="s">
        <v>301</v>
      </c>
    </row>
    <row r="6326" spans="1:5" ht="27" x14ac:dyDescent="0.25">
      <c r="A6326" s="418">
        <v>95367</v>
      </c>
      <c r="B6326" s="414" t="s">
        <v>5062</v>
      </c>
      <c r="C6326" s="415" t="s">
        <v>251</v>
      </c>
      <c r="D6326" s="416">
        <v>0.08</v>
      </c>
      <c r="E6326" s="417" t="s">
        <v>301</v>
      </c>
    </row>
    <row r="6327" spans="1:5" ht="27" x14ac:dyDescent="0.25">
      <c r="A6327" s="418">
        <v>95368</v>
      </c>
      <c r="B6327" s="414" t="s">
        <v>5063</v>
      </c>
      <c r="C6327" s="415" t="s">
        <v>251</v>
      </c>
      <c r="D6327" s="416">
        <v>0.15</v>
      </c>
      <c r="E6327" s="417" t="s">
        <v>301</v>
      </c>
    </row>
    <row r="6328" spans="1:5" ht="27" x14ac:dyDescent="0.25">
      <c r="A6328" s="418">
        <v>95369</v>
      </c>
      <c r="B6328" s="414" t="s">
        <v>5064</v>
      </c>
      <c r="C6328" s="415" t="s">
        <v>251</v>
      </c>
      <c r="D6328" s="416">
        <v>0.08</v>
      </c>
      <c r="E6328" s="417" t="s">
        <v>301</v>
      </c>
    </row>
    <row r="6329" spans="1:5" ht="13.5" x14ac:dyDescent="0.25">
      <c r="A6329" s="418">
        <v>95370</v>
      </c>
      <c r="B6329" s="414" t="s">
        <v>5065</v>
      </c>
      <c r="C6329" s="415" t="s">
        <v>251</v>
      </c>
      <c r="D6329" s="416">
        <v>0.2</v>
      </c>
      <c r="E6329" s="417" t="s">
        <v>301</v>
      </c>
    </row>
    <row r="6330" spans="1:5" ht="13.5" x14ac:dyDescent="0.25">
      <c r="A6330" s="418">
        <v>95371</v>
      </c>
      <c r="B6330" s="414" t="s">
        <v>5066</v>
      </c>
      <c r="C6330" s="415" t="s">
        <v>251</v>
      </c>
      <c r="D6330" s="416">
        <v>0.26</v>
      </c>
      <c r="E6330" s="417" t="s">
        <v>301</v>
      </c>
    </row>
    <row r="6331" spans="1:5" ht="13.5" x14ac:dyDescent="0.25">
      <c r="A6331" s="418">
        <v>95372</v>
      </c>
      <c r="B6331" s="414" t="s">
        <v>5067</v>
      </c>
      <c r="C6331" s="415" t="s">
        <v>251</v>
      </c>
      <c r="D6331" s="416">
        <v>0.18</v>
      </c>
      <c r="E6331" s="417" t="s">
        <v>301</v>
      </c>
    </row>
    <row r="6332" spans="1:5" ht="27" x14ac:dyDescent="0.25">
      <c r="A6332" s="418">
        <v>95373</v>
      </c>
      <c r="B6332" s="414" t="s">
        <v>5068</v>
      </c>
      <c r="C6332" s="415" t="s">
        <v>251</v>
      </c>
      <c r="D6332" s="416">
        <v>0.2</v>
      </c>
      <c r="E6332" s="417" t="s">
        <v>301</v>
      </c>
    </row>
    <row r="6333" spans="1:5" ht="27" x14ac:dyDescent="0.25">
      <c r="A6333" s="418">
        <v>95374</v>
      </c>
      <c r="B6333" s="414" t="s">
        <v>5069</v>
      </c>
      <c r="C6333" s="415" t="s">
        <v>251</v>
      </c>
      <c r="D6333" s="416">
        <v>0.2</v>
      </c>
      <c r="E6333" s="417" t="s">
        <v>301</v>
      </c>
    </row>
    <row r="6334" spans="1:5" ht="13.5" x14ac:dyDescent="0.25">
      <c r="A6334" s="418">
        <v>95375</v>
      </c>
      <c r="B6334" s="414" t="s">
        <v>5070</v>
      </c>
      <c r="C6334" s="415" t="s">
        <v>251</v>
      </c>
      <c r="D6334" s="416">
        <v>0.17</v>
      </c>
      <c r="E6334" s="417" t="s">
        <v>301</v>
      </c>
    </row>
    <row r="6335" spans="1:5" ht="13.5" x14ac:dyDescent="0.25">
      <c r="A6335" s="418">
        <v>95376</v>
      </c>
      <c r="B6335" s="414" t="s">
        <v>5071</v>
      </c>
      <c r="C6335" s="415" t="s">
        <v>251</v>
      </c>
      <c r="D6335" s="416">
        <v>0.04</v>
      </c>
      <c r="E6335" s="417" t="s">
        <v>301</v>
      </c>
    </row>
    <row r="6336" spans="1:5" ht="13.5" x14ac:dyDescent="0.25">
      <c r="A6336" s="418">
        <v>95377</v>
      </c>
      <c r="B6336" s="414" t="s">
        <v>5072</v>
      </c>
      <c r="C6336" s="415" t="s">
        <v>251</v>
      </c>
      <c r="D6336" s="416">
        <v>0.14000000000000001</v>
      </c>
      <c r="E6336" s="417" t="s">
        <v>301</v>
      </c>
    </row>
    <row r="6337" spans="1:5" ht="13.5" x14ac:dyDescent="0.25">
      <c r="A6337" s="418">
        <v>95378</v>
      </c>
      <c r="B6337" s="414" t="s">
        <v>5073</v>
      </c>
      <c r="C6337" s="415" t="s">
        <v>251</v>
      </c>
      <c r="D6337" s="416">
        <v>0.17</v>
      </c>
      <c r="E6337" s="417" t="s">
        <v>301</v>
      </c>
    </row>
    <row r="6338" spans="1:5" ht="13.5" x14ac:dyDescent="0.25">
      <c r="A6338" s="418">
        <v>95379</v>
      </c>
      <c r="B6338" s="414" t="s">
        <v>5074</v>
      </c>
      <c r="C6338" s="415" t="s">
        <v>251</v>
      </c>
      <c r="D6338" s="416">
        <v>0.14000000000000001</v>
      </c>
      <c r="E6338" s="417" t="s">
        <v>301</v>
      </c>
    </row>
    <row r="6339" spans="1:5" ht="27" x14ac:dyDescent="0.25">
      <c r="A6339" s="418">
        <v>95380</v>
      </c>
      <c r="B6339" s="414" t="s">
        <v>5075</v>
      </c>
      <c r="C6339" s="415" t="s">
        <v>251</v>
      </c>
      <c r="D6339" s="416">
        <v>0.16</v>
      </c>
      <c r="E6339" s="417" t="s">
        <v>301</v>
      </c>
    </row>
    <row r="6340" spans="1:5" ht="27" x14ac:dyDescent="0.25">
      <c r="A6340" s="418">
        <v>95382</v>
      </c>
      <c r="B6340" s="414" t="s">
        <v>5076</v>
      </c>
      <c r="C6340" s="415" t="s">
        <v>251</v>
      </c>
      <c r="D6340" s="416">
        <v>0.17</v>
      </c>
      <c r="E6340" s="417" t="s">
        <v>301</v>
      </c>
    </row>
    <row r="6341" spans="1:5" ht="27" x14ac:dyDescent="0.25">
      <c r="A6341" s="418">
        <v>95383</v>
      </c>
      <c r="B6341" s="414" t="s">
        <v>5077</v>
      </c>
      <c r="C6341" s="415" t="s">
        <v>251</v>
      </c>
      <c r="D6341" s="416">
        <v>0.31</v>
      </c>
      <c r="E6341" s="417" t="s">
        <v>301</v>
      </c>
    </row>
    <row r="6342" spans="1:5" ht="27" x14ac:dyDescent="0.25">
      <c r="A6342" s="418">
        <v>95384</v>
      </c>
      <c r="B6342" s="414" t="s">
        <v>5078</v>
      </c>
      <c r="C6342" s="415" t="s">
        <v>251</v>
      </c>
      <c r="D6342" s="416">
        <v>0.19</v>
      </c>
      <c r="E6342" s="417" t="s">
        <v>301</v>
      </c>
    </row>
    <row r="6343" spans="1:5" ht="13.5" x14ac:dyDescent="0.25">
      <c r="A6343" s="418">
        <v>95385</v>
      </c>
      <c r="B6343" s="414" t="s">
        <v>5079</v>
      </c>
      <c r="C6343" s="415" t="s">
        <v>251</v>
      </c>
      <c r="D6343" s="416">
        <v>0.15</v>
      </c>
      <c r="E6343" s="417" t="s">
        <v>301</v>
      </c>
    </row>
    <row r="6344" spans="1:5" ht="13.5" x14ac:dyDescent="0.25">
      <c r="A6344" s="418">
        <v>95386</v>
      </c>
      <c r="B6344" s="414" t="s">
        <v>5080</v>
      </c>
      <c r="C6344" s="415" t="s">
        <v>251</v>
      </c>
      <c r="D6344" s="416">
        <v>0.11</v>
      </c>
      <c r="E6344" s="417" t="s">
        <v>301</v>
      </c>
    </row>
    <row r="6345" spans="1:5" ht="13.5" x14ac:dyDescent="0.25">
      <c r="A6345" s="418">
        <v>95387</v>
      </c>
      <c r="B6345" s="414" t="s">
        <v>5081</v>
      </c>
      <c r="C6345" s="415" t="s">
        <v>251</v>
      </c>
      <c r="D6345" s="416">
        <v>0.16</v>
      </c>
      <c r="E6345" s="417" t="s">
        <v>301</v>
      </c>
    </row>
    <row r="6346" spans="1:5" ht="13.5" x14ac:dyDescent="0.25">
      <c r="A6346" s="418">
        <v>95388</v>
      </c>
      <c r="B6346" s="414" t="s">
        <v>375</v>
      </c>
      <c r="C6346" s="415" t="s">
        <v>251</v>
      </c>
      <c r="D6346" s="416">
        <v>0.05</v>
      </c>
      <c r="E6346" s="417" t="s">
        <v>301</v>
      </c>
    </row>
    <row r="6347" spans="1:5" ht="27" x14ac:dyDescent="0.25">
      <c r="A6347" s="418">
        <v>95389</v>
      </c>
      <c r="B6347" s="414" t="s">
        <v>5082</v>
      </c>
      <c r="C6347" s="415" t="s">
        <v>251</v>
      </c>
      <c r="D6347" s="416">
        <v>7.0000000000000007E-2</v>
      </c>
      <c r="E6347" s="417" t="s">
        <v>301</v>
      </c>
    </row>
    <row r="6348" spans="1:5" ht="13.5" x14ac:dyDescent="0.25">
      <c r="A6348" s="418">
        <v>95390</v>
      </c>
      <c r="B6348" s="414" t="s">
        <v>5083</v>
      </c>
      <c r="C6348" s="415" t="s">
        <v>251</v>
      </c>
      <c r="D6348" s="416">
        <v>0.06</v>
      </c>
      <c r="E6348" s="417" t="s">
        <v>301</v>
      </c>
    </row>
    <row r="6349" spans="1:5" ht="27" x14ac:dyDescent="0.25">
      <c r="A6349" s="418">
        <v>95391</v>
      </c>
      <c r="B6349" s="414" t="s">
        <v>5084</v>
      </c>
      <c r="C6349" s="415" t="s">
        <v>251</v>
      </c>
      <c r="D6349" s="416">
        <v>0.1</v>
      </c>
      <c r="E6349" s="417" t="s">
        <v>301</v>
      </c>
    </row>
    <row r="6350" spans="1:5" ht="13.5" x14ac:dyDescent="0.25">
      <c r="A6350" s="418">
        <v>95392</v>
      </c>
      <c r="B6350" s="414" t="s">
        <v>5085</v>
      </c>
      <c r="C6350" s="415" t="s">
        <v>251</v>
      </c>
      <c r="D6350" s="416">
        <v>0.11</v>
      </c>
      <c r="E6350" s="417" t="s">
        <v>301</v>
      </c>
    </row>
    <row r="6351" spans="1:5" ht="27" x14ac:dyDescent="0.25">
      <c r="A6351" s="418">
        <v>95393</v>
      </c>
      <c r="B6351" s="414" t="s">
        <v>5086</v>
      </c>
      <c r="C6351" s="415" t="s">
        <v>251</v>
      </c>
      <c r="D6351" s="416">
        <v>0.55000000000000004</v>
      </c>
      <c r="E6351" s="417" t="s">
        <v>301</v>
      </c>
    </row>
    <row r="6352" spans="1:5" ht="27" x14ac:dyDescent="0.25">
      <c r="A6352" s="418">
        <v>95394</v>
      </c>
      <c r="B6352" s="414" t="s">
        <v>5087</v>
      </c>
      <c r="C6352" s="415" t="s">
        <v>251</v>
      </c>
      <c r="D6352" s="416">
        <v>0.4</v>
      </c>
      <c r="E6352" s="417" t="s">
        <v>301</v>
      </c>
    </row>
    <row r="6353" spans="1:5" ht="27" x14ac:dyDescent="0.25">
      <c r="A6353" s="418">
        <v>95395</v>
      </c>
      <c r="B6353" s="414" t="s">
        <v>5088</v>
      </c>
      <c r="C6353" s="415" t="s">
        <v>251</v>
      </c>
      <c r="D6353" s="416">
        <v>0.56999999999999995</v>
      </c>
      <c r="E6353" s="417" t="s">
        <v>301</v>
      </c>
    </row>
    <row r="6354" spans="1:5" ht="27" x14ac:dyDescent="0.25">
      <c r="A6354" s="418">
        <v>95396</v>
      </c>
      <c r="B6354" s="414" t="s">
        <v>5089</v>
      </c>
      <c r="C6354" s="415" t="s">
        <v>251</v>
      </c>
      <c r="D6354" s="416">
        <v>0.76</v>
      </c>
      <c r="E6354" s="417" t="s">
        <v>301</v>
      </c>
    </row>
    <row r="6355" spans="1:5" ht="27" x14ac:dyDescent="0.25">
      <c r="A6355" s="418">
        <v>95397</v>
      </c>
      <c r="B6355" s="414" t="s">
        <v>5090</v>
      </c>
      <c r="C6355" s="415" t="s">
        <v>251</v>
      </c>
      <c r="D6355" s="416">
        <v>0.1</v>
      </c>
      <c r="E6355" s="417" t="s">
        <v>301</v>
      </c>
    </row>
    <row r="6356" spans="1:5" ht="27" x14ac:dyDescent="0.25">
      <c r="A6356" s="418">
        <v>95398</v>
      </c>
      <c r="B6356" s="414" t="s">
        <v>5091</v>
      </c>
      <c r="C6356" s="415" t="s">
        <v>251</v>
      </c>
      <c r="D6356" s="416">
        <v>0.09</v>
      </c>
      <c r="E6356" s="417" t="s">
        <v>301</v>
      </c>
    </row>
    <row r="6357" spans="1:5" ht="27" x14ac:dyDescent="0.25">
      <c r="A6357" s="418">
        <v>95399</v>
      </c>
      <c r="B6357" s="414" t="s">
        <v>5092</v>
      </c>
      <c r="C6357" s="415" t="s">
        <v>251</v>
      </c>
      <c r="D6357" s="416">
        <v>0.04</v>
      </c>
      <c r="E6357" s="417" t="s">
        <v>301</v>
      </c>
    </row>
    <row r="6358" spans="1:5" ht="27" x14ac:dyDescent="0.25">
      <c r="A6358" s="418">
        <v>95400</v>
      </c>
      <c r="B6358" s="414" t="s">
        <v>5093</v>
      </c>
      <c r="C6358" s="415" t="s">
        <v>251</v>
      </c>
      <c r="D6358" s="416">
        <v>0.09</v>
      </c>
      <c r="E6358" s="417" t="s">
        <v>301</v>
      </c>
    </row>
    <row r="6359" spans="1:5" ht="27" x14ac:dyDescent="0.25">
      <c r="A6359" s="418">
        <v>95401</v>
      </c>
      <c r="B6359" s="414" t="s">
        <v>5094</v>
      </c>
      <c r="C6359" s="415" t="s">
        <v>251</v>
      </c>
      <c r="D6359" s="416">
        <v>0.26</v>
      </c>
      <c r="E6359" s="417" t="s">
        <v>301</v>
      </c>
    </row>
    <row r="6360" spans="1:5" ht="27" x14ac:dyDescent="0.25">
      <c r="A6360" s="418">
        <v>95402</v>
      </c>
      <c r="B6360" s="414" t="s">
        <v>5095</v>
      </c>
      <c r="C6360" s="415" t="s">
        <v>251</v>
      </c>
      <c r="D6360" s="416">
        <v>0.98</v>
      </c>
      <c r="E6360" s="417" t="s">
        <v>301</v>
      </c>
    </row>
    <row r="6361" spans="1:5" ht="27" x14ac:dyDescent="0.25">
      <c r="A6361" s="418">
        <v>95403</v>
      </c>
      <c r="B6361" s="414" t="s">
        <v>5096</v>
      </c>
      <c r="C6361" s="415" t="s">
        <v>251</v>
      </c>
      <c r="D6361" s="416">
        <v>1.1100000000000001</v>
      </c>
      <c r="E6361" s="417" t="s">
        <v>301</v>
      </c>
    </row>
    <row r="6362" spans="1:5" ht="27" x14ac:dyDescent="0.25">
      <c r="A6362" s="418">
        <v>95404</v>
      </c>
      <c r="B6362" s="414" t="s">
        <v>5097</v>
      </c>
      <c r="C6362" s="415" t="s">
        <v>251</v>
      </c>
      <c r="D6362" s="416">
        <v>1.52</v>
      </c>
      <c r="E6362" s="417" t="s">
        <v>301</v>
      </c>
    </row>
    <row r="6363" spans="1:5" ht="13.5" x14ac:dyDescent="0.25">
      <c r="A6363" s="418">
        <v>95405</v>
      </c>
      <c r="B6363" s="414" t="s">
        <v>5098</v>
      </c>
      <c r="C6363" s="415" t="s">
        <v>251</v>
      </c>
      <c r="D6363" s="416">
        <v>0.4</v>
      </c>
      <c r="E6363" s="417" t="s">
        <v>301</v>
      </c>
    </row>
    <row r="6364" spans="1:5" ht="13.5" x14ac:dyDescent="0.25">
      <c r="A6364" s="418">
        <v>95406</v>
      </c>
      <c r="B6364" s="414" t="s">
        <v>5099</v>
      </c>
      <c r="C6364" s="415" t="s">
        <v>251</v>
      </c>
      <c r="D6364" s="416">
        <v>0.1</v>
      </c>
      <c r="E6364" s="417" t="s">
        <v>301</v>
      </c>
    </row>
    <row r="6365" spans="1:5" ht="27" x14ac:dyDescent="0.25">
      <c r="A6365" s="418">
        <v>95407</v>
      </c>
      <c r="B6365" s="414" t="s">
        <v>5100</v>
      </c>
      <c r="C6365" s="415" t="s">
        <v>251</v>
      </c>
      <c r="D6365" s="416">
        <v>2.66</v>
      </c>
      <c r="E6365" s="417" t="s">
        <v>301</v>
      </c>
    </row>
    <row r="6366" spans="1:5" ht="27" x14ac:dyDescent="0.25">
      <c r="A6366" s="418">
        <v>95408</v>
      </c>
      <c r="B6366" s="414" t="s">
        <v>5101</v>
      </c>
      <c r="C6366" s="415" t="s">
        <v>590</v>
      </c>
      <c r="D6366" s="416">
        <v>8.68</v>
      </c>
      <c r="E6366" s="417" t="s">
        <v>301</v>
      </c>
    </row>
    <row r="6367" spans="1:5" ht="27" x14ac:dyDescent="0.25">
      <c r="A6367" s="418">
        <v>95409</v>
      </c>
      <c r="B6367" s="414" t="s">
        <v>5102</v>
      </c>
      <c r="C6367" s="415" t="s">
        <v>590</v>
      </c>
      <c r="D6367" s="416">
        <v>8.18</v>
      </c>
      <c r="E6367" s="417" t="s">
        <v>301</v>
      </c>
    </row>
    <row r="6368" spans="1:5" ht="27" x14ac:dyDescent="0.25">
      <c r="A6368" s="418">
        <v>95410</v>
      </c>
      <c r="B6368" s="414" t="s">
        <v>5103</v>
      </c>
      <c r="C6368" s="415" t="s">
        <v>590</v>
      </c>
      <c r="D6368" s="416">
        <v>3.83</v>
      </c>
      <c r="E6368" s="417" t="s">
        <v>301</v>
      </c>
    </row>
    <row r="6369" spans="1:5" ht="27" x14ac:dyDescent="0.25">
      <c r="A6369" s="418">
        <v>95411</v>
      </c>
      <c r="B6369" s="414" t="s">
        <v>5104</v>
      </c>
      <c r="C6369" s="415" t="s">
        <v>590</v>
      </c>
      <c r="D6369" s="416">
        <v>7.31</v>
      </c>
      <c r="E6369" s="417" t="s">
        <v>301</v>
      </c>
    </row>
    <row r="6370" spans="1:5" ht="27" x14ac:dyDescent="0.25">
      <c r="A6370" s="418">
        <v>95412</v>
      </c>
      <c r="B6370" s="414" t="s">
        <v>5105</v>
      </c>
      <c r="C6370" s="415" t="s">
        <v>590</v>
      </c>
      <c r="D6370" s="416">
        <v>8.74</v>
      </c>
      <c r="E6370" s="417" t="s">
        <v>301</v>
      </c>
    </row>
    <row r="6371" spans="1:5" ht="13.5" x14ac:dyDescent="0.25">
      <c r="A6371" s="418">
        <v>95413</v>
      </c>
      <c r="B6371" s="414" t="s">
        <v>5106</v>
      </c>
      <c r="C6371" s="415" t="s">
        <v>590</v>
      </c>
      <c r="D6371" s="416">
        <v>14.83</v>
      </c>
      <c r="E6371" s="417" t="s">
        <v>301</v>
      </c>
    </row>
    <row r="6372" spans="1:5" ht="27" x14ac:dyDescent="0.25">
      <c r="A6372" s="418">
        <v>95414</v>
      </c>
      <c r="B6372" s="414" t="s">
        <v>5107</v>
      </c>
      <c r="C6372" s="415" t="s">
        <v>590</v>
      </c>
      <c r="D6372" s="416">
        <v>74.73</v>
      </c>
      <c r="E6372" s="417" t="s">
        <v>301</v>
      </c>
    </row>
    <row r="6373" spans="1:5" ht="27" x14ac:dyDescent="0.25">
      <c r="A6373" s="418">
        <v>95415</v>
      </c>
      <c r="B6373" s="414" t="s">
        <v>5108</v>
      </c>
      <c r="C6373" s="415" t="s">
        <v>590</v>
      </c>
      <c r="D6373" s="416">
        <v>133.88</v>
      </c>
      <c r="E6373" s="417" t="s">
        <v>301</v>
      </c>
    </row>
    <row r="6374" spans="1:5" ht="27" x14ac:dyDescent="0.25">
      <c r="A6374" s="418">
        <v>95416</v>
      </c>
      <c r="B6374" s="414" t="s">
        <v>5109</v>
      </c>
      <c r="C6374" s="415" t="s">
        <v>590</v>
      </c>
      <c r="D6374" s="416">
        <v>12.42</v>
      </c>
      <c r="E6374" s="417" t="s">
        <v>301</v>
      </c>
    </row>
    <row r="6375" spans="1:5" ht="27" x14ac:dyDescent="0.25">
      <c r="A6375" s="418">
        <v>95417</v>
      </c>
      <c r="B6375" s="414" t="s">
        <v>5110</v>
      </c>
      <c r="C6375" s="415" t="s">
        <v>590</v>
      </c>
      <c r="D6375" s="416">
        <v>152.38</v>
      </c>
      <c r="E6375" s="417" t="s">
        <v>301</v>
      </c>
    </row>
    <row r="6376" spans="1:5" ht="27" x14ac:dyDescent="0.25">
      <c r="A6376" s="418">
        <v>95418</v>
      </c>
      <c r="B6376" s="414" t="s">
        <v>5111</v>
      </c>
      <c r="C6376" s="415" t="s">
        <v>590</v>
      </c>
      <c r="D6376" s="416">
        <v>208.3</v>
      </c>
      <c r="E6376" s="417" t="s">
        <v>301</v>
      </c>
    </row>
    <row r="6377" spans="1:5" ht="27" x14ac:dyDescent="0.25">
      <c r="A6377" s="418">
        <v>95419</v>
      </c>
      <c r="B6377" s="414" t="s">
        <v>5112</v>
      </c>
      <c r="C6377" s="415" t="s">
        <v>590</v>
      </c>
      <c r="D6377" s="416">
        <v>55.3</v>
      </c>
      <c r="E6377" s="417" t="s">
        <v>301</v>
      </c>
    </row>
    <row r="6378" spans="1:5" ht="27" x14ac:dyDescent="0.25">
      <c r="A6378" s="418">
        <v>95420</v>
      </c>
      <c r="B6378" s="414" t="s">
        <v>5113</v>
      </c>
      <c r="C6378" s="415" t="s">
        <v>590</v>
      </c>
      <c r="D6378" s="416">
        <v>78.55</v>
      </c>
      <c r="E6378" s="417" t="s">
        <v>301</v>
      </c>
    </row>
    <row r="6379" spans="1:5" ht="27" x14ac:dyDescent="0.25">
      <c r="A6379" s="418">
        <v>95421</v>
      </c>
      <c r="B6379" s="414" t="s">
        <v>5114</v>
      </c>
      <c r="C6379" s="415" t="s">
        <v>590</v>
      </c>
      <c r="D6379" s="416">
        <v>103.86</v>
      </c>
      <c r="E6379" s="417" t="s">
        <v>301</v>
      </c>
    </row>
    <row r="6380" spans="1:5" ht="27" x14ac:dyDescent="0.25">
      <c r="A6380" s="418">
        <v>95422</v>
      </c>
      <c r="B6380" s="414" t="s">
        <v>5115</v>
      </c>
      <c r="C6380" s="415" t="s">
        <v>590</v>
      </c>
      <c r="D6380" s="416">
        <v>36.4</v>
      </c>
      <c r="E6380" s="417" t="s">
        <v>301</v>
      </c>
    </row>
    <row r="6381" spans="1:5" ht="27" x14ac:dyDescent="0.25">
      <c r="A6381" s="418">
        <v>95423</v>
      </c>
      <c r="B6381" s="414" t="s">
        <v>5116</v>
      </c>
      <c r="C6381" s="415" t="s">
        <v>590</v>
      </c>
      <c r="D6381" s="416">
        <v>55.25</v>
      </c>
      <c r="E6381" s="417" t="s">
        <v>301</v>
      </c>
    </row>
    <row r="6382" spans="1:5" ht="13.5" x14ac:dyDescent="0.25">
      <c r="A6382" s="418">
        <v>95424</v>
      </c>
      <c r="B6382" s="414" t="s">
        <v>5117</v>
      </c>
      <c r="C6382" s="415" t="s">
        <v>590</v>
      </c>
      <c r="D6382" s="416">
        <v>14.97</v>
      </c>
      <c r="E6382" s="417" t="s">
        <v>301</v>
      </c>
    </row>
    <row r="6383" spans="1:5" ht="13.5" x14ac:dyDescent="0.25">
      <c r="A6383" s="418">
        <v>100288</v>
      </c>
      <c r="B6383" s="414" t="s">
        <v>8100</v>
      </c>
      <c r="C6383" s="415" t="s">
        <v>251</v>
      </c>
      <c r="D6383" s="416">
        <v>0.04</v>
      </c>
      <c r="E6383" s="417" t="s">
        <v>301</v>
      </c>
    </row>
    <row r="6384" spans="1:5" ht="13.5" x14ac:dyDescent="0.25">
      <c r="A6384" s="418">
        <v>100289</v>
      </c>
      <c r="B6384" s="414" t="s">
        <v>8101</v>
      </c>
      <c r="C6384" s="415" t="s">
        <v>251</v>
      </c>
      <c r="D6384" s="416">
        <v>16.09</v>
      </c>
      <c r="E6384" s="417" t="s">
        <v>301</v>
      </c>
    </row>
    <row r="6385" spans="1:5" ht="27" x14ac:dyDescent="0.25">
      <c r="A6385" s="418">
        <v>100290</v>
      </c>
      <c r="B6385" s="414" t="s">
        <v>8102</v>
      </c>
      <c r="C6385" s="415" t="s">
        <v>251</v>
      </c>
      <c r="D6385" s="416">
        <v>0.08</v>
      </c>
      <c r="E6385" s="417" t="s">
        <v>301</v>
      </c>
    </row>
    <row r="6386" spans="1:5" ht="27" x14ac:dyDescent="0.25">
      <c r="A6386" s="418">
        <v>100291</v>
      </c>
      <c r="B6386" s="414" t="s">
        <v>8103</v>
      </c>
      <c r="C6386" s="415" t="s">
        <v>251</v>
      </c>
      <c r="D6386" s="416">
        <v>0.13</v>
      </c>
      <c r="E6386" s="417" t="s">
        <v>301</v>
      </c>
    </row>
    <row r="6387" spans="1:5" ht="27" x14ac:dyDescent="0.25">
      <c r="A6387" s="418">
        <v>100292</v>
      </c>
      <c r="B6387" s="414" t="s">
        <v>8104</v>
      </c>
      <c r="C6387" s="415" t="s">
        <v>251</v>
      </c>
      <c r="D6387" s="416">
        <v>1.43</v>
      </c>
      <c r="E6387" s="417" t="s">
        <v>301</v>
      </c>
    </row>
    <row r="6388" spans="1:5" ht="27" x14ac:dyDescent="0.25">
      <c r="A6388" s="418">
        <v>100293</v>
      </c>
      <c r="B6388" s="414" t="s">
        <v>8105</v>
      </c>
      <c r="C6388" s="415" t="s">
        <v>251</v>
      </c>
      <c r="D6388" s="416">
        <v>0.13</v>
      </c>
      <c r="E6388" s="417" t="s">
        <v>301</v>
      </c>
    </row>
    <row r="6389" spans="1:5" ht="15" x14ac:dyDescent="0.25">
      <c r="A6389" s="419">
        <v>100294</v>
      </c>
      <c r="B6389" s="420" t="s">
        <v>8106</v>
      </c>
      <c r="C6389" s="421" t="s">
        <v>251</v>
      </c>
      <c r="D6389" s="422">
        <v>0.45</v>
      </c>
      <c r="E6389" t="s">
        <v>301</v>
      </c>
    </row>
    <row r="6390" spans="1:5" ht="30" x14ac:dyDescent="0.25">
      <c r="A6390" s="419">
        <v>100295</v>
      </c>
      <c r="B6390" s="420" t="s">
        <v>8107</v>
      </c>
      <c r="C6390" s="421" t="s">
        <v>251</v>
      </c>
      <c r="D6390" s="422">
        <v>0.44</v>
      </c>
      <c r="E6390" t="s">
        <v>301</v>
      </c>
    </row>
    <row r="6391" spans="1:5" ht="30" x14ac:dyDescent="0.25">
      <c r="A6391" s="419">
        <v>100296</v>
      </c>
      <c r="B6391" s="420" t="s">
        <v>8108</v>
      </c>
      <c r="C6391" s="421" t="s">
        <v>251</v>
      </c>
      <c r="D6391" s="422">
        <v>0.99</v>
      </c>
      <c r="E6391" t="s">
        <v>301</v>
      </c>
    </row>
    <row r="6392" spans="1:5" ht="15" x14ac:dyDescent="0.25">
      <c r="A6392" s="419">
        <v>100297</v>
      </c>
      <c r="B6392" s="420" t="s">
        <v>8109</v>
      </c>
      <c r="C6392" s="421" t="s">
        <v>251</v>
      </c>
      <c r="D6392" s="422">
        <v>1.1200000000000001</v>
      </c>
      <c r="E6392" t="s">
        <v>301</v>
      </c>
    </row>
    <row r="6393" spans="1:5" ht="30" x14ac:dyDescent="0.25">
      <c r="A6393" s="419">
        <v>100298</v>
      </c>
      <c r="B6393" s="420" t="s">
        <v>8110</v>
      </c>
      <c r="C6393" s="421" t="s">
        <v>251</v>
      </c>
      <c r="D6393" s="422">
        <v>0.54</v>
      </c>
      <c r="E6393" t="s">
        <v>301</v>
      </c>
    </row>
    <row r="6394" spans="1:5" ht="30" x14ac:dyDescent="0.25">
      <c r="A6394" s="419">
        <v>100299</v>
      </c>
      <c r="B6394" s="420" t="s">
        <v>8111</v>
      </c>
      <c r="C6394" s="421" t="s">
        <v>251</v>
      </c>
      <c r="D6394" s="422">
        <v>0.16</v>
      </c>
      <c r="E6394" t="s">
        <v>301</v>
      </c>
    </row>
    <row r="6395" spans="1:5" ht="15" x14ac:dyDescent="0.25">
      <c r="A6395" s="419">
        <v>100300</v>
      </c>
      <c r="B6395" s="420" t="s">
        <v>8112</v>
      </c>
      <c r="C6395" s="421" t="s">
        <v>251</v>
      </c>
      <c r="D6395" s="422">
        <v>25.32</v>
      </c>
      <c r="E6395" t="s">
        <v>301</v>
      </c>
    </row>
    <row r="6396" spans="1:5" ht="15" x14ac:dyDescent="0.25">
      <c r="A6396" s="419">
        <v>100301</v>
      </c>
      <c r="B6396" s="420" t="s">
        <v>8113</v>
      </c>
      <c r="C6396" s="421" t="s">
        <v>251</v>
      </c>
      <c r="D6396" s="422">
        <v>18.14</v>
      </c>
      <c r="E6396" t="s">
        <v>301</v>
      </c>
    </row>
    <row r="6397" spans="1:5" ht="15" x14ac:dyDescent="0.25">
      <c r="A6397" s="419">
        <v>100302</v>
      </c>
      <c r="B6397" s="420" t="s">
        <v>8114</v>
      </c>
      <c r="C6397" s="421" t="s">
        <v>251</v>
      </c>
      <c r="D6397" s="422">
        <v>123.38</v>
      </c>
      <c r="E6397" t="s">
        <v>301</v>
      </c>
    </row>
    <row r="6398" spans="1:5" ht="15" x14ac:dyDescent="0.25">
      <c r="A6398" s="419">
        <v>100303</v>
      </c>
      <c r="B6398" s="420" t="s">
        <v>8115</v>
      </c>
      <c r="C6398" s="421" t="s">
        <v>251</v>
      </c>
      <c r="D6398" s="422">
        <v>17.079999999999998</v>
      </c>
      <c r="E6398" t="s">
        <v>301</v>
      </c>
    </row>
    <row r="6399" spans="1:5" ht="15" x14ac:dyDescent="0.25">
      <c r="A6399" s="419">
        <v>100304</v>
      </c>
      <c r="B6399" s="420" t="s">
        <v>8116</v>
      </c>
      <c r="C6399" s="421" t="s">
        <v>251</v>
      </c>
      <c r="D6399" s="422">
        <v>68.790000000000006</v>
      </c>
      <c r="E6399" t="s">
        <v>301</v>
      </c>
    </row>
    <row r="6400" spans="1:5" ht="15" x14ac:dyDescent="0.25">
      <c r="A6400" s="419">
        <v>100305</v>
      </c>
      <c r="B6400" s="420" t="s">
        <v>8117</v>
      </c>
      <c r="C6400" s="421" t="s">
        <v>251</v>
      </c>
      <c r="D6400" s="422">
        <v>85.69</v>
      </c>
      <c r="E6400" t="s">
        <v>301</v>
      </c>
    </row>
    <row r="6401" spans="1:5" ht="15" x14ac:dyDescent="0.25">
      <c r="A6401" s="419">
        <v>100306</v>
      </c>
      <c r="B6401" s="420" t="s">
        <v>8118</v>
      </c>
      <c r="C6401" s="421" t="s">
        <v>251</v>
      </c>
      <c r="D6401" s="422">
        <v>96.54</v>
      </c>
      <c r="E6401" t="s">
        <v>301</v>
      </c>
    </row>
    <row r="6402" spans="1:5" ht="15" x14ac:dyDescent="0.25">
      <c r="A6402" s="419">
        <v>100307</v>
      </c>
      <c r="B6402" s="420" t="s">
        <v>8119</v>
      </c>
      <c r="C6402" s="421" t="s">
        <v>251</v>
      </c>
      <c r="D6402" s="422">
        <v>20.83</v>
      </c>
      <c r="E6402" t="s">
        <v>301</v>
      </c>
    </row>
    <row r="6403" spans="1:5" ht="15" x14ac:dyDescent="0.25">
      <c r="A6403" s="419">
        <v>100308</v>
      </c>
      <c r="B6403" s="420" t="s">
        <v>8120</v>
      </c>
      <c r="C6403" s="421" t="s">
        <v>251</v>
      </c>
      <c r="D6403" s="422">
        <v>24.34</v>
      </c>
      <c r="E6403" t="s">
        <v>301</v>
      </c>
    </row>
    <row r="6404" spans="1:5" ht="15" x14ac:dyDescent="0.25">
      <c r="A6404" s="419">
        <v>100309</v>
      </c>
      <c r="B6404" s="420" t="s">
        <v>8121</v>
      </c>
      <c r="C6404" s="421" t="s">
        <v>251</v>
      </c>
      <c r="D6404" s="422">
        <v>44</v>
      </c>
      <c r="E6404" t="s">
        <v>301</v>
      </c>
    </row>
    <row r="6405" spans="1:5" ht="30" x14ac:dyDescent="0.25">
      <c r="A6405" s="419">
        <v>100310</v>
      </c>
      <c r="B6405" s="420" t="s">
        <v>8122</v>
      </c>
      <c r="C6405" s="421" t="s">
        <v>590</v>
      </c>
      <c r="D6405" s="422">
        <v>11.36</v>
      </c>
      <c r="E6405" t="s">
        <v>301</v>
      </c>
    </row>
    <row r="6406" spans="1:5" ht="30" x14ac:dyDescent="0.25">
      <c r="A6406" s="419">
        <v>100311</v>
      </c>
      <c r="B6406" s="420" t="s">
        <v>8123</v>
      </c>
      <c r="C6406" s="421" t="s">
        <v>590</v>
      </c>
      <c r="D6406" s="422">
        <v>196.26</v>
      </c>
      <c r="E6406" t="s">
        <v>301</v>
      </c>
    </row>
    <row r="6407" spans="1:5" ht="30" x14ac:dyDescent="0.25">
      <c r="A6407" s="419">
        <v>100312</v>
      </c>
      <c r="B6407" s="420" t="s">
        <v>8124</v>
      </c>
      <c r="C6407" s="421" t="s">
        <v>590</v>
      </c>
      <c r="D6407" s="422">
        <v>61.27</v>
      </c>
      <c r="E6407" t="s">
        <v>301</v>
      </c>
    </row>
    <row r="6408" spans="1:5" ht="30" x14ac:dyDescent="0.25">
      <c r="A6408" s="419">
        <v>100313</v>
      </c>
      <c r="B6408" s="420" t="s">
        <v>8125</v>
      </c>
      <c r="C6408" s="421" t="s">
        <v>590</v>
      </c>
      <c r="D6408" s="422">
        <v>135.83000000000001</v>
      </c>
      <c r="E6408" t="s">
        <v>301</v>
      </c>
    </row>
    <row r="6409" spans="1:5" ht="30" x14ac:dyDescent="0.25">
      <c r="A6409" s="419">
        <v>100314</v>
      </c>
      <c r="B6409" s="420" t="s">
        <v>8126</v>
      </c>
      <c r="C6409" s="421" t="s">
        <v>590</v>
      </c>
      <c r="D6409" s="422">
        <v>153.24</v>
      </c>
      <c r="E6409" t="s">
        <v>301</v>
      </c>
    </row>
    <row r="6410" spans="1:5" ht="30" x14ac:dyDescent="0.25">
      <c r="A6410" s="419">
        <v>100315</v>
      </c>
      <c r="B6410" s="420" t="s">
        <v>8127</v>
      </c>
      <c r="C6410" s="421" t="s">
        <v>590</v>
      </c>
      <c r="D6410" s="422">
        <v>21.63</v>
      </c>
      <c r="E6410" t="s">
        <v>301</v>
      </c>
    </row>
    <row r="6411" spans="1:5" ht="15" x14ac:dyDescent="0.25">
      <c r="A6411" s="419">
        <v>100316</v>
      </c>
      <c r="B6411" s="420" t="s">
        <v>8112</v>
      </c>
      <c r="C6411" s="421" t="s">
        <v>590</v>
      </c>
      <c r="D6411" s="422">
        <v>4563.83</v>
      </c>
      <c r="E6411" t="s">
        <v>301</v>
      </c>
    </row>
    <row r="6412" spans="1:5" ht="15" x14ac:dyDescent="0.25">
      <c r="A6412" s="419">
        <v>100317</v>
      </c>
      <c r="B6412" s="420" t="s">
        <v>8128</v>
      </c>
      <c r="C6412" s="421" t="s">
        <v>590</v>
      </c>
      <c r="D6412" s="422">
        <v>21944.59</v>
      </c>
      <c r="E6412" t="s">
        <v>301</v>
      </c>
    </row>
    <row r="6413" spans="1:5" ht="15" x14ac:dyDescent="0.25">
      <c r="A6413" s="419">
        <v>100318</v>
      </c>
      <c r="B6413" s="420" t="s">
        <v>8116</v>
      </c>
      <c r="C6413" s="421" t="s">
        <v>590</v>
      </c>
      <c r="D6413" s="422">
        <v>12257.09</v>
      </c>
      <c r="E6413" t="s">
        <v>301</v>
      </c>
    </row>
    <row r="6414" spans="1:5" ht="15" x14ac:dyDescent="0.25">
      <c r="A6414" s="419">
        <v>100319</v>
      </c>
      <c r="B6414" s="420" t="s">
        <v>8117</v>
      </c>
      <c r="C6414" s="421" t="s">
        <v>590</v>
      </c>
      <c r="D6414" s="422">
        <v>15244.13</v>
      </c>
      <c r="E6414" t="s">
        <v>301</v>
      </c>
    </row>
    <row r="6415" spans="1:5" ht="15" x14ac:dyDescent="0.25">
      <c r="A6415" s="419">
        <v>100320</v>
      </c>
      <c r="B6415" s="420" t="s">
        <v>8118</v>
      </c>
      <c r="C6415" s="421" t="s">
        <v>590</v>
      </c>
      <c r="D6415" s="422">
        <v>17175.150000000001</v>
      </c>
      <c r="E6415" t="s">
        <v>301</v>
      </c>
    </row>
    <row r="6416" spans="1:5" ht="15" x14ac:dyDescent="0.25">
      <c r="A6416" s="419">
        <v>100321</v>
      </c>
      <c r="B6416" s="420" t="s">
        <v>8129</v>
      </c>
      <c r="C6416" s="421" t="s">
        <v>590</v>
      </c>
      <c r="D6416" s="422">
        <v>7887.22</v>
      </c>
      <c r="E6416" t="s">
        <v>301</v>
      </c>
    </row>
    <row r="6417" spans="1:5" ht="13.5" x14ac:dyDescent="0.25">
      <c r="A6417" s="259"/>
      <c r="B6417" s="259"/>
      <c r="C6417" s="259"/>
      <c r="D6417" s="261"/>
      <c r="E6417" s="259"/>
    </row>
    <row r="6418" spans="1:5" ht="13.5" x14ac:dyDescent="0.25">
      <c r="A6418" s="259"/>
      <c r="B6418" s="259"/>
      <c r="C6418" s="259"/>
      <c r="D6418" s="261"/>
      <c r="E6418" s="259"/>
    </row>
    <row r="6419" spans="1:5" ht="13.5" x14ac:dyDescent="0.25">
      <c r="A6419" s="259"/>
      <c r="B6419" s="259"/>
      <c r="C6419" s="259"/>
      <c r="D6419" s="261"/>
      <c r="E6419" s="259"/>
    </row>
    <row r="6420" spans="1:5" ht="13.5" x14ac:dyDescent="0.25">
      <c r="A6420" s="259"/>
      <c r="B6420" s="259"/>
      <c r="C6420" s="259"/>
      <c r="D6420" s="261"/>
      <c r="E6420" s="259"/>
    </row>
    <row r="6421" spans="1:5" ht="13.5" x14ac:dyDescent="0.25">
      <c r="A6421" s="259"/>
      <c r="B6421" s="259"/>
      <c r="C6421" s="259"/>
      <c r="D6421" s="261"/>
      <c r="E6421" s="259"/>
    </row>
    <row r="6422" spans="1:5" ht="13.5" x14ac:dyDescent="0.25">
      <c r="A6422" s="259"/>
      <c r="B6422" s="259"/>
      <c r="C6422" s="259"/>
      <c r="D6422" s="261"/>
      <c r="E6422" s="259"/>
    </row>
    <row r="6423" spans="1:5" ht="13.5" x14ac:dyDescent="0.25">
      <c r="A6423" s="259"/>
      <c r="B6423" s="259"/>
      <c r="C6423" s="259"/>
      <c r="D6423" s="261"/>
      <c r="E6423" s="259"/>
    </row>
    <row r="6424" spans="1:5" ht="67.5" x14ac:dyDescent="0.25">
      <c r="A6424" s="259" t="s">
        <v>5822</v>
      </c>
      <c r="B6424" s="259" t="s">
        <v>5823</v>
      </c>
      <c r="C6424" s="259" t="s">
        <v>3939</v>
      </c>
      <c r="D6424" s="261">
        <v>14.68</v>
      </c>
      <c r="E6424" s="259" t="s">
        <v>107</v>
      </c>
    </row>
  </sheetData>
  <autoFilter ref="C1:C6425"/>
  <mergeCells count="2">
    <mergeCell ref="A1:E1"/>
    <mergeCell ref="A2:E2"/>
  </mergeCells>
  <pageMargins left="0.78740157499999996" right="0.78740157499999996" top="0.984251969" bottom="0.984251969" header="0.5" footer="0.5"/>
  <pageSetup orientation="portrait" horizontalDpi="300" verticalDpi="30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43"/>
  <sheetViews>
    <sheetView topLeftCell="A5326" zoomScale="85" zoomScaleNormal="85" workbookViewId="0">
      <selection activeCell="B5336" sqref="B5336"/>
    </sheetView>
  </sheetViews>
  <sheetFormatPr defaultRowHeight="12.75" x14ac:dyDescent="0.25"/>
  <cols>
    <col min="1" max="1" width="10.5703125" style="260" customWidth="1"/>
    <col min="2" max="2" width="78.140625" style="260" customWidth="1"/>
    <col min="3" max="4" width="11.85546875" style="260" customWidth="1"/>
    <col min="5" max="5" width="14.28515625" style="260" customWidth="1"/>
    <col min="6" max="256" width="9.140625" style="260"/>
    <col min="257" max="257" width="10.5703125" style="260" customWidth="1"/>
    <col min="258" max="258" width="78.140625" style="260" customWidth="1"/>
    <col min="259" max="259" width="9.140625" style="260" bestFit="1" customWidth="1"/>
    <col min="260" max="260" width="22.28515625" style="260" customWidth="1"/>
    <col min="261" max="512" width="9.140625" style="260"/>
    <col min="513" max="513" width="10.5703125" style="260" customWidth="1"/>
    <col min="514" max="514" width="78.140625" style="260" customWidth="1"/>
    <col min="515" max="515" width="9.140625" style="260" bestFit="1" customWidth="1"/>
    <col min="516" max="516" width="22.28515625" style="260" customWidth="1"/>
    <col min="517" max="768" width="9.140625" style="260"/>
    <col min="769" max="769" width="10.5703125" style="260" customWidth="1"/>
    <col min="770" max="770" width="78.140625" style="260" customWidth="1"/>
    <col min="771" max="771" width="9.140625" style="260" bestFit="1" customWidth="1"/>
    <col min="772" max="772" width="22.28515625" style="260" customWidth="1"/>
    <col min="773" max="1024" width="9.140625" style="260"/>
    <col min="1025" max="1025" width="10.5703125" style="260" customWidth="1"/>
    <col min="1026" max="1026" width="78.140625" style="260" customWidth="1"/>
    <col min="1027" max="1027" width="9.140625" style="260" bestFit="1" customWidth="1"/>
    <col min="1028" max="1028" width="22.28515625" style="260" customWidth="1"/>
    <col min="1029" max="1280" width="9.140625" style="260"/>
    <col min="1281" max="1281" width="10.5703125" style="260" customWidth="1"/>
    <col min="1282" max="1282" width="78.140625" style="260" customWidth="1"/>
    <col min="1283" max="1283" width="9.140625" style="260" bestFit="1" customWidth="1"/>
    <col min="1284" max="1284" width="22.28515625" style="260" customWidth="1"/>
    <col min="1285" max="1536" width="9.140625" style="260"/>
    <col min="1537" max="1537" width="10.5703125" style="260" customWidth="1"/>
    <col min="1538" max="1538" width="78.140625" style="260" customWidth="1"/>
    <col min="1539" max="1539" width="9.140625" style="260" bestFit="1" customWidth="1"/>
    <col min="1540" max="1540" width="22.28515625" style="260" customWidth="1"/>
    <col min="1541" max="1792" width="9.140625" style="260"/>
    <col min="1793" max="1793" width="10.5703125" style="260" customWidth="1"/>
    <col min="1794" max="1794" width="78.140625" style="260" customWidth="1"/>
    <col min="1795" max="1795" width="9.140625" style="260" bestFit="1" customWidth="1"/>
    <col min="1796" max="1796" width="22.28515625" style="260" customWidth="1"/>
    <col min="1797" max="2048" width="9.140625" style="260"/>
    <col min="2049" max="2049" width="10.5703125" style="260" customWidth="1"/>
    <col min="2050" max="2050" width="78.140625" style="260" customWidth="1"/>
    <col min="2051" max="2051" width="9.140625" style="260" bestFit="1" customWidth="1"/>
    <col min="2052" max="2052" width="22.28515625" style="260" customWidth="1"/>
    <col min="2053" max="2304" width="9.140625" style="260"/>
    <col min="2305" max="2305" width="10.5703125" style="260" customWidth="1"/>
    <col min="2306" max="2306" width="78.140625" style="260" customWidth="1"/>
    <col min="2307" max="2307" width="9.140625" style="260" bestFit="1" customWidth="1"/>
    <col min="2308" max="2308" width="22.28515625" style="260" customWidth="1"/>
    <col min="2309" max="2560" width="9.140625" style="260"/>
    <col min="2561" max="2561" width="10.5703125" style="260" customWidth="1"/>
    <col min="2562" max="2562" width="78.140625" style="260" customWidth="1"/>
    <col min="2563" max="2563" width="9.140625" style="260" bestFit="1" customWidth="1"/>
    <col min="2564" max="2564" width="22.28515625" style="260" customWidth="1"/>
    <col min="2565" max="2816" width="9.140625" style="260"/>
    <col min="2817" max="2817" width="10.5703125" style="260" customWidth="1"/>
    <col min="2818" max="2818" width="78.140625" style="260" customWidth="1"/>
    <col min="2819" max="2819" width="9.140625" style="260" bestFit="1" customWidth="1"/>
    <col min="2820" max="2820" width="22.28515625" style="260" customWidth="1"/>
    <col min="2821" max="3072" width="9.140625" style="260"/>
    <col min="3073" max="3073" width="10.5703125" style="260" customWidth="1"/>
    <col min="3074" max="3074" width="78.140625" style="260" customWidth="1"/>
    <col min="3075" max="3075" width="9.140625" style="260" bestFit="1" customWidth="1"/>
    <col min="3076" max="3076" width="22.28515625" style="260" customWidth="1"/>
    <col min="3077" max="3328" width="9.140625" style="260"/>
    <col min="3329" max="3329" width="10.5703125" style="260" customWidth="1"/>
    <col min="3330" max="3330" width="78.140625" style="260" customWidth="1"/>
    <col min="3331" max="3331" width="9.140625" style="260" bestFit="1" customWidth="1"/>
    <col min="3332" max="3332" width="22.28515625" style="260" customWidth="1"/>
    <col min="3333" max="3584" width="9.140625" style="260"/>
    <col min="3585" max="3585" width="10.5703125" style="260" customWidth="1"/>
    <col min="3586" max="3586" width="78.140625" style="260" customWidth="1"/>
    <col min="3587" max="3587" width="9.140625" style="260" bestFit="1" customWidth="1"/>
    <col min="3588" max="3588" width="22.28515625" style="260" customWidth="1"/>
    <col min="3589" max="3840" width="9.140625" style="260"/>
    <col min="3841" max="3841" width="10.5703125" style="260" customWidth="1"/>
    <col min="3842" max="3842" width="78.140625" style="260" customWidth="1"/>
    <col min="3843" max="3843" width="9.140625" style="260" bestFit="1" customWidth="1"/>
    <col min="3844" max="3844" width="22.28515625" style="260" customWidth="1"/>
    <col min="3845" max="4096" width="9.140625" style="260"/>
    <col min="4097" max="4097" width="10.5703125" style="260" customWidth="1"/>
    <col min="4098" max="4098" width="78.140625" style="260" customWidth="1"/>
    <col min="4099" max="4099" width="9.140625" style="260" bestFit="1" customWidth="1"/>
    <col min="4100" max="4100" width="22.28515625" style="260" customWidth="1"/>
    <col min="4101" max="4352" width="9.140625" style="260"/>
    <col min="4353" max="4353" width="10.5703125" style="260" customWidth="1"/>
    <col min="4354" max="4354" width="78.140625" style="260" customWidth="1"/>
    <col min="4355" max="4355" width="9.140625" style="260" bestFit="1" customWidth="1"/>
    <col min="4356" max="4356" width="22.28515625" style="260" customWidth="1"/>
    <col min="4357" max="4608" width="9.140625" style="260"/>
    <col min="4609" max="4609" width="10.5703125" style="260" customWidth="1"/>
    <col min="4610" max="4610" width="78.140625" style="260" customWidth="1"/>
    <col min="4611" max="4611" width="9.140625" style="260" bestFit="1" customWidth="1"/>
    <col min="4612" max="4612" width="22.28515625" style="260" customWidth="1"/>
    <col min="4613" max="4864" width="9.140625" style="260"/>
    <col min="4865" max="4865" width="10.5703125" style="260" customWidth="1"/>
    <col min="4866" max="4866" width="78.140625" style="260" customWidth="1"/>
    <col min="4867" max="4867" width="9.140625" style="260" bestFit="1" customWidth="1"/>
    <col min="4868" max="4868" width="22.28515625" style="260" customWidth="1"/>
    <col min="4869" max="5120" width="9.140625" style="260"/>
    <col min="5121" max="5121" width="10.5703125" style="260" customWidth="1"/>
    <col min="5122" max="5122" width="78.140625" style="260" customWidth="1"/>
    <col min="5123" max="5123" width="9.140625" style="260" bestFit="1" customWidth="1"/>
    <col min="5124" max="5124" width="22.28515625" style="260" customWidth="1"/>
    <col min="5125" max="5376" width="9.140625" style="260"/>
    <col min="5377" max="5377" width="10.5703125" style="260" customWidth="1"/>
    <col min="5378" max="5378" width="78.140625" style="260" customWidth="1"/>
    <col min="5379" max="5379" width="9.140625" style="260" bestFit="1" customWidth="1"/>
    <col min="5380" max="5380" width="22.28515625" style="260" customWidth="1"/>
    <col min="5381" max="5632" width="9.140625" style="260"/>
    <col min="5633" max="5633" width="10.5703125" style="260" customWidth="1"/>
    <col min="5634" max="5634" width="78.140625" style="260" customWidth="1"/>
    <col min="5635" max="5635" width="9.140625" style="260" bestFit="1" customWidth="1"/>
    <col min="5636" max="5636" width="22.28515625" style="260" customWidth="1"/>
    <col min="5637" max="5888" width="9.140625" style="260"/>
    <col min="5889" max="5889" width="10.5703125" style="260" customWidth="1"/>
    <col min="5890" max="5890" width="78.140625" style="260" customWidth="1"/>
    <col min="5891" max="5891" width="9.140625" style="260" bestFit="1" customWidth="1"/>
    <col min="5892" max="5892" width="22.28515625" style="260" customWidth="1"/>
    <col min="5893" max="6144" width="9.140625" style="260"/>
    <col min="6145" max="6145" width="10.5703125" style="260" customWidth="1"/>
    <col min="6146" max="6146" width="78.140625" style="260" customWidth="1"/>
    <col min="6147" max="6147" width="9.140625" style="260" bestFit="1" customWidth="1"/>
    <col min="6148" max="6148" width="22.28515625" style="260" customWidth="1"/>
    <col min="6149" max="6400" width="9.140625" style="260"/>
    <col min="6401" max="6401" width="10.5703125" style="260" customWidth="1"/>
    <col min="6402" max="6402" width="78.140625" style="260" customWidth="1"/>
    <col min="6403" max="6403" width="9.140625" style="260" bestFit="1" customWidth="1"/>
    <col min="6404" max="6404" width="22.28515625" style="260" customWidth="1"/>
    <col min="6405" max="6656" width="9.140625" style="260"/>
    <col min="6657" max="6657" width="10.5703125" style="260" customWidth="1"/>
    <col min="6658" max="6658" width="78.140625" style="260" customWidth="1"/>
    <col min="6659" max="6659" width="9.140625" style="260" bestFit="1" customWidth="1"/>
    <col min="6660" max="6660" width="22.28515625" style="260" customWidth="1"/>
    <col min="6661" max="6912" width="9.140625" style="260"/>
    <col min="6913" max="6913" width="10.5703125" style="260" customWidth="1"/>
    <col min="6914" max="6914" width="78.140625" style="260" customWidth="1"/>
    <col min="6915" max="6915" width="9.140625" style="260" bestFit="1" customWidth="1"/>
    <col min="6916" max="6916" width="22.28515625" style="260" customWidth="1"/>
    <col min="6917" max="7168" width="9.140625" style="260"/>
    <col min="7169" max="7169" width="10.5703125" style="260" customWidth="1"/>
    <col min="7170" max="7170" width="78.140625" style="260" customWidth="1"/>
    <col min="7171" max="7171" width="9.140625" style="260" bestFit="1" customWidth="1"/>
    <col min="7172" max="7172" width="22.28515625" style="260" customWidth="1"/>
    <col min="7173" max="7424" width="9.140625" style="260"/>
    <col min="7425" max="7425" width="10.5703125" style="260" customWidth="1"/>
    <col min="7426" max="7426" width="78.140625" style="260" customWidth="1"/>
    <col min="7427" max="7427" width="9.140625" style="260" bestFit="1" customWidth="1"/>
    <col min="7428" max="7428" width="22.28515625" style="260" customWidth="1"/>
    <col min="7429" max="7680" width="9.140625" style="260"/>
    <col min="7681" max="7681" width="10.5703125" style="260" customWidth="1"/>
    <col min="7682" max="7682" width="78.140625" style="260" customWidth="1"/>
    <col min="7683" max="7683" width="9.140625" style="260" bestFit="1" customWidth="1"/>
    <col min="7684" max="7684" width="22.28515625" style="260" customWidth="1"/>
    <col min="7685" max="7936" width="9.140625" style="260"/>
    <col min="7937" max="7937" width="10.5703125" style="260" customWidth="1"/>
    <col min="7938" max="7938" width="78.140625" style="260" customWidth="1"/>
    <col min="7939" max="7939" width="9.140625" style="260" bestFit="1" customWidth="1"/>
    <col min="7940" max="7940" width="22.28515625" style="260" customWidth="1"/>
    <col min="7941" max="8192" width="9.140625" style="260"/>
    <col min="8193" max="8193" width="10.5703125" style="260" customWidth="1"/>
    <col min="8194" max="8194" width="78.140625" style="260" customWidth="1"/>
    <col min="8195" max="8195" width="9.140625" style="260" bestFit="1" customWidth="1"/>
    <col min="8196" max="8196" width="22.28515625" style="260" customWidth="1"/>
    <col min="8197" max="8448" width="9.140625" style="260"/>
    <col min="8449" max="8449" width="10.5703125" style="260" customWidth="1"/>
    <col min="8450" max="8450" width="78.140625" style="260" customWidth="1"/>
    <col min="8451" max="8451" width="9.140625" style="260" bestFit="1" customWidth="1"/>
    <col min="8452" max="8452" width="22.28515625" style="260" customWidth="1"/>
    <col min="8453" max="8704" width="9.140625" style="260"/>
    <col min="8705" max="8705" width="10.5703125" style="260" customWidth="1"/>
    <col min="8706" max="8706" width="78.140625" style="260" customWidth="1"/>
    <col min="8707" max="8707" width="9.140625" style="260" bestFit="1" customWidth="1"/>
    <col min="8708" max="8708" width="22.28515625" style="260" customWidth="1"/>
    <col min="8709" max="8960" width="9.140625" style="260"/>
    <col min="8961" max="8961" width="10.5703125" style="260" customWidth="1"/>
    <col min="8962" max="8962" width="78.140625" style="260" customWidth="1"/>
    <col min="8963" max="8963" width="9.140625" style="260" bestFit="1" customWidth="1"/>
    <col min="8964" max="8964" width="22.28515625" style="260" customWidth="1"/>
    <col min="8965" max="9216" width="9.140625" style="260"/>
    <col min="9217" max="9217" width="10.5703125" style="260" customWidth="1"/>
    <col min="9218" max="9218" width="78.140625" style="260" customWidth="1"/>
    <col min="9219" max="9219" width="9.140625" style="260" bestFit="1" customWidth="1"/>
    <col min="9220" max="9220" width="22.28515625" style="260" customWidth="1"/>
    <col min="9221" max="9472" width="9.140625" style="260"/>
    <col min="9473" max="9473" width="10.5703125" style="260" customWidth="1"/>
    <col min="9474" max="9474" width="78.140625" style="260" customWidth="1"/>
    <col min="9475" max="9475" width="9.140625" style="260" bestFit="1" customWidth="1"/>
    <col min="9476" max="9476" width="22.28515625" style="260" customWidth="1"/>
    <col min="9477" max="9728" width="9.140625" style="260"/>
    <col min="9729" max="9729" width="10.5703125" style="260" customWidth="1"/>
    <col min="9730" max="9730" width="78.140625" style="260" customWidth="1"/>
    <col min="9731" max="9731" width="9.140625" style="260" bestFit="1" customWidth="1"/>
    <col min="9732" max="9732" width="22.28515625" style="260" customWidth="1"/>
    <col min="9733" max="9984" width="9.140625" style="260"/>
    <col min="9985" max="9985" width="10.5703125" style="260" customWidth="1"/>
    <col min="9986" max="9986" width="78.140625" style="260" customWidth="1"/>
    <col min="9987" max="9987" width="9.140625" style="260" bestFit="1" customWidth="1"/>
    <col min="9988" max="9988" width="22.28515625" style="260" customWidth="1"/>
    <col min="9989" max="10240" width="9.140625" style="260"/>
    <col min="10241" max="10241" width="10.5703125" style="260" customWidth="1"/>
    <col min="10242" max="10242" width="78.140625" style="260" customWidth="1"/>
    <col min="10243" max="10243" width="9.140625" style="260" bestFit="1" customWidth="1"/>
    <col min="10244" max="10244" width="22.28515625" style="260" customWidth="1"/>
    <col min="10245" max="10496" width="9.140625" style="260"/>
    <col min="10497" max="10497" width="10.5703125" style="260" customWidth="1"/>
    <col min="10498" max="10498" width="78.140625" style="260" customWidth="1"/>
    <col min="10499" max="10499" width="9.140625" style="260" bestFit="1" customWidth="1"/>
    <col min="10500" max="10500" width="22.28515625" style="260" customWidth="1"/>
    <col min="10501" max="10752" width="9.140625" style="260"/>
    <col min="10753" max="10753" width="10.5703125" style="260" customWidth="1"/>
    <col min="10754" max="10754" width="78.140625" style="260" customWidth="1"/>
    <col min="10755" max="10755" width="9.140625" style="260" bestFit="1" customWidth="1"/>
    <col min="10756" max="10756" width="22.28515625" style="260" customWidth="1"/>
    <col min="10757" max="11008" width="9.140625" style="260"/>
    <col min="11009" max="11009" width="10.5703125" style="260" customWidth="1"/>
    <col min="11010" max="11010" width="78.140625" style="260" customWidth="1"/>
    <col min="11011" max="11011" width="9.140625" style="260" bestFit="1" customWidth="1"/>
    <col min="11012" max="11012" width="22.28515625" style="260" customWidth="1"/>
    <col min="11013" max="11264" width="9.140625" style="260"/>
    <col min="11265" max="11265" width="10.5703125" style="260" customWidth="1"/>
    <col min="11266" max="11266" width="78.140625" style="260" customWidth="1"/>
    <col min="11267" max="11267" width="9.140625" style="260" bestFit="1" customWidth="1"/>
    <col min="11268" max="11268" width="22.28515625" style="260" customWidth="1"/>
    <col min="11269" max="11520" width="9.140625" style="260"/>
    <col min="11521" max="11521" width="10.5703125" style="260" customWidth="1"/>
    <col min="11522" max="11522" width="78.140625" style="260" customWidth="1"/>
    <col min="11523" max="11523" width="9.140625" style="260" bestFit="1" customWidth="1"/>
    <col min="11524" max="11524" width="22.28515625" style="260" customWidth="1"/>
    <col min="11525" max="11776" width="9.140625" style="260"/>
    <col min="11777" max="11777" width="10.5703125" style="260" customWidth="1"/>
    <col min="11778" max="11778" width="78.140625" style="260" customWidth="1"/>
    <col min="11779" max="11779" width="9.140625" style="260" bestFit="1" customWidth="1"/>
    <col min="11780" max="11780" width="22.28515625" style="260" customWidth="1"/>
    <col min="11781" max="12032" width="9.140625" style="260"/>
    <col min="12033" max="12033" width="10.5703125" style="260" customWidth="1"/>
    <col min="12034" max="12034" width="78.140625" style="260" customWidth="1"/>
    <col min="12035" max="12035" width="9.140625" style="260" bestFit="1" customWidth="1"/>
    <col min="12036" max="12036" width="22.28515625" style="260" customWidth="1"/>
    <col min="12037" max="12288" width="9.140625" style="260"/>
    <col min="12289" max="12289" width="10.5703125" style="260" customWidth="1"/>
    <col min="12290" max="12290" width="78.140625" style="260" customWidth="1"/>
    <col min="12291" max="12291" width="9.140625" style="260" bestFit="1" customWidth="1"/>
    <col min="12292" max="12292" width="22.28515625" style="260" customWidth="1"/>
    <col min="12293" max="12544" width="9.140625" style="260"/>
    <col min="12545" max="12545" width="10.5703125" style="260" customWidth="1"/>
    <col min="12546" max="12546" width="78.140625" style="260" customWidth="1"/>
    <col min="12547" max="12547" width="9.140625" style="260" bestFit="1" customWidth="1"/>
    <col min="12548" max="12548" width="22.28515625" style="260" customWidth="1"/>
    <col min="12549" max="12800" width="9.140625" style="260"/>
    <col min="12801" max="12801" width="10.5703125" style="260" customWidth="1"/>
    <col min="12802" max="12802" width="78.140625" style="260" customWidth="1"/>
    <col min="12803" max="12803" width="9.140625" style="260" bestFit="1" customWidth="1"/>
    <col min="12804" max="12804" width="22.28515625" style="260" customWidth="1"/>
    <col min="12805" max="13056" width="9.140625" style="260"/>
    <col min="13057" max="13057" width="10.5703125" style="260" customWidth="1"/>
    <col min="13058" max="13058" width="78.140625" style="260" customWidth="1"/>
    <col min="13059" max="13059" width="9.140625" style="260" bestFit="1" customWidth="1"/>
    <col min="13060" max="13060" width="22.28515625" style="260" customWidth="1"/>
    <col min="13061" max="13312" width="9.140625" style="260"/>
    <col min="13313" max="13313" width="10.5703125" style="260" customWidth="1"/>
    <col min="13314" max="13314" width="78.140625" style="260" customWidth="1"/>
    <col min="13315" max="13315" width="9.140625" style="260" bestFit="1" customWidth="1"/>
    <col min="13316" max="13316" width="22.28515625" style="260" customWidth="1"/>
    <col min="13317" max="13568" width="9.140625" style="260"/>
    <col min="13569" max="13569" width="10.5703125" style="260" customWidth="1"/>
    <col min="13570" max="13570" width="78.140625" style="260" customWidth="1"/>
    <col min="13571" max="13571" width="9.140625" style="260" bestFit="1" customWidth="1"/>
    <col min="13572" max="13572" width="22.28515625" style="260" customWidth="1"/>
    <col min="13573" max="13824" width="9.140625" style="260"/>
    <col min="13825" max="13825" width="10.5703125" style="260" customWidth="1"/>
    <col min="13826" max="13826" width="78.140625" style="260" customWidth="1"/>
    <col min="13827" max="13827" width="9.140625" style="260" bestFit="1" customWidth="1"/>
    <col min="13828" max="13828" width="22.28515625" style="260" customWidth="1"/>
    <col min="13829" max="14080" width="9.140625" style="260"/>
    <col min="14081" max="14081" width="10.5703125" style="260" customWidth="1"/>
    <col min="14082" max="14082" width="78.140625" style="260" customWidth="1"/>
    <col min="14083" max="14083" width="9.140625" style="260" bestFit="1" customWidth="1"/>
    <col min="14084" max="14084" width="22.28515625" style="260" customWidth="1"/>
    <col min="14085" max="14336" width="9.140625" style="260"/>
    <col min="14337" max="14337" width="10.5703125" style="260" customWidth="1"/>
    <col min="14338" max="14338" width="78.140625" style="260" customWidth="1"/>
    <col min="14339" max="14339" width="9.140625" style="260" bestFit="1" customWidth="1"/>
    <col min="14340" max="14340" width="22.28515625" style="260" customWidth="1"/>
    <col min="14341" max="14592" width="9.140625" style="260"/>
    <col min="14593" max="14593" width="10.5703125" style="260" customWidth="1"/>
    <col min="14594" max="14594" width="78.140625" style="260" customWidth="1"/>
    <col min="14595" max="14595" width="9.140625" style="260" bestFit="1" customWidth="1"/>
    <col min="14596" max="14596" width="22.28515625" style="260" customWidth="1"/>
    <col min="14597" max="14848" width="9.140625" style="260"/>
    <col min="14849" max="14849" width="10.5703125" style="260" customWidth="1"/>
    <col min="14850" max="14850" width="78.140625" style="260" customWidth="1"/>
    <col min="14851" max="14851" width="9.140625" style="260" bestFit="1" customWidth="1"/>
    <col min="14852" max="14852" width="22.28515625" style="260" customWidth="1"/>
    <col min="14853" max="15104" width="9.140625" style="260"/>
    <col min="15105" max="15105" width="10.5703125" style="260" customWidth="1"/>
    <col min="15106" max="15106" width="78.140625" style="260" customWidth="1"/>
    <col min="15107" max="15107" width="9.140625" style="260" bestFit="1" customWidth="1"/>
    <col min="15108" max="15108" width="22.28515625" style="260" customWidth="1"/>
    <col min="15109" max="15360" width="9.140625" style="260"/>
    <col min="15361" max="15361" width="10.5703125" style="260" customWidth="1"/>
    <col min="15362" max="15362" width="78.140625" style="260" customWidth="1"/>
    <col min="15363" max="15363" width="9.140625" style="260" bestFit="1" customWidth="1"/>
    <col min="15364" max="15364" width="22.28515625" style="260" customWidth="1"/>
    <col min="15365" max="15616" width="9.140625" style="260"/>
    <col min="15617" max="15617" width="10.5703125" style="260" customWidth="1"/>
    <col min="15618" max="15618" width="78.140625" style="260" customWidth="1"/>
    <col min="15619" max="15619" width="9.140625" style="260" bestFit="1" customWidth="1"/>
    <col min="15620" max="15620" width="22.28515625" style="260" customWidth="1"/>
    <col min="15621" max="15872" width="9.140625" style="260"/>
    <col min="15873" max="15873" width="10.5703125" style="260" customWidth="1"/>
    <col min="15874" max="15874" width="78.140625" style="260" customWidth="1"/>
    <col min="15875" max="15875" width="9.140625" style="260" bestFit="1" customWidth="1"/>
    <col min="15876" max="15876" width="22.28515625" style="260" customWidth="1"/>
    <col min="15877" max="16128" width="9.140625" style="260"/>
    <col min="16129" max="16129" width="10.5703125" style="260" customWidth="1"/>
    <col min="16130" max="16130" width="78.140625" style="260" customWidth="1"/>
    <col min="16131" max="16131" width="9.140625" style="260" bestFit="1" customWidth="1"/>
    <col min="16132" max="16132" width="22.28515625" style="260" customWidth="1"/>
    <col min="16133" max="16384" width="9.140625" style="260"/>
  </cols>
  <sheetData>
    <row r="1" spans="1:5" s="340" customFormat="1" ht="15" x14ac:dyDescent="0.25">
      <c r="A1" t="s">
        <v>8167</v>
      </c>
      <c r="B1"/>
      <c r="C1"/>
      <c r="D1"/>
      <c r="E1"/>
    </row>
    <row r="2" spans="1:5" s="340" customFormat="1" ht="15" x14ac:dyDescent="0.25">
      <c r="A2" t="s">
        <v>239</v>
      </c>
      <c r="B2"/>
      <c r="C2"/>
      <c r="D2"/>
      <c r="E2"/>
    </row>
    <row r="3" spans="1:5" s="340" customFormat="1" ht="15" x14ac:dyDescent="0.25">
      <c r="A3" t="s">
        <v>8168</v>
      </c>
      <c r="B3"/>
      <c r="C3"/>
      <c r="D3"/>
      <c r="E3"/>
    </row>
    <row r="4" spans="1:5" s="340" customFormat="1" ht="15" x14ac:dyDescent="0.25">
      <c r="A4" t="s">
        <v>5118</v>
      </c>
      <c r="B4"/>
      <c r="C4"/>
      <c r="D4"/>
      <c r="E4"/>
    </row>
    <row r="5" spans="1:5" s="340" customFormat="1" ht="15" x14ac:dyDescent="0.25">
      <c r="A5" t="s">
        <v>8169</v>
      </c>
      <c r="B5"/>
      <c r="C5"/>
      <c r="D5"/>
      <c r="E5"/>
    </row>
    <row r="6" spans="1:5" s="340" customFormat="1" ht="15" x14ac:dyDescent="0.25">
      <c r="A6"/>
      <c r="B6"/>
      <c r="C6"/>
      <c r="D6"/>
      <c r="E6"/>
    </row>
    <row r="7" spans="1:5" ht="15" x14ac:dyDescent="0.25">
      <c r="A7" s="458" t="s">
        <v>5119</v>
      </c>
      <c r="B7" s="458" t="s">
        <v>5120</v>
      </c>
      <c r="C7" s="458" t="s">
        <v>409</v>
      </c>
      <c r="D7" s="458" t="s">
        <v>8170</v>
      </c>
      <c r="E7" s="458" t="s">
        <v>7361</v>
      </c>
    </row>
    <row r="8" spans="1:5" x14ac:dyDescent="0.25">
      <c r="A8" s="459">
        <v>39847</v>
      </c>
      <c r="B8" s="460" t="s">
        <v>8171</v>
      </c>
      <c r="C8" s="459" t="s">
        <v>5122</v>
      </c>
      <c r="D8" s="461">
        <v>1339.03</v>
      </c>
      <c r="E8" s="462" t="s">
        <v>258</v>
      </c>
    </row>
    <row r="9" spans="1:5" x14ac:dyDescent="0.25">
      <c r="A9" s="459">
        <v>39844</v>
      </c>
      <c r="B9" s="460" t="s">
        <v>8172</v>
      </c>
      <c r="C9" s="459" t="s">
        <v>5122</v>
      </c>
      <c r="D9" s="461">
        <v>1976.14</v>
      </c>
      <c r="E9" s="462" t="s">
        <v>258</v>
      </c>
    </row>
    <row r="10" spans="1:5" x14ac:dyDescent="0.25">
      <c r="A10" s="459">
        <v>39846</v>
      </c>
      <c r="B10" s="460" t="s">
        <v>8173</v>
      </c>
      <c r="C10" s="459" t="s">
        <v>5122</v>
      </c>
      <c r="D10" s="461">
        <v>1207.3800000000001</v>
      </c>
      <c r="E10" s="462" t="s">
        <v>258</v>
      </c>
    </row>
    <row r="11" spans="1:5" x14ac:dyDescent="0.25">
      <c r="A11" s="459">
        <v>39838</v>
      </c>
      <c r="B11" s="460" t="s">
        <v>8174</v>
      </c>
      <c r="C11" s="459" t="s">
        <v>5122</v>
      </c>
      <c r="D11" s="461">
        <v>3346.46</v>
      </c>
      <c r="E11" s="462" t="s">
        <v>258</v>
      </c>
    </row>
    <row r="12" spans="1:5" x14ac:dyDescent="0.25">
      <c r="A12" s="459">
        <v>39839</v>
      </c>
      <c r="B12" s="460" t="s">
        <v>8175</v>
      </c>
      <c r="C12" s="459" t="s">
        <v>5122</v>
      </c>
      <c r="D12" s="461">
        <v>3496.29</v>
      </c>
      <c r="E12" s="462" t="s">
        <v>258</v>
      </c>
    </row>
    <row r="13" spans="1:5" x14ac:dyDescent="0.25">
      <c r="A13" s="459">
        <v>39841</v>
      </c>
      <c r="B13" s="460" t="s">
        <v>8176</v>
      </c>
      <c r="C13" s="459" t="s">
        <v>5122</v>
      </c>
      <c r="D13" s="461">
        <v>4737.6499999999996</v>
      </c>
      <c r="E13" s="462" t="s">
        <v>258</v>
      </c>
    </row>
    <row r="14" spans="1:5" x14ac:dyDescent="0.25">
      <c r="A14" s="459">
        <v>39842</v>
      </c>
      <c r="B14" s="460" t="s">
        <v>8177</v>
      </c>
      <c r="C14" s="459" t="s">
        <v>5122</v>
      </c>
      <c r="D14" s="461">
        <v>6018.6</v>
      </c>
      <c r="E14" s="462" t="s">
        <v>258</v>
      </c>
    </row>
    <row r="15" spans="1:5" x14ac:dyDescent="0.25">
      <c r="A15" s="459">
        <v>39843</v>
      </c>
      <c r="B15" s="460" t="s">
        <v>8178</v>
      </c>
      <c r="C15" s="459" t="s">
        <v>5122</v>
      </c>
      <c r="D15" s="461">
        <v>6643.86</v>
      </c>
      <c r="E15" s="462" t="s">
        <v>258</v>
      </c>
    </row>
    <row r="16" spans="1:5" ht="25.5" x14ac:dyDescent="0.25">
      <c r="A16" s="459">
        <v>2404</v>
      </c>
      <c r="B16" s="460" t="s">
        <v>8179</v>
      </c>
      <c r="C16" s="459" t="s">
        <v>5124</v>
      </c>
      <c r="D16" s="463">
        <v>84.62</v>
      </c>
      <c r="E16" s="462" t="s">
        <v>258</v>
      </c>
    </row>
    <row r="17" spans="1:5" ht="25.5" x14ac:dyDescent="0.25">
      <c r="A17" s="459">
        <v>2720</v>
      </c>
      <c r="B17" s="460" t="s">
        <v>8180</v>
      </c>
      <c r="C17" s="459" t="s">
        <v>5121</v>
      </c>
      <c r="D17" s="463">
        <v>154.02000000000001</v>
      </c>
      <c r="E17" s="462" t="s">
        <v>258</v>
      </c>
    </row>
    <row r="18" spans="1:5" ht="38.25" x14ac:dyDescent="0.25">
      <c r="A18" s="459">
        <v>2719</v>
      </c>
      <c r="B18" s="460" t="s">
        <v>8181</v>
      </c>
      <c r="C18" s="459" t="s">
        <v>5121</v>
      </c>
      <c r="D18" s="463">
        <v>130.5</v>
      </c>
      <c r="E18" s="462" t="s">
        <v>258</v>
      </c>
    </row>
    <row r="19" spans="1:5" ht="25.5" x14ac:dyDescent="0.25">
      <c r="A19" s="459">
        <v>3378</v>
      </c>
      <c r="B19" s="460" t="s">
        <v>8182</v>
      </c>
      <c r="C19" s="459" t="s">
        <v>5122</v>
      </c>
      <c r="D19" s="463">
        <v>61.47</v>
      </c>
      <c r="E19" s="462" t="s">
        <v>258</v>
      </c>
    </row>
    <row r="20" spans="1:5" ht="38.25" x14ac:dyDescent="0.25">
      <c r="A20" s="459">
        <v>3380</v>
      </c>
      <c r="B20" s="460" t="s">
        <v>8183</v>
      </c>
      <c r="C20" s="459" t="s">
        <v>5122</v>
      </c>
      <c r="D20" s="463">
        <v>43.03</v>
      </c>
      <c r="E20" s="462" t="s">
        <v>258</v>
      </c>
    </row>
    <row r="21" spans="1:5" ht="25.5" x14ac:dyDescent="0.25">
      <c r="A21" s="459">
        <v>3379</v>
      </c>
      <c r="B21" s="460" t="s">
        <v>8184</v>
      </c>
      <c r="C21" s="459" t="s">
        <v>5122</v>
      </c>
      <c r="D21" s="463">
        <v>41.54</v>
      </c>
      <c r="E21" s="462" t="s">
        <v>258</v>
      </c>
    </row>
    <row r="22" spans="1:5" ht="25.5" x14ac:dyDescent="0.25">
      <c r="A22" s="459">
        <v>13382</v>
      </c>
      <c r="B22" s="460" t="s">
        <v>8185</v>
      </c>
      <c r="C22" s="459" t="s">
        <v>5122</v>
      </c>
      <c r="D22" s="463">
        <v>189.54</v>
      </c>
      <c r="E22" s="462" t="s">
        <v>258</v>
      </c>
    </row>
    <row r="23" spans="1:5" ht="25.5" x14ac:dyDescent="0.25">
      <c r="A23" s="459">
        <v>4126</v>
      </c>
      <c r="B23" s="460" t="s">
        <v>8186</v>
      </c>
      <c r="C23" s="459" t="s">
        <v>5122</v>
      </c>
      <c r="D23" s="463">
        <v>209.97</v>
      </c>
      <c r="E23" s="462" t="s">
        <v>258</v>
      </c>
    </row>
    <row r="24" spans="1:5" ht="25.5" x14ac:dyDescent="0.25">
      <c r="A24" s="459">
        <v>10615</v>
      </c>
      <c r="B24" s="460" t="s">
        <v>8187</v>
      </c>
      <c r="C24" s="459" t="s">
        <v>5122</v>
      </c>
      <c r="D24" s="461">
        <v>42999</v>
      </c>
      <c r="E24" s="462" t="s">
        <v>258</v>
      </c>
    </row>
    <row r="25" spans="1:5" ht="25.5" x14ac:dyDescent="0.25">
      <c r="A25" s="459">
        <v>21136</v>
      </c>
      <c r="B25" s="460" t="s">
        <v>8188</v>
      </c>
      <c r="C25" s="459" t="s">
        <v>5125</v>
      </c>
      <c r="D25" s="463">
        <v>11.84</v>
      </c>
      <c r="E25" s="462" t="s">
        <v>258</v>
      </c>
    </row>
    <row r="26" spans="1:5" ht="25.5" x14ac:dyDescent="0.25">
      <c r="A26" s="459">
        <v>21128</v>
      </c>
      <c r="B26" s="460" t="s">
        <v>8189</v>
      </c>
      <c r="C26" s="459" t="s">
        <v>5125</v>
      </c>
      <c r="D26" s="463">
        <v>9.16</v>
      </c>
      <c r="E26" s="462" t="s">
        <v>258</v>
      </c>
    </row>
    <row r="27" spans="1:5" ht="25.5" x14ac:dyDescent="0.25">
      <c r="A27" s="459">
        <v>21130</v>
      </c>
      <c r="B27" s="460" t="s">
        <v>8190</v>
      </c>
      <c r="C27" s="459" t="s">
        <v>5125</v>
      </c>
      <c r="D27" s="463">
        <v>23.13</v>
      </c>
      <c r="E27" s="462" t="s">
        <v>258</v>
      </c>
    </row>
    <row r="28" spans="1:5" ht="25.5" x14ac:dyDescent="0.25">
      <c r="A28" s="459">
        <v>21135</v>
      </c>
      <c r="B28" s="460" t="s">
        <v>8191</v>
      </c>
      <c r="C28" s="459" t="s">
        <v>5125</v>
      </c>
      <c r="D28" s="463">
        <v>22.77</v>
      </c>
      <c r="E28" s="462" t="s">
        <v>258</v>
      </c>
    </row>
    <row r="29" spans="1:5" ht="25.5" x14ac:dyDescent="0.25">
      <c r="A29" s="459">
        <v>38605</v>
      </c>
      <c r="B29" s="460" t="s">
        <v>8192</v>
      </c>
      <c r="C29" s="459" t="s">
        <v>5122</v>
      </c>
      <c r="D29" s="463">
        <v>60.41</v>
      </c>
      <c r="E29" s="462" t="s">
        <v>258</v>
      </c>
    </row>
    <row r="30" spans="1:5" x14ac:dyDescent="0.25">
      <c r="A30" s="459">
        <v>11270</v>
      </c>
      <c r="B30" s="460" t="s">
        <v>8193</v>
      </c>
      <c r="C30" s="459" t="s">
        <v>5122</v>
      </c>
      <c r="D30" s="463">
        <v>1.88</v>
      </c>
      <c r="E30" s="462" t="s">
        <v>258</v>
      </c>
    </row>
    <row r="31" spans="1:5" x14ac:dyDescent="0.25">
      <c r="A31" s="459">
        <v>412</v>
      </c>
      <c r="B31" s="460" t="s">
        <v>8194</v>
      </c>
      <c r="C31" s="459" t="s">
        <v>5122</v>
      </c>
      <c r="D31" s="463">
        <v>0.97</v>
      </c>
      <c r="E31" s="462" t="s">
        <v>258</v>
      </c>
    </row>
    <row r="32" spans="1:5" x14ac:dyDescent="0.25">
      <c r="A32" s="459">
        <v>414</v>
      </c>
      <c r="B32" s="460" t="s">
        <v>8195</v>
      </c>
      <c r="C32" s="459" t="s">
        <v>5122</v>
      </c>
      <c r="D32" s="463">
        <v>0.06</v>
      </c>
      <c r="E32" s="462" t="s">
        <v>258</v>
      </c>
    </row>
    <row r="33" spans="1:5" x14ac:dyDescent="0.25">
      <c r="A33" s="459">
        <v>410</v>
      </c>
      <c r="B33" s="460" t="s">
        <v>8196</v>
      </c>
      <c r="C33" s="459" t="s">
        <v>5122</v>
      </c>
      <c r="D33" s="463">
        <v>0.15</v>
      </c>
      <c r="E33" s="462" t="s">
        <v>258</v>
      </c>
    </row>
    <row r="34" spans="1:5" x14ac:dyDescent="0.25">
      <c r="A34" s="459">
        <v>411</v>
      </c>
      <c r="B34" s="460" t="s">
        <v>8197</v>
      </c>
      <c r="C34" s="459" t="s">
        <v>5122</v>
      </c>
      <c r="D34" s="463">
        <v>0.19</v>
      </c>
      <c r="E34" s="462" t="s">
        <v>258</v>
      </c>
    </row>
    <row r="35" spans="1:5" x14ac:dyDescent="0.25">
      <c r="A35" s="459">
        <v>408</v>
      </c>
      <c r="B35" s="460" t="s">
        <v>8198</v>
      </c>
      <c r="C35" s="459" t="s">
        <v>5122</v>
      </c>
      <c r="D35" s="463">
        <v>0.94</v>
      </c>
      <c r="E35" s="462" t="s">
        <v>258</v>
      </c>
    </row>
    <row r="36" spans="1:5" ht="25.5" x14ac:dyDescent="0.25">
      <c r="A36" s="459">
        <v>39131</v>
      </c>
      <c r="B36" s="460" t="s">
        <v>8199</v>
      </c>
      <c r="C36" s="459" t="s">
        <v>5122</v>
      </c>
      <c r="D36" s="463">
        <v>2.04</v>
      </c>
      <c r="E36" s="462" t="s">
        <v>258</v>
      </c>
    </row>
    <row r="37" spans="1:5" ht="25.5" x14ac:dyDescent="0.25">
      <c r="A37" s="459">
        <v>394</v>
      </c>
      <c r="B37" s="460" t="s">
        <v>8200</v>
      </c>
      <c r="C37" s="459" t="s">
        <v>5122</v>
      </c>
      <c r="D37" s="463">
        <v>2.06</v>
      </c>
      <c r="E37" s="462" t="s">
        <v>258</v>
      </c>
    </row>
    <row r="38" spans="1:5" ht="25.5" x14ac:dyDescent="0.25">
      <c r="A38" s="459">
        <v>39130</v>
      </c>
      <c r="B38" s="460" t="s">
        <v>8201</v>
      </c>
      <c r="C38" s="459" t="s">
        <v>5122</v>
      </c>
      <c r="D38" s="463">
        <v>1.86</v>
      </c>
      <c r="E38" s="462" t="s">
        <v>258</v>
      </c>
    </row>
    <row r="39" spans="1:5" ht="25.5" x14ac:dyDescent="0.25">
      <c r="A39" s="459">
        <v>395</v>
      </c>
      <c r="B39" s="460" t="s">
        <v>8202</v>
      </c>
      <c r="C39" s="459" t="s">
        <v>5122</v>
      </c>
      <c r="D39" s="463">
        <v>1.99</v>
      </c>
      <c r="E39" s="462" t="s">
        <v>258</v>
      </c>
    </row>
    <row r="40" spans="1:5" ht="25.5" x14ac:dyDescent="0.25">
      <c r="A40" s="459">
        <v>39127</v>
      </c>
      <c r="B40" s="460" t="s">
        <v>8203</v>
      </c>
      <c r="C40" s="459" t="s">
        <v>5122</v>
      </c>
      <c r="D40" s="463">
        <v>0.98</v>
      </c>
      <c r="E40" s="462" t="s">
        <v>258</v>
      </c>
    </row>
    <row r="41" spans="1:5" ht="25.5" x14ac:dyDescent="0.25">
      <c r="A41" s="459">
        <v>392</v>
      </c>
      <c r="B41" s="460" t="s">
        <v>8204</v>
      </c>
      <c r="C41" s="459" t="s">
        <v>5122</v>
      </c>
      <c r="D41" s="463">
        <v>1</v>
      </c>
      <c r="E41" s="462" t="s">
        <v>258</v>
      </c>
    </row>
    <row r="42" spans="1:5" ht="25.5" x14ac:dyDescent="0.25">
      <c r="A42" s="459">
        <v>39129</v>
      </c>
      <c r="B42" s="460" t="s">
        <v>8205</v>
      </c>
      <c r="C42" s="459" t="s">
        <v>5122</v>
      </c>
      <c r="D42" s="463">
        <v>1.1399999999999999</v>
      </c>
      <c r="E42" s="462" t="s">
        <v>258</v>
      </c>
    </row>
    <row r="43" spans="1:5" ht="25.5" x14ac:dyDescent="0.25">
      <c r="A43" s="459">
        <v>393</v>
      </c>
      <c r="B43" s="460" t="s">
        <v>8206</v>
      </c>
      <c r="C43" s="459" t="s">
        <v>5122</v>
      </c>
      <c r="D43" s="463">
        <v>1.2</v>
      </c>
      <c r="E43" s="462" t="s">
        <v>258</v>
      </c>
    </row>
    <row r="44" spans="1:5" ht="25.5" x14ac:dyDescent="0.25">
      <c r="A44" s="459">
        <v>39133</v>
      </c>
      <c r="B44" s="460" t="s">
        <v>8207</v>
      </c>
      <c r="C44" s="459" t="s">
        <v>5122</v>
      </c>
      <c r="D44" s="463">
        <v>2.68</v>
      </c>
      <c r="E44" s="462" t="s">
        <v>258</v>
      </c>
    </row>
    <row r="45" spans="1:5" ht="25.5" x14ac:dyDescent="0.25">
      <c r="A45" s="459">
        <v>397</v>
      </c>
      <c r="B45" s="460" t="s">
        <v>8208</v>
      </c>
      <c r="C45" s="459" t="s">
        <v>5122</v>
      </c>
      <c r="D45" s="463">
        <v>2.96</v>
      </c>
      <c r="E45" s="462" t="s">
        <v>258</v>
      </c>
    </row>
    <row r="46" spans="1:5" ht="25.5" x14ac:dyDescent="0.25">
      <c r="A46" s="459">
        <v>39132</v>
      </c>
      <c r="B46" s="460" t="s">
        <v>8209</v>
      </c>
      <c r="C46" s="459" t="s">
        <v>5122</v>
      </c>
      <c r="D46" s="463">
        <v>2.14</v>
      </c>
      <c r="E46" s="462" t="s">
        <v>258</v>
      </c>
    </row>
    <row r="47" spans="1:5" ht="25.5" x14ac:dyDescent="0.25">
      <c r="A47" s="459">
        <v>396</v>
      </c>
      <c r="B47" s="460" t="s">
        <v>8210</v>
      </c>
      <c r="C47" s="459" t="s">
        <v>5122</v>
      </c>
      <c r="D47" s="463">
        <v>2.29</v>
      </c>
      <c r="E47" s="462" t="s">
        <v>258</v>
      </c>
    </row>
    <row r="48" spans="1:5" ht="25.5" x14ac:dyDescent="0.25">
      <c r="A48" s="459">
        <v>39135</v>
      </c>
      <c r="B48" s="460" t="s">
        <v>8211</v>
      </c>
      <c r="C48" s="459" t="s">
        <v>5122</v>
      </c>
      <c r="D48" s="463">
        <v>4.28</v>
      </c>
      <c r="E48" s="462" t="s">
        <v>258</v>
      </c>
    </row>
    <row r="49" spans="1:5" ht="25.5" x14ac:dyDescent="0.25">
      <c r="A49" s="459">
        <v>39128</v>
      </c>
      <c r="B49" s="460" t="s">
        <v>8212</v>
      </c>
      <c r="C49" s="459" t="s">
        <v>5122</v>
      </c>
      <c r="D49" s="463">
        <v>1.07</v>
      </c>
      <c r="E49" s="462" t="s">
        <v>258</v>
      </c>
    </row>
    <row r="50" spans="1:5" ht="25.5" x14ac:dyDescent="0.25">
      <c r="A50" s="459">
        <v>400</v>
      </c>
      <c r="B50" s="460" t="s">
        <v>8213</v>
      </c>
      <c r="C50" s="459" t="s">
        <v>5122</v>
      </c>
      <c r="D50" s="463">
        <v>1.04</v>
      </c>
      <c r="E50" s="462" t="s">
        <v>258</v>
      </c>
    </row>
    <row r="51" spans="1:5" ht="25.5" x14ac:dyDescent="0.25">
      <c r="A51" s="459">
        <v>39125</v>
      </c>
      <c r="B51" s="460" t="s">
        <v>8214</v>
      </c>
      <c r="C51" s="459" t="s">
        <v>5122</v>
      </c>
      <c r="D51" s="463">
        <v>1.07</v>
      </c>
      <c r="E51" s="462" t="s">
        <v>258</v>
      </c>
    </row>
    <row r="52" spans="1:5" ht="25.5" x14ac:dyDescent="0.25">
      <c r="A52" s="459">
        <v>39134</v>
      </c>
      <c r="B52" s="460" t="s">
        <v>8215</v>
      </c>
      <c r="C52" s="459" t="s">
        <v>5122</v>
      </c>
      <c r="D52" s="463">
        <v>3.57</v>
      </c>
      <c r="E52" s="462" t="s">
        <v>258</v>
      </c>
    </row>
    <row r="53" spans="1:5" ht="25.5" x14ac:dyDescent="0.25">
      <c r="A53" s="459">
        <v>398</v>
      </c>
      <c r="B53" s="460" t="s">
        <v>8216</v>
      </c>
      <c r="C53" s="459" t="s">
        <v>5122</v>
      </c>
      <c r="D53" s="463">
        <v>3.29</v>
      </c>
      <c r="E53" s="462" t="s">
        <v>258</v>
      </c>
    </row>
    <row r="54" spans="1:5" ht="25.5" x14ac:dyDescent="0.25">
      <c r="A54" s="459">
        <v>39126</v>
      </c>
      <c r="B54" s="460" t="s">
        <v>8217</v>
      </c>
      <c r="C54" s="459" t="s">
        <v>5122</v>
      </c>
      <c r="D54" s="463">
        <v>4.82</v>
      </c>
      <c r="E54" s="462" t="s">
        <v>258</v>
      </c>
    </row>
    <row r="55" spans="1:5" ht="25.5" x14ac:dyDescent="0.25">
      <c r="A55" s="459">
        <v>399</v>
      </c>
      <c r="B55" s="460" t="s">
        <v>8218</v>
      </c>
      <c r="C55" s="459" t="s">
        <v>5122</v>
      </c>
      <c r="D55" s="463">
        <v>4.25</v>
      </c>
      <c r="E55" s="462" t="s">
        <v>258</v>
      </c>
    </row>
    <row r="56" spans="1:5" x14ac:dyDescent="0.25">
      <c r="A56" s="459">
        <v>39158</v>
      </c>
      <c r="B56" s="460" t="s">
        <v>8219</v>
      </c>
      <c r="C56" s="459" t="s">
        <v>5122</v>
      </c>
      <c r="D56" s="463">
        <v>11.41</v>
      </c>
      <c r="E56" s="462" t="s">
        <v>258</v>
      </c>
    </row>
    <row r="57" spans="1:5" x14ac:dyDescent="0.25">
      <c r="A57" s="459">
        <v>39141</v>
      </c>
      <c r="B57" s="460" t="s">
        <v>8220</v>
      </c>
      <c r="C57" s="459" t="s">
        <v>5122</v>
      </c>
      <c r="D57" s="463">
        <v>0.82</v>
      </c>
      <c r="E57" s="462" t="s">
        <v>258</v>
      </c>
    </row>
    <row r="58" spans="1:5" x14ac:dyDescent="0.25">
      <c r="A58" s="459">
        <v>39140</v>
      </c>
      <c r="B58" s="460" t="s">
        <v>8221</v>
      </c>
      <c r="C58" s="459" t="s">
        <v>5122</v>
      </c>
      <c r="D58" s="463">
        <v>0.75</v>
      </c>
      <c r="E58" s="462" t="s">
        <v>258</v>
      </c>
    </row>
    <row r="59" spans="1:5" x14ac:dyDescent="0.25">
      <c r="A59" s="459">
        <v>39137</v>
      </c>
      <c r="B59" s="460" t="s">
        <v>8222</v>
      </c>
      <c r="C59" s="459" t="s">
        <v>5122</v>
      </c>
      <c r="D59" s="463">
        <v>0.43</v>
      </c>
      <c r="E59" s="462" t="s">
        <v>258</v>
      </c>
    </row>
    <row r="60" spans="1:5" x14ac:dyDescent="0.25">
      <c r="A60" s="459">
        <v>39139</v>
      </c>
      <c r="B60" s="460" t="s">
        <v>8223</v>
      </c>
      <c r="C60" s="459" t="s">
        <v>5122</v>
      </c>
      <c r="D60" s="463">
        <v>0.62</v>
      </c>
      <c r="E60" s="462" t="s">
        <v>258</v>
      </c>
    </row>
    <row r="61" spans="1:5" x14ac:dyDescent="0.25">
      <c r="A61" s="459">
        <v>39143</v>
      </c>
      <c r="B61" s="460" t="s">
        <v>8224</v>
      </c>
      <c r="C61" s="459" t="s">
        <v>5122</v>
      </c>
      <c r="D61" s="463">
        <v>1.71</v>
      </c>
      <c r="E61" s="462" t="s">
        <v>258</v>
      </c>
    </row>
    <row r="62" spans="1:5" x14ac:dyDescent="0.25">
      <c r="A62" s="459">
        <v>39142</v>
      </c>
      <c r="B62" s="460" t="s">
        <v>8225</v>
      </c>
      <c r="C62" s="459" t="s">
        <v>5122</v>
      </c>
      <c r="D62" s="463">
        <v>1.22</v>
      </c>
      <c r="E62" s="462" t="s">
        <v>258</v>
      </c>
    </row>
    <row r="63" spans="1:5" x14ac:dyDescent="0.25">
      <c r="A63" s="459">
        <v>39138</v>
      </c>
      <c r="B63" s="460" t="s">
        <v>8226</v>
      </c>
      <c r="C63" s="459" t="s">
        <v>5122</v>
      </c>
      <c r="D63" s="463">
        <v>0.45</v>
      </c>
      <c r="E63" s="462" t="s">
        <v>258</v>
      </c>
    </row>
    <row r="64" spans="1:5" x14ac:dyDescent="0.25">
      <c r="A64" s="459">
        <v>39136</v>
      </c>
      <c r="B64" s="460" t="s">
        <v>8227</v>
      </c>
      <c r="C64" s="459" t="s">
        <v>5122</v>
      </c>
      <c r="D64" s="463">
        <v>0.3</v>
      </c>
      <c r="E64" s="462" t="s">
        <v>258</v>
      </c>
    </row>
    <row r="65" spans="1:5" x14ac:dyDescent="0.25">
      <c r="A65" s="459">
        <v>39144</v>
      </c>
      <c r="B65" s="460" t="s">
        <v>8228</v>
      </c>
      <c r="C65" s="459" t="s">
        <v>5122</v>
      </c>
      <c r="D65" s="463">
        <v>1.99</v>
      </c>
      <c r="E65" s="462" t="s">
        <v>258</v>
      </c>
    </row>
    <row r="66" spans="1:5" x14ac:dyDescent="0.25">
      <c r="A66" s="459">
        <v>39145</v>
      </c>
      <c r="B66" s="460" t="s">
        <v>8229</v>
      </c>
      <c r="C66" s="459" t="s">
        <v>5122</v>
      </c>
      <c r="D66" s="463">
        <v>3.28</v>
      </c>
      <c r="E66" s="462" t="s">
        <v>258</v>
      </c>
    </row>
    <row r="67" spans="1:5" ht="25.5" x14ac:dyDescent="0.25">
      <c r="A67" s="459">
        <v>12615</v>
      </c>
      <c r="B67" s="460" t="s">
        <v>8230</v>
      </c>
      <c r="C67" s="459" t="s">
        <v>5122</v>
      </c>
      <c r="D67" s="463">
        <v>3.7</v>
      </c>
      <c r="E67" s="462" t="s">
        <v>258</v>
      </c>
    </row>
    <row r="68" spans="1:5" ht="25.5" x14ac:dyDescent="0.25">
      <c r="A68" s="459">
        <v>11927</v>
      </c>
      <c r="B68" s="460" t="s">
        <v>8231</v>
      </c>
      <c r="C68" s="459" t="s">
        <v>5122</v>
      </c>
      <c r="D68" s="463">
        <v>5.62</v>
      </c>
      <c r="E68" s="462" t="s">
        <v>258</v>
      </c>
    </row>
    <row r="69" spans="1:5" ht="25.5" x14ac:dyDescent="0.25">
      <c r="A69" s="459">
        <v>11928</v>
      </c>
      <c r="B69" s="460" t="s">
        <v>8232</v>
      </c>
      <c r="C69" s="459" t="s">
        <v>5122</v>
      </c>
      <c r="D69" s="463">
        <v>6.44</v>
      </c>
      <c r="E69" s="462" t="s">
        <v>258</v>
      </c>
    </row>
    <row r="70" spans="1:5" ht="25.5" x14ac:dyDescent="0.25">
      <c r="A70" s="459">
        <v>11929</v>
      </c>
      <c r="B70" s="460" t="s">
        <v>8233</v>
      </c>
      <c r="C70" s="459" t="s">
        <v>5122</v>
      </c>
      <c r="D70" s="463">
        <v>9.9600000000000009</v>
      </c>
      <c r="E70" s="462" t="s">
        <v>258</v>
      </c>
    </row>
    <row r="71" spans="1:5" x14ac:dyDescent="0.25">
      <c r="A71" s="459">
        <v>36801</v>
      </c>
      <c r="B71" s="460" t="s">
        <v>8234</v>
      </c>
      <c r="C71" s="459" t="s">
        <v>5122</v>
      </c>
      <c r="D71" s="463">
        <v>19.22</v>
      </c>
      <c r="E71" s="462" t="s">
        <v>258</v>
      </c>
    </row>
    <row r="72" spans="1:5" ht="25.5" x14ac:dyDescent="0.25">
      <c r="A72" s="459">
        <v>36246</v>
      </c>
      <c r="B72" s="460" t="s">
        <v>8235</v>
      </c>
      <c r="C72" s="459" t="s">
        <v>5125</v>
      </c>
      <c r="D72" s="463">
        <v>1.96</v>
      </c>
      <c r="E72" s="462" t="s">
        <v>258</v>
      </c>
    </row>
    <row r="73" spans="1:5" x14ac:dyDescent="0.25">
      <c r="A73" s="459">
        <v>37600</v>
      </c>
      <c r="B73" s="460" t="s">
        <v>8236</v>
      </c>
      <c r="C73" s="459" t="s">
        <v>5122</v>
      </c>
      <c r="D73" s="463">
        <v>51.99</v>
      </c>
      <c r="E73" s="462" t="s">
        <v>258</v>
      </c>
    </row>
    <row r="74" spans="1:5" x14ac:dyDescent="0.25">
      <c r="A74" s="459">
        <v>37599</v>
      </c>
      <c r="B74" s="460" t="s">
        <v>8237</v>
      </c>
      <c r="C74" s="459" t="s">
        <v>5122</v>
      </c>
      <c r="D74" s="463">
        <v>48.39</v>
      </c>
      <c r="E74" s="462" t="s">
        <v>258</v>
      </c>
    </row>
    <row r="75" spans="1:5" x14ac:dyDescent="0.25">
      <c r="A75" s="459">
        <v>1</v>
      </c>
      <c r="B75" s="460" t="s">
        <v>8238</v>
      </c>
      <c r="C75" s="459" t="s">
        <v>5126</v>
      </c>
      <c r="D75" s="463">
        <v>40</v>
      </c>
      <c r="E75" s="462" t="s">
        <v>258</v>
      </c>
    </row>
    <row r="76" spans="1:5" x14ac:dyDescent="0.25">
      <c r="A76" s="459">
        <v>3</v>
      </c>
      <c r="B76" s="460" t="s">
        <v>8239</v>
      </c>
      <c r="C76" s="459" t="s">
        <v>5127</v>
      </c>
      <c r="D76" s="463">
        <v>4.1900000000000004</v>
      </c>
      <c r="E76" s="462" t="s">
        <v>258</v>
      </c>
    </row>
    <row r="77" spans="1:5" x14ac:dyDescent="0.25">
      <c r="A77" s="459">
        <v>26</v>
      </c>
      <c r="B77" s="460" t="s">
        <v>8240</v>
      </c>
      <c r="C77" s="459" t="s">
        <v>5126</v>
      </c>
      <c r="D77" s="463">
        <v>4.71</v>
      </c>
      <c r="E77" s="462" t="s">
        <v>258</v>
      </c>
    </row>
    <row r="78" spans="1:5" x14ac:dyDescent="0.25">
      <c r="A78" s="459">
        <v>20</v>
      </c>
      <c r="B78" s="460" t="s">
        <v>8241</v>
      </c>
      <c r="C78" s="459" t="s">
        <v>5126</v>
      </c>
      <c r="D78" s="463">
        <v>4.74</v>
      </c>
      <c r="E78" s="462" t="s">
        <v>258</v>
      </c>
    </row>
    <row r="79" spans="1:5" x14ac:dyDescent="0.25">
      <c r="A79" s="459">
        <v>21</v>
      </c>
      <c r="B79" s="460" t="s">
        <v>8242</v>
      </c>
      <c r="C79" s="459" t="s">
        <v>5126</v>
      </c>
      <c r="D79" s="463">
        <v>4.74</v>
      </c>
      <c r="E79" s="462" t="s">
        <v>258</v>
      </c>
    </row>
    <row r="80" spans="1:5" x14ac:dyDescent="0.25">
      <c r="A80" s="459">
        <v>24</v>
      </c>
      <c r="B80" s="460" t="s">
        <v>8243</v>
      </c>
      <c r="C80" s="459" t="s">
        <v>5126</v>
      </c>
      <c r="D80" s="463">
        <v>4.74</v>
      </c>
      <c r="E80" s="462" t="s">
        <v>258</v>
      </c>
    </row>
    <row r="81" spans="1:5" x14ac:dyDescent="0.25">
      <c r="A81" s="459">
        <v>25</v>
      </c>
      <c r="B81" s="460" t="s">
        <v>8244</v>
      </c>
      <c r="C81" s="459" t="s">
        <v>5126</v>
      </c>
      <c r="D81" s="463">
        <v>4.74</v>
      </c>
      <c r="E81" s="462" t="s">
        <v>258</v>
      </c>
    </row>
    <row r="82" spans="1:5" x14ac:dyDescent="0.25">
      <c r="A82" s="459">
        <v>43065</v>
      </c>
      <c r="B82" s="460" t="s">
        <v>8245</v>
      </c>
      <c r="C82" s="459" t="s">
        <v>5126</v>
      </c>
      <c r="D82" s="463">
        <v>6.92</v>
      </c>
      <c r="E82" s="462" t="s">
        <v>258</v>
      </c>
    </row>
    <row r="83" spans="1:5" x14ac:dyDescent="0.25">
      <c r="A83" s="459">
        <v>34341</v>
      </c>
      <c r="B83" s="460" t="s">
        <v>8246</v>
      </c>
      <c r="C83" s="459" t="s">
        <v>5126</v>
      </c>
      <c r="D83" s="463">
        <v>4.46</v>
      </c>
      <c r="E83" s="462" t="s">
        <v>258</v>
      </c>
    </row>
    <row r="84" spans="1:5" x14ac:dyDescent="0.25">
      <c r="A84" s="459">
        <v>22</v>
      </c>
      <c r="B84" s="460" t="s">
        <v>8247</v>
      </c>
      <c r="C84" s="459" t="s">
        <v>5126</v>
      </c>
      <c r="D84" s="463">
        <v>5.07</v>
      </c>
      <c r="E84" s="462" t="s">
        <v>258</v>
      </c>
    </row>
    <row r="85" spans="1:5" x14ac:dyDescent="0.25">
      <c r="A85" s="459">
        <v>23</v>
      </c>
      <c r="B85" s="460" t="s">
        <v>8248</v>
      </c>
      <c r="C85" s="459" t="s">
        <v>5126</v>
      </c>
      <c r="D85" s="463">
        <v>5.03</v>
      </c>
      <c r="E85" s="462" t="s">
        <v>258</v>
      </c>
    </row>
    <row r="86" spans="1:5" x14ac:dyDescent="0.25">
      <c r="A86" s="459">
        <v>34439</v>
      </c>
      <c r="B86" s="460" t="s">
        <v>8249</v>
      </c>
      <c r="C86" s="459" t="s">
        <v>5126</v>
      </c>
      <c r="D86" s="463">
        <v>5.36</v>
      </c>
      <c r="E86" s="462" t="s">
        <v>258</v>
      </c>
    </row>
    <row r="87" spans="1:5" x14ac:dyDescent="0.25">
      <c r="A87" s="459">
        <v>34</v>
      </c>
      <c r="B87" s="460" t="s">
        <v>8250</v>
      </c>
      <c r="C87" s="459" t="s">
        <v>5126</v>
      </c>
      <c r="D87" s="463">
        <v>4.7699999999999996</v>
      </c>
      <c r="E87" s="462" t="s">
        <v>258</v>
      </c>
    </row>
    <row r="88" spans="1:5" x14ac:dyDescent="0.25">
      <c r="A88" s="459">
        <v>34441</v>
      </c>
      <c r="B88" s="460" t="s">
        <v>8251</v>
      </c>
      <c r="C88" s="459" t="s">
        <v>5126</v>
      </c>
      <c r="D88" s="463">
        <v>5.09</v>
      </c>
      <c r="E88" s="462" t="s">
        <v>258</v>
      </c>
    </row>
    <row r="89" spans="1:5" x14ac:dyDescent="0.25">
      <c r="A89" s="459">
        <v>31</v>
      </c>
      <c r="B89" s="460" t="s">
        <v>8252</v>
      </c>
      <c r="C89" s="459" t="s">
        <v>5126</v>
      </c>
      <c r="D89" s="463">
        <v>4.54</v>
      </c>
      <c r="E89" s="462" t="s">
        <v>258</v>
      </c>
    </row>
    <row r="90" spans="1:5" x14ac:dyDescent="0.25">
      <c r="A90" s="459">
        <v>34443</v>
      </c>
      <c r="B90" s="460" t="s">
        <v>8253</v>
      </c>
      <c r="C90" s="459" t="s">
        <v>5126</v>
      </c>
      <c r="D90" s="463">
        <v>5.09</v>
      </c>
      <c r="E90" s="462" t="s">
        <v>258</v>
      </c>
    </row>
    <row r="91" spans="1:5" x14ac:dyDescent="0.25">
      <c r="A91" s="459">
        <v>27</v>
      </c>
      <c r="B91" s="460" t="s">
        <v>8254</v>
      </c>
      <c r="C91" s="459" t="s">
        <v>5126</v>
      </c>
      <c r="D91" s="463">
        <v>4.54</v>
      </c>
      <c r="E91" s="462" t="s">
        <v>258</v>
      </c>
    </row>
    <row r="92" spans="1:5" x14ac:dyDescent="0.25">
      <c r="A92" s="459">
        <v>34446</v>
      </c>
      <c r="B92" s="460" t="s">
        <v>8255</v>
      </c>
      <c r="C92" s="459" t="s">
        <v>5126</v>
      </c>
      <c r="D92" s="463">
        <v>5.09</v>
      </c>
      <c r="E92" s="462" t="s">
        <v>258</v>
      </c>
    </row>
    <row r="93" spans="1:5" x14ac:dyDescent="0.25">
      <c r="A93" s="459">
        <v>29</v>
      </c>
      <c r="B93" s="460" t="s">
        <v>8256</v>
      </c>
      <c r="C93" s="459" t="s">
        <v>5126</v>
      </c>
      <c r="D93" s="463">
        <v>4.24</v>
      </c>
      <c r="E93" s="462" t="s">
        <v>258</v>
      </c>
    </row>
    <row r="94" spans="1:5" x14ac:dyDescent="0.25">
      <c r="A94" s="459">
        <v>28</v>
      </c>
      <c r="B94" s="460" t="s">
        <v>8257</v>
      </c>
      <c r="C94" s="459" t="s">
        <v>5126</v>
      </c>
      <c r="D94" s="463">
        <v>4.9000000000000004</v>
      </c>
      <c r="E94" s="462" t="s">
        <v>258</v>
      </c>
    </row>
    <row r="95" spans="1:5" x14ac:dyDescent="0.25">
      <c r="A95" s="459">
        <v>34449</v>
      </c>
      <c r="B95" s="460" t="s">
        <v>8258</v>
      </c>
      <c r="C95" s="459" t="s">
        <v>5126</v>
      </c>
      <c r="D95" s="463">
        <v>5.6</v>
      </c>
      <c r="E95" s="462" t="s">
        <v>258</v>
      </c>
    </row>
    <row r="96" spans="1:5" x14ac:dyDescent="0.25">
      <c r="A96" s="459">
        <v>32</v>
      </c>
      <c r="B96" s="460" t="s">
        <v>8259</v>
      </c>
      <c r="C96" s="459" t="s">
        <v>5126</v>
      </c>
      <c r="D96" s="463">
        <v>5</v>
      </c>
      <c r="E96" s="462" t="s">
        <v>258</v>
      </c>
    </row>
    <row r="97" spans="1:5" x14ac:dyDescent="0.25">
      <c r="A97" s="459">
        <v>33</v>
      </c>
      <c r="B97" s="460" t="s">
        <v>8260</v>
      </c>
      <c r="C97" s="459" t="s">
        <v>5126</v>
      </c>
      <c r="D97" s="463">
        <v>5.61</v>
      </c>
      <c r="E97" s="462" t="s">
        <v>258</v>
      </c>
    </row>
    <row r="98" spans="1:5" x14ac:dyDescent="0.25">
      <c r="A98" s="459">
        <v>34343</v>
      </c>
      <c r="B98" s="460" t="s">
        <v>8261</v>
      </c>
      <c r="C98" s="459" t="s">
        <v>5126</v>
      </c>
      <c r="D98" s="463">
        <v>5.39</v>
      </c>
      <c r="E98" s="462" t="s">
        <v>258</v>
      </c>
    </row>
    <row r="99" spans="1:5" x14ac:dyDescent="0.25">
      <c r="A99" s="459">
        <v>34452</v>
      </c>
      <c r="B99" s="460" t="s">
        <v>8262</v>
      </c>
      <c r="C99" s="459" t="s">
        <v>5126</v>
      </c>
      <c r="D99" s="463">
        <v>4.96</v>
      </c>
      <c r="E99" s="462" t="s">
        <v>258</v>
      </c>
    </row>
    <row r="100" spans="1:5" x14ac:dyDescent="0.25">
      <c r="A100" s="459">
        <v>36</v>
      </c>
      <c r="B100" s="460" t="s">
        <v>8263</v>
      </c>
      <c r="C100" s="459" t="s">
        <v>5126</v>
      </c>
      <c r="D100" s="463">
        <v>4.7300000000000004</v>
      </c>
      <c r="E100" s="462" t="s">
        <v>258</v>
      </c>
    </row>
    <row r="101" spans="1:5" x14ac:dyDescent="0.25">
      <c r="A101" s="459">
        <v>34456</v>
      </c>
      <c r="B101" s="460" t="s">
        <v>8264</v>
      </c>
      <c r="C101" s="459" t="s">
        <v>5126</v>
      </c>
      <c r="D101" s="463">
        <v>4.96</v>
      </c>
      <c r="E101" s="462" t="s">
        <v>258</v>
      </c>
    </row>
    <row r="102" spans="1:5" x14ac:dyDescent="0.25">
      <c r="A102" s="459">
        <v>39</v>
      </c>
      <c r="B102" s="460" t="s">
        <v>8265</v>
      </c>
      <c r="C102" s="459" t="s">
        <v>5126</v>
      </c>
      <c r="D102" s="463">
        <v>4.7300000000000004</v>
      </c>
      <c r="E102" s="462" t="s">
        <v>258</v>
      </c>
    </row>
    <row r="103" spans="1:5" x14ac:dyDescent="0.25">
      <c r="A103" s="459">
        <v>34457</v>
      </c>
      <c r="B103" s="460" t="s">
        <v>8266</v>
      </c>
      <c r="C103" s="459" t="s">
        <v>5126</v>
      </c>
      <c r="D103" s="463">
        <v>5.32</v>
      </c>
      <c r="E103" s="462" t="s">
        <v>258</v>
      </c>
    </row>
    <row r="104" spans="1:5" x14ac:dyDescent="0.25">
      <c r="A104" s="459">
        <v>40</v>
      </c>
      <c r="B104" s="460" t="s">
        <v>8267</v>
      </c>
      <c r="C104" s="459" t="s">
        <v>5126</v>
      </c>
      <c r="D104" s="463">
        <v>4.83</v>
      </c>
      <c r="E104" s="462" t="s">
        <v>258</v>
      </c>
    </row>
    <row r="105" spans="1:5" x14ac:dyDescent="0.25">
      <c r="A105" s="459">
        <v>34460</v>
      </c>
      <c r="B105" s="460" t="s">
        <v>8268</v>
      </c>
      <c r="C105" s="459" t="s">
        <v>5126</v>
      </c>
      <c r="D105" s="463">
        <v>5.43</v>
      </c>
      <c r="E105" s="462" t="s">
        <v>258</v>
      </c>
    </row>
    <row r="106" spans="1:5" x14ac:dyDescent="0.25">
      <c r="A106" s="459">
        <v>42</v>
      </c>
      <c r="B106" s="460" t="s">
        <v>8269</v>
      </c>
      <c r="C106" s="459" t="s">
        <v>5126</v>
      </c>
      <c r="D106" s="463">
        <v>4.91</v>
      </c>
      <c r="E106" s="462" t="s">
        <v>258</v>
      </c>
    </row>
    <row r="107" spans="1:5" x14ac:dyDescent="0.25">
      <c r="A107" s="459">
        <v>38</v>
      </c>
      <c r="B107" s="460" t="s">
        <v>8270</v>
      </c>
      <c r="C107" s="459" t="s">
        <v>5126</v>
      </c>
      <c r="D107" s="463">
        <v>5.47</v>
      </c>
      <c r="E107" s="462" t="s">
        <v>258</v>
      </c>
    </row>
    <row r="108" spans="1:5" x14ac:dyDescent="0.25">
      <c r="A108" s="459">
        <v>34344</v>
      </c>
      <c r="B108" s="460" t="s">
        <v>8271</v>
      </c>
      <c r="C108" s="459" t="s">
        <v>5126</v>
      </c>
      <c r="D108" s="463">
        <v>7.43</v>
      </c>
      <c r="E108" s="462" t="s">
        <v>258</v>
      </c>
    </row>
    <row r="109" spans="1:5" ht="25.5" x14ac:dyDescent="0.25">
      <c r="A109" s="459">
        <v>20063</v>
      </c>
      <c r="B109" s="460" t="s">
        <v>8272</v>
      </c>
      <c r="C109" s="459" t="s">
        <v>5122</v>
      </c>
      <c r="D109" s="463">
        <v>3.68</v>
      </c>
      <c r="E109" s="462" t="s">
        <v>258</v>
      </c>
    </row>
    <row r="110" spans="1:5" ht="25.5" x14ac:dyDescent="0.25">
      <c r="A110" s="459">
        <v>40410</v>
      </c>
      <c r="B110" s="460" t="s">
        <v>8273</v>
      </c>
      <c r="C110" s="459" t="s">
        <v>5122</v>
      </c>
      <c r="D110" s="463">
        <v>13.58</v>
      </c>
      <c r="E110" s="462" t="s">
        <v>258</v>
      </c>
    </row>
    <row r="111" spans="1:5" ht="25.5" x14ac:dyDescent="0.25">
      <c r="A111" s="459">
        <v>40411</v>
      </c>
      <c r="B111" s="460" t="s">
        <v>8274</v>
      </c>
      <c r="C111" s="459" t="s">
        <v>5122</v>
      </c>
      <c r="D111" s="463">
        <v>14.73</v>
      </c>
      <c r="E111" s="462" t="s">
        <v>258</v>
      </c>
    </row>
    <row r="112" spans="1:5" ht="25.5" x14ac:dyDescent="0.25">
      <c r="A112" s="459">
        <v>40412</v>
      </c>
      <c r="B112" s="460" t="s">
        <v>8275</v>
      </c>
      <c r="C112" s="459" t="s">
        <v>5122</v>
      </c>
      <c r="D112" s="463">
        <v>16.54</v>
      </c>
      <c r="E112" s="462" t="s">
        <v>258</v>
      </c>
    </row>
    <row r="113" spans="1:5" x14ac:dyDescent="0.25">
      <c r="A113" s="459">
        <v>38838</v>
      </c>
      <c r="B113" s="460" t="s">
        <v>8276</v>
      </c>
      <c r="C113" s="459" t="s">
        <v>5122</v>
      </c>
      <c r="D113" s="463">
        <v>7.57</v>
      </c>
      <c r="E113" s="462" t="s">
        <v>258</v>
      </c>
    </row>
    <row r="114" spans="1:5" x14ac:dyDescent="0.25">
      <c r="A114" s="459">
        <v>38839</v>
      </c>
      <c r="B114" s="460" t="s">
        <v>8277</v>
      </c>
      <c r="C114" s="459" t="s">
        <v>5122</v>
      </c>
      <c r="D114" s="463">
        <v>8.92</v>
      </c>
      <c r="E114" s="462" t="s">
        <v>258</v>
      </c>
    </row>
    <row r="115" spans="1:5" ht="25.5" x14ac:dyDescent="0.25">
      <c r="A115" s="459">
        <v>55</v>
      </c>
      <c r="B115" s="460" t="s">
        <v>8278</v>
      </c>
      <c r="C115" s="459" t="s">
        <v>5122</v>
      </c>
      <c r="D115" s="463">
        <v>3.25</v>
      </c>
      <c r="E115" s="462" t="s">
        <v>258</v>
      </c>
    </row>
    <row r="116" spans="1:5" ht="25.5" x14ac:dyDescent="0.25">
      <c r="A116" s="459">
        <v>61</v>
      </c>
      <c r="B116" s="460" t="s">
        <v>8279</v>
      </c>
      <c r="C116" s="459" t="s">
        <v>5122</v>
      </c>
      <c r="D116" s="463">
        <v>3.07</v>
      </c>
      <c r="E116" s="462" t="s">
        <v>258</v>
      </c>
    </row>
    <row r="117" spans="1:5" ht="25.5" x14ac:dyDescent="0.25">
      <c r="A117" s="459">
        <v>62</v>
      </c>
      <c r="B117" s="460" t="s">
        <v>8280</v>
      </c>
      <c r="C117" s="459" t="s">
        <v>5122</v>
      </c>
      <c r="D117" s="463">
        <v>6.37</v>
      </c>
      <c r="E117" s="462" t="s">
        <v>258</v>
      </c>
    </row>
    <row r="118" spans="1:5" x14ac:dyDescent="0.25">
      <c r="A118" s="459">
        <v>77</v>
      </c>
      <c r="B118" s="460" t="s">
        <v>8281</v>
      </c>
      <c r="C118" s="459" t="s">
        <v>5122</v>
      </c>
      <c r="D118" s="463">
        <v>0.79</v>
      </c>
      <c r="E118" s="462" t="s">
        <v>258</v>
      </c>
    </row>
    <row r="119" spans="1:5" x14ac:dyDescent="0.25">
      <c r="A119" s="459">
        <v>76</v>
      </c>
      <c r="B119" s="460" t="s">
        <v>8282</v>
      </c>
      <c r="C119" s="459" t="s">
        <v>5122</v>
      </c>
      <c r="D119" s="463">
        <v>0.8</v>
      </c>
      <c r="E119" s="462" t="s">
        <v>258</v>
      </c>
    </row>
    <row r="120" spans="1:5" x14ac:dyDescent="0.25">
      <c r="A120" s="459">
        <v>67</v>
      </c>
      <c r="B120" s="460" t="s">
        <v>8283</v>
      </c>
      <c r="C120" s="459" t="s">
        <v>5122</v>
      </c>
      <c r="D120" s="463">
        <v>7.76</v>
      </c>
      <c r="E120" s="462" t="s">
        <v>258</v>
      </c>
    </row>
    <row r="121" spans="1:5" x14ac:dyDescent="0.25">
      <c r="A121" s="459">
        <v>71</v>
      </c>
      <c r="B121" s="460" t="s">
        <v>8284</v>
      </c>
      <c r="C121" s="459" t="s">
        <v>5122</v>
      </c>
      <c r="D121" s="463">
        <v>14.26</v>
      </c>
      <c r="E121" s="462" t="s">
        <v>258</v>
      </c>
    </row>
    <row r="122" spans="1:5" x14ac:dyDescent="0.25">
      <c r="A122" s="459">
        <v>73</v>
      </c>
      <c r="B122" s="460" t="s">
        <v>8285</v>
      </c>
      <c r="C122" s="459" t="s">
        <v>5122</v>
      </c>
      <c r="D122" s="463">
        <v>10.65</v>
      </c>
      <c r="E122" s="462" t="s">
        <v>258</v>
      </c>
    </row>
    <row r="123" spans="1:5" x14ac:dyDescent="0.25">
      <c r="A123" s="459">
        <v>103</v>
      </c>
      <c r="B123" s="460" t="s">
        <v>8286</v>
      </c>
      <c r="C123" s="459" t="s">
        <v>5122</v>
      </c>
      <c r="D123" s="463">
        <v>31.68</v>
      </c>
      <c r="E123" s="462" t="s">
        <v>258</v>
      </c>
    </row>
    <row r="124" spans="1:5" x14ac:dyDescent="0.25">
      <c r="A124" s="459">
        <v>107</v>
      </c>
      <c r="B124" s="460" t="s">
        <v>8287</v>
      </c>
      <c r="C124" s="459" t="s">
        <v>5122</v>
      </c>
      <c r="D124" s="463">
        <v>0.49</v>
      </c>
      <c r="E124" s="462" t="s">
        <v>258</v>
      </c>
    </row>
    <row r="125" spans="1:5" x14ac:dyDescent="0.25">
      <c r="A125" s="459">
        <v>65</v>
      </c>
      <c r="B125" s="460" t="s">
        <v>8288</v>
      </c>
      <c r="C125" s="459" t="s">
        <v>5122</v>
      </c>
      <c r="D125" s="463">
        <v>0.61</v>
      </c>
      <c r="E125" s="462" t="s">
        <v>258</v>
      </c>
    </row>
    <row r="126" spans="1:5" x14ac:dyDescent="0.25">
      <c r="A126" s="459">
        <v>108</v>
      </c>
      <c r="B126" s="460" t="s">
        <v>8289</v>
      </c>
      <c r="C126" s="459" t="s">
        <v>5122</v>
      </c>
      <c r="D126" s="463">
        <v>1.26</v>
      </c>
      <c r="E126" s="462" t="s">
        <v>258</v>
      </c>
    </row>
    <row r="127" spans="1:5" x14ac:dyDescent="0.25">
      <c r="A127" s="459">
        <v>110</v>
      </c>
      <c r="B127" s="460" t="s">
        <v>8290</v>
      </c>
      <c r="C127" s="459" t="s">
        <v>5122</v>
      </c>
      <c r="D127" s="463">
        <v>4.8899999999999997</v>
      </c>
      <c r="E127" s="462" t="s">
        <v>258</v>
      </c>
    </row>
    <row r="128" spans="1:5" x14ac:dyDescent="0.25">
      <c r="A128" s="459">
        <v>109</v>
      </c>
      <c r="B128" s="460" t="s">
        <v>8291</v>
      </c>
      <c r="C128" s="459" t="s">
        <v>5122</v>
      </c>
      <c r="D128" s="463">
        <v>2.41</v>
      </c>
      <c r="E128" s="462" t="s">
        <v>258</v>
      </c>
    </row>
    <row r="129" spans="1:5" x14ac:dyDescent="0.25">
      <c r="A129" s="459">
        <v>111</v>
      </c>
      <c r="B129" s="460" t="s">
        <v>8292</v>
      </c>
      <c r="C129" s="459" t="s">
        <v>5122</v>
      </c>
      <c r="D129" s="463">
        <v>5.64</v>
      </c>
      <c r="E129" s="462" t="s">
        <v>258</v>
      </c>
    </row>
    <row r="130" spans="1:5" x14ac:dyDescent="0.25">
      <c r="A130" s="459">
        <v>112</v>
      </c>
      <c r="B130" s="460" t="s">
        <v>8293</v>
      </c>
      <c r="C130" s="459" t="s">
        <v>5122</v>
      </c>
      <c r="D130" s="463">
        <v>3.07</v>
      </c>
      <c r="E130" s="462" t="s">
        <v>258</v>
      </c>
    </row>
    <row r="131" spans="1:5" x14ac:dyDescent="0.25">
      <c r="A131" s="459">
        <v>113</v>
      </c>
      <c r="B131" s="460" t="s">
        <v>8294</v>
      </c>
      <c r="C131" s="459" t="s">
        <v>5122</v>
      </c>
      <c r="D131" s="463">
        <v>8.33</v>
      </c>
      <c r="E131" s="462" t="s">
        <v>258</v>
      </c>
    </row>
    <row r="132" spans="1:5" x14ac:dyDescent="0.25">
      <c r="A132" s="459">
        <v>104</v>
      </c>
      <c r="B132" s="460" t="s">
        <v>8295</v>
      </c>
      <c r="C132" s="459" t="s">
        <v>5122</v>
      </c>
      <c r="D132" s="463">
        <v>12.12</v>
      </c>
      <c r="E132" s="462" t="s">
        <v>258</v>
      </c>
    </row>
    <row r="133" spans="1:5" x14ac:dyDescent="0.25">
      <c r="A133" s="459">
        <v>102</v>
      </c>
      <c r="B133" s="460" t="s">
        <v>8296</v>
      </c>
      <c r="C133" s="459" t="s">
        <v>5122</v>
      </c>
      <c r="D133" s="463">
        <v>19.89</v>
      </c>
      <c r="E133" s="462" t="s">
        <v>258</v>
      </c>
    </row>
    <row r="134" spans="1:5" ht="25.5" x14ac:dyDescent="0.25">
      <c r="A134" s="459">
        <v>95</v>
      </c>
      <c r="B134" s="460" t="s">
        <v>8297</v>
      </c>
      <c r="C134" s="459" t="s">
        <v>5122</v>
      </c>
      <c r="D134" s="463">
        <v>6.73</v>
      </c>
      <c r="E134" s="462" t="s">
        <v>258</v>
      </c>
    </row>
    <row r="135" spans="1:5" ht="25.5" x14ac:dyDescent="0.25">
      <c r="A135" s="459">
        <v>96</v>
      </c>
      <c r="B135" s="460" t="s">
        <v>8298</v>
      </c>
      <c r="C135" s="459" t="s">
        <v>5122</v>
      </c>
      <c r="D135" s="463">
        <v>7.74</v>
      </c>
      <c r="E135" s="462" t="s">
        <v>258</v>
      </c>
    </row>
    <row r="136" spans="1:5" x14ac:dyDescent="0.25">
      <c r="A136" s="459">
        <v>97</v>
      </c>
      <c r="B136" s="460" t="s">
        <v>8299</v>
      </c>
      <c r="C136" s="459" t="s">
        <v>5122</v>
      </c>
      <c r="D136" s="463">
        <v>10.050000000000001</v>
      </c>
      <c r="E136" s="462" t="s">
        <v>258</v>
      </c>
    </row>
    <row r="137" spans="1:5" ht="25.5" x14ac:dyDescent="0.25">
      <c r="A137" s="459">
        <v>98</v>
      </c>
      <c r="B137" s="460" t="s">
        <v>8300</v>
      </c>
      <c r="C137" s="459" t="s">
        <v>5122</v>
      </c>
      <c r="D137" s="463">
        <v>13.55</v>
      </c>
      <c r="E137" s="462" t="s">
        <v>258</v>
      </c>
    </row>
    <row r="138" spans="1:5" ht="25.5" x14ac:dyDescent="0.25">
      <c r="A138" s="459">
        <v>99</v>
      </c>
      <c r="B138" s="460" t="s">
        <v>8301</v>
      </c>
      <c r="C138" s="459" t="s">
        <v>5122</v>
      </c>
      <c r="D138" s="463">
        <v>16.440000000000001</v>
      </c>
      <c r="E138" s="462" t="s">
        <v>258</v>
      </c>
    </row>
    <row r="139" spans="1:5" x14ac:dyDescent="0.25">
      <c r="A139" s="459">
        <v>100</v>
      </c>
      <c r="B139" s="460" t="s">
        <v>8302</v>
      </c>
      <c r="C139" s="459" t="s">
        <v>5122</v>
      </c>
      <c r="D139" s="463">
        <v>22.93</v>
      </c>
      <c r="E139" s="462" t="s">
        <v>258</v>
      </c>
    </row>
    <row r="140" spans="1:5" x14ac:dyDescent="0.25">
      <c r="A140" s="459">
        <v>75</v>
      </c>
      <c r="B140" s="460" t="s">
        <v>8303</v>
      </c>
      <c r="C140" s="459" t="s">
        <v>5122</v>
      </c>
      <c r="D140" s="463">
        <v>239.02</v>
      </c>
      <c r="E140" s="462" t="s">
        <v>258</v>
      </c>
    </row>
    <row r="141" spans="1:5" x14ac:dyDescent="0.25">
      <c r="A141" s="459">
        <v>114</v>
      </c>
      <c r="B141" s="460" t="s">
        <v>8304</v>
      </c>
      <c r="C141" s="459" t="s">
        <v>5122</v>
      </c>
      <c r="D141" s="463">
        <v>8.7100000000000009</v>
      </c>
      <c r="E141" s="462" t="s">
        <v>258</v>
      </c>
    </row>
    <row r="142" spans="1:5" x14ac:dyDescent="0.25">
      <c r="A142" s="459">
        <v>68</v>
      </c>
      <c r="B142" s="460" t="s">
        <v>8305</v>
      </c>
      <c r="C142" s="459" t="s">
        <v>5122</v>
      </c>
      <c r="D142" s="463">
        <v>13.32</v>
      </c>
      <c r="E142" s="462" t="s">
        <v>258</v>
      </c>
    </row>
    <row r="143" spans="1:5" x14ac:dyDescent="0.25">
      <c r="A143" s="459">
        <v>86</v>
      </c>
      <c r="B143" s="460" t="s">
        <v>8306</v>
      </c>
      <c r="C143" s="459" t="s">
        <v>5122</v>
      </c>
      <c r="D143" s="463">
        <v>24.76</v>
      </c>
      <c r="E143" s="462" t="s">
        <v>258</v>
      </c>
    </row>
    <row r="144" spans="1:5" x14ac:dyDescent="0.25">
      <c r="A144" s="459">
        <v>66</v>
      </c>
      <c r="B144" s="460" t="s">
        <v>8307</v>
      </c>
      <c r="C144" s="459" t="s">
        <v>5122</v>
      </c>
      <c r="D144" s="463">
        <v>24.85</v>
      </c>
      <c r="E144" s="462" t="s">
        <v>258</v>
      </c>
    </row>
    <row r="145" spans="1:5" x14ac:dyDescent="0.25">
      <c r="A145" s="459">
        <v>69</v>
      </c>
      <c r="B145" s="460" t="s">
        <v>8308</v>
      </c>
      <c r="C145" s="459" t="s">
        <v>5122</v>
      </c>
      <c r="D145" s="463">
        <v>37.979999999999997</v>
      </c>
      <c r="E145" s="462" t="s">
        <v>258</v>
      </c>
    </row>
    <row r="146" spans="1:5" x14ac:dyDescent="0.25">
      <c r="A146" s="459">
        <v>83</v>
      </c>
      <c r="B146" s="460" t="s">
        <v>8309</v>
      </c>
      <c r="C146" s="459" t="s">
        <v>5122</v>
      </c>
      <c r="D146" s="463">
        <v>121.3</v>
      </c>
      <c r="E146" s="462" t="s">
        <v>258</v>
      </c>
    </row>
    <row r="147" spans="1:5" x14ac:dyDescent="0.25">
      <c r="A147" s="459">
        <v>74</v>
      </c>
      <c r="B147" s="460" t="s">
        <v>8310</v>
      </c>
      <c r="C147" s="459" t="s">
        <v>5122</v>
      </c>
      <c r="D147" s="463">
        <v>169.35</v>
      </c>
      <c r="E147" s="462" t="s">
        <v>258</v>
      </c>
    </row>
    <row r="148" spans="1:5" x14ac:dyDescent="0.25">
      <c r="A148" s="459">
        <v>106</v>
      </c>
      <c r="B148" s="460" t="s">
        <v>8311</v>
      </c>
      <c r="C148" s="459" t="s">
        <v>5122</v>
      </c>
      <c r="D148" s="463">
        <v>257.27</v>
      </c>
      <c r="E148" s="462" t="s">
        <v>258</v>
      </c>
    </row>
    <row r="149" spans="1:5" x14ac:dyDescent="0.25">
      <c r="A149" s="459">
        <v>87</v>
      </c>
      <c r="B149" s="460" t="s">
        <v>8312</v>
      </c>
      <c r="C149" s="459" t="s">
        <v>5122</v>
      </c>
      <c r="D149" s="463">
        <v>12.23</v>
      </c>
      <c r="E149" s="462" t="s">
        <v>258</v>
      </c>
    </row>
    <row r="150" spans="1:5" x14ac:dyDescent="0.25">
      <c r="A150" s="459">
        <v>88</v>
      </c>
      <c r="B150" s="460" t="s">
        <v>8313</v>
      </c>
      <c r="C150" s="459" t="s">
        <v>5122</v>
      </c>
      <c r="D150" s="463">
        <v>13.64</v>
      </c>
      <c r="E150" s="462" t="s">
        <v>258</v>
      </c>
    </row>
    <row r="151" spans="1:5" x14ac:dyDescent="0.25">
      <c r="A151" s="459">
        <v>89</v>
      </c>
      <c r="B151" s="460" t="s">
        <v>8314</v>
      </c>
      <c r="C151" s="459" t="s">
        <v>5122</v>
      </c>
      <c r="D151" s="463">
        <v>20.18</v>
      </c>
      <c r="E151" s="462" t="s">
        <v>258</v>
      </c>
    </row>
    <row r="152" spans="1:5" x14ac:dyDescent="0.25">
      <c r="A152" s="459">
        <v>90</v>
      </c>
      <c r="B152" s="460" t="s">
        <v>8315</v>
      </c>
      <c r="C152" s="459" t="s">
        <v>5122</v>
      </c>
      <c r="D152" s="463">
        <v>23.12</v>
      </c>
      <c r="E152" s="462" t="s">
        <v>258</v>
      </c>
    </row>
    <row r="153" spans="1:5" x14ac:dyDescent="0.25">
      <c r="A153" s="459">
        <v>81</v>
      </c>
      <c r="B153" s="460" t="s">
        <v>8316</v>
      </c>
      <c r="C153" s="459" t="s">
        <v>5122</v>
      </c>
      <c r="D153" s="463">
        <v>39.54</v>
      </c>
      <c r="E153" s="462" t="s">
        <v>258</v>
      </c>
    </row>
    <row r="154" spans="1:5" x14ac:dyDescent="0.25">
      <c r="A154" s="459">
        <v>82</v>
      </c>
      <c r="B154" s="460" t="s">
        <v>8317</v>
      </c>
      <c r="C154" s="459" t="s">
        <v>5122</v>
      </c>
      <c r="D154" s="463">
        <v>153.51</v>
      </c>
      <c r="E154" s="462" t="s">
        <v>258</v>
      </c>
    </row>
    <row r="155" spans="1:5" x14ac:dyDescent="0.25">
      <c r="A155" s="459">
        <v>105</v>
      </c>
      <c r="B155" s="460" t="s">
        <v>8318</v>
      </c>
      <c r="C155" s="459" t="s">
        <v>5122</v>
      </c>
      <c r="D155" s="463">
        <v>179.72</v>
      </c>
      <c r="E155" s="462" t="s">
        <v>258</v>
      </c>
    </row>
    <row r="156" spans="1:5" x14ac:dyDescent="0.25">
      <c r="A156" s="459">
        <v>60</v>
      </c>
      <c r="B156" s="460" t="s">
        <v>8319</v>
      </c>
      <c r="C156" s="459" t="s">
        <v>5122</v>
      </c>
      <c r="D156" s="463">
        <v>4.21</v>
      </c>
      <c r="E156" s="462" t="s">
        <v>258</v>
      </c>
    </row>
    <row r="157" spans="1:5" x14ac:dyDescent="0.25">
      <c r="A157" s="459">
        <v>72</v>
      </c>
      <c r="B157" s="460" t="s">
        <v>8320</v>
      </c>
      <c r="C157" s="459" t="s">
        <v>5122</v>
      </c>
      <c r="D157" s="463">
        <v>24.17</v>
      </c>
      <c r="E157" s="462" t="s">
        <v>258</v>
      </c>
    </row>
    <row r="158" spans="1:5" x14ac:dyDescent="0.25">
      <c r="A158" s="459">
        <v>70</v>
      </c>
      <c r="B158" s="460" t="s">
        <v>8321</v>
      </c>
      <c r="C158" s="459" t="s">
        <v>5122</v>
      </c>
      <c r="D158" s="463">
        <v>20.21</v>
      </c>
      <c r="E158" s="462" t="s">
        <v>258</v>
      </c>
    </row>
    <row r="159" spans="1:5" x14ac:dyDescent="0.25">
      <c r="A159" s="459">
        <v>85</v>
      </c>
      <c r="B159" s="460" t="s">
        <v>8322</v>
      </c>
      <c r="C159" s="459" t="s">
        <v>5122</v>
      </c>
      <c r="D159" s="463">
        <v>29.34</v>
      </c>
      <c r="E159" s="462" t="s">
        <v>258</v>
      </c>
    </row>
    <row r="160" spans="1:5" x14ac:dyDescent="0.25">
      <c r="A160" s="459">
        <v>84</v>
      </c>
      <c r="B160" s="460" t="s">
        <v>8323</v>
      </c>
      <c r="C160" s="459" t="s">
        <v>5122</v>
      </c>
      <c r="D160" s="463">
        <v>0.34</v>
      </c>
      <c r="E160" s="462" t="s">
        <v>258</v>
      </c>
    </row>
    <row r="161" spans="1:5" x14ac:dyDescent="0.25">
      <c r="A161" s="459">
        <v>37997</v>
      </c>
      <c r="B161" s="460" t="s">
        <v>8324</v>
      </c>
      <c r="C161" s="459" t="s">
        <v>5122</v>
      </c>
      <c r="D161" s="463">
        <v>3.18</v>
      </c>
      <c r="E161" s="462" t="s">
        <v>258</v>
      </c>
    </row>
    <row r="162" spans="1:5" x14ac:dyDescent="0.25">
      <c r="A162" s="459">
        <v>37998</v>
      </c>
      <c r="B162" s="460" t="s">
        <v>8325</v>
      </c>
      <c r="C162" s="459" t="s">
        <v>5122</v>
      </c>
      <c r="D162" s="463">
        <v>3.3</v>
      </c>
      <c r="E162" s="462" t="s">
        <v>258</v>
      </c>
    </row>
    <row r="163" spans="1:5" ht="25.5" x14ac:dyDescent="0.25">
      <c r="A163" s="459">
        <v>10899</v>
      </c>
      <c r="B163" s="460" t="s">
        <v>8326</v>
      </c>
      <c r="C163" s="459" t="s">
        <v>5122</v>
      </c>
      <c r="D163" s="463">
        <v>52.57</v>
      </c>
      <c r="E163" s="462" t="s">
        <v>258</v>
      </c>
    </row>
    <row r="164" spans="1:5" ht="25.5" x14ac:dyDescent="0.25">
      <c r="A164" s="459">
        <v>10900</v>
      </c>
      <c r="B164" s="460" t="s">
        <v>8327</v>
      </c>
      <c r="C164" s="459" t="s">
        <v>5122</v>
      </c>
      <c r="D164" s="463">
        <v>41.14</v>
      </c>
      <c r="E164" s="462" t="s">
        <v>258</v>
      </c>
    </row>
    <row r="165" spans="1:5" x14ac:dyDescent="0.25">
      <c r="A165" s="459">
        <v>46</v>
      </c>
      <c r="B165" s="460" t="s">
        <v>8328</v>
      </c>
      <c r="C165" s="459" t="s">
        <v>5122</v>
      </c>
      <c r="D165" s="463">
        <v>34.46</v>
      </c>
      <c r="E165" s="462" t="s">
        <v>258</v>
      </c>
    </row>
    <row r="166" spans="1:5" x14ac:dyDescent="0.25">
      <c r="A166" s="459">
        <v>51</v>
      </c>
      <c r="B166" s="460" t="s">
        <v>8329</v>
      </c>
      <c r="C166" s="459" t="s">
        <v>5122</v>
      </c>
      <c r="D166" s="463">
        <v>95.06</v>
      </c>
      <c r="E166" s="462" t="s">
        <v>258</v>
      </c>
    </row>
    <row r="167" spans="1:5" x14ac:dyDescent="0.25">
      <c r="A167" s="459">
        <v>12863</v>
      </c>
      <c r="B167" s="460" t="s">
        <v>8330</v>
      </c>
      <c r="C167" s="459" t="s">
        <v>5122</v>
      </c>
      <c r="D167" s="463">
        <v>21.89</v>
      </c>
      <c r="E167" s="462" t="s">
        <v>258</v>
      </c>
    </row>
    <row r="168" spans="1:5" x14ac:dyDescent="0.25">
      <c r="A168" s="459">
        <v>50</v>
      </c>
      <c r="B168" s="460" t="s">
        <v>8331</v>
      </c>
      <c r="C168" s="459" t="s">
        <v>5122</v>
      </c>
      <c r="D168" s="463">
        <v>49.64</v>
      </c>
      <c r="E168" s="462" t="s">
        <v>258</v>
      </c>
    </row>
    <row r="169" spans="1:5" x14ac:dyDescent="0.25">
      <c r="A169" s="459">
        <v>47</v>
      </c>
      <c r="B169" s="460" t="s">
        <v>8332</v>
      </c>
      <c r="C169" s="459" t="s">
        <v>5122</v>
      </c>
      <c r="D169" s="463">
        <v>58.92</v>
      </c>
      <c r="E169" s="462" t="s">
        <v>258</v>
      </c>
    </row>
    <row r="170" spans="1:5" x14ac:dyDescent="0.25">
      <c r="A170" s="459">
        <v>48</v>
      </c>
      <c r="B170" s="460" t="s">
        <v>8333</v>
      </c>
      <c r="C170" s="459" t="s">
        <v>5122</v>
      </c>
      <c r="D170" s="463">
        <v>15.37</v>
      </c>
      <c r="E170" s="462" t="s">
        <v>258</v>
      </c>
    </row>
    <row r="171" spans="1:5" x14ac:dyDescent="0.25">
      <c r="A171" s="459">
        <v>52</v>
      </c>
      <c r="B171" s="460" t="s">
        <v>8334</v>
      </c>
      <c r="C171" s="459" t="s">
        <v>5122</v>
      </c>
      <c r="D171" s="463">
        <v>11.67</v>
      </c>
      <c r="E171" s="462" t="s">
        <v>258</v>
      </c>
    </row>
    <row r="172" spans="1:5" x14ac:dyDescent="0.25">
      <c r="A172" s="459">
        <v>43</v>
      </c>
      <c r="B172" s="460" t="s">
        <v>8335</v>
      </c>
      <c r="C172" s="459" t="s">
        <v>5122</v>
      </c>
      <c r="D172" s="463">
        <v>39.409999999999997</v>
      </c>
      <c r="E172" s="462" t="s">
        <v>258</v>
      </c>
    </row>
    <row r="173" spans="1:5" x14ac:dyDescent="0.25">
      <c r="A173" s="459">
        <v>4791</v>
      </c>
      <c r="B173" s="460" t="s">
        <v>8336</v>
      </c>
      <c r="C173" s="459" t="s">
        <v>5126</v>
      </c>
      <c r="D173" s="463">
        <v>24.7</v>
      </c>
      <c r="E173" s="462" t="s">
        <v>258</v>
      </c>
    </row>
    <row r="174" spans="1:5" ht="25.5" x14ac:dyDescent="0.25">
      <c r="A174" s="459">
        <v>157</v>
      </c>
      <c r="B174" s="460" t="s">
        <v>8337</v>
      </c>
      <c r="C174" s="459" t="s">
        <v>5126</v>
      </c>
      <c r="D174" s="463">
        <v>99.46</v>
      </c>
      <c r="E174" s="462" t="s">
        <v>258</v>
      </c>
    </row>
    <row r="175" spans="1:5" x14ac:dyDescent="0.25">
      <c r="A175" s="459">
        <v>156</v>
      </c>
      <c r="B175" s="460" t="s">
        <v>8338</v>
      </c>
      <c r="C175" s="459" t="s">
        <v>5126</v>
      </c>
      <c r="D175" s="463">
        <v>44.39</v>
      </c>
      <c r="E175" s="462" t="s">
        <v>258</v>
      </c>
    </row>
    <row r="176" spans="1:5" x14ac:dyDescent="0.25">
      <c r="A176" s="459">
        <v>131</v>
      </c>
      <c r="B176" s="460" t="s">
        <v>8339</v>
      </c>
      <c r="C176" s="459" t="s">
        <v>5126</v>
      </c>
      <c r="D176" s="463">
        <v>42.62</v>
      </c>
      <c r="E176" s="462" t="s">
        <v>258</v>
      </c>
    </row>
    <row r="177" spans="1:5" ht="25.5" x14ac:dyDescent="0.25">
      <c r="A177" s="459">
        <v>39719</v>
      </c>
      <c r="B177" s="460" t="s">
        <v>8340</v>
      </c>
      <c r="C177" s="459" t="s">
        <v>5127</v>
      </c>
      <c r="D177" s="463">
        <v>73.11</v>
      </c>
      <c r="E177" s="462" t="s">
        <v>258</v>
      </c>
    </row>
    <row r="178" spans="1:5" x14ac:dyDescent="0.25">
      <c r="A178" s="459">
        <v>21114</v>
      </c>
      <c r="B178" s="460" t="s">
        <v>8341</v>
      </c>
      <c r="C178" s="459" t="s">
        <v>5122</v>
      </c>
      <c r="D178" s="463">
        <v>15.66</v>
      </c>
      <c r="E178" s="462" t="s">
        <v>258</v>
      </c>
    </row>
    <row r="179" spans="1:5" x14ac:dyDescent="0.25">
      <c r="A179" s="459">
        <v>119</v>
      </c>
      <c r="B179" s="460" t="s">
        <v>8342</v>
      </c>
      <c r="C179" s="459" t="s">
        <v>5122</v>
      </c>
      <c r="D179" s="463">
        <v>6.18</v>
      </c>
      <c r="E179" s="462" t="s">
        <v>258</v>
      </c>
    </row>
    <row r="180" spans="1:5" x14ac:dyDescent="0.25">
      <c r="A180" s="459">
        <v>20080</v>
      </c>
      <c r="B180" s="460" t="s">
        <v>8343</v>
      </c>
      <c r="C180" s="459" t="s">
        <v>5122</v>
      </c>
      <c r="D180" s="463">
        <v>17.72</v>
      </c>
      <c r="E180" s="462" t="s">
        <v>258</v>
      </c>
    </row>
    <row r="181" spans="1:5" x14ac:dyDescent="0.25">
      <c r="A181" s="459">
        <v>122</v>
      </c>
      <c r="B181" s="460" t="s">
        <v>8344</v>
      </c>
      <c r="C181" s="459" t="s">
        <v>5122</v>
      </c>
      <c r="D181" s="463">
        <v>55.82</v>
      </c>
      <c r="E181" s="462" t="s">
        <v>258</v>
      </c>
    </row>
    <row r="182" spans="1:5" x14ac:dyDescent="0.25">
      <c r="A182" s="459">
        <v>3410</v>
      </c>
      <c r="B182" s="460" t="s">
        <v>8345</v>
      </c>
      <c r="C182" s="459" t="s">
        <v>5126</v>
      </c>
      <c r="D182" s="463">
        <v>23.01</v>
      </c>
      <c r="E182" s="462" t="s">
        <v>258</v>
      </c>
    </row>
    <row r="183" spans="1:5" x14ac:dyDescent="0.25">
      <c r="A183" s="459">
        <v>124</v>
      </c>
      <c r="B183" s="460" t="s">
        <v>8346</v>
      </c>
      <c r="C183" s="459" t="s">
        <v>5127</v>
      </c>
      <c r="D183" s="463">
        <v>11.07</v>
      </c>
      <c r="E183" s="462" t="s">
        <v>258</v>
      </c>
    </row>
    <row r="184" spans="1:5" x14ac:dyDescent="0.25">
      <c r="A184" s="459">
        <v>7334</v>
      </c>
      <c r="B184" s="460" t="s">
        <v>8347</v>
      </c>
      <c r="C184" s="459" t="s">
        <v>5127</v>
      </c>
      <c r="D184" s="463">
        <v>11.36</v>
      </c>
      <c r="E184" s="462" t="s">
        <v>258</v>
      </c>
    </row>
    <row r="185" spans="1:5" ht="25.5" x14ac:dyDescent="0.25">
      <c r="A185" s="459">
        <v>7325</v>
      </c>
      <c r="B185" s="460" t="s">
        <v>8348</v>
      </c>
      <c r="C185" s="459" t="s">
        <v>5126</v>
      </c>
      <c r="D185" s="463">
        <v>5.12</v>
      </c>
      <c r="E185" s="462" t="s">
        <v>258</v>
      </c>
    </row>
    <row r="186" spans="1:5" ht="25.5" x14ac:dyDescent="0.25">
      <c r="A186" s="459">
        <v>123</v>
      </c>
      <c r="B186" s="460" t="s">
        <v>8349</v>
      </c>
      <c r="C186" s="459" t="s">
        <v>5127</v>
      </c>
      <c r="D186" s="463">
        <v>4.92</v>
      </c>
      <c r="E186" s="462" t="s">
        <v>258</v>
      </c>
    </row>
    <row r="187" spans="1:5" x14ac:dyDescent="0.25">
      <c r="A187" s="459">
        <v>127</v>
      </c>
      <c r="B187" s="460" t="s">
        <v>8350</v>
      </c>
      <c r="C187" s="459" t="s">
        <v>5127</v>
      </c>
      <c r="D187" s="463">
        <v>11.55</v>
      </c>
      <c r="E187" s="462" t="s">
        <v>258</v>
      </c>
    </row>
    <row r="188" spans="1:5" x14ac:dyDescent="0.25">
      <c r="A188" s="459">
        <v>133</v>
      </c>
      <c r="B188" s="460" t="s">
        <v>8351</v>
      </c>
      <c r="C188" s="459" t="s">
        <v>5127</v>
      </c>
      <c r="D188" s="463">
        <v>4.96</v>
      </c>
      <c r="E188" s="462" t="s">
        <v>258</v>
      </c>
    </row>
    <row r="189" spans="1:5" x14ac:dyDescent="0.25">
      <c r="A189" s="459">
        <v>37538</v>
      </c>
      <c r="B189" s="460" t="s">
        <v>8352</v>
      </c>
      <c r="C189" s="459" t="s">
        <v>5128</v>
      </c>
      <c r="D189" s="463">
        <v>123.18</v>
      </c>
      <c r="E189" s="462" t="s">
        <v>258</v>
      </c>
    </row>
    <row r="190" spans="1:5" x14ac:dyDescent="0.25">
      <c r="A190" s="459">
        <v>132</v>
      </c>
      <c r="B190" s="460" t="s">
        <v>8353</v>
      </c>
      <c r="C190" s="459" t="s">
        <v>5127</v>
      </c>
      <c r="D190" s="463">
        <v>5.46</v>
      </c>
      <c r="E190" s="462" t="s">
        <v>258</v>
      </c>
    </row>
    <row r="191" spans="1:5" x14ac:dyDescent="0.25">
      <c r="A191" s="459">
        <v>13408</v>
      </c>
      <c r="B191" s="460" t="s">
        <v>8354</v>
      </c>
      <c r="C191" s="459" t="s">
        <v>5129</v>
      </c>
      <c r="D191" s="461">
        <v>1940.53</v>
      </c>
      <c r="E191" s="462" t="s">
        <v>258</v>
      </c>
    </row>
    <row r="192" spans="1:5" ht="25.5" x14ac:dyDescent="0.25">
      <c r="A192" s="459">
        <v>37476</v>
      </c>
      <c r="B192" s="460" t="s">
        <v>8355</v>
      </c>
      <c r="C192" s="459" t="s">
        <v>5122</v>
      </c>
      <c r="D192" s="461">
        <v>1874.92</v>
      </c>
      <c r="E192" s="462" t="s">
        <v>258</v>
      </c>
    </row>
    <row r="193" spans="1:5" ht="25.5" x14ac:dyDescent="0.25">
      <c r="A193" s="459">
        <v>37478</v>
      </c>
      <c r="B193" s="460" t="s">
        <v>8356</v>
      </c>
      <c r="C193" s="459" t="s">
        <v>5122</v>
      </c>
      <c r="D193" s="461">
        <v>2652.52</v>
      </c>
      <c r="E193" s="462" t="s">
        <v>258</v>
      </c>
    </row>
    <row r="194" spans="1:5" ht="25.5" x14ac:dyDescent="0.25">
      <c r="A194" s="459">
        <v>37477</v>
      </c>
      <c r="B194" s="460" t="s">
        <v>8357</v>
      </c>
      <c r="C194" s="459" t="s">
        <v>5122</v>
      </c>
      <c r="D194" s="461">
        <v>3245.74</v>
      </c>
      <c r="E194" s="462" t="s">
        <v>258</v>
      </c>
    </row>
    <row r="195" spans="1:5" ht="25.5" x14ac:dyDescent="0.25">
      <c r="A195" s="459">
        <v>37479</v>
      </c>
      <c r="B195" s="460" t="s">
        <v>8358</v>
      </c>
      <c r="C195" s="459" t="s">
        <v>5122</v>
      </c>
      <c r="D195" s="461">
        <v>4058.43</v>
      </c>
      <c r="E195" s="462" t="s">
        <v>258</v>
      </c>
    </row>
    <row r="196" spans="1:5" x14ac:dyDescent="0.25">
      <c r="A196" s="459">
        <v>4319</v>
      </c>
      <c r="B196" s="460" t="s">
        <v>8359</v>
      </c>
      <c r="C196" s="459" t="s">
        <v>5122</v>
      </c>
      <c r="D196" s="463">
        <v>1</v>
      </c>
      <c r="E196" s="462" t="s">
        <v>258</v>
      </c>
    </row>
    <row r="197" spans="1:5" ht="25.5" x14ac:dyDescent="0.25">
      <c r="A197" s="459">
        <v>43064</v>
      </c>
      <c r="B197" s="460" t="s">
        <v>8360</v>
      </c>
      <c r="C197" s="459" t="s">
        <v>5126</v>
      </c>
      <c r="D197" s="463">
        <v>7.07</v>
      </c>
      <c r="E197" s="462" t="s">
        <v>258</v>
      </c>
    </row>
    <row r="198" spans="1:5" x14ac:dyDescent="0.25">
      <c r="A198" s="459">
        <v>40553</v>
      </c>
      <c r="B198" s="460" t="s">
        <v>8361</v>
      </c>
      <c r="C198" s="459" t="s">
        <v>5123</v>
      </c>
      <c r="D198" s="463">
        <v>34.08</v>
      </c>
      <c r="E198" s="462" t="s">
        <v>258</v>
      </c>
    </row>
    <row r="199" spans="1:5" x14ac:dyDescent="0.25">
      <c r="A199" s="459">
        <v>13003</v>
      </c>
      <c r="B199" s="460" t="s">
        <v>8362</v>
      </c>
      <c r="C199" s="459" t="s">
        <v>5127</v>
      </c>
      <c r="D199" s="463">
        <v>2.0699999999999998</v>
      </c>
      <c r="E199" s="462" t="s">
        <v>258</v>
      </c>
    </row>
    <row r="200" spans="1:5" x14ac:dyDescent="0.25">
      <c r="A200" s="459">
        <v>6114</v>
      </c>
      <c r="B200" s="460" t="s">
        <v>8363</v>
      </c>
      <c r="C200" s="459" t="s">
        <v>5121</v>
      </c>
      <c r="D200" s="463">
        <v>10.96</v>
      </c>
      <c r="E200" s="462" t="s">
        <v>374</v>
      </c>
    </row>
    <row r="201" spans="1:5" x14ac:dyDescent="0.25">
      <c r="A201" s="459">
        <v>40912</v>
      </c>
      <c r="B201" s="460" t="s">
        <v>8364</v>
      </c>
      <c r="C201" s="459" t="s">
        <v>5130</v>
      </c>
      <c r="D201" s="461">
        <v>1953.58</v>
      </c>
      <c r="E201" s="462" t="s">
        <v>374</v>
      </c>
    </row>
    <row r="202" spans="1:5" x14ac:dyDescent="0.25">
      <c r="A202" s="459">
        <v>247</v>
      </c>
      <c r="B202" s="460" t="s">
        <v>8365</v>
      </c>
      <c r="C202" s="459" t="s">
        <v>5121</v>
      </c>
      <c r="D202" s="463">
        <v>11.04</v>
      </c>
      <c r="E202" s="462" t="s">
        <v>374</v>
      </c>
    </row>
    <row r="203" spans="1:5" x14ac:dyDescent="0.25">
      <c r="A203" s="459">
        <v>40919</v>
      </c>
      <c r="B203" s="460" t="s">
        <v>8366</v>
      </c>
      <c r="C203" s="459" t="s">
        <v>5130</v>
      </c>
      <c r="D203" s="461">
        <v>1970.02</v>
      </c>
      <c r="E203" s="462" t="s">
        <v>374</v>
      </c>
    </row>
    <row r="204" spans="1:5" x14ac:dyDescent="0.25">
      <c r="A204" s="459">
        <v>25958</v>
      </c>
      <c r="B204" s="460" t="s">
        <v>8367</v>
      </c>
      <c r="C204" s="459" t="s">
        <v>5121</v>
      </c>
      <c r="D204" s="463">
        <v>8.2799999999999994</v>
      </c>
      <c r="E204" s="462" t="s">
        <v>374</v>
      </c>
    </row>
    <row r="205" spans="1:5" x14ac:dyDescent="0.25">
      <c r="A205" s="459">
        <v>40984</v>
      </c>
      <c r="B205" s="460" t="s">
        <v>8368</v>
      </c>
      <c r="C205" s="459" t="s">
        <v>5130</v>
      </c>
      <c r="D205" s="461">
        <v>1478.68</v>
      </c>
      <c r="E205" s="462" t="s">
        <v>374</v>
      </c>
    </row>
    <row r="206" spans="1:5" x14ac:dyDescent="0.25">
      <c r="A206" s="459">
        <v>248</v>
      </c>
      <c r="B206" s="460" t="s">
        <v>8369</v>
      </c>
      <c r="C206" s="459" t="s">
        <v>5121</v>
      </c>
      <c r="D206" s="463">
        <v>11.32</v>
      </c>
      <c r="E206" s="462" t="s">
        <v>374</v>
      </c>
    </row>
    <row r="207" spans="1:5" x14ac:dyDescent="0.25">
      <c r="A207" s="459">
        <v>41086</v>
      </c>
      <c r="B207" s="460" t="s">
        <v>8370</v>
      </c>
      <c r="C207" s="459" t="s">
        <v>5130</v>
      </c>
      <c r="D207" s="461">
        <v>2021.5</v>
      </c>
      <c r="E207" s="462" t="s">
        <v>374</v>
      </c>
    </row>
    <row r="208" spans="1:5" x14ac:dyDescent="0.25">
      <c r="A208" s="459">
        <v>34466</v>
      </c>
      <c r="B208" s="460" t="s">
        <v>8371</v>
      </c>
      <c r="C208" s="459" t="s">
        <v>5121</v>
      </c>
      <c r="D208" s="463">
        <v>11.32</v>
      </c>
      <c r="E208" s="462" t="s">
        <v>374</v>
      </c>
    </row>
    <row r="209" spans="1:5" x14ac:dyDescent="0.25">
      <c r="A209" s="459">
        <v>41083</v>
      </c>
      <c r="B209" s="460" t="s">
        <v>8372</v>
      </c>
      <c r="C209" s="459" t="s">
        <v>5130</v>
      </c>
      <c r="D209" s="461">
        <v>2021.5</v>
      </c>
      <c r="E209" s="462" t="s">
        <v>374</v>
      </c>
    </row>
    <row r="210" spans="1:5" x14ac:dyDescent="0.25">
      <c r="A210" s="459">
        <v>252</v>
      </c>
      <c r="B210" s="460" t="s">
        <v>8373</v>
      </c>
      <c r="C210" s="459" t="s">
        <v>5121</v>
      </c>
      <c r="D210" s="463">
        <v>11.75</v>
      </c>
      <c r="E210" s="462" t="s">
        <v>374</v>
      </c>
    </row>
    <row r="211" spans="1:5" x14ac:dyDescent="0.25">
      <c r="A211" s="459">
        <v>40909</v>
      </c>
      <c r="B211" s="460" t="s">
        <v>8374</v>
      </c>
      <c r="C211" s="459" t="s">
        <v>5130</v>
      </c>
      <c r="D211" s="461">
        <v>2095.41</v>
      </c>
      <c r="E211" s="462" t="s">
        <v>374</v>
      </c>
    </row>
    <row r="212" spans="1:5" x14ac:dyDescent="0.25">
      <c r="A212" s="459">
        <v>242</v>
      </c>
      <c r="B212" s="460" t="s">
        <v>8375</v>
      </c>
      <c r="C212" s="459" t="s">
        <v>5121</v>
      </c>
      <c r="D212" s="463">
        <v>13.25</v>
      </c>
      <c r="E212" s="462" t="s">
        <v>374</v>
      </c>
    </row>
    <row r="213" spans="1:5" x14ac:dyDescent="0.25">
      <c r="A213" s="459">
        <v>41085</v>
      </c>
      <c r="B213" s="460" t="s">
        <v>8376</v>
      </c>
      <c r="C213" s="459" t="s">
        <v>5130</v>
      </c>
      <c r="D213" s="461">
        <v>2362.08</v>
      </c>
      <c r="E213" s="462" t="s">
        <v>374</v>
      </c>
    </row>
    <row r="214" spans="1:5" ht="25.5" x14ac:dyDescent="0.25">
      <c r="A214" s="459">
        <v>427</v>
      </c>
      <c r="B214" s="460" t="s">
        <v>8377</v>
      </c>
      <c r="C214" s="459" t="s">
        <v>5122</v>
      </c>
      <c r="D214" s="463">
        <v>4.8899999999999997</v>
      </c>
      <c r="E214" s="462" t="s">
        <v>258</v>
      </c>
    </row>
    <row r="215" spans="1:5" ht="25.5" x14ac:dyDescent="0.25">
      <c r="A215" s="459">
        <v>417</v>
      </c>
      <c r="B215" s="460" t="s">
        <v>8378</v>
      </c>
      <c r="C215" s="459" t="s">
        <v>5122</v>
      </c>
      <c r="D215" s="463">
        <v>2.2999999999999998</v>
      </c>
      <c r="E215" s="462" t="s">
        <v>258</v>
      </c>
    </row>
    <row r="216" spans="1:5" ht="25.5" x14ac:dyDescent="0.25">
      <c r="A216" s="459">
        <v>11273</v>
      </c>
      <c r="B216" s="460" t="s">
        <v>8379</v>
      </c>
      <c r="C216" s="459" t="s">
        <v>5122</v>
      </c>
      <c r="D216" s="463">
        <v>7.15</v>
      </c>
      <c r="E216" s="462" t="s">
        <v>258</v>
      </c>
    </row>
    <row r="217" spans="1:5" ht="25.5" x14ac:dyDescent="0.25">
      <c r="A217" s="459">
        <v>11272</v>
      </c>
      <c r="B217" s="460" t="s">
        <v>8380</v>
      </c>
      <c r="C217" s="459" t="s">
        <v>5122</v>
      </c>
      <c r="D217" s="463">
        <v>4.3099999999999996</v>
      </c>
      <c r="E217" s="462" t="s">
        <v>258</v>
      </c>
    </row>
    <row r="218" spans="1:5" ht="25.5" x14ac:dyDescent="0.25">
      <c r="A218" s="459">
        <v>11275</v>
      </c>
      <c r="B218" s="460" t="s">
        <v>8381</v>
      </c>
      <c r="C218" s="459" t="s">
        <v>5122</v>
      </c>
      <c r="D218" s="463">
        <v>1.73</v>
      </c>
      <c r="E218" s="462" t="s">
        <v>258</v>
      </c>
    </row>
    <row r="219" spans="1:5" ht="25.5" x14ac:dyDescent="0.25">
      <c r="A219" s="459">
        <v>11274</v>
      </c>
      <c r="B219" s="460" t="s">
        <v>8382</v>
      </c>
      <c r="C219" s="459" t="s">
        <v>5122</v>
      </c>
      <c r="D219" s="463">
        <v>1.32</v>
      </c>
      <c r="E219" s="462" t="s">
        <v>258</v>
      </c>
    </row>
    <row r="220" spans="1:5" x14ac:dyDescent="0.25">
      <c r="A220" s="459">
        <v>38470</v>
      </c>
      <c r="B220" s="460" t="s">
        <v>8383</v>
      </c>
      <c r="C220" s="459" t="s">
        <v>5122</v>
      </c>
      <c r="D220" s="463">
        <v>36.75</v>
      </c>
      <c r="E220" s="462" t="s">
        <v>258</v>
      </c>
    </row>
    <row r="221" spans="1:5" x14ac:dyDescent="0.25">
      <c r="A221" s="459">
        <v>38547</v>
      </c>
      <c r="B221" s="460" t="s">
        <v>8384</v>
      </c>
      <c r="C221" s="459" t="s">
        <v>5122</v>
      </c>
      <c r="D221" s="463">
        <v>100.28</v>
      </c>
      <c r="E221" s="462" t="s">
        <v>258</v>
      </c>
    </row>
    <row r="222" spans="1:5" x14ac:dyDescent="0.25">
      <c r="A222" s="459">
        <v>38469</v>
      </c>
      <c r="B222" s="460" t="s">
        <v>8385</v>
      </c>
      <c r="C222" s="459" t="s">
        <v>5122</v>
      </c>
      <c r="D222" s="463">
        <v>107.83</v>
      </c>
      <c r="E222" s="462" t="s">
        <v>258</v>
      </c>
    </row>
    <row r="223" spans="1:5" x14ac:dyDescent="0.25">
      <c r="A223" s="459">
        <v>38467</v>
      </c>
      <c r="B223" s="460" t="s">
        <v>8386</v>
      </c>
      <c r="C223" s="459" t="s">
        <v>5122</v>
      </c>
      <c r="D223" s="463">
        <v>60.67</v>
      </c>
      <c r="E223" s="462" t="s">
        <v>258</v>
      </c>
    </row>
    <row r="224" spans="1:5" x14ac:dyDescent="0.25">
      <c r="A224" s="459">
        <v>38468</v>
      </c>
      <c r="B224" s="460" t="s">
        <v>8387</v>
      </c>
      <c r="C224" s="459" t="s">
        <v>5122</v>
      </c>
      <c r="D224" s="463">
        <v>66.760000000000005</v>
      </c>
      <c r="E224" s="462" t="s">
        <v>258</v>
      </c>
    </row>
    <row r="225" spans="1:5" x14ac:dyDescent="0.25">
      <c r="A225" s="459">
        <v>38471</v>
      </c>
      <c r="B225" s="460" t="s">
        <v>8388</v>
      </c>
      <c r="C225" s="459" t="s">
        <v>5122</v>
      </c>
      <c r="D225" s="463">
        <v>86.7</v>
      </c>
      <c r="E225" s="462" t="s">
        <v>258</v>
      </c>
    </row>
    <row r="226" spans="1:5" x14ac:dyDescent="0.25">
      <c r="A226" s="459">
        <v>37370</v>
      </c>
      <c r="B226" s="460" t="s">
        <v>8389</v>
      </c>
      <c r="C226" s="459" t="s">
        <v>5121</v>
      </c>
      <c r="D226" s="463">
        <v>2.31</v>
      </c>
      <c r="E226" s="462" t="s">
        <v>374</v>
      </c>
    </row>
    <row r="227" spans="1:5" x14ac:dyDescent="0.25">
      <c r="A227" s="459">
        <v>40862</v>
      </c>
      <c r="B227" s="460" t="s">
        <v>8390</v>
      </c>
      <c r="C227" s="459" t="s">
        <v>5130</v>
      </c>
      <c r="D227" s="463">
        <v>436.05</v>
      </c>
      <c r="E227" s="462" t="s">
        <v>374</v>
      </c>
    </row>
    <row r="228" spans="1:5" ht="25.5" x14ac:dyDescent="0.25">
      <c r="A228" s="459">
        <v>10658</v>
      </c>
      <c r="B228" s="460" t="s">
        <v>8391</v>
      </c>
      <c r="C228" s="459" t="s">
        <v>5122</v>
      </c>
      <c r="D228" s="461">
        <v>6900</v>
      </c>
      <c r="E228" s="462" t="s">
        <v>258</v>
      </c>
    </row>
    <row r="229" spans="1:5" x14ac:dyDescent="0.25">
      <c r="A229" s="459">
        <v>253</v>
      </c>
      <c r="B229" s="460" t="s">
        <v>8392</v>
      </c>
      <c r="C229" s="459" t="s">
        <v>5121</v>
      </c>
      <c r="D229" s="463">
        <v>26.84</v>
      </c>
      <c r="E229" s="462" t="s">
        <v>374</v>
      </c>
    </row>
    <row r="230" spans="1:5" x14ac:dyDescent="0.25">
      <c r="A230" s="459">
        <v>40809</v>
      </c>
      <c r="B230" s="460" t="s">
        <v>8393</v>
      </c>
      <c r="C230" s="459" t="s">
        <v>5130</v>
      </c>
      <c r="D230" s="461">
        <v>4784.58</v>
      </c>
      <c r="E230" s="462" t="s">
        <v>374</v>
      </c>
    </row>
    <row r="231" spans="1:5" ht="38.25" x14ac:dyDescent="0.25">
      <c r="A231" s="459">
        <v>42428</v>
      </c>
      <c r="B231" s="460" t="s">
        <v>8394</v>
      </c>
      <c r="C231" s="459" t="s">
        <v>5122</v>
      </c>
      <c r="D231" s="461">
        <v>1290</v>
      </c>
      <c r="E231" s="462" t="s">
        <v>258</v>
      </c>
    </row>
    <row r="232" spans="1:5" x14ac:dyDescent="0.25">
      <c r="A232" s="459">
        <v>583</v>
      </c>
      <c r="B232" s="460" t="s">
        <v>8395</v>
      </c>
      <c r="C232" s="459" t="s">
        <v>5126</v>
      </c>
      <c r="D232" s="463">
        <v>25.3</v>
      </c>
      <c r="E232" s="462" t="s">
        <v>258</v>
      </c>
    </row>
    <row r="233" spans="1:5" x14ac:dyDescent="0.25">
      <c r="A233" s="459">
        <v>299</v>
      </c>
      <c r="B233" s="460" t="s">
        <v>8396</v>
      </c>
      <c r="C233" s="459" t="s">
        <v>5122</v>
      </c>
      <c r="D233" s="463">
        <v>2.17</v>
      </c>
      <c r="E233" s="462" t="s">
        <v>258</v>
      </c>
    </row>
    <row r="234" spans="1:5" x14ac:dyDescent="0.25">
      <c r="A234" s="459">
        <v>298</v>
      </c>
      <c r="B234" s="460" t="s">
        <v>8397</v>
      </c>
      <c r="C234" s="459" t="s">
        <v>5122</v>
      </c>
      <c r="D234" s="463">
        <v>2.1800000000000002</v>
      </c>
      <c r="E234" s="462" t="s">
        <v>258</v>
      </c>
    </row>
    <row r="235" spans="1:5" x14ac:dyDescent="0.25">
      <c r="A235" s="459">
        <v>295</v>
      </c>
      <c r="B235" s="460" t="s">
        <v>8398</v>
      </c>
      <c r="C235" s="459" t="s">
        <v>5122</v>
      </c>
      <c r="D235" s="463">
        <v>1.3</v>
      </c>
      <c r="E235" s="462" t="s">
        <v>258</v>
      </c>
    </row>
    <row r="236" spans="1:5" x14ac:dyDescent="0.25">
      <c r="A236" s="459">
        <v>296</v>
      </c>
      <c r="B236" s="460" t="s">
        <v>8399</v>
      </c>
      <c r="C236" s="459" t="s">
        <v>5122</v>
      </c>
      <c r="D236" s="463">
        <v>1.35</v>
      </c>
      <c r="E236" s="462" t="s">
        <v>258</v>
      </c>
    </row>
    <row r="237" spans="1:5" x14ac:dyDescent="0.25">
      <c r="A237" s="459">
        <v>297</v>
      </c>
      <c r="B237" s="460" t="s">
        <v>8400</v>
      </c>
      <c r="C237" s="459" t="s">
        <v>5122</v>
      </c>
      <c r="D237" s="463">
        <v>1.9</v>
      </c>
      <c r="E237" s="462" t="s">
        <v>258</v>
      </c>
    </row>
    <row r="238" spans="1:5" x14ac:dyDescent="0.25">
      <c r="A238" s="459">
        <v>301</v>
      </c>
      <c r="B238" s="460" t="s">
        <v>8401</v>
      </c>
      <c r="C238" s="459" t="s">
        <v>5122</v>
      </c>
      <c r="D238" s="463">
        <v>2.39</v>
      </c>
      <c r="E238" s="462" t="s">
        <v>258</v>
      </c>
    </row>
    <row r="239" spans="1:5" x14ac:dyDescent="0.25">
      <c r="A239" s="459">
        <v>300</v>
      </c>
      <c r="B239" s="460" t="s">
        <v>8402</v>
      </c>
      <c r="C239" s="459" t="s">
        <v>5122</v>
      </c>
      <c r="D239" s="463">
        <v>10.039999999999999</v>
      </c>
      <c r="E239" s="462" t="s">
        <v>258</v>
      </c>
    </row>
    <row r="240" spans="1:5" x14ac:dyDescent="0.25">
      <c r="A240" s="459">
        <v>20084</v>
      </c>
      <c r="B240" s="460" t="s">
        <v>8403</v>
      </c>
      <c r="C240" s="459" t="s">
        <v>5122</v>
      </c>
      <c r="D240" s="463">
        <v>1.3</v>
      </c>
      <c r="E240" s="462" t="s">
        <v>258</v>
      </c>
    </row>
    <row r="241" spans="1:5" x14ac:dyDescent="0.25">
      <c r="A241" s="459">
        <v>20085</v>
      </c>
      <c r="B241" s="460" t="s">
        <v>8404</v>
      </c>
      <c r="C241" s="459" t="s">
        <v>5122</v>
      </c>
      <c r="D241" s="463">
        <v>1.2</v>
      </c>
      <c r="E241" s="462" t="s">
        <v>258</v>
      </c>
    </row>
    <row r="242" spans="1:5" x14ac:dyDescent="0.25">
      <c r="A242" s="459">
        <v>311</v>
      </c>
      <c r="B242" s="460" t="s">
        <v>8405</v>
      </c>
      <c r="C242" s="459" t="s">
        <v>5122</v>
      </c>
      <c r="D242" s="463">
        <v>7.77</v>
      </c>
      <c r="E242" s="462" t="s">
        <v>258</v>
      </c>
    </row>
    <row r="243" spans="1:5" x14ac:dyDescent="0.25">
      <c r="A243" s="459">
        <v>318</v>
      </c>
      <c r="B243" s="460" t="s">
        <v>8406</v>
      </c>
      <c r="C243" s="459" t="s">
        <v>5122</v>
      </c>
      <c r="D243" s="463">
        <v>13.61</v>
      </c>
      <c r="E243" s="462" t="s">
        <v>258</v>
      </c>
    </row>
    <row r="244" spans="1:5" x14ac:dyDescent="0.25">
      <c r="A244" s="459">
        <v>319</v>
      </c>
      <c r="B244" s="460" t="s">
        <v>8407</v>
      </c>
      <c r="C244" s="459" t="s">
        <v>5122</v>
      </c>
      <c r="D244" s="463">
        <v>25.71</v>
      </c>
      <c r="E244" s="462" t="s">
        <v>258</v>
      </c>
    </row>
    <row r="245" spans="1:5" x14ac:dyDescent="0.25">
      <c r="A245" s="459">
        <v>320</v>
      </c>
      <c r="B245" s="460" t="s">
        <v>8408</v>
      </c>
      <c r="C245" s="459" t="s">
        <v>5122</v>
      </c>
      <c r="D245" s="463">
        <v>81.73</v>
      </c>
      <c r="E245" s="462" t="s">
        <v>258</v>
      </c>
    </row>
    <row r="246" spans="1:5" x14ac:dyDescent="0.25">
      <c r="A246" s="459">
        <v>314</v>
      </c>
      <c r="B246" s="460" t="s">
        <v>8409</v>
      </c>
      <c r="C246" s="459" t="s">
        <v>5122</v>
      </c>
      <c r="D246" s="463">
        <v>125.53</v>
      </c>
      <c r="E246" s="462" t="s">
        <v>258</v>
      </c>
    </row>
    <row r="247" spans="1:5" x14ac:dyDescent="0.25">
      <c r="A247" s="459">
        <v>303</v>
      </c>
      <c r="B247" s="460" t="s">
        <v>8410</v>
      </c>
      <c r="C247" s="459" t="s">
        <v>5122</v>
      </c>
      <c r="D247" s="463">
        <v>3.25</v>
      </c>
      <c r="E247" s="462" t="s">
        <v>258</v>
      </c>
    </row>
    <row r="248" spans="1:5" x14ac:dyDescent="0.25">
      <c r="A248" s="459">
        <v>304</v>
      </c>
      <c r="B248" s="460" t="s">
        <v>8411</v>
      </c>
      <c r="C248" s="459" t="s">
        <v>5122</v>
      </c>
      <c r="D248" s="463">
        <v>4.97</v>
      </c>
      <c r="E248" s="462" t="s">
        <v>258</v>
      </c>
    </row>
    <row r="249" spans="1:5" x14ac:dyDescent="0.25">
      <c r="A249" s="459">
        <v>305</v>
      </c>
      <c r="B249" s="460" t="s">
        <v>8412</v>
      </c>
      <c r="C249" s="459" t="s">
        <v>5122</v>
      </c>
      <c r="D249" s="463">
        <v>8.49</v>
      </c>
      <c r="E249" s="462" t="s">
        <v>258</v>
      </c>
    </row>
    <row r="250" spans="1:5" x14ac:dyDescent="0.25">
      <c r="A250" s="459">
        <v>306</v>
      </c>
      <c r="B250" s="460" t="s">
        <v>8413</v>
      </c>
      <c r="C250" s="459" t="s">
        <v>5122</v>
      </c>
      <c r="D250" s="463">
        <v>10.210000000000001</v>
      </c>
      <c r="E250" s="462" t="s">
        <v>258</v>
      </c>
    </row>
    <row r="251" spans="1:5" x14ac:dyDescent="0.25">
      <c r="A251" s="459">
        <v>307</v>
      </c>
      <c r="B251" s="460" t="s">
        <v>8414</v>
      </c>
      <c r="C251" s="459" t="s">
        <v>5122</v>
      </c>
      <c r="D251" s="463">
        <v>20.149999999999999</v>
      </c>
      <c r="E251" s="462" t="s">
        <v>258</v>
      </c>
    </row>
    <row r="252" spans="1:5" x14ac:dyDescent="0.25">
      <c r="A252" s="459">
        <v>309</v>
      </c>
      <c r="B252" s="460" t="s">
        <v>8415</v>
      </c>
      <c r="C252" s="459" t="s">
        <v>5122</v>
      </c>
      <c r="D252" s="463">
        <v>41.3</v>
      </c>
      <c r="E252" s="462" t="s">
        <v>258</v>
      </c>
    </row>
    <row r="253" spans="1:5" x14ac:dyDescent="0.25">
      <c r="A253" s="459">
        <v>310</v>
      </c>
      <c r="B253" s="460" t="s">
        <v>8416</v>
      </c>
      <c r="C253" s="459" t="s">
        <v>5122</v>
      </c>
      <c r="D253" s="463">
        <v>52.38</v>
      </c>
      <c r="E253" s="462" t="s">
        <v>258</v>
      </c>
    </row>
    <row r="254" spans="1:5" x14ac:dyDescent="0.25">
      <c r="A254" s="459">
        <v>328</v>
      </c>
      <c r="B254" s="460" t="s">
        <v>8417</v>
      </c>
      <c r="C254" s="459" t="s">
        <v>5122</v>
      </c>
      <c r="D254" s="463">
        <v>6.25</v>
      </c>
      <c r="E254" s="462" t="s">
        <v>258</v>
      </c>
    </row>
    <row r="255" spans="1:5" x14ac:dyDescent="0.25">
      <c r="A255" s="459">
        <v>325</v>
      </c>
      <c r="B255" s="460" t="s">
        <v>8418</v>
      </c>
      <c r="C255" s="459" t="s">
        <v>5122</v>
      </c>
      <c r="D255" s="463">
        <v>2.42</v>
      </c>
      <c r="E255" s="462" t="s">
        <v>258</v>
      </c>
    </row>
    <row r="256" spans="1:5" x14ac:dyDescent="0.25">
      <c r="A256" s="459">
        <v>20326</v>
      </c>
      <c r="B256" s="460" t="s">
        <v>8419</v>
      </c>
      <c r="C256" s="459" t="s">
        <v>5122</v>
      </c>
      <c r="D256" s="463">
        <v>6.49</v>
      </c>
      <c r="E256" s="462" t="s">
        <v>258</v>
      </c>
    </row>
    <row r="257" spans="1:5" x14ac:dyDescent="0.25">
      <c r="A257" s="459">
        <v>329</v>
      </c>
      <c r="B257" s="460" t="s">
        <v>8420</v>
      </c>
      <c r="C257" s="459" t="s">
        <v>5122</v>
      </c>
      <c r="D257" s="463">
        <v>7.99</v>
      </c>
      <c r="E257" s="462" t="s">
        <v>258</v>
      </c>
    </row>
    <row r="258" spans="1:5" x14ac:dyDescent="0.25">
      <c r="A258" s="459">
        <v>308</v>
      </c>
      <c r="B258" s="460" t="s">
        <v>8421</v>
      </c>
      <c r="C258" s="459" t="s">
        <v>5122</v>
      </c>
      <c r="D258" s="463">
        <v>26.91</v>
      </c>
      <c r="E258" s="462" t="s">
        <v>258</v>
      </c>
    </row>
    <row r="259" spans="1:5" x14ac:dyDescent="0.25">
      <c r="A259" s="459">
        <v>39642</v>
      </c>
      <c r="B259" s="460" t="s">
        <v>8422</v>
      </c>
      <c r="C259" s="459" t="s">
        <v>5122</v>
      </c>
      <c r="D259" s="463">
        <v>1.63</v>
      </c>
      <c r="E259" s="462" t="s">
        <v>258</v>
      </c>
    </row>
    <row r="260" spans="1:5" x14ac:dyDescent="0.25">
      <c r="A260" s="459">
        <v>39641</v>
      </c>
      <c r="B260" s="460" t="s">
        <v>8423</v>
      </c>
      <c r="C260" s="459" t="s">
        <v>5122</v>
      </c>
      <c r="D260" s="463">
        <v>1.1299999999999999</v>
      </c>
      <c r="E260" s="462" t="s">
        <v>258</v>
      </c>
    </row>
    <row r="261" spans="1:5" x14ac:dyDescent="0.25">
      <c r="A261" s="459">
        <v>39643</v>
      </c>
      <c r="B261" s="460" t="s">
        <v>8424</v>
      </c>
      <c r="C261" s="459" t="s">
        <v>5122</v>
      </c>
      <c r="D261" s="463">
        <v>4.54</v>
      </c>
      <c r="E261" s="462" t="s">
        <v>258</v>
      </c>
    </row>
    <row r="262" spans="1:5" x14ac:dyDescent="0.25">
      <c r="A262" s="459">
        <v>39644</v>
      </c>
      <c r="B262" s="460" t="s">
        <v>8425</v>
      </c>
      <c r="C262" s="459" t="s">
        <v>5122</v>
      </c>
      <c r="D262" s="463">
        <v>5.86</v>
      </c>
      <c r="E262" s="462" t="s">
        <v>258</v>
      </c>
    </row>
    <row r="263" spans="1:5" x14ac:dyDescent="0.25">
      <c r="A263" s="459">
        <v>39645</v>
      </c>
      <c r="B263" s="460" t="s">
        <v>8426</v>
      </c>
      <c r="C263" s="459" t="s">
        <v>5122</v>
      </c>
      <c r="D263" s="463">
        <v>7.57</v>
      </c>
      <c r="E263" s="462" t="s">
        <v>258</v>
      </c>
    </row>
    <row r="264" spans="1:5" x14ac:dyDescent="0.25">
      <c r="A264" s="459">
        <v>12548</v>
      </c>
      <c r="B264" s="460" t="s">
        <v>8427</v>
      </c>
      <c r="C264" s="459" t="s">
        <v>5122</v>
      </c>
      <c r="D264" s="463">
        <v>93.77</v>
      </c>
      <c r="E264" s="462" t="s">
        <v>258</v>
      </c>
    </row>
    <row r="265" spans="1:5" x14ac:dyDescent="0.25">
      <c r="A265" s="459">
        <v>13113</v>
      </c>
      <c r="B265" s="460" t="s">
        <v>8428</v>
      </c>
      <c r="C265" s="459" t="s">
        <v>5122</v>
      </c>
      <c r="D265" s="463">
        <v>38.43</v>
      </c>
      <c r="E265" s="462" t="s">
        <v>258</v>
      </c>
    </row>
    <row r="266" spans="1:5" x14ac:dyDescent="0.25">
      <c r="A266" s="459">
        <v>13114</v>
      </c>
      <c r="B266" s="460" t="s">
        <v>8429</v>
      </c>
      <c r="C266" s="459" t="s">
        <v>5122</v>
      </c>
      <c r="D266" s="463">
        <v>46.78</v>
      </c>
      <c r="E266" s="462" t="s">
        <v>258</v>
      </c>
    </row>
    <row r="267" spans="1:5" x14ac:dyDescent="0.25">
      <c r="A267" s="459">
        <v>12530</v>
      </c>
      <c r="B267" s="460" t="s">
        <v>8430</v>
      </c>
      <c r="C267" s="459" t="s">
        <v>5122</v>
      </c>
      <c r="D267" s="463">
        <v>57.01</v>
      </c>
      <c r="E267" s="462" t="s">
        <v>258</v>
      </c>
    </row>
    <row r="268" spans="1:5" x14ac:dyDescent="0.25">
      <c r="A268" s="459">
        <v>12531</v>
      </c>
      <c r="B268" s="460" t="s">
        <v>8431</v>
      </c>
      <c r="C268" s="459" t="s">
        <v>5122</v>
      </c>
      <c r="D268" s="463">
        <v>63.76</v>
      </c>
      <c r="E268" s="462" t="s">
        <v>258</v>
      </c>
    </row>
    <row r="269" spans="1:5" x14ac:dyDescent="0.25">
      <c r="A269" s="459">
        <v>12532</v>
      </c>
      <c r="B269" s="460" t="s">
        <v>8432</v>
      </c>
      <c r="C269" s="459" t="s">
        <v>5122</v>
      </c>
      <c r="D269" s="463">
        <v>77.98</v>
      </c>
      <c r="E269" s="462" t="s">
        <v>258</v>
      </c>
    </row>
    <row r="270" spans="1:5" x14ac:dyDescent="0.25">
      <c r="A270" s="459">
        <v>12533</v>
      </c>
      <c r="B270" s="460" t="s">
        <v>8433</v>
      </c>
      <c r="C270" s="459" t="s">
        <v>5122</v>
      </c>
      <c r="D270" s="463">
        <v>93.02</v>
      </c>
      <c r="E270" s="462" t="s">
        <v>258</v>
      </c>
    </row>
    <row r="271" spans="1:5" x14ac:dyDescent="0.25">
      <c r="A271" s="459">
        <v>12544</v>
      </c>
      <c r="B271" s="460" t="s">
        <v>8434</v>
      </c>
      <c r="C271" s="459" t="s">
        <v>5122</v>
      </c>
      <c r="D271" s="463">
        <v>113.63</v>
      </c>
      <c r="E271" s="462" t="s">
        <v>258</v>
      </c>
    </row>
    <row r="272" spans="1:5" x14ac:dyDescent="0.25">
      <c r="A272" s="459">
        <v>12546</v>
      </c>
      <c r="B272" s="460" t="s">
        <v>8435</v>
      </c>
      <c r="C272" s="459" t="s">
        <v>5122</v>
      </c>
      <c r="D272" s="463">
        <v>117.62</v>
      </c>
      <c r="E272" s="462" t="s">
        <v>258</v>
      </c>
    </row>
    <row r="273" spans="1:5" x14ac:dyDescent="0.25">
      <c r="A273" s="459">
        <v>12547</v>
      </c>
      <c r="B273" s="460" t="s">
        <v>8436</v>
      </c>
      <c r="C273" s="459" t="s">
        <v>5122</v>
      </c>
      <c r="D273" s="463">
        <v>136.78</v>
      </c>
      <c r="E273" s="462" t="s">
        <v>258</v>
      </c>
    </row>
    <row r="274" spans="1:5" x14ac:dyDescent="0.25">
      <c r="A274" s="459">
        <v>12551</v>
      </c>
      <c r="B274" s="460" t="s">
        <v>8437</v>
      </c>
      <c r="C274" s="459" t="s">
        <v>5122</v>
      </c>
      <c r="D274" s="463">
        <v>148.94</v>
      </c>
      <c r="E274" s="462" t="s">
        <v>258</v>
      </c>
    </row>
    <row r="275" spans="1:5" x14ac:dyDescent="0.25">
      <c r="A275" s="459">
        <v>12563</v>
      </c>
      <c r="B275" s="460" t="s">
        <v>8438</v>
      </c>
      <c r="C275" s="459" t="s">
        <v>5122</v>
      </c>
      <c r="D275" s="463">
        <v>233.94</v>
      </c>
      <c r="E275" s="462" t="s">
        <v>258</v>
      </c>
    </row>
    <row r="276" spans="1:5" x14ac:dyDescent="0.25">
      <c r="A276" s="459">
        <v>12565</v>
      </c>
      <c r="B276" s="460" t="s">
        <v>8439</v>
      </c>
      <c r="C276" s="459" t="s">
        <v>5122</v>
      </c>
      <c r="D276" s="463">
        <v>368.14</v>
      </c>
      <c r="E276" s="462" t="s">
        <v>258</v>
      </c>
    </row>
    <row r="277" spans="1:5" x14ac:dyDescent="0.25">
      <c r="A277" s="459">
        <v>12567</v>
      </c>
      <c r="B277" s="460" t="s">
        <v>8440</v>
      </c>
      <c r="C277" s="459" t="s">
        <v>5122</v>
      </c>
      <c r="D277" s="463">
        <v>479.03</v>
      </c>
      <c r="E277" s="462" t="s">
        <v>258</v>
      </c>
    </row>
    <row r="278" spans="1:5" x14ac:dyDescent="0.25">
      <c r="A278" s="459">
        <v>12568</v>
      </c>
      <c r="B278" s="460" t="s">
        <v>8441</v>
      </c>
      <c r="C278" s="459" t="s">
        <v>5122</v>
      </c>
      <c r="D278" s="463">
        <v>790.96</v>
      </c>
      <c r="E278" s="462" t="s">
        <v>258</v>
      </c>
    </row>
    <row r="279" spans="1:5" x14ac:dyDescent="0.25">
      <c r="A279" s="459">
        <v>11789</v>
      </c>
      <c r="B279" s="460" t="s">
        <v>8442</v>
      </c>
      <c r="C279" s="459" t="s">
        <v>5122</v>
      </c>
      <c r="D279" s="463">
        <v>0.65</v>
      </c>
      <c r="E279" s="462" t="s">
        <v>258</v>
      </c>
    </row>
    <row r="280" spans="1:5" ht="25.5" x14ac:dyDescent="0.25">
      <c r="A280" s="459">
        <v>20975</v>
      </c>
      <c r="B280" s="460" t="s">
        <v>8443</v>
      </c>
      <c r="C280" s="459" t="s">
        <v>5122</v>
      </c>
      <c r="D280" s="463">
        <v>8.24</v>
      </c>
      <c r="E280" s="462" t="s">
        <v>258</v>
      </c>
    </row>
    <row r="281" spans="1:5" ht="25.5" x14ac:dyDescent="0.25">
      <c r="A281" s="459">
        <v>20976</v>
      </c>
      <c r="B281" s="460" t="s">
        <v>8444</v>
      </c>
      <c r="C281" s="459" t="s">
        <v>5122</v>
      </c>
      <c r="D281" s="463">
        <v>12.45</v>
      </c>
      <c r="E281" s="462" t="s">
        <v>258</v>
      </c>
    </row>
    <row r="282" spans="1:5" x14ac:dyDescent="0.25">
      <c r="A282" s="459">
        <v>40340</v>
      </c>
      <c r="B282" s="460" t="s">
        <v>8445</v>
      </c>
      <c r="C282" s="459" t="s">
        <v>5122</v>
      </c>
      <c r="D282" s="463">
        <v>63.29</v>
      </c>
      <c r="E282" s="462" t="s">
        <v>258</v>
      </c>
    </row>
    <row r="283" spans="1:5" x14ac:dyDescent="0.25">
      <c r="A283" s="459">
        <v>40341</v>
      </c>
      <c r="B283" s="460" t="s">
        <v>8446</v>
      </c>
      <c r="C283" s="459" t="s">
        <v>5122</v>
      </c>
      <c r="D283" s="463">
        <v>74.94</v>
      </c>
      <c r="E283" s="462" t="s">
        <v>258</v>
      </c>
    </row>
    <row r="284" spans="1:5" x14ac:dyDescent="0.25">
      <c r="A284" s="459">
        <v>40342</v>
      </c>
      <c r="B284" s="460" t="s">
        <v>8447</v>
      </c>
      <c r="C284" s="459" t="s">
        <v>5122</v>
      </c>
      <c r="D284" s="463">
        <v>95.01</v>
      </c>
      <c r="E284" s="462" t="s">
        <v>258</v>
      </c>
    </row>
    <row r="285" spans="1:5" x14ac:dyDescent="0.25">
      <c r="A285" s="459">
        <v>40343</v>
      </c>
      <c r="B285" s="460" t="s">
        <v>8448</v>
      </c>
      <c r="C285" s="459" t="s">
        <v>5122</v>
      </c>
      <c r="D285" s="463">
        <v>116.56</v>
      </c>
      <c r="E285" s="462" t="s">
        <v>258</v>
      </c>
    </row>
    <row r="286" spans="1:5" x14ac:dyDescent="0.25">
      <c r="A286" s="459">
        <v>40344</v>
      </c>
      <c r="B286" s="460" t="s">
        <v>8449</v>
      </c>
      <c r="C286" s="459" t="s">
        <v>5122</v>
      </c>
      <c r="D286" s="463">
        <v>123.24</v>
      </c>
      <c r="E286" s="462" t="s">
        <v>258</v>
      </c>
    </row>
    <row r="287" spans="1:5" x14ac:dyDescent="0.25">
      <c r="A287" s="459">
        <v>40345</v>
      </c>
      <c r="B287" s="460" t="s">
        <v>8450</v>
      </c>
      <c r="C287" s="459" t="s">
        <v>5122</v>
      </c>
      <c r="D287" s="463">
        <v>153.87</v>
      </c>
      <c r="E287" s="462" t="s">
        <v>258</v>
      </c>
    </row>
    <row r="288" spans="1:5" x14ac:dyDescent="0.25">
      <c r="A288" s="459">
        <v>40346</v>
      </c>
      <c r="B288" s="460" t="s">
        <v>8451</v>
      </c>
      <c r="C288" s="459" t="s">
        <v>5122</v>
      </c>
      <c r="D288" s="463">
        <v>144.75</v>
      </c>
      <c r="E288" s="462" t="s">
        <v>258</v>
      </c>
    </row>
    <row r="289" spans="1:5" x14ac:dyDescent="0.25">
      <c r="A289" s="459">
        <v>40347</v>
      </c>
      <c r="B289" s="460" t="s">
        <v>8452</v>
      </c>
      <c r="C289" s="459" t="s">
        <v>5122</v>
      </c>
      <c r="D289" s="463">
        <v>178.98</v>
      </c>
      <c r="E289" s="462" t="s">
        <v>258</v>
      </c>
    </row>
    <row r="290" spans="1:5" x14ac:dyDescent="0.25">
      <c r="A290" s="459">
        <v>38840</v>
      </c>
      <c r="B290" s="460" t="s">
        <v>8453</v>
      </c>
      <c r="C290" s="459" t="s">
        <v>5122</v>
      </c>
      <c r="D290" s="463">
        <v>2.12</v>
      </c>
      <c r="E290" s="462" t="s">
        <v>258</v>
      </c>
    </row>
    <row r="291" spans="1:5" x14ac:dyDescent="0.25">
      <c r="A291" s="459">
        <v>38841</v>
      </c>
      <c r="B291" s="460" t="s">
        <v>8454</v>
      </c>
      <c r="C291" s="459" t="s">
        <v>5122</v>
      </c>
      <c r="D291" s="463">
        <v>2.35</v>
      </c>
      <c r="E291" s="462" t="s">
        <v>258</v>
      </c>
    </row>
    <row r="292" spans="1:5" x14ac:dyDescent="0.25">
      <c r="A292" s="459">
        <v>38842</v>
      </c>
      <c r="B292" s="460" t="s">
        <v>8455</v>
      </c>
      <c r="C292" s="459" t="s">
        <v>5122</v>
      </c>
      <c r="D292" s="463">
        <v>4.6500000000000004</v>
      </c>
      <c r="E292" s="462" t="s">
        <v>258</v>
      </c>
    </row>
    <row r="293" spans="1:5" x14ac:dyDescent="0.25">
      <c r="A293" s="459">
        <v>38843</v>
      </c>
      <c r="B293" s="460" t="s">
        <v>8456</v>
      </c>
      <c r="C293" s="459" t="s">
        <v>5122</v>
      </c>
      <c r="D293" s="463">
        <v>7.26</v>
      </c>
      <c r="E293" s="462" t="s">
        <v>258</v>
      </c>
    </row>
    <row r="294" spans="1:5" ht="25.5" x14ac:dyDescent="0.25">
      <c r="A294" s="459">
        <v>13761</v>
      </c>
      <c r="B294" s="460" t="s">
        <v>8457</v>
      </c>
      <c r="C294" s="459" t="s">
        <v>5122</v>
      </c>
      <c r="D294" s="461">
        <v>2876.37</v>
      </c>
      <c r="E294" s="462" t="s">
        <v>258</v>
      </c>
    </row>
    <row r="295" spans="1:5" ht="38.25" x14ac:dyDescent="0.25">
      <c r="A295" s="459">
        <v>12888</v>
      </c>
      <c r="B295" s="460" t="s">
        <v>8458</v>
      </c>
      <c r="C295" s="459" t="s">
        <v>5132</v>
      </c>
      <c r="D295" s="463">
        <v>111.22</v>
      </c>
      <c r="E295" s="462" t="s">
        <v>258</v>
      </c>
    </row>
    <row r="296" spans="1:5" x14ac:dyDescent="0.25">
      <c r="A296" s="459">
        <v>12889</v>
      </c>
      <c r="B296" s="460" t="s">
        <v>8459</v>
      </c>
      <c r="C296" s="459" t="s">
        <v>5132</v>
      </c>
      <c r="D296" s="463">
        <v>72.63</v>
      </c>
      <c r="E296" s="462" t="s">
        <v>258</v>
      </c>
    </row>
    <row r="297" spans="1:5" ht="25.5" x14ac:dyDescent="0.25">
      <c r="A297" s="459">
        <v>4814</v>
      </c>
      <c r="B297" s="460" t="s">
        <v>8460</v>
      </c>
      <c r="C297" s="459" t="s">
        <v>5122</v>
      </c>
      <c r="D297" s="463">
        <v>121.67</v>
      </c>
      <c r="E297" s="462" t="s">
        <v>258</v>
      </c>
    </row>
    <row r="298" spans="1:5" x14ac:dyDescent="0.25">
      <c r="A298" s="459">
        <v>25967</v>
      </c>
      <c r="B298" s="460" t="s">
        <v>8461</v>
      </c>
      <c r="C298" s="459" t="s">
        <v>5122</v>
      </c>
      <c r="D298" s="461">
        <v>1661.94</v>
      </c>
      <c r="E298" s="462" t="s">
        <v>258</v>
      </c>
    </row>
    <row r="299" spans="1:5" x14ac:dyDescent="0.25">
      <c r="A299" s="459">
        <v>6122</v>
      </c>
      <c r="B299" s="460" t="s">
        <v>8462</v>
      </c>
      <c r="C299" s="459" t="s">
        <v>5121</v>
      </c>
      <c r="D299" s="463">
        <v>32.24</v>
      </c>
      <c r="E299" s="462" t="s">
        <v>374</v>
      </c>
    </row>
    <row r="300" spans="1:5" x14ac:dyDescent="0.25">
      <c r="A300" s="459">
        <v>40810</v>
      </c>
      <c r="B300" s="460" t="s">
        <v>8463</v>
      </c>
      <c r="C300" s="459" t="s">
        <v>5130</v>
      </c>
      <c r="D300" s="461">
        <v>5748.49</v>
      </c>
      <c r="E300" s="462" t="s">
        <v>374</v>
      </c>
    </row>
    <row r="301" spans="1:5" x14ac:dyDescent="0.25">
      <c r="A301" s="459">
        <v>21100</v>
      </c>
      <c r="B301" s="460" t="s">
        <v>8464</v>
      </c>
      <c r="C301" s="459" t="s">
        <v>5122</v>
      </c>
      <c r="D301" s="461">
        <v>2449.14</v>
      </c>
      <c r="E301" s="462" t="s">
        <v>258</v>
      </c>
    </row>
    <row r="302" spans="1:5" ht="25.5" x14ac:dyDescent="0.25">
      <c r="A302" s="459">
        <v>11816</v>
      </c>
      <c r="B302" s="460" t="s">
        <v>8465</v>
      </c>
      <c r="C302" s="459" t="s">
        <v>5122</v>
      </c>
      <c r="D302" s="461">
        <v>2611.5</v>
      </c>
      <c r="E302" s="462" t="s">
        <v>258</v>
      </c>
    </row>
    <row r="303" spans="1:5" ht="25.5" x14ac:dyDescent="0.25">
      <c r="A303" s="459">
        <v>11814</v>
      </c>
      <c r="B303" s="460" t="s">
        <v>8466</v>
      </c>
      <c r="C303" s="459" t="s">
        <v>5122</v>
      </c>
      <c r="D303" s="461">
        <v>5684.58</v>
      </c>
      <c r="E303" s="462" t="s">
        <v>258</v>
      </c>
    </row>
    <row r="304" spans="1:5" ht="25.5" x14ac:dyDescent="0.25">
      <c r="A304" s="459">
        <v>14186</v>
      </c>
      <c r="B304" s="460" t="s">
        <v>8467</v>
      </c>
      <c r="C304" s="459" t="s">
        <v>5122</v>
      </c>
      <c r="D304" s="461">
        <v>7137.76</v>
      </c>
      <c r="E304" s="462" t="s">
        <v>258</v>
      </c>
    </row>
    <row r="305" spans="1:5" ht="25.5" x14ac:dyDescent="0.25">
      <c r="A305" s="459">
        <v>14185</v>
      </c>
      <c r="B305" s="460" t="s">
        <v>8468</v>
      </c>
      <c r="C305" s="459" t="s">
        <v>5122</v>
      </c>
      <c r="D305" s="461">
        <v>9246.18</v>
      </c>
      <c r="E305" s="462" t="s">
        <v>258</v>
      </c>
    </row>
    <row r="306" spans="1:5" ht="25.5" x14ac:dyDescent="0.25">
      <c r="A306" s="459">
        <v>11811</v>
      </c>
      <c r="B306" s="460" t="s">
        <v>8469</v>
      </c>
      <c r="C306" s="459" t="s">
        <v>5122</v>
      </c>
      <c r="D306" s="461">
        <v>3535.38</v>
      </c>
      <c r="E306" s="462" t="s">
        <v>258</v>
      </c>
    </row>
    <row r="307" spans="1:5" x14ac:dyDescent="0.25">
      <c r="A307" s="459">
        <v>26038</v>
      </c>
      <c r="B307" s="460" t="s">
        <v>8470</v>
      </c>
      <c r="C307" s="459" t="s">
        <v>5122</v>
      </c>
      <c r="D307" s="461">
        <v>202992.51</v>
      </c>
      <c r="E307" s="462" t="s">
        <v>258</v>
      </c>
    </row>
    <row r="308" spans="1:5" ht="25.5" x14ac:dyDescent="0.25">
      <c r="A308" s="459">
        <v>34482</v>
      </c>
      <c r="B308" s="460" t="s">
        <v>8471</v>
      </c>
      <c r="C308" s="459" t="s">
        <v>5122</v>
      </c>
      <c r="D308" s="461">
        <v>4202.34</v>
      </c>
      <c r="E308" s="462" t="s">
        <v>258</v>
      </c>
    </row>
    <row r="309" spans="1:5" ht="25.5" x14ac:dyDescent="0.25">
      <c r="A309" s="459">
        <v>34469</v>
      </c>
      <c r="B309" s="460" t="s">
        <v>8472</v>
      </c>
      <c r="C309" s="459" t="s">
        <v>5122</v>
      </c>
      <c r="D309" s="461">
        <v>6500.5</v>
      </c>
      <c r="E309" s="462" t="s">
        <v>258</v>
      </c>
    </row>
    <row r="310" spans="1:5" ht="25.5" x14ac:dyDescent="0.25">
      <c r="A310" s="459">
        <v>34472</v>
      </c>
      <c r="B310" s="460" t="s">
        <v>8473</v>
      </c>
      <c r="C310" s="459" t="s">
        <v>5122</v>
      </c>
      <c r="D310" s="461">
        <v>2000</v>
      </c>
      <c r="E310" s="462" t="s">
        <v>258</v>
      </c>
    </row>
    <row r="311" spans="1:5" ht="25.5" x14ac:dyDescent="0.25">
      <c r="A311" s="459">
        <v>34476</v>
      </c>
      <c r="B311" s="460" t="s">
        <v>8474</v>
      </c>
      <c r="C311" s="459" t="s">
        <v>5122</v>
      </c>
      <c r="D311" s="461">
        <v>3390.28</v>
      </c>
      <c r="E311" s="462" t="s">
        <v>258</v>
      </c>
    </row>
    <row r="312" spans="1:5" ht="25.5" x14ac:dyDescent="0.25">
      <c r="A312" s="459">
        <v>34477</v>
      </c>
      <c r="B312" s="460" t="s">
        <v>8475</v>
      </c>
      <c r="C312" s="459" t="s">
        <v>5122</v>
      </c>
      <c r="D312" s="461">
        <v>4499.5600000000004</v>
      </c>
      <c r="E312" s="462" t="s">
        <v>258</v>
      </c>
    </row>
    <row r="313" spans="1:5" ht="25.5" x14ac:dyDescent="0.25">
      <c r="A313" s="459">
        <v>42425</v>
      </c>
      <c r="B313" s="460" t="s">
        <v>8476</v>
      </c>
      <c r="C313" s="459" t="s">
        <v>5122</v>
      </c>
      <c r="D313" s="461">
        <v>1734.21</v>
      </c>
      <c r="E313" s="462" t="s">
        <v>258</v>
      </c>
    </row>
    <row r="314" spans="1:5" ht="25.5" x14ac:dyDescent="0.25">
      <c r="A314" s="459">
        <v>42422</v>
      </c>
      <c r="B314" s="460" t="s">
        <v>8477</v>
      </c>
      <c r="C314" s="459" t="s">
        <v>5122</v>
      </c>
      <c r="D314" s="461">
        <v>2574.5</v>
      </c>
      <c r="E314" s="462" t="s">
        <v>258</v>
      </c>
    </row>
    <row r="315" spans="1:5" ht="25.5" x14ac:dyDescent="0.25">
      <c r="A315" s="459">
        <v>42424</v>
      </c>
      <c r="B315" s="460" t="s">
        <v>8478</v>
      </c>
      <c r="C315" s="459" t="s">
        <v>5122</v>
      </c>
      <c r="D315" s="461">
        <v>1548.8</v>
      </c>
      <c r="E315" s="462" t="s">
        <v>258</v>
      </c>
    </row>
    <row r="316" spans="1:5" ht="25.5" x14ac:dyDescent="0.25">
      <c r="A316" s="459">
        <v>42416</v>
      </c>
      <c r="B316" s="460" t="s">
        <v>8479</v>
      </c>
      <c r="C316" s="459" t="s">
        <v>5122</v>
      </c>
      <c r="D316" s="461">
        <v>6676.72</v>
      </c>
      <c r="E316" s="462" t="s">
        <v>258</v>
      </c>
    </row>
    <row r="317" spans="1:5" ht="25.5" x14ac:dyDescent="0.25">
      <c r="A317" s="459">
        <v>42417</v>
      </c>
      <c r="B317" s="460" t="s">
        <v>8480</v>
      </c>
      <c r="C317" s="459" t="s">
        <v>5122</v>
      </c>
      <c r="D317" s="461">
        <v>7485.15</v>
      </c>
      <c r="E317" s="462" t="s">
        <v>258</v>
      </c>
    </row>
    <row r="318" spans="1:5" ht="25.5" x14ac:dyDescent="0.25">
      <c r="A318" s="459">
        <v>42419</v>
      </c>
      <c r="B318" s="460" t="s">
        <v>8481</v>
      </c>
      <c r="C318" s="459" t="s">
        <v>5122</v>
      </c>
      <c r="D318" s="461">
        <v>8456.6299999999992</v>
      </c>
      <c r="E318" s="462" t="s">
        <v>258</v>
      </c>
    </row>
    <row r="319" spans="1:5" ht="25.5" x14ac:dyDescent="0.25">
      <c r="A319" s="459">
        <v>42420</v>
      </c>
      <c r="B319" s="460" t="s">
        <v>8482</v>
      </c>
      <c r="C319" s="459" t="s">
        <v>5122</v>
      </c>
      <c r="D319" s="461">
        <v>11623.01</v>
      </c>
      <c r="E319" s="462" t="s">
        <v>258</v>
      </c>
    </row>
    <row r="320" spans="1:5" ht="25.5" x14ac:dyDescent="0.25">
      <c r="A320" s="459">
        <v>42421</v>
      </c>
      <c r="B320" s="460" t="s">
        <v>8483</v>
      </c>
      <c r="C320" s="459" t="s">
        <v>5122</v>
      </c>
      <c r="D320" s="461">
        <v>14101.7</v>
      </c>
      <c r="E320" s="462" t="s">
        <v>258</v>
      </c>
    </row>
    <row r="321" spans="1:5" ht="25.5" x14ac:dyDescent="0.25">
      <c r="A321" s="459">
        <v>39556</v>
      </c>
      <c r="B321" s="460" t="s">
        <v>8484</v>
      </c>
      <c r="C321" s="459" t="s">
        <v>5122</v>
      </c>
      <c r="D321" s="461">
        <v>4897.2</v>
      </c>
      <c r="E321" s="462" t="s">
        <v>258</v>
      </c>
    </row>
    <row r="322" spans="1:5" ht="25.5" x14ac:dyDescent="0.25">
      <c r="A322" s="459">
        <v>39557</v>
      </c>
      <c r="B322" s="460" t="s">
        <v>8485</v>
      </c>
      <c r="C322" s="459" t="s">
        <v>5122</v>
      </c>
      <c r="D322" s="461">
        <v>5273.22</v>
      </c>
      <c r="E322" s="462" t="s">
        <v>258</v>
      </c>
    </row>
    <row r="323" spans="1:5" ht="25.5" x14ac:dyDescent="0.25">
      <c r="A323" s="459">
        <v>39558</v>
      </c>
      <c r="B323" s="460" t="s">
        <v>8486</v>
      </c>
      <c r="C323" s="459" t="s">
        <v>5122</v>
      </c>
      <c r="D323" s="461">
        <v>5408.19</v>
      </c>
      <c r="E323" s="462" t="s">
        <v>258</v>
      </c>
    </row>
    <row r="324" spans="1:5" ht="25.5" x14ac:dyDescent="0.25">
      <c r="A324" s="459">
        <v>39559</v>
      </c>
      <c r="B324" s="460" t="s">
        <v>8487</v>
      </c>
      <c r="C324" s="459" t="s">
        <v>5122</v>
      </c>
      <c r="D324" s="461">
        <v>7792.8</v>
      </c>
      <c r="E324" s="462" t="s">
        <v>258</v>
      </c>
    </row>
    <row r="325" spans="1:5" ht="25.5" x14ac:dyDescent="0.25">
      <c r="A325" s="459">
        <v>39560</v>
      </c>
      <c r="B325" s="460" t="s">
        <v>8488</v>
      </c>
      <c r="C325" s="459" t="s">
        <v>5122</v>
      </c>
      <c r="D325" s="461">
        <v>9015.51</v>
      </c>
      <c r="E325" s="462" t="s">
        <v>258</v>
      </c>
    </row>
    <row r="326" spans="1:5" ht="25.5" x14ac:dyDescent="0.25">
      <c r="A326" s="459">
        <v>39561</v>
      </c>
      <c r="B326" s="460" t="s">
        <v>8489</v>
      </c>
      <c r="C326" s="459" t="s">
        <v>5122</v>
      </c>
      <c r="D326" s="461">
        <v>9431.3799999999992</v>
      </c>
      <c r="E326" s="462" t="s">
        <v>258</v>
      </c>
    </row>
    <row r="327" spans="1:5" ht="25.5" x14ac:dyDescent="0.25">
      <c r="A327" s="459">
        <v>39555</v>
      </c>
      <c r="B327" s="460" t="s">
        <v>8490</v>
      </c>
      <c r="C327" s="459" t="s">
        <v>5122</v>
      </c>
      <c r="D327" s="461">
        <v>1505.59</v>
      </c>
      <c r="E327" s="462" t="s">
        <v>258</v>
      </c>
    </row>
    <row r="328" spans="1:5" ht="25.5" x14ac:dyDescent="0.25">
      <c r="A328" s="459">
        <v>39548</v>
      </c>
      <c r="B328" s="460" t="s">
        <v>8491</v>
      </c>
      <c r="C328" s="459" t="s">
        <v>5122</v>
      </c>
      <c r="D328" s="461">
        <v>2233.2600000000002</v>
      </c>
      <c r="E328" s="462" t="s">
        <v>258</v>
      </c>
    </row>
    <row r="329" spans="1:5" ht="25.5" x14ac:dyDescent="0.25">
      <c r="A329" s="459">
        <v>39554</v>
      </c>
      <c r="B329" s="460" t="s">
        <v>8492</v>
      </c>
      <c r="C329" s="459" t="s">
        <v>5122</v>
      </c>
      <c r="D329" s="461">
        <v>2953.15</v>
      </c>
      <c r="E329" s="462" t="s">
        <v>258</v>
      </c>
    </row>
    <row r="330" spans="1:5" ht="25.5" x14ac:dyDescent="0.25">
      <c r="A330" s="459">
        <v>39550</v>
      </c>
      <c r="B330" s="460" t="s">
        <v>8493</v>
      </c>
      <c r="C330" s="459" t="s">
        <v>5122</v>
      </c>
      <c r="D330" s="461">
        <v>1241.8900000000001</v>
      </c>
      <c r="E330" s="462" t="s">
        <v>258</v>
      </c>
    </row>
    <row r="331" spans="1:5" ht="25.5" x14ac:dyDescent="0.25">
      <c r="A331" s="459">
        <v>39551</v>
      </c>
      <c r="B331" s="460" t="s">
        <v>8494</v>
      </c>
      <c r="C331" s="459" t="s">
        <v>5122</v>
      </c>
      <c r="D331" s="461">
        <v>1312.88</v>
      </c>
      <c r="E331" s="462" t="s">
        <v>258</v>
      </c>
    </row>
    <row r="332" spans="1:5" x14ac:dyDescent="0.25">
      <c r="A332" s="459">
        <v>39580</v>
      </c>
      <c r="B332" s="460" t="s">
        <v>8495</v>
      </c>
      <c r="C332" s="459" t="s">
        <v>5122</v>
      </c>
      <c r="D332" s="461">
        <v>56088.62</v>
      </c>
      <c r="E332" s="462" t="s">
        <v>258</v>
      </c>
    </row>
    <row r="333" spans="1:5" x14ac:dyDescent="0.25">
      <c r="A333" s="459">
        <v>39577</v>
      </c>
      <c r="B333" s="460" t="s">
        <v>8496</v>
      </c>
      <c r="C333" s="459" t="s">
        <v>5122</v>
      </c>
      <c r="D333" s="461">
        <v>24723.61</v>
      </c>
      <c r="E333" s="462" t="s">
        <v>258</v>
      </c>
    </row>
    <row r="334" spans="1:5" x14ac:dyDescent="0.25">
      <c r="A334" s="459">
        <v>39578</v>
      </c>
      <c r="B334" s="460" t="s">
        <v>8497</v>
      </c>
      <c r="C334" s="459" t="s">
        <v>5122</v>
      </c>
      <c r="D334" s="461">
        <v>29893.32</v>
      </c>
      <c r="E334" s="462" t="s">
        <v>258</v>
      </c>
    </row>
    <row r="335" spans="1:5" x14ac:dyDescent="0.25">
      <c r="A335" s="459">
        <v>39579</v>
      </c>
      <c r="B335" s="460" t="s">
        <v>8498</v>
      </c>
      <c r="C335" s="459" t="s">
        <v>5122</v>
      </c>
      <c r="D335" s="461">
        <v>32962.519999999997</v>
      </c>
      <c r="E335" s="462" t="s">
        <v>258</v>
      </c>
    </row>
    <row r="336" spans="1:5" ht="25.5" x14ac:dyDescent="0.25">
      <c r="A336" s="459">
        <v>39826</v>
      </c>
      <c r="B336" s="460" t="s">
        <v>8499</v>
      </c>
      <c r="C336" s="459" t="s">
        <v>5122</v>
      </c>
      <c r="D336" s="461">
        <v>4048.39</v>
      </c>
      <c r="E336" s="462" t="s">
        <v>258</v>
      </c>
    </row>
    <row r="337" spans="1:5" x14ac:dyDescent="0.25">
      <c r="A337" s="459">
        <v>10700</v>
      </c>
      <c r="B337" s="460" t="s">
        <v>8500</v>
      </c>
      <c r="C337" s="459" t="s">
        <v>5122</v>
      </c>
      <c r="D337" s="461">
        <v>12075.33</v>
      </c>
      <c r="E337" s="462" t="s">
        <v>258</v>
      </c>
    </row>
    <row r="338" spans="1:5" x14ac:dyDescent="0.25">
      <c r="A338" s="459">
        <v>346</v>
      </c>
      <c r="B338" s="460" t="s">
        <v>8501</v>
      </c>
      <c r="C338" s="459" t="s">
        <v>5126</v>
      </c>
      <c r="D338" s="463">
        <v>14.45</v>
      </c>
      <c r="E338" s="462" t="s">
        <v>258</v>
      </c>
    </row>
    <row r="339" spans="1:5" x14ac:dyDescent="0.25">
      <c r="A339" s="459">
        <v>3312</v>
      </c>
      <c r="B339" s="460" t="s">
        <v>8502</v>
      </c>
      <c r="C339" s="459" t="s">
        <v>5126</v>
      </c>
      <c r="D339" s="463">
        <v>21.12</v>
      </c>
      <c r="E339" s="462" t="s">
        <v>258</v>
      </c>
    </row>
    <row r="340" spans="1:5" x14ac:dyDescent="0.25">
      <c r="A340" s="459">
        <v>339</v>
      </c>
      <c r="B340" s="460" t="s">
        <v>8503</v>
      </c>
      <c r="C340" s="459" t="s">
        <v>5125</v>
      </c>
      <c r="D340" s="463">
        <v>0.7</v>
      </c>
      <c r="E340" s="462" t="s">
        <v>258</v>
      </c>
    </row>
    <row r="341" spans="1:5" x14ac:dyDescent="0.25">
      <c r="A341" s="459">
        <v>340</v>
      </c>
      <c r="B341" s="460" t="s">
        <v>8504</v>
      </c>
      <c r="C341" s="459" t="s">
        <v>5125</v>
      </c>
      <c r="D341" s="463">
        <v>0.96</v>
      </c>
      <c r="E341" s="462" t="s">
        <v>258</v>
      </c>
    </row>
    <row r="342" spans="1:5" x14ac:dyDescent="0.25">
      <c r="A342" s="459">
        <v>338</v>
      </c>
      <c r="B342" s="460" t="s">
        <v>8505</v>
      </c>
      <c r="C342" s="459" t="s">
        <v>5126</v>
      </c>
      <c r="D342" s="463">
        <v>18.190000000000001</v>
      </c>
      <c r="E342" s="462" t="s">
        <v>258</v>
      </c>
    </row>
    <row r="343" spans="1:5" x14ac:dyDescent="0.25">
      <c r="A343" s="459">
        <v>334</v>
      </c>
      <c r="B343" s="460" t="s">
        <v>8506</v>
      </c>
      <c r="C343" s="459" t="s">
        <v>5126</v>
      </c>
      <c r="D343" s="463">
        <v>13.07</v>
      </c>
      <c r="E343" s="462" t="s">
        <v>258</v>
      </c>
    </row>
    <row r="344" spans="1:5" x14ac:dyDescent="0.25">
      <c r="A344" s="459">
        <v>335</v>
      </c>
      <c r="B344" s="460" t="s">
        <v>8507</v>
      </c>
      <c r="C344" s="459" t="s">
        <v>5126</v>
      </c>
      <c r="D344" s="463">
        <v>11.97</v>
      </c>
      <c r="E344" s="462" t="s">
        <v>258</v>
      </c>
    </row>
    <row r="345" spans="1:5" x14ac:dyDescent="0.25">
      <c r="A345" s="459">
        <v>342</v>
      </c>
      <c r="B345" s="460" t="s">
        <v>8508</v>
      </c>
      <c r="C345" s="459" t="s">
        <v>5126</v>
      </c>
      <c r="D345" s="463">
        <v>13.53</v>
      </c>
      <c r="E345" s="462" t="s">
        <v>258</v>
      </c>
    </row>
    <row r="346" spans="1:5" x14ac:dyDescent="0.25">
      <c r="A346" s="459">
        <v>333</v>
      </c>
      <c r="B346" s="460" t="s">
        <v>8509</v>
      </c>
      <c r="C346" s="459" t="s">
        <v>5126</v>
      </c>
      <c r="D346" s="463">
        <v>13.85</v>
      </c>
      <c r="E346" s="462" t="s">
        <v>258</v>
      </c>
    </row>
    <row r="347" spans="1:5" x14ac:dyDescent="0.25">
      <c r="A347" s="459">
        <v>343</v>
      </c>
      <c r="B347" s="460" t="s">
        <v>8510</v>
      </c>
      <c r="C347" s="459" t="s">
        <v>5125</v>
      </c>
      <c r="D347" s="463">
        <v>0.37</v>
      </c>
      <c r="E347" s="462" t="s">
        <v>258</v>
      </c>
    </row>
    <row r="348" spans="1:5" x14ac:dyDescent="0.25">
      <c r="A348" s="459">
        <v>344</v>
      </c>
      <c r="B348" s="460" t="s">
        <v>8511</v>
      </c>
      <c r="C348" s="459" t="s">
        <v>5126</v>
      </c>
      <c r="D348" s="463">
        <v>14.98</v>
      </c>
      <c r="E348" s="462" t="s">
        <v>258</v>
      </c>
    </row>
    <row r="349" spans="1:5" x14ac:dyDescent="0.25">
      <c r="A349" s="459">
        <v>341</v>
      </c>
      <c r="B349" s="460" t="s">
        <v>8512</v>
      </c>
      <c r="C349" s="459" t="s">
        <v>5125</v>
      </c>
      <c r="D349" s="463">
        <v>0.18</v>
      </c>
      <c r="E349" s="462" t="s">
        <v>258</v>
      </c>
    </row>
    <row r="350" spans="1:5" x14ac:dyDescent="0.25">
      <c r="A350" s="459">
        <v>345</v>
      </c>
      <c r="B350" s="460" t="s">
        <v>8512</v>
      </c>
      <c r="C350" s="459" t="s">
        <v>5126</v>
      </c>
      <c r="D350" s="463">
        <v>18.309999999999999</v>
      </c>
      <c r="E350" s="462" t="s">
        <v>258</v>
      </c>
    </row>
    <row r="351" spans="1:5" x14ac:dyDescent="0.25">
      <c r="A351" s="459">
        <v>11107</v>
      </c>
      <c r="B351" s="460" t="s">
        <v>8513</v>
      </c>
      <c r="C351" s="459" t="s">
        <v>5126</v>
      </c>
      <c r="D351" s="463">
        <v>11.89</v>
      </c>
      <c r="E351" s="462" t="s">
        <v>258</v>
      </c>
    </row>
    <row r="352" spans="1:5" x14ac:dyDescent="0.25">
      <c r="A352" s="459">
        <v>3313</v>
      </c>
      <c r="B352" s="460" t="s">
        <v>8514</v>
      </c>
      <c r="C352" s="459" t="s">
        <v>5126</v>
      </c>
      <c r="D352" s="463">
        <v>27.18</v>
      </c>
      <c r="E352" s="462" t="s">
        <v>258</v>
      </c>
    </row>
    <row r="353" spans="1:5" x14ac:dyDescent="0.25">
      <c r="A353" s="459">
        <v>34562</v>
      </c>
      <c r="B353" s="460" t="s">
        <v>8515</v>
      </c>
      <c r="C353" s="459" t="s">
        <v>5126</v>
      </c>
      <c r="D353" s="463">
        <v>12</v>
      </c>
      <c r="E353" s="462" t="s">
        <v>258</v>
      </c>
    </row>
    <row r="354" spans="1:5" x14ac:dyDescent="0.25">
      <c r="A354" s="459">
        <v>337</v>
      </c>
      <c r="B354" s="460" t="s">
        <v>8516</v>
      </c>
      <c r="C354" s="459" t="s">
        <v>5126</v>
      </c>
      <c r="D354" s="463">
        <v>11.6</v>
      </c>
      <c r="E354" s="462" t="s">
        <v>258</v>
      </c>
    </row>
    <row r="355" spans="1:5" x14ac:dyDescent="0.25">
      <c r="A355" s="459">
        <v>369</v>
      </c>
      <c r="B355" s="460" t="s">
        <v>8517</v>
      </c>
      <c r="C355" s="459" t="s">
        <v>5123</v>
      </c>
      <c r="D355" s="463">
        <v>61.25</v>
      </c>
      <c r="E355" s="462" t="s">
        <v>258</v>
      </c>
    </row>
    <row r="356" spans="1:5" x14ac:dyDescent="0.25">
      <c r="A356" s="459">
        <v>366</v>
      </c>
      <c r="B356" s="460" t="s">
        <v>8518</v>
      </c>
      <c r="C356" s="459" t="s">
        <v>5123</v>
      </c>
      <c r="D356" s="463">
        <v>95</v>
      </c>
      <c r="E356" s="462" t="s">
        <v>258</v>
      </c>
    </row>
    <row r="357" spans="1:5" x14ac:dyDescent="0.25">
      <c r="A357" s="459">
        <v>367</v>
      </c>
      <c r="B357" s="460" t="s">
        <v>8519</v>
      </c>
      <c r="C357" s="459" t="s">
        <v>5123</v>
      </c>
      <c r="D357" s="463">
        <v>116.35</v>
      </c>
      <c r="E357" s="462" t="s">
        <v>258</v>
      </c>
    </row>
    <row r="358" spans="1:5" x14ac:dyDescent="0.25">
      <c r="A358" s="459">
        <v>370</v>
      </c>
      <c r="B358" s="460" t="s">
        <v>8520</v>
      </c>
      <c r="C358" s="459" t="s">
        <v>5123</v>
      </c>
      <c r="D358" s="463">
        <v>89.17</v>
      </c>
      <c r="E358" s="462" t="s">
        <v>258</v>
      </c>
    </row>
    <row r="359" spans="1:5" x14ac:dyDescent="0.25">
      <c r="A359" s="459">
        <v>368</v>
      </c>
      <c r="B359" s="460" t="s">
        <v>8521</v>
      </c>
      <c r="C359" s="459" t="s">
        <v>5123</v>
      </c>
      <c r="D359" s="463">
        <v>87.26</v>
      </c>
      <c r="E359" s="462" t="s">
        <v>258</v>
      </c>
    </row>
    <row r="360" spans="1:5" ht="25.5" x14ac:dyDescent="0.25">
      <c r="A360" s="459">
        <v>11075</v>
      </c>
      <c r="B360" s="460" t="s">
        <v>8522</v>
      </c>
      <c r="C360" s="459" t="s">
        <v>5123</v>
      </c>
      <c r="D360" s="461">
        <v>1905.23</v>
      </c>
      <c r="E360" s="462" t="s">
        <v>258</v>
      </c>
    </row>
    <row r="361" spans="1:5" ht="25.5" x14ac:dyDescent="0.25">
      <c r="A361" s="459">
        <v>11076</v>
      </c>
      <c r="B361" s="460" t="s">
        <v>8523</v>
      </c>
      <c r="C361" s="459" t="s">
        <v>5123</v>
      </c>
      <c r="D361" s="463">
        <v>145.43</v>
      </c>
      <c r="E361" s="462" t="s">
        <v>258</v>
      </c>
    </row>
    <row r="362" spans="1:5" x14ac:dyDescent="0.25">
      <c r="A362" s="459">
        <v>1381</v>
      </c>
      <c r="B362" s="460" t="s">
        <v>8524</v>
      </c>
      <c r="C362" s="459" t="s">
        <v>5126</v>
      </c>
      <c r="D362" s="463">
        <v>0.38</v>
      </c>
      <c r="E362" s="462" t="s">
        <v>258</v>
      </c>
    </row>
    <row r="363" spans="1:5" x14ac:dyDescent="0.25">
      <c r="A363" s="459">
        <v>34353</v>
      </c>
      <c r="B363" s="460" t="s">
        <v>8525</v>
      </c>
      <c r="C363" s="459" t="s">
        <v>5126</v>
      </c>
      <c r="D363" s="463">
        <v>0.76</v>
      </c>
      <c r="E363" s="462" t="s">
        <v>258</v>
      </c>
    </row>
    <row r="364" spans="1:5" x14ac:dyDescent="0.25">
      <c r="A364" s="459">
        <v>37595</v>
      </c>
      <c r="B364" s="460" t="s">
        <v>8526</v>
      </c>
      <c r="C364" s="459" t="s">
        <v>5126</v>
      </c>
      <c r="D364" s="463">
        <v>1.1599999999999999</v>
      </c>
      <c r="E364" s="462" t="s">
        <v>258</v>
      </c>
    </row>
    <row r="365" spans="1:5" x14ac:dyDescent="0.25">
      <c r="A365" s="459">
        <v>37596</v>
      </c>
      <c r="B365" s="460" t="s">
        <v>8527</v>
      </c>
      <c r="C365" s="459" t="s">
        <v>5126</v>
      </c>
      <c r="D365" s="463">
        <v>1.72</v>
      </c>
      <c r="E365" s="462" t="s">
        <v>258</v>
      </c>
    </row>
    <row r="366" spans="1:5" ht="25.5" x14ac:dyDescent="0.25">
      <c r="A366" s="459">
        <v>371</v>
      </c>
      <c r="B366" s="460" t="s">
        <v>8528</v>
      </c>
      <c r="C366" s="459" t="s">
        <v>5126</v>
      </c>
      <c r="D366" s="463">
        <v>0.34</v>
      </c>
      <c r="E366" s="462" t="s">
        <v>258</v>
      </c>
    </row>
    <row r="367" spans="1:5" x14ac:dyDescent="0.25">
      <c r="A367" s="459">
        <v>37553</v>
      </c>
      <c r="B367" s="460" t="s">
        <v>8529</v>
      </c>
      <c r="C367" s="459" t="s">
        <v>5126</v>
      </c>
      <c r="D367" s="463">
        <v>1.29</v>
      </c>
      <c r="E367" s="462" t="s">
        <v>258</v>
      </c>
    </row>
    <row r="368" spans="1:5" x14ac:dyDescent="0.25">
      <c r="A368" s="459">
        <v>37552</v>
      </c>
      <c r="B368" s="460" t="s">
        <v>8530</v>
      </c>
      <c r="C368" s="459" t="s">
        <v>5126</v>
      </c>
      <c r="D368" s="463">
        <v>1.64</v>
      </c>
      <c r="E368" s="462" t="s">
        <v>258</v>
      </c>
    </row>
    <row r="369" spans="1:5" x14ac:dyDescent="0.25">
      <c r="A369" s="459">
        <v>36880</v>
      </c>
      <c r="B369" s="460" t="s">
        <v>8531</v>
      </c>
      <c r="C369" s="459" t="s">
        <v>5126</v>
      </c>
      <c r="D369" s="463">
        <v>1.28</v>
      </c>
      <c r="E369" s="462" t="s">
        <v>258</v>
      </c>
    </row>
    <row r="370" spans="1:5" x14ac:dyDescent="0.25">
      <c r="A370" s="459">
        <v>34355</v>
      </c>
      <c r="B370" s="460" t="s">
        <v>8532</v>
      </c>
      <c r="C370" s="459" t="s">
        <v>5126</v>
      </c>
      <c r="D370" s="463">
        <v>1.05</v>
      </c>
      <c r="E370" s="462" t="s">
        <v>258</v>
      </c>
    </row>
    <row r="371" spans="1:5" x14ac:dyDescent="0.25">
      <c r="A371" s="459">
        <v>130</v>
      </c>
      <c r="B371" s="460" t="s">
        <v>8533</v>
      </c>
      <c r="C371" s="459" t="s">
        <v>5126</v>
      </c>
      <c r="D371" s="463">
        <v>3.97</v>
      </c>
      <c r="E371" s="462" t="s">
        <v>258</v>
      </c>
    </row>
    <row r="372" spans="1:5" ht="25.5" x14ac:dyDescent="0.25">
      <c r="A372" s="459">
        <v>135</v>
      </c>
      <c r="B372" s="460" t="s">
        <v>8534</v>
      </c>
      <c r="C372" s="459" t="s">
        <v>5126</v>
      </c>
      <c r="D372" s="463">
        <v>5.12</v>
      </c>
      <c r="E372" s="462" t="s">
        <v>258</v>
      </c>
    </row>
    <row r="373" spans="1:5" x14ac:dyDescent="0.25">
      <c r="A373" s="459">
        <v>36886</v>
      </c>
      <c r="B373" s="460" t="s">
        <v>8535</v>
      </c>
      <c r="C373" s="459" t="s">
        <v>5126</v>
      </c>
      <c r="D373" s="463">
        <v>0.4</v>
      </c>
      <c r="E373" s="462" t="s">
        <v>258</v>
      </c>
    </row>
    <row r="374" spans="1:5" x14ac:dyDescent="0.25">
      <c r="A374" s="459">
        <v>374</v>
      </c>
      <c r="B374" s="460" t="s">
        <v>8536</v>
      </c>
      <c r="C374" s="459" t="s">
        <v>5126</v>
      </c>
      <c r="D374" s="463">
        <v>0.28999999999999998</v>
      </c>
      <c r="E374" s="462" t="s">
        <v>258</v>
      </c>
    </row>
    <row r="375" spans="1:5" ht="25.5" x14ac:dyDescent="0.25">
      <c r="A375" s="459">
        <v>38546</v>
      </c>
      <c r="B375" s="460" t="s">
        <v>8537</v>
      </c>
      <c r="C375" s="459" t="s">
        <v>5123</v>
      </c>
      <c r="D375" s="463">
        <v>330.99</v>
      </c>
      <c r="E375" s="462" t="s">
        <v>258</v>
      </c>
    </row>
    <row r="376" spans="1:5" x14ac:dyDescent="0.25">
      <c r="A376" s="459">
        <v>34549</v>
      </c>
      <c r="B376" s="460" t="s">
        <v>8538</v>
      </c>
      <c r="C376" s="459" t="s">
        <v>5123</v>
      </c>
      <c r="D376" s="463">
        <v>183.75</v>
      </c>
      <c r="E376" s="462" t="s">
        <v>258</v>
      </c>
    </row>
    <row r="377" spans="1:5" x14ac:dyDescent="0.25">
      <c r="A377" s="459">
        <v>6081</v>
      </c>
      <c r="B377" s="460" t="s">
        <v>8539</v>
      </c>
      <c r="C377" s="459" t="s">
        <v>5123</v>
      </c>
      <c r="D377" s="463">
        <v>26.03</v>
      </c>
      <c r="E377" s="462" t="s">
        <v>258</v>
      </c>
    </row>
    <row r="378" spans="1:5" x14ac:dyDescent="0.25">
      <c r="A378" s="459">
        <v>6077</v>
      </c>
      <c r="B378" s="460" t="s">
        <v>8540</v>
      </c>
      <c r="C378" s="459" t="s">
        <v>5123</v>
      </c>
      <c r="D378" s="463">
        <v>15</v>
      </c>
      <c r="E378" s="462" t="s">
        <v>258</v>
      </c>
    </row>
    <row r="379" spans="1:5" x14ac:dyDescent="0.25">
      <c r="A379" s="459">
        <v>6079</v>
      </c>
      <c r="B379" s="460" t="s">
        <v>8541</v>
      </c>
      <c r="C379" s="459" t="s">
        <v>5123</v>
      </c>
      <c r="D379" s="463">
        <v>8.57</v>
      </c>
      <c r="E379" s="462" t="s">
        <v>258</v>
      </c>
    </row>
    <row r="380" spans="1:5" ht="25.5" x14ac:dyDescent="0.25">
      <c r="A380" s="459">
        <v>1091</v>
      </c>
      <c r="B380" s="460" t="s">
        <v>8542</v>
      </c>
      <c r="C380" s="459" t="s">
        <v>5122</v>
      </c>
      <c r="D380" s="463">
        <v>19.47</v>
      </c>
      <c r="E380" s="462" t="s">
        <v>258</v>
      </c>
    </row>
    <row r="381" spans="1:5" ht="25.5" x14ac:dyDescent="0.25">
      <c r="A381" s="459">
        <v>1094</v>
      </c>
      <c r="B381" s="460" t="s">
        <v>8543</v>
      </c>
      <c r="C381" s="459" t="s">
        <v>5122</v>
      </c>
      <c r="D381" s="463">
        <v>13.62</v>
      </c>
      <c r="E381" s="462" t="s">
        <v>258</v>
      </c>
    </row>
    <row r="382" spans="1:5" ht="25.5" x14ac:dyDescent="0.25">
      <c r="A382" s="459">
        <v>1095</v>
      </c>
      <c r="B382" s="460" t="s">
        <v>8544</v>
      </c>
      <c r="C382" s="459" t="s">
        <v>5122</v>
      </c>
      <c r="D382" s="463">
        <v>28.95</v>
      </c>
      <c r="E382" s="462" t="s">
        <v>258</v>
      </c>
    </row>
    <row r="383" spans="1:5" ht="25.5" x14ac:dyDescent="0.25">
      <c r="A383" s="459">
        <v>1092</v>
      </c>
      <c r="B383" s="460" t="s">
        <v>8545</v>
      </c>
      <c r="C383" s="459" t="s">
        <v>5122</v>
      </c>
      <c r="D383" s="463">
        <v>22.4</v>
      </c>
      <c r="E383" s="462" t="s">
        <v>258</v>
      </c>
    </row>
    <row r="384" spans="1:5" ht="25.5" x14ac:dyDescent="0.25">
      <c r="A384" s="459">
        <v>1093</v>
      </c>
      <c r="B384" s="460" t="s">
        <v>8546</v>
      </c>
      <c r="C384" s="459" t="s">
        <v>5122</v>
      </c>
      <c r="D384" s="463">
        <v>52.31</v>
      </c>
      <c r="E384" s="462" t="s">
        <v>258</v>
      </c>
    </row>
    <row r="385" spans="1:5" ht="25.5" x14ac:dyDescent="0.25">
      <c r="A385" s="459">
        <v>1090</v>
      </c>
      <c r="B385" s="460" t="s">
        <v>8547</v>
      </c>
      <c r="C385" s="459" t="s">
        <v>5122</v>
      </c>
      <c r="D385" s="463">
        <v>37.450000000000003</v>
      </c>
      <c r="E385" s="462" t="s">
        <v>258</v>
      </c>
    </row>
    <row r="386" spans="1:5" ht="25.5" x14ac:dyDescent="0.25">
      <c r="A386" s="459">
        <v>1096</v>
      </c>
      <c r="B386" s="460" t="s">
        <v>8548</v>
      </c>
      <c r="C386" s="459" t="s">
        <v>5122</v>
      </c>
      <c r="D386" s="463">
        <v>67.400000000000006</v>
      </c>
      <c r="E386" s="462" t="s">
        <v>258</v>
      </c>
    </row>
    <row r="387" spans="1:5" ht="25.5" x14ac:dyDescent="0.25">
      <c r="A387" s="459">
        <v>1097</v>
      </c>
      <c r="B387" s="460" t="s">
        <v>8549</v>
      </c>
      <c r="C387" s="459" t="s">
        <v>5122</v>
      </c>
      <c r="D387" s="463">
        <v>57.21</v>
      </c>
      <c r="E387" s="462" t="s">
        <v>258</v>
      </c>
    </row>
    <row r="388" spans="1:5" x14ac:dyDescent="0.25">
      <c r="A388" s="459">
        <v>378</v>
      </c>
      <c r="B388" s="460" t="s">
        <v>8550</v>
      </c>
      <c r="C388" s="459" t="s">
        <v>5121</v>
      </c>
      <c r="D388" s="463">
        <v>15.71</v>
      </c>
      <c r="E388" s="462" t="s">
        <v>374</v>
      </c>
    </row>
    <row r="389" spans="1:5" x14ac:dyDescent="0.25">
      <c r="A389" s="459">
        <v>40911</v>
      </c>
      <c r="B389" s="460" t="s">
        <v>8551</v>
      </c>
      <c r="C389" s="459" t="s">
        <v>5130</v>
      </c>
      <c r="D389" s="461">
        <v>2800.54</v>
      </c>
      <c r="E389" s="462" t="s">
        <v>374</v>
      </c>
    </row>
    <row r="390" spans="1:5" x14ac:dyDescent="0.25">
      <c r="A390" s="459">
        <v>33939</v>
      </c>
      <c r="B390" s="460" t="s">
        <v>8552</v>
      </c>
      <c r="C390" s="459" t="s">
        <v>5121</v>
      </c>
      <c r="D390" s="463">
        <v>60.84</v>
      </c>
      <c r="E390" s="462" t="s">
        <v>374</v>
      </c>
    </row>
    <row r="391" spans="1:5" x14ac:dyDescent="0.25">
      <c r="A391" s="459">
        <v>40815</v>
      </c>
      <c r="B391" s="460" t="s">
        <v>8553</v>
      </c>
      <c r="C391" s="459" t="s">
        <v>5130</v>
      </c>
      <c r="D391" s="461">
        <v>10844.52</v>
      </c>
      <c r="E391" s="462" t="s">
        <v>374</v>
      </c>
    </row>
    <row r="392" spans="1:5" x14ac:dyDescent="0.25">
      <c r="A392" s="459">
        <v>34760</v>
      </c>
      <c r="B392" s="460" t="s">
        <v>8554</v>
      </c>
      <c r="C392" s="459" t="s">
        <v>5121</v>
      </c>
      <c r="D392" s="463">
        <v>67.39</v>
      </c>
      <c r="E392" s="462" t="s">
        <v>374</v>
      </c>
    </row>
    <row r="393" spans="1:5" x14ac:dyDescent="0.25">
      <c r="A393" s="459">
        <v>40935</v>
      </c>
      <c r="B393" s="460" t="s">
        <v>8555</v>
      </c>
      <c r="C393" s="459" t="s">
        <v>5130</v>
      </c>
      <c r="D393" s="461">
        <v>12014.55</v>
      </c>
      <c r="E393" s="462" t="s">
        <v>374</v>
      </c>
    </row>
    <row r="394" spans="1:5" x14ac:dyDescent="0.25">
      <c r="A394" s="459">
        <v>33952</v>
      </c>
      <c r="B394" s="460" t="s">
        <v>8556</v>
      </c>
      <c r="C394" s="459" t="s">
        <v>5121</v>
      </c>
      <c r="D394" s="463">
        <v>86.42</v>
      </c>
      <c r="E394" s="462" t="s">
        <v>374</v>
      </c>
    </row>
    <row r="395" spans="1:5" x14ac:dyDescent="0.25">
      <c r="A395" s="459">
        <v>40816</v>
      </c>
      <c r="B395" s="460" t="s">
        <v>8557</v>
      </c>
      <c r="C395" s="459" t="s">
        <v>5130</v>
      </c>
      <c r="D395" s="461">
        <v>15403.74</v>
      </c>
      <c r="E395" s="462" t="s">
        <v>374</v>
      </c>
    </row>
    <row r="396" spans="1:5" x14ac:dyDescent="0.25">
      <c r="A396" s="459">
        <v>33953</v>
      </c>
      <c r="B396" s="460" t="s">
        <v>8558</v>
      </c>
      <c r="C396" s="459" t="s">
        <v>5121</v>
      </c>
      <c r="D396" s="463">
        <v>114.25</v>
      </c>
      <c r="E396" s="462" t="s">
        <v>374</v>
      </c>
    </row>
    <row r="397" spans="1:5" x14ac:dyDescent="0.25">
      <c r="A397" s="459">
        <v>40817</v>
      </c>
      <c r="B397" s="460" t="s">
        <v>8559</v>
      </c>
      <c r="C397" s="459" t="s">
        <v>5130</v>
      </c>
      <c r="D397" s="461">
        <v>20365.12</v>
      </c>
      <c r="E397" s="462" t="s">
        <v>374</v>
      </c>
    </row>
    <row r="398" spans="1:5" ht="25.5" x14ac:dyDescent="0.25">
      <c r="A398" s="459">
        <v>13348</v>
      </c>
      <c r="B398" s="460" t="s">
        <v>8560</v>
      </c>
      <c r="C398" s="459" t="s">
        <v>5122</v>
      </c>
      <c r="D398" s="463">
        <v>0.83</v>
      </c>
      <c r="E398" s="462" t="s">
        <v>258</v>
      </c>
    </row>
    <row r="399" spans="1:5" x14ac:dyDescent="0.25">
      <c r="A399" s="459">
        <v>39211</v>
      </c>
      <c r="B399" s="460" t="s">
        <v>8561</v>
      </c>
      <c r="C399" s="459" t="s">
        <v>5122</v>
      </c>
      <c r="D399" s="463">
        <v>0.95</v>
      </c>
      <c r="E399" s="462" t="s">
        <v>258</v>
      </c>
    </row>
    <row r="400" spans="1:5" x14ac:dyDescent="0.25">
      <c r="A400" s="459">
        <v>39212</v>
      </c>
      <c r="B400" s="460" t="s">
        <v>8562</v>
      </c>
      <c r="C400" s="459" t="s">
        <v>5122</v>
      </c>
      <c r="D400" s="463">
        <v>1.06</v>
      </c>
      <c r="E400" s="462" t="s">
        <v>258</v>
      </c>
    </row>
    <row r="401" spans="1:5" x14ac:dyDescent="0.25">
      <c r="A401" s="459">
        <v>39208</v>
      </c>
      <c r="B401" s="460" t="s">
        <v>8563</v>
      </c>
      <c r="C401" s="459" t="s">
        <v>5122</v>
      </c>
      <c r="D401" s="463">
        <v>0.28999999999999998</v>
      </c>
      <c r="E401" s="462" t="s">
        <v>258</v>
      </c>
    </row>
    <row r="402" spans="1:5" x14ac:dyDescent="0.25">
      <c r="A402" s="459">
        <v>39210</v>
      </c>
      <c r="B402" s="460" t="s">
        <v>8564</v>
      </c>
      <c r="C402" s="459" t="s">
        <v>5122</v>
      </c>
      <c r="D402" s="463">
        <v>0.53</v>
      </c>
      <c r="E402" s="462" t="s">
        <v>258</v>
      </c>
    </row>
    <row r="403" spans="1:5" x14ac:dyDescent="0.25">
      <c r="A403" s="459">
        <v>39214</v>
      </c>
      <c r="B403" s="460" t="s">
        <v>8565</v>
      </c>
      <c r="C403" s="459" t="s">
        <v>5122</v>
      </c>
      <c r="D403" s="463">
        <v>1.96</v>
      </c>
      <c r="E403" s="462" t="s">
        <v>258</v>
      </c>
    </row>
    <row r="404" spans="1:5" x14ac:dyDescent="0.25">
      <c r="A404" s="459">
        <v>39213</v>
      </c>
      <c r="B404" s="460" t="s">
        <v>8566</v>
      </c>
      <c r="C404" s="459" t="s">
        <v>5122</v>
      </c>
      <c r="D404" s="463">
        <v>1.38</v>
      </c>
      <c r="E404" s="462" t="s">
        <v>258</v>
      </c>
    </row>
    <row r="405" spans="1:5" x14ac:dyDescent="0.25">
      <c r="A405" s="459">
        <v>39209</v>
      </c>
      <c r="B405" s="460" t="s">
        <v>8567</v>
      </c>
      <c r="C405" s="459" t="s">
        <v>5122</v>
      </c>
      <c r="D405" s="463">
        <v>0.34</v>
      </c>
      <c r="E405" s="462" t="s">
        <v>258</v>
      </c>
    </row>
    <row r="406" spans="1:5" x14ac:dyDescent="0.25">
      <c r="A406" s="459">
        <v>39207</v>
      </c>
      <c r="B406" s="460" t="s">
        <v>8568</v>
      </c>
      <c r="C406" s="459" t="s">
        <v>5122</v>
      </c>
      <c r="D406" s="463">
        <v>0.53</v>
      </c>
      <c r="E406" s="462" t="s">
        <v>258</v>
      </c>
    </row>
    <row r="407" spans="1:5" x14ac:dyDescent="0.25">
      <c r="A407" s="459">
        <v>39215</v>
      </c>
      <c r="B407" s="460" t="s">
        <v>8569</v>
      </c>
      <c r="C407" s="459" t="s">
        <v>5122</v>
      </c>
      <c r="D407" s="463">
        <v>3.57</v>
      </c>
      <c r="E407" s="462" t="s">
        <v>258</v>
      </c>
    </row>
    <row r="408" spans="1:5" x14ac:dyDescent="0.25">
      <c r="A408" s="459">
        <v>39216</v>
      </c>
      <c r="B408" s="460" t="s">
        <v>8570</v>
      </c>
      <c r="C408" s="459" t="s">
        <v>5122</v>
      </c>
      <c r="D408" s="463">
        <v>4.99</v>
      </c>
      <c r="E408" s="462" t="s">
        <v>258</v>
      </c>
    </row>
    <row r="409" spans="1:5" ht="25.5" x14ac:dyDescent="0.25">
      <c r="A409" s="459">
        <v>379</v>
      </c>
      <c r="B409" s="460" t="s">
        <v>8571</v>
      </c>
      <c r="C409" s="459" t="s">
        <v>5122</v>
      </c>
      <c r="D409" s="463">
        <v>0.73</v>
      </c>
      <c r="E409" s="462" t="s">
        <v>258</v>
      </c>
    </row>
    <row r="410" spans="1:5" ht="25.5" x14ac:dyDescent="0.25">
      <c r="A410" s="459">
        <v>11267</v>
      </c>
      <c r="B410" s="460" t="s">
        <v>8572</v>
      </c>
      <c r="C410" s="459" t="s">
        <v>5122</v>
      </c>
      <c r="D410" s="463">
        <v>7.27</v>
      </c>
      <c r="E410" s="462" t="s">
        <v>258</v>
      </c>
    </row>
    <row r="411" spans="1:5" x14ac:dyDescent="0.25">
      <c r="A411" s="459">
        <v>41901</v>
      </c>
      <c r="B411" s="460" t="s">
        <v>8573</v>
      </c>
      <c r="C411" s="459" t="s">
        <v>5126</v>
      </c>
      <c r="D411" s="463">
        <v>5.3</v>
      </c>
      <c r="E411" s="462" t="s">
        <v>258</v>
      </c>
    </row>
    <row r="412" spans="1:5" ht="25.5" x14ac:dyDescent="0.25">
      <c r="A412" s="459">
        <v>510</v>
      </c>
      <c r="B412" s="460" t="s">
        <v>8574</v>
      </c>
      <c r="C412" s="459" t="s">
        <v>5126</v>
      </c>
      <c r="D412" s="463">
        <v>7.32</v>
      </c>
      <c r="E412" s="462" t="s">
        <v>258</v>
      </c>
    </row>
    <row r="413" spans="1:5" ht="25.5" x14ac:dyDescent="0.25">
      <c r="A413" s="459">
        <v>516</v>
      </c>
      <c r="B413" s="460" t="s">
        <v>8575</v>
      </c>
      <c r="C413" s="459" t="s">
        <v>5126</v>
      </c>
      <c r="D413" s="463">
        <v>7.81</v>
      </c>
      <c r="E413" s="462" t="s">
        <v>258</v>
      </c>
    </row>
    <row r="414" spans="1:5" ht="25.5" x14ac:dyDescent="0.25">
      <c r="A414" s="459">
        <v>509</v>
      </c>
      <c r="B414" s="460" t="s">
        <v>8576</v>
      </c>
      <c r="C414" s="459" t="s">
        <v>5126</v>
      </c>
      <c r="D414" s="463">
        <v>7.97</v>
      </c>
      <c r="E414" s="462" t="s">
        <v>258</v>
      </c>
    </row>
    <row r="415" spans="1:5" x14ac:dyDescent="0.25">
      <c r="A415" s="459">
        <v>40331</v>
      </c>
      <c r="B415" s="460" t="s">
        <v>8577</v>
      </c>
      <c r="C415" s="459" t="s">
        <v>5121</v>
      </c>
      <c r="D415" s="463">
        <v>11.92</v>
      </c>
      <c r="E415" s="462" t="s">
        <v>374</v>
      </c>
    </row>
    <row r="416" spans="1:5" x14ac:dyDescent="0.25">
      <c r="A416" s="459">
        <v>40930</v>
      </c>
      <c r="B416" s="460" t="s">
        <v>8578</v>
      </c>
      <c r="C416" s="459" t="s">
        <v>5130</v>
      </c>
      <c r="D416" s="461">
        <v>2125.61</v>
      </c>
      <c r="E416" s="462" t="s">
        <v>374</v>
      </c>
    </row>
    <row r="417" spans="1:5" x14ac:dyDescent="0.25">
      <c r="A417" s="459">
        <v>11761</v>
      </c>
      <c r="B417" s="460" t="s">
        <v>8579</v>
      </c>
      <c r="C417" s="459" t="s">
        <v>5122</v>
      </c>
      <c r="D417" s="463">
        <v>52.67</v>
      </c>
      <c r="E417" s="462" t="s">
        <v>258</v>
      </c>
    </row>
    <row r="418" spans="1:5" x14ac:dyDescent="0.25">
      <c r="A418" s="459">
        <v>377</v>
      </c>
      <c r="B418" s="460" t="s">
        <v>8580</v>
      </c>
      <c r="C418" s="459" t="s">
        <v>5122</v>
      </c>
      <c r="D418" s="463">
        <v>24.75</v>
      </c>
      <c r="E418" s="462" t="s">
        <v>258</v>
      </c>
    </row>
    <row r="419" spans="1:5" x14ac:dyDescent="0.25">
      <c r="A419" s="459">
        <v>7588</v>
      </c>
      <c r="B419" s="460" t="s">
        <v>8581</v>
      </c>
      <c r="C419" s="459" t="s">
        <v>5122</v>
      </c>
      <c r="D419" s="463">
        <v>37.450000000000003</v>
      </c>
      <c r="E419" s="462" t="s">
        <v>258</v>
      </c>
    </row>
    <row r="420" spans="1:5" x14ac:dyDescent="0.25">
      <c r="A420" s="459">
        <v>34392</v>
      </c>
      <c r="B420" s="460" t="s">
        <v>8582</v>
      </c>
      <c r="C420" s="459" t="s">
        <v>5121</v>
      </c>
      <c r="D420" s="463">
        <v>20.55</v>
      </c>
      <c r="E420" s="462" t="s">
        <v>374</v>
      </c>
    </row>
    <row r="421" spans="1:5" x14ac:dyDescent="0.25">
      <c r="A421" s="459">
        <v>40908</v>
      </c>
      <c r="B421" s="460" t="s">
        <v>8583</v>
      </c>
      <c r="C421" s="459" t="s">
        <v>5130</v>
      </c>
      <c r="D421" s="461">
        <v>3666.18</v>
      </c>
      <c r="E421" s="462" t="s">
        <v>374</v>
      </c>
    </row>
    <row r="422" spans="1:5" x14ac:dyDescent="0.25">
      <c r="A422" s="459">
        <v>34551</v>
      </c>
      <c r="B422" s="460" t="s">
        <v>8584</v>
      </c>
      <c r="C422" s="459" t="s">
        <v>5121</v>
      </c>
      <c r="D422" s="463">
        <v>11.45</v>
      </c>
      <c r="E422" s="462" t="s">
        <v>374</v>
      </c>
    </row>
    <row r="423" spans="1:5" x14ac:dyDescent="0.25">
      <c r="A423" s="459">
        <v>41078</v>
      </c>
      <c r="B423" s="460" t="s">
        <v>8585</v>
      </c>
      <c r="C423" s="459" t="s">
        <v>5130</v>
      </c>
      <c r="D423" s="461">
        <v>2041.47</v>
      </c>
      <c r="E423" s="462" t="s">
        <v>374</v>
      </c>
    </row>
    <row r="424" spans="1:5" x14ac:dyDescent="0.25">
      <c r="A424" s="459">
        <v>246</v>
      </c>
      <c r="B424" s="460" t="s">
        <v>8586</v>
      </c>
      <c r="C424" s="459" t="s">
        <v>5121</v>
      </c>
      <c r="D424" s="463">
        <v>11.13</v>
      </c>
      <c r="E424" s="462" t="s">
        <v>374</v>
      </c>
    </row>
    <row r="425" spans="1:5" x14ac:dyDescent="0.25">
      <c r="A425" s="459">
        <v>40927</v>
      </c>
      <c r="B425" s="460" t="s">
        <v>8587</v>
      </c>
      <c r="C425" s="459" t="s">
        <v>5130</v>
      </c>
      <c r="D425" s="461">
        <v>1985.54</v>
      </c>
      <c r="E425" s="462" t="s">
        <v>374</v>
      </c>
    </row>
    <row r="426" spans="1:5" x14ac:dyDescent="0.25">
      <c r="A426" s="459">
        <v>2350</v>
      </c>
      <c r="B426" s="460" t="s">
        <v>8588</v>
      </c>
      <c r="C426" s="459" t="s">
        <v>5121</v>
      </c>
      <c r="D426" s="463">
        <v>22.47</v>
      </c>
      <c r="E426" s="462" t="s">
        <v>374</v>
      </c>
    </row>
    <row r="427" spans="1:5" x14ac:dyDescent="0.25">
      <c r="A427" s="459">
        <v>40812</v>
      </c>
      <c r="B427" s="460" t="s">
        <v>8589</v>
      </c>
      <c r="C427" s="459" t="s">
        <v>5130</v>
      </c>
      <c r="D427" s="461">
        <v>4007.34</v>
      </c>
      <c r="E427" s="462" t="s">
        <v>374</v>
      </c>
    </row>
    <row r="428" spans="1:5" x14ac:dyDescent="0.25">
      <c r="A428" s="459">
        <v>245</v>
      </c>
      <c r="B428" s="460" t="s">
        <v>8590</v>
      </c>
      <c r="C428" s="459" t="s">
        <v>5121</v>
      </c>
      <c r="D428" s="463">
        <v>29.35</v>
      </c>
      <c r="E428" s="462" t="s">
        <v>374</v>
      </c>
    </row>
    <row r="429" spans="1:5" x14ac:dyDescent="0.25">
      <c r="A429" s="459">
        <v>41090</v>
      </c>
      <c r="B429" s="460" t="s">
        <v>8591</v>
      </c>
      <c r="C429" s="459" t="s">
        <v>5130</v>
      </c>
      <c r="D429" s="461">
        <v>5234.46</v>
      </c>
      <c r="E429" s="462" t="s">
        <v>374</v>
      </c>
    </row>
    <row r="430" spans="1:5" x14ac:dyDescent="0.25">
      <c r="A430" s="459">
        <v>251</v>
      </c>
      <c r="B430" s="460" t="s">
        <v>8592</v>
      </c>
      <c r="C430" s="459" t="s">
        <v>5121</v>
      </c>
      <c r="D430" s="463">
        <v>10.16</v>
      </c>
      <c r="E430" s="462" t="s">
        <v>374</v>
      </c>
    </row>
    <row r="431" spans="1:5" x14ac:dyDescent="0.25">
      <c r="A431" s="459">
        <v>40975</v>
      </c>
      <c r="B431" s="460" t="s">
        <v>8593</v>
      </c>
      <c r="C431" s="459" t="s">
        <v>5130</v>
      </c>
      <c r="D431" s="461">
        <v>1815.69</v>
      </c>
      <c r="E431" s="462" t="s">
        <v>374</v>
      </c>
    </row>
    <row r="432" spans="1:5" x14ac:dyDescent="0.25">
      <c r="A432" s="459">
        <v>6127</v>
      </c>
      <c r="B432" s="460" t="s">
        <v>8594</v>
      </c>
      <c r="C432" s="459" t="s">
        <v>5121</v>
      </c>
      <c r="D432" s="463">
        <v>10.19</v>
      </c>
      <c r="E432" s="462" t="s">
        <v>374</v>
      </c>
    </row>
    <row r="433" spans="1:5" x14ac:dyDescent="0.25">
      <c r="A433" s="459">
        <v>41072</v>
      </c>
      <c r="B433" s="460" t="s">
        <v>8595</v>
      </c>
      <c r="C433" s="459" t="s">
        <v>5130</v>
      </c>
      <c r="D433" s="461">
        <v>1818.3</v>
      </c>
      <c r="E433" s="462" t="s">
        <v>374</v>
      </c>
    </row>
    <row r="434" spans="1:5" x14ac:dyDescent="0.25">
      <c r="A434" s="459">
        <v>6121</v>
      </c>
      <c r="B434" s="460" t="s">
        <v>8596</v>
      </c>
      <c r="C434" s="459" t="s">
        <v>5121</v>
      </c>
      <c r="D434" s="463">
        <v>10.98</v>
      </c>
      <c r="E434" s="462" t="s">
        <v>374</v>
      </c>
    </row>
    <row r="435" spans="1:5" x14ac:dyDescent="0.25">
      <c r="A435" s="459">
        <v>41071</v>
      </c>
      <c r="B435" s="460" t="s">
        <v>8597</v>
      </c>
      <c r="C435" s="459" t="s">
        <v>5130</v>
      </c>
      <c r="D435" s="461">
        <v>1959.36</v>
      </c>
      <c r="E435" s="462" t="s">
        <v>374</v>
      </c>
    </row>
    <row r="436" spans="1:5" x14ac:dyDescent="0.25">
      <c r="A436" s="459">
        <v>244</v>
      </c>
      <c r="B436" s="460" t="s">
        <v>8598</v>
      </c>
      <c r="C436" s="459" t="s">
        <v>5121</v>
      </c>
      <c r="D436" s="463">
        <v>6.4</v>
      </c>
      <c r="E436" s="462" t="s">
        <v>374</v>
      </c>
    </row>
    <row r="437" spans="1:5" x14ac:dyDescent="0.25">
      <c r="A437" s="459">
        <v>41093</v>
      </c>
      <c r="B437" s="460" t="s">
        <v>8599</v>
      </c>
      <c r="C437" s="459" t="s">
        <v>5130</v>
      </c>
      <c r="D437" s="461">
        <v>1199.25</v>
      </c>
      <c r="E437" s="462" t="s">
        <v>374</v>
      </c>
    </row>
    <row r="438" spans="1:5" x14ac:dyDescent="0.25">
      <c r="A438" s="459">
        <v>532</v>
      </c>
      <c r="B438" s="460" t="s">
        <v>8600</v>
      </c>
      <c r="C438" s="459" t="s">
        <v>5121</v>
      </c>
      <c r="D438" s="463">
        <v>32.43</v>
      </c>
      <c r="E438" s="462" t="s">
        <v>374</v>
      </c>
    </row>
    <row r="439" spans="1:5" x14ac:dyDescent="0.25">
      <c r="A439" s="459">
        <v>40931</v>
      </c>
      <c r="B439" s="460" t="s">
        <v>8601</v>
      </c>
      <c r="C439" s="459" t="s">
        <v>5130</v>
      </c>
      <c r="D439" s="461">
        <v>5782.78</v>
      </c>
      <c r="E439" s="462" t="s">
        <v>374</v>
      </c>
    </row>
    <row r="440" spans="1:5" x14ac:dyDescent="0.25">
      <c r="A440" s="459">
        <v>36150</v>
      </c>
      <c r="B440" s="460" t="s">
        <v>8602</v>
      </c>
      <c r="C440" s="459" t="s">
        <v>5122</v>
      </c>
      <c r="D440" s="463">
        <v>33.26</v>
      </c>
      <c r="E440" s="462" t="s">
        <v>258</v>
      </c>
    </row>
    <row r="441" spans="1:5" x14ac:dyDescent="0.25">
      <c r="A441" s="459">
        <v>41069</v>
      </c>
      <c r="B441" s="460" t="s">
        <v>8603</v>
      </c>
      <c r="C441" s="459" t="s">
        <v>5130</v>
      </c>
      <c r="D441" s="461">
        <v>2800.54</v>
      </c>
      <c r="E441" s="462" t="s">
        <v>374</v>
      </c>
    </row>
    <row r="442" spans="1:5" x14ac:dyDescent="0.25">
      <c r="A442" s="459">
        <v>4760</v>
      </c>
      <c r="B442" s="460" t="s">
        <v>8604</v>
      </c>
      <c r="C442" s="459" t="s">
        <v>5121</v>
      </c>
      <c r="D442" s="463">
        <v>15.71</v>
      </c>
      <c r="E442" s="462" t="s">
        <v>374</v>
      </c>
    </row>
    <row r="443" spans="1:5" x14ac:dyDescent="0.25">
      <c r="A443" s="459">
        <v>10422</v>
      </c>
      <c r="B443" s="460" t="s">
        <v>8605</v>
      </c>
      <c r="C443" s="459" t="s">
        <v>5122</v>
      </c>
      <c r="D443" s="463">
        <v>308.12</v>
      </c>
      <c r="E443" s="462" t="s">
        <v>258</v>
      </c>
    </row>
    <row r="444" spans="1:5" x14ac:dyDescent="0.25">
      <c r="A444" s="459">
        <v>10420</v>
      </c>
      <c r="B444" s="460" t="s">
        <v>8606</v>
      </c>
      <c r="C444" s="459" t="s">
        <v>5122</v>
      </c>
      <c r="D444" s="463">
        <v>115.56</v>
      </c>
      <c r="E444" s="462" t="s">
        <v>258</v>
      </c>
    </row>
    <row r="445" spans="1:5" x14ac:dyDescent="0.25">
      <c r="A445" s="459">
        <v>10421</v>
      </c>
      <c r="B445" s="460" t="s">
        <v>8607</v>
      </c>
      <c r="C445" s="459" t="s">
        <v>5122</v>
      </c>
      <c r="D445" s="463">
        <v>154.65</v>
      </c>
      <c r="E445" s="462" t="s">
        <v>258</v>
      </c>
    </row>
    <row r="446" spans="1:5" ht="25.5" x14ac:dyDescent="0.25">
      <c r="A446" s="459">
        <v>36520</v>
      </c>
      <c r="B446" s="460" t="s">
        <v>8608</v>
      </c>
      <c r="C446" s="459" t="s">
        <v>5122</v>
      </c>
      <c r="D446" s="463">
        <v>575.73</v>
      </c>
      <c r="E446" s="462" t="s">
        <v>258</v>
      </c>
    </row>
    <row r="447" spans="1:5" x14ac:dyDescent="0.25">
      <c r="A447" s="459">
        <v>11784</v>
      </c>
      <c r="B447" s="460" t="s">
        <v>8609</v>
      </c>
      <c r="C447" s="459" t="s">
        <v>5122</v>
      </c>
      <c r="D447" s="463">
        <v>432.4</v>
      </c>
      <c r="E447" s="462" t="s">
        <v>258</v>
      </c>
    </row>
    <row r="448" spans="1:5" x14ac:dyDescent="0.25">
      <c r="A448" s="459">
        <v>10</v>
      </c>
      <c r="B448" s="460" t="s">
        <v>8610</v>
      </c>
      <c r="C448" s="459" t="s">
        <v>5122</v>
      </c>
      <c r="D448" s="463">
        <v>9.64</v>
      </c>
      <c r="E448" s="462" t="s">
        <v>258</v>
      </c>
    </row>
    <row r="449" spans="1:5" x14ac:dyDescent="0.25">
      <c r="A449" s="459">
        <v>4815</v>
      </c>
      <c r="B449" s="460" t="s">
        <v>8611</v>
      </c>
      <c r="C449" s="459" t="s">
        <v>5122</v>
      </c>
      <c r="D449" s="463">
        <v>4.7</v>
      </c>
      <c r="E449" s="462" t="s">
        <v>258</v>
      </c>
    </row>
    <row r="450" spans="1:5" x14ac:dyDescent="0.25">
      <c r="A450" s="459">
        <v>541</v>
      </c>
      <c r="B450" s="460" t="s">
        <v>8612</v>
      </c>
      <c r="C450" s="459" t="s">
        <v>5122</v>
      </c>
      <c r="D450" s="463">
        <v>128.05000000000001</v>
      </c>
      <c r="E450" s="462" t="s">
        <v>258</v>
      </c>
    </row>
    <row r="451" spans="1:5" x14ac:dyDescent="0.25">
      <c r="A451" s="459">
        <v>542</v>
      </c>
      <c r="B451" s="460" t="s">
        <v>8613</v>
      </c>
      <c r="C451" s="459" t="s">
        <v>5122</v>
      </c>
      <c r="D451" s="463">
        <v>160.51</v>
      </c>
      <c r="E451" s="462" t="s">
        <v>258</v>
      </c>
    </row>
    <row r="452" spans="1:5" x14ac:dyDescent="0.25">
      <c r="A452" s="459">
        <v>540</v>
      </c>
      <c r="B452" s="460" t="s">
        <v>8614</v>
      </c>
      <c r="C452" s="459" t="s">
        <v>5122</v>
      </c>
      <c r="D452" s="463">
        <v>361.71</v>
      </c>
      <c r="E452" s="462" t="s">
        <v>258</v>
      </c>
    </row>
    <row r="453" spans="1:5" ht="25.5" x14ac:dyDescent="0.25">
      <c r="A453" s="459">
        <v>38364</v>
      </c>
      <c r="B453" s="460" t="s">
        <v>8615</v>
      </c>
      <c r="C453" s="459" t="s">
        <v>5122</v>
      </c>
      <c r="D453" s="463">
        <v>691.82</v>
      </c>
      <c r="E453" s="462" t="s">
        <v>258</v>
      </c>
    </row>
    <row r="454" spans="1:5" x14ac:dyDescent="0.25">
      <c r="A454" s="459">
        <v>11692</v>
      </c>
      <c r="B454" s="460" t="s">
        <v>8616</v>
      </c>
      <c r="C454" s="459" t="s">
        <v>5124</v>
      </c>
      <c r="D454" s="463">
        <v>204.48</v>
      </c>
      <c r="E454" s="462" t="s">
        <v>258</v>
      </c>
    </row>
    <row r="455" spans="1:5" ht="25.5" x14ac:dyDescent="0.25">
      <c r="A455" s="459">
        <v>1746</v>
      </c>
      <c r="B455" s="460" t="s">
        <v>8617</v>
      </c>
      <c r="C455" s="459" t="s">
        <v>5122</v>
      </c>
      <c r="D455" s="463">
        <v>179.03</v>
      </c>
      <c r="E455" s="462" t="s">
        <v>258</v>
      </c>
    </row>
    <row r="456" spans="1:5" ht="25.5" x14ac:dyDescent="0.25">
      <c r="A456" s="459">
        <v>1748</v>
      </c>
      <c r="B456" s="460" t="s">
        <v>8618</v>
      </c>
      <c r="C456" s="459" t="s">
        <v>5122</v>
      </c>
      <c r="D456" s="463">
        <v>238.06</v>
      </c>
      <c r="E456" s="462" t="s">
        <v>258</v>
      </c>
    </row>
    <row r="457" spans="1:5" ht="25.5" x14ac:dyDescent="0.25">
      <c r="A457" s="459">
        <v>1749</v>
      </c>
      <c r="B457" s="460" t="s">
        <v>8619</v>
      </c>
      <c r="C457" s="459" t="s">
        <v>5122</v>
      </c>
      <c r="D457" s="463">
        <v>344.91</v>
      </c>
      <c r="E457" s="462" t="s">
        <v>258</v>
      </c>
    </row>
    <row r="458" spans="1:5" ht="25.5" x14ac:dyDescent="0.25">
      <c r="A458" s="459">
        <v>37412</v>
      </c>
      <c r="B458" s="460" t="s">
        <v>8620</v>
      </c>
      <c r="C458" s="459" t="s">
        <v>5122</v>
      </c>
      <c r="D458" s="463">
        <v>175</v>
      </c>
      <c r="E458" s="462" t="s">
        <v>258</v>
      </c>
    </row>
    <row r="459" spans="1:5" ht="25.5" x14ac:dyDescent="0.25">
      <c r="A459" s="459">
        <v>1745</v>
      </c>
      <c r="B459" s="460" t="s">
        <v>8621</v>
      </c>
      <c r="C459" s="459" t="s">
        <v>5122</v>
      </c>
      <c r="D459" s="463">
        <v>208.1</v>
      </c>
      <c r="E459" s="462" t="s">
        <v>258</v>
      </c>
    </row>
    <row r="460" spans="1:5" ht="25.5" x14ac:dyDescent="0.25">
      <c r="A460" s="459">
        <v>1750</v>
      </c>
      <c r="B460" s="460" t="s">
        <v>8622</v>
      </c>
      <c r="C460" s="459" t="s">
        <v>5122</v>
      </c>
      <c r="D460" s="463">
        <v>486.3</v>
      </c>
      <c r="E460" s="462" t="s">
        <v>258</v>
      </c>
    </row>
    <row r="461" spans="1:5" ht="25.5" x14ac:dyDescent="0.25">
      <c r="A461" s="459">
        <v>11687</v>
      </c>
      <c r="B461" s="460" t="s">
        <v>8623</v>
      </c>
      <c r="C461" s="459" t="s">
        <v>5125</v>
      </c>
      <c r="D461" s="463">
        <v>774.82</v>
      </c>
      <c r="E461" s="462" t="s">
        <v>258</v>
      </c>
    </row>
    <row r="462" spans="1:5" ht="25.5" x14ac:dyDescent="0.25">
      <c r="A462" s="459">
        <v>11689</v>
      </c>
      <c r="B462" s="460" t="s">
        <v>8624</v>
      </c>
      <c r="C462" s="459" t="s">
        <v>5125</v>
      </c>
      <c r="D462" s="463">
        <v>970.8</v>
      </c>
      <c r="E462" s="462" t="s">
        <v>258</v>
      </c>
    </row>
    <row r="463" spans="1:5" x14ac:dyDescent="0.25">
      <c r="A463" s="459">
        <v>11693</v>
      </c>
      <c r="B463" s="460" t="s">
        <v>8625</v>
      </c>
      <c r="C463" s="459" t="s">
        <v>5124</v>
      </c>
      <c r="D463" s="463">
        <v>141.97999999999999</v>
      </c>
      <c r="E463" s="462" t="s">
        <v>258</v>
      </c>
    </row>
    <row r="464" spans="1:5" x14ac:dyDescent="0.25">
      <c r="A464" s="459">
        <v>36215</v>
      </c>
      <c r="B464" s="460" t="s">
        <v>8626</v>
      </c>
      <c r="C464" s="459" t="s">
        <v>5122</v>
      </c>
      <c r="D464" s="463">
        <v>693.69</v>
      </c>
      <c r="E464" s="462" t="s">
        <v>258</v>
      </c>
    </row>
    <row r="465" spans="1:5" ht="25.5" x14ac:dyDescent="0.25">
      <c r="A465" s="459">
        <v>42439</v>
      </c>
      <c r="B465" s="460" t="s">
        <v>8627</v>
      </c>
      <c r="C465" s="459" t="s">
        <v>5122</v>
      </c>
      <c r="D465" s="463">
        <v>686.09</v>
      </c>
      <c r="E465" s="462" t="s">
        <v>258</v>
      </c>
    </row>
    <row r="466" spans="1:5" x14ac:dyDescent="0.25">
      <c r="A466" s="459">
        <v>38381</v>
      </c>
      <c r="B466" s="460" t="s">
        <v>8628</v>
      </c>
      <c r="C466" s="459" t="s">
        <v>5122</v>
      </c>
      <c r="D466" s="463">
        <v>7.72</v>
      </c>
      <c r="E466" s="462" t="s">
        <v>258</v>
      </c>
    </row>
    <row r="467" spans="1:5" x14ac:dyDescent="0.25">
      <c r="A467" s="459">
        <v>39621</v>
      </c>
      <c r="B467" s="460" t="s">
        <v>8629</v>
      </c>
      <c r="C467" s="459" t="s">
        <v>5131</v>
      </c>
      <c r="D467" s="461">
        <v>1269.32</v>
      </c>
      <c r="E467" s="462" t="s">
        <v>258</v>
      </c>
    </row>
    <row r="468" spans="1:5" x14ac:dyDescent="0.25">
      <c r="A468" s="459">
        <v>39624</v>
      </c>
      <c r="B468" s="460" t="s">
        <v>8630</v>
      </c>
      <c r="C468" s="459" t="s">
        <v>5131</v>
      </c>
      <c r="D468" s="461">
        <v>1284.48</v>
      </c>
      <c r="E468" s="462" t="s">
        <v>258</v>
      </c>
    </row>
    <row r="469" spans="1:5" x14ac:dyDescent="0.25">
      <c r="A469" s="459">
        <v>39615</v>
      </c>
      <c r="B469" s="460" t="s">
        <v>8631</v>
      </c>
      <c r="C469" s="459" t="s">
        <v>5122</v>
      </c>
      <c r="D469" s="463">
        <v>442.83</v>
      </c>
      <c r="E469" s="462" t="s">
        <v>258</v>
      </c>
    </row>
    <row r="470" spans="1:5" x14ac:dyDescent="0.25">
      <c r="A470" s="459">
        <v>39620</v>
      </c>
      <c r="B470" s="460" t="s">
        <v>8632</v>
      </c>
      <c r="C470" s="459" t="s">
        <v>5122</v>
      </c>
      <c r="D470" s="463">
        <v>676.97</v>
      </c>
      <c r="E470" s="462" t="s">
        <v>258</v>
      </c>
    </row>
    <row r="471" spans="1:5" x14ac:dyDescent="0.25">
      <c r="A471" s="459">
        <v>39623</v>
      </c>
      <c r="B471" s="460" t="s">
        <v>8633</v>
      </c>
      <c r="C471" s="459" t="s">
        <v>5122</v>
      </c>
      <c r="D471" s="463">
        <v>655.53</v>
      </c>
      <c r="E471" s="462" t="s">
        <v>258</v>
      </c>
    </row>
    <row r="472" spans="1:5" x14ac:dyDescent="0.25">
      <c r="A472" s="459">
        <v>36207</v>
      </c>
      <c r="B472" s="460" t="s">
        <v>8634</v>
      </c>
      <c r="C472" s="459" t="s">
        <v>5122</v>
      </c>
      <c r="D472" s="463">
        <v>307.26</v>
      </c>
      <c r="E472" s="462" t="s">
        <v>258</v>
      </c>
    </row>
    <row r="473" spans="1:5" x14ac:dyDescent="0.25">
      <c r="A473" s="459">
        <v>36209</v>
      </c>
      <c r="B473" s="460" t="s">
        <v>8635</v>
      </c>
      <c r="C473" s="459" t="s">
        <v>5122</v>
      </c>
      <c r="D473" s="463">
        <v>352.62</v>
      </c>
      <c r="E473" s="462" t="s">
        <v>258</v>
      </c>
    </row>
    <row r="474" spans="1:5" ht="25.5" x14ac:dyDescent="0.25">
      <c r="A474" s="459">
        <v>36210</v>
      </c>
      <c r="B474" s="460" t="s">
        <v>8636</v>
      </c>
      <c r="C474" s="459" t="s">
        <v>5122</v>
      </c>
      <c r="D474" s="463">
        <v>381.53</v>
      </c>
      <c r="E474" s="462" t="s">
        <v>258</v>
      </c>
    </row>
    <row r="475" spans="1:5" x14ac:dyDescent="0.25">
      <c r="A475" s="459">
        <v>36204</v>
      </c>
      <c r="B475" s="460" t="s">
        <v>8637</v>
      </c>
      <c r="C475" s="459" t="s">
        <v>5122</v>
      </c>
      <c r="D475" s="463">
        <v>135.27000000000001</v>
      </c>
      <c r="E475" s="462" t="s">
        <v>258</v>
      </c>
    </row>
    <row r="476" spans="1:5" x14ac:dyDescent="0.25">
      <c r="A476" s="459">
        <v>36205</v>
      </c>
      <c r="B476" s="460" t="s">
        <v>8638</v>
      </c>
      <c r="C476" s="459" t="s">
        <v>5122</v>
      </c>
      <c r="D476" s="463">
        <v>150.22999999999999</v>
      </c>
      <c r="E476" s="462" t="s">
        <v>258</v>
      </c>
    </row>
    <row r="477" spans="1:5" x14ac:dyDescent="0.25">
      <c r="A477" s="459">
        <v>36081</v>
      </c>
      <c r="B477" s="460" t="s">
        <v>8639</v>
      </c>
      <c r="C477" s="459" t="s">
        <v>5122</v>
      </c>
      <c r="D477" s="463">
        <v>160.19</v>
      </c>
      <c r="E477" s="462" t="s">
        <v>258</v>
      </c>
    </row>
    <row r="478" spans="1:5" x14ac:dyDescent="0.25">
      <c r="A478" s="459">
        <v>36206</v>
      </c>
      <c r="B478" s="460" t="s">
        <v>8640</v>
      </c>
      <c r="C478" s="459" t="s">
        <v>5122</v>
      </c>
      <c r="D478" s="463">
        <v>167.82</v>
      </c>
      <c r="E478" s="462" t="s">
        <v>258</v>
      </c>
    </row>
    <row r="479" spans="1:5" x14ac:dyDescent="0.25">
      <c r="A479" s="459">
        <v>36218</v>
      </c>
      <c r="B479" s="460" t="s">
        <v>8641</v>
      </c>
      <c r="C479" s="459" t="s">
        <v>5122</v>
      </c>
      <c r="D479" s="463">
        <v>84.64</v>
      </c>
      <c r="E479" s="462" t="s">
        <v>258</v>
      </c>
    </row>
    <row r="480" spans="1:5" x14ac:dyDescent="0.25">
      <c r="A480" s="459">
        <v>36220</v>
      </c>
      <c r="B480" s="460" t="s">
        <v>8642</v>
      </c>
      <c r="C480" s="459" t="s">
        <v>5122</v>
      </c>
      <c r="D480" s="463">
        <v>97.05</v>
      </c>
      <c r="E480" s="462" t="s">
        <v>258</v>
      </c>
    </row>
    <row r="481" spans="1:5" x14ac:dyDescent="0.25">
      <c r="A481" s="459">
        <v>36080</v>
      </c>
      <c r="B481" s="460" t="s">
        <v>8643</v>
      </c>
      <c r="C481" s="459" t="s">
        <v>5122</v>
      </c>
      <c r="D481" s="463">
        <v>104.98</v>
      </c>
      <c r="E481" s="462" t="s">
        <v>258</v>
      </c>
    </row>
    <row r="482" spans="1:5" x14ac:dyDescent="0.25">
      <c r="A482" s="459">
        <v>36223</v>
      </c>
      <c r="B482" s="460" t="s">
        <v>8644</v>
      </c>
      <c r="C482" s="459" t="s">
        <v>5122</v>
      </c>
      <c r="D482" s="463">
        <v>109.93</v>
      </c>
      <c r="E482" s="462" t="s">
        <v>258</v>
      </c>
    </row>
    <row r="483" spans="1:5" x14ac:dyDescent="0.25">
      <c r="A483" s="459">
        <v>546</v>
      </c>
      <c r="B483" s="460" t="s">
        <v>8645</v>
      </c>
      <c r="C483" s="459" t="s">
        <v>5126</v>
      </c>
      <c r="D483" s="463">
        <v>5.36</v>
      </c>
      <c r="E483" s="462" t="s">
        <v>258</v>
      </c>
    </row>
    <row r="484" spans="1:5" x14ac:dyDescent="0.25">
      <c r="A484" s="459">
        <v>557</v>
      </c>
      <c r="B484" s="460" t="s">
        <v>8646</v>
      </c>
      <c r="C484" s="459" t="s">
        <v>5125</v>
      </c>
      <c r="D484" s="463">
        <v>20.57</v>
      </c>
      <c r="E484" s="462" t="s">
        <v>258</v>
      </c>
    </row>
    <row r="485" spans="1:5" x14ac:dyDescent="0.25">
      <c r="A485" s="459">
        <v>552</v>
      </c>
      <c r="B485" s="460" t="s">
        <v>8647</v>
      </c>
      <c r="C485" s="459" t="s">
        <v>5125</v>
      </c>
      <c r="D485" s="463">
        <v>10.130000000000001</v>
      </c>
      <c r="E485" s="462" t="s">
        <v>258</v>
      </c>
    </row>
    <row r="486" spans="1:5" x14ac:dyDescent="0.25">
      <c r="A486" s="459">
        <v>555</v>
      </c>
      <c r="B486" s="460" t="s">
        <v>8648</v>
      </c>
      <c r="C486" s="459" t="s">
        <v>5125</v>
      </c>
      <c r="D486" s="463">
        <v>6.21</v>
      </c>
      <c r="E486" s="462" t="s">
        <v>258</v>
      </c>
    </row>
    <row r="487" spans="1:5" x14ac:dyDescent="0.25">
      <c r="A487" s="459">
        <v>565</v>
      </c>
      <c r="B487" s="460" t="s">
        <v>8649</v>
      </c>
      <c r="C487" s="459" t="s">
        <v>5125</v>
      </c>
      <c r="D487" s="463">
        <v>9.48</v>
      </c>
      <c r="E487" s="462" t="s">
        <v>258</v>
      </c>
    </row>
    <row r="488" spans="1:5" x14ac:dyDescent="0.25">
      <c r="A488" s="459">
        <v>549</v>
      </c>
      <c r="B488" s="460" t="s">
        <v>8650</v>
      </c>
      <c r="C488" s="459" t="s">
        <v>5125</v>
      </c>
      <c r="D488" s="463">
        <v>27.12</v>
      </c>
      <c r="E488" s="462" t="s">
        <v>258</v>
      </c>
    </row>
    <row r="489" spans="1:5" x14ac:dyDescent="0.25">
      <c r="A489" s="459">
        <v>559</v>
      </c>
      <c r="B489" s="460" t="s">
        <v>8651</v>
      </c>
      <c r="C489" s="459" t="s">
        <v>5125</v>
      </c>
      <c r="D489" s="463">
        <v>13.56</v>
      </c>
      <c r="E489" s="462" t="s">
        <v>258</v>
      </c>
    </row>
    <row r="490" spans="1:5" x14ac:dyDescent="0.25">
      <c r="A490" s="459">
        <v>551</v>
      </c>
      <c r="B490" s="460" t="s">
        <v>8652</v>
      </c>
      <c r="C490" s="459" t="s">
        <v>5125</v>
      </c>
      <c r="D490" s="463">
        <v>52.99</v>
      </c>
      <c r="E490" s="462" t="s">
        <v>258</v>
      </c>
    </row>
    <row r="491" spans="1:5" x14ac:dyDescent="0.25">
      <c r="A491" s="459">
        <v>547</v>
      </c>
      <c r="B491" s="460" t="s">
        <v>8653</v>
      </c>
      <c r="C491" s="459" t="s">
        <v>5125</v>
      </c>
      <c r="D491" s="463">
        <v>20.309999999999999</v>
      </c>
      <c r="E491" s="462" t="s">
        <v>258</v>
      </c>
    </row>
    <row r="492" spans="1:5" x14ac:dyDescent="0.25">
      <c r="A492" s="459">
        <v>560</v>
      </c>
      <c r="B492" s="460" t="s">
        <v>8654</v>
      </c>
      <c r="C492" s="459" t="s">
        <v>5125</v>
      </c>
      <c r="D492" s="463">
        <v>17.16</v>
      </c>
      <c r="E492" s="462" t="s">
        <v>258</v>
      </c>
    </row>
    <row r="493" spans="1:5" x14ac:dyDescent="0.25">
      <c r="A493" s="459">
        <v>566</v>
      </c>
      <c r="B493" s="460" t="s">
        <v>8655</v>
      </c>
      <c r="C493" s="459" t="s">
        <v>5125</v>
      </c>
      <c r="D493" s="463">
        <v>2.75</v>
      </c>
      <c r="E493" s="462" t="s">
        <v>258</v>
      </c>
    </row>
    <row r="494" spans="1:5" x14ac:dyDescent="0.25">
      <c r="A494" s="459">
        <v>563</v>
      </c>
      <c r="B494" s="460" t="s">
        <v>8656</v>
      </c>
      <c r="C494" s="459" t="s">
        <v>5125</v>
      </c>
      <c r="D494" s="463">
        <v>15.41</v>
      </c>
      <c r="E494" s="462" t="s">
        <v>258</v>
      </c>
    </row>
    <row r="495" spans="1:5" x14ac:dyDescent="0.25">
      <c r="A495" s="459">
        <v>38127</v>
      </c>
      <c r="B495" s="460" t="s">
        <v>8657</v>
      </c>
      <c r="C495" s="459" t="s">
        <v>5122</v>
      </c>
      <c r="D495" s="463">
        <v>336.8</v>
      </c>
      <c r="E495" s="462" t="s">
        <v>258</v>
      </c>
    </row>
    <row r="496" spans="1:5" x14ac:dyDescent="0.25">
      <c r="A496" s="459">
        <v>38060</v>
      </c>
      <c r="B496" s="460" t="s">
        <v>8658</v>
      </c>
      <c r="C496" s="459" t="s">
        <v>5122</v>
      </c>
      <c r="D496" s="463">
        <v>62.16</v>
      </c>
      <c r="E496" s="462" t="s">
        <v>258</v>
      </c>
    </row>
    <row r="497" spans="1:5" x14ac:dyDescent="0.25">
      <c r="A497" s="459">
        <v>10956</v>
      </c>
      <c r="B497" s="460" t="s">
        <v>8659</v>
      </c>
      <c r="C497" s="459" t="s">
        <v>5122</v>
      </c>
      <c r="D497" s="463">
        <v>64.569999999999993</v>
      </c>
      <c r="E497" s="462" t="s">
        <v>258</v>
      </c>
    </row>
    <row r="498" spans="1:5" x14ac:dyDescent="0.25">
      <c r="A498" s="459">
        <v>39380</v>
      </c>
      <c r="B498" s="460" t="s">
        <v>8660</v>
      </c>
      <c r="C498" s="459" t="s">
        <v>5122</v>
      </c>
      <c r="D498" s="463">
        <v>9.86</v>
      </c>
      <c r="E498" s="462" t="s">
        <v>258</v>
      </c>
    </row>
    <row r="499" spans="1:5" x14ac:dyDescent="0.25">
      <c r="A499" s="459">
        <v>13374</v>
      </c>
      <c r="B499" s="460" t="s">
        <v>8661</v>
      </c>
      <c r="C499" s="459" t="s">
        <v>5122</v>
      </c>
      <c r="D499" s="463">
        <v>89.91</v>
      </c>
      <c r="E499" s="462" t="s">
        <v>258</v>
      </c>
    </row>
    <row r="500" spans="1:5" x14ac:dyDescent="0.25">
      <c r="A500" s="459">
        <v>37597</v>
      </c>
      <c r="B500" s="460" t="s">
        <v>8662</v>
      </c>
      <c r="C500" s="459" t="s">
        <v>5122</v>
      </c>
      <c r="D500" s="461">
        <v>317187.5</v>
      </c>
      <c r="E500" s="462" t="s">
        <v>258</v>
      </c>
    </row>
    <row r="501" spans="1:5" ht="38.25" x14ac:dyDescent="0.25">
      <c r="A501" s="459">
        <v>183</v>
      </c>
      <c r="B501" s="460" t="s">
        <v>8663</v>
      </c>
      <c r="C501" s="459" t="s">
        <v>5133</v>
      </c>
      <c r="D501" s="463">
        <v>178</v>
      </c>
      <c r="E501" s="462" t="s">
        <v>258</v>
      </c>
    </row>
    <row r="502" spans="1:5" ht="25.5" x14ac:dyDescent="0.25">
      <c r="A502" s="459">
        <v>184</v>
      </c>
      <c r="B502" s="460" t="s">
        <v>8664</v>
      </c>
      <c r="C502" s="459" t="s">
        <v>5133</v>
      </c>
      <c r="D502" s="463">
        <v>117.64</v>
      </c>
      <c r="E502" s="462" t="s">
        <v>258</v>
      </c>
    </row>
    <row r="503" spans="1:5" ht="38.25" x14ac:dyDescent="0.25">
      <c r="A503" s="459">
        <v>195</v>
      </c>
      <c r="B503" s="460" t="s">
        <v>8665</v>
      </c>
      <c r="C503" s="459" t="s">
        <v>5133</v>
      </c>
      <c r="D503" s="463">
        <v>144.6</v>
      </c>
      <c r="E503" s="462" t="s">
        <v>258</v>
      </c>
    </row>
    <row r="504" spans="1:5" ht="25.5" x14ac:dyDescent="0.25">
      <c r="A504" s="459">
        <v>194</v>
      </c>
      <c r="B504" s="460" t="s">
        <v>8666</v>
      </c>
      <c r="C504" s="459" t="s">
        <v>5133</v>
      </c>
      <c r="D504" s="463">
        <v>78.599999999999994</v>
      </c>
      <c r="E504" s="462" t="s">
        <v>258</v>
      </c>
    </row>
    <row r="505" spans="1:5" ht="25.5" x14ac:dyDescent="0.25">
      <c r="A505" s="459">
        <v>20001</v>
      </c>
      <c r="B505" s="460" t="s">
        <v>8667</v>
      </c>
      <c r="C505" s="459" t="s">
        <v>5133</v>
      </c>
      <c r="D505" s="463">
        <v>144.09</v>
      </c>
      <c r="E505" s="462" t="s">
        <v>258</v>
      </c>
    </row>
    <row r="506" spans="1:5" ht="38.25" x14ac:dyDescent="0.25">
      <c r="A506" s="459">
        <v>181</v>
      </c>
      <c r="B506" s="460" t="s">
        <v>8668</v>
      </c>
      <c r="C506" s="459" t="s">
        <v>5133</v>
      </c>
      <c r="D506" s="463">
        <v>194.95</v>
      </c>
      <c r="E506" s="462" t="s">
        <v>258</v>
      </c>
    </row>
    <row r="507" spans="1:5" ht="25.5" x14ac:dyDescent="0.25">
      <c r="A507" s="459">
        <v>39837</v>
      </c>
      <c r="B507" s="460" t="s">
        <v>8669</v>
      </c>
      <c r="C507" s="459" t="s">
        <v>5133</v>
      </c>
      <c r="D507" s="463">
        <v>224.07</v>
      </c>
      <c r="E507" s="462" t="s">
        <v>258</v>
      </c>
    </row>
    <row r="508" spans="1:5" ht="25.5" x14ac:dyDescent="0.25">
      <c r="A508" s="459">
        <v>10535</v>
      </c>
      <c r="B508" s="460" t="s">
        <v>8670</v>
      </c>
      <c r="C508" s="459" t="s">
        <v>5122</v>
      </c>
      <c r="D508" s="461">
        <v>3439.16</v>
      </c>
      <c r="E508" s="462" t="s">
        <v>258</v>
      </c>
    </row>
    <row r="509" spans="1:5" ht="25.5" x14ac:dyDescent="0.25">
      <c r="A509" s="459">
        <v>10537</v>
      </c>
      <c r="B509" s="460" t="s">
        <v>8671</v>
      </c>
      <c r="C509" s="459" t="s">
        <v>5122</v>
      </c>
      <c r="D509" s="461">
        <v>4690.08</v>
      </c>
      <c r="E509" s="462" t="s">
        <v>258</v>
      </c>
    </row>
    <row r="510" spans="1:5" ht="25.5" x14ac:dyDescent="0.25">
      <c r="A510" s="459">
        <v>13891</v>
      </c>
      <c r="B510" s="460" t="s">
        <v>8672</v>
      </c>
      <c r="C510" s="459" t="s">
        <v>5122</v>
      </c>
      <c r="D510" s="461">
        <v>4301.8599999999997</v>
      </c>
      <c r="E510" s="462" t="s">
        <v>258</v>
      </c>
    </row>
    <row r="511" spans="1:5" ht="25.5" x14ac:dyDescent="0.25">
      <c r="A511" s="459">
        <v>25975</v>
      </c>
      <c r="B511" s="460" t="s">
        <v>8673</v>
      </c>
      <c r="C511" s="459" t="s">
        <v>5122</v>
      </c>
      <c r="D511" s="461">
        <v>18711.36</v>
      </c>
      <c r="E511" s="462" t="s">
        <v>258</v>
      </c>
    </row>
    <row r="512" spans="1:5" ht="25.5" x14ac:dyDescent="0.25">
      <c r="A512" s="459">
        <v>36396</v>
      </c>
      <c r="B512" s="460" t="s">
        <v>8674</v>
      </c>
      <c r="C512" s="459" t="s">
        <v>5122</v>
      </c>
      <c r="D512" s="461">
        <v>3934.63</v>
      </c>
      <c r="E512" s="462" t="s">
        <v>258</v>
      </c>
    </row>
    <row r="513" spans="1:5" ht="25.5" x14ac:dyDescent="0.25">
      <c r="A513" s="459">
        <v>36397</v>
      </c>
      <c r="B513" s="460" t="s">
        <v>8675</v>
      </c>
      <c r="C513" s="459" t="s">
        <v>5122</v>
      </c>
      <c r="D513" s="461">
        <v>13989.8</v>
      </c>
      <c r="E513" s="462" t="s">
        <v>258</v>
      </c>
    </row>
    <row r="514" spans="1:5" ht="25.5" x14ac:dyDescent="0.25">
      <c r="A514" s="459">
        <v>36398</v>
      </c>
      <c r="B514" s="460" t="s">
        <v>8676</v>
      </c>
      <c r="C514" s="459" t="s">
        <v>5122</v>
      </c>
      <c r="D514" s="461">
        <v>17003.43</v>
      </c>
      <c r="E514" s="462" t="s">
        <v>258</v>
      </c>
    </row>
    <row r="515" spans="1:5" x14ac:dyDescent="0.25">
      <c r="A515" s="459">
        <v>647</v>
      </c>
      <c r="B515" s="460" t="s">
        <v>8677</v>
      </c>
      <c r="C515" s="459" t="s">
        <v>5121</v>
      </c>
      <c r="D515" s="463">
        <v>11.02</v>
      </c>
      <c r="E515" s="462" t="s">
        <v>374</v>
      </c>
    </row>
    <row r="516" spans="1:5" x14ac:dyDescent="0.25">
      <c r="A516" s="459">
        <v>40920</v>
      </c>
      <c r="B516" s="460" t="s">
        <v>8678</v>
      </c>
      <c r="C516" s="459" t="s">
        <v>5130</v>
      </c>
      <c r="D516" s="461">
        <v>1967.96</v>
      </c>
      <c r="E516" s="462" t="s">
        <v>374</v>
      </c>
    </row>
    <row r="517" spans="1:5" x14ac:dyDescent="0.25">
      <c r="A517" s="459">
        <v>7266</v>
      </c>
      <c r="B517" s="460" t="s">
        <v>8679</v>
      </c>
      <c r="C517" s="459" t="s">
        <v>5134</v>
      </c>
      <c r="D517" s="463">
        <v>490</v>
      </c>
      <c r="E517" s="462" t="s">
        <v>258</v>
      </c>
    </row>
    <row r="518" spans="1:5" x14ac:dyDescent="0.25">
      <c r="A518" s="459">
        <v>7270</v>
      </c>
      <c r="B518" s="460" t="s">
        <v>8680</v>
      </c>
      <c r="C518" s="459" t="s">
        <v>5122</v>
      </c>
      <c r="D518" s="463">
        <v>0.46</v>
      </c>
      <c r="E518" s="462" t="s">
        <v>258</v>
      </c>
    </row>
    <row r="519" spans="1:5" x14ac:dyDescent="0.25">
      <c r="A519" s="459">
        <v>7269</v>
      </c>
      <c r="B519" s="460" t="s">
        <v>8681</v>
      </c>
      <c r="C519" s="459" t="s">
        <v>5122</v>
      </c>
      <c r="D519" s="463">
        <v>0.33</v>
      </c>
      <c r="E519" s="462" t="s">
        <v>258</v>
      </c>
    </row>
    <row r="520" spans="1:5" x14ac:dyDescent="0.25">
      <c r="A520" s="459">
        <v>7271</v>
      </c>
      <c r="B520" s="460" t="s">
        <v>8682</v>
      </c>
      <c r="C520" s="459" t="s">
        <v>5122</v>
      </c>
      <c r="D520" s="463">
        <v>0.49</v>
      </c>
      <c r="E520" s="462" t="s">
        <v>258</v>
      </c>
    </row>
    <row r="521" spans="1:5" x14ac:dyDescent="0.25">
      <c r="A521" s="459">
        <v>7268</v>
      </c>
      <c r="B521" s="460" t="s">
        <v>8683</v>
      </c>
      <c r="C521" s="459" t="s">
        <v>5122</v>
      </c>
      <c r="D521" s="463">
        <v>0.69</v>
      </c>
      <c r="E521" s="462" t="s">
        <v>258</v>
      </c>
    </row>
    <row r="522" spans="1:5" x14ac:dyDescent="0.25">
      <c r="A522" s="459">
        <v>7267</v>
      </c>
      <c r="B522" s="460" t="s">
        <v>8684</v>
      </c>
      <c r="C522" s="459" t="s">
        <v>5122</v>
      </c>
      <c r="D522" s="463">
        <v>0.34</v>
      </c>
      <c r="E522" s="462" t="s">
        <v>258</v>
      </c>
    </row>
    <row r="523" spans="1:5" ht="25.5" x14ac:dyDescent="0.25">
      <c r="A523" s="459">
        <v>38783</v>
      </c>
      <c r="B523" s="460" t="s">
        <v>8685</v>
      </c>
      <c r="C523" s="459" t="s">
        <v>5122</v>
      </c>
      <c r="D523" s="463">
        <v>0.61</v>
      </c>
      <c r="E523" s="462" t="s">
        <v>258</v>
      </c>
    </row>
    <row r="524" spans="1:5" ht="25.5" x14ac:dyDescent="0.25">
      <c r="A524" s="459">
        <v>37593</v>
      </c>
      <c r="B524" s="460" t="s">
        <v>8686</v>
      </c>
      <c r="C524" s="459" t="s">
        <v>5122</v>
      </c>
      <c r="D524" s="463">
        <v>1.6</v>
      </c>
      <c r="E524" s="462" t="s">
        <v>258</v>
      </c>
    </row>
    <row r="525" spans="1:5" ht="25.5" x14ac:dyDescent="0.25">
      <c r="A525" s="459">
        <v>37594</v>
      </c>
      <c r="B525" s="460" t="s">
        <v>8687</v>
      </c>
      <c r="C525" s="459" t="s">
        <v>5122</v>
      </c>
      <c r="D525" s="463">
        <v>1.96</v>
      </c>
      <c r="E525" s="462" t="s">
        <v>258</v>
      </c>
    </row>
    <row r="526" spans="1:5" x14ac:dyDescent="0.25">
      <c r="A526" s="459">
        <v>37592</v>
      </c>
      <c r="B526" s="460" t="s">
        <v>8688</v>
      </c>
      <c r="C526" s="459" t="s">
        <v>5122</v>
      </c>
      <c r="D526" s="463">
        <v>1.19</v>
      </c>
      <c r="E526" s="462" t="s">
        <v>258</v>
      </c>
    </row>
    <row r="527" spans="1:5" x14ac:dyDescent="0.25">
      <c r="A527" s="459">
        <v>34556</v>
      </c>
      <c r="B527" s="460" t="s">
        <v>8689</v>
      </c>
      <c r="C527" s="459" t="s">
        <v>5122</v>
      </c>
      <c r="D527" s="463">
        <v>2.23</v>
      </c>
      <c r="E527" s="462" t="s">
        <v>258</v>
      </c>
    </row>
    <row r="528" spans="1:5" x14ac:dyDescent="0.25">
      <c r="A528" s="459">
        <v>37873</v>
      </c>
      <c r="B528" s="460" t="s">
        <v>8690</v>
      </c>
      <c r="C528" s="459" t="s">
        <v>5122</v>
      </c>
      <c r="D528" s="463">
        <v>2.4300000000000002</v>
      </c>
      <c r="E528" s="462" t="s">
        <v>258</v>
      </c>
    </row>
    <row r="529" spans="1:5" x14ac:dyDescent="0.25">
      <c r="A529" s="459">
        <v>34564</v>
      </c>
      <c r="B529" s="460" t="s">
        <v>8691</v>
      </c>
      <c r="C529" s="459" t="s">
        <v>5122</v>
      </c>
      <c r="D529" s="463">
        <v>2.78</v>
      </c>
      <c r="E529" s="462" t="s">
        <v>258</v>
      </c>
    </row>
    <row r="530" spans="1:5" x14ac:dyDescent="0.25">
      <c r="A530" s="459">
        <v>34565</v>
      </c>
      <c r="B530" s="460" t="s">
        <v>8692</v>
      </c>
      <c r="C530" s="459" t="s">
        <v>5122</v>
      </c>
      <c r="D530" s="463">
        <v>3.21</v>
      </c>
      <c r="E530" s="462" t="s">
        <v>258</v>
      </c>
    </row>
    <row r="531" spans="1:5" x14ac:dyDescent="0.25">
      <c r="A531" s="459">
        <v>38590</v>
      </c>
      <c r="B531" s="460" t="s">
        <v>8693</v>
      </c>
      <c r="C531" s="459" t="s">
        <v>5122</v>
      </c>
      <c r="D531" s="463">
        <v>1.86</v>
      </c>
      <c r="E531" s="462" t="s">
        <v>258</v>
      </c>
    </row>
    <row r="532" spans="1:5" x14ac:dyDescent="0.25">
      <c r="A532" s="459">
        <v>34566</v>
      </c>
      <c r="B532" s="460" t="s">
        <v>8694</v>
      </c>
      <c r="C532" s="459" t="s">
        <v>5122</v>
      </c>
      <c r="D532" s="463">
        <v>1.74</v>
      </c>
      <c r="E532" s="462" t="s">
        <v>258</v>
      </c>
    </row>
    <row r="533" spans="1:5" x14ac:dyDescent="0.25">
      <c r="A533" s="459">
        <v>34567</v>
      </c>
      <c r="B533" s="460" t="s">
        <v>8695</v>
      </c>
      <c r="C533" s="459" t="s">
        <v>5122</v>
      </c>
      <c r="D533" s="463">
        <v>1.95</v>
      </c>
      <c r="E533" s="462" t="s">
        <v>258</v>
      </c>
    </row>
    <row r="534" spans="1:5" x14ac:dyDescent="0.25">
      <c r="A534" s="459">
        <v>38591</v>
      </c>
      <c r="B534" s="460" t="s">
        <v>8696</v>
      </c>
      <c r="C534" s="459" t="s">
        <v>5122</v>
      </c>
      <c r="D534" s="463">
        <v>2.11</v>
      </c>
      <c r="E534" s="462" t="s">
        <v>258</v>
      </c>
    </row>
    <row r="535" spans="1:5" x14ac:dyDescent="0.25">
      <c r="A535" s="459">
        <v>34568</v>
      </c>
      <c r="B535" s="460" t="s">
        <v>8697</v>
      </c>
      <c r="C535" s="459" t="s">
        <v>5122</v>
      </c>
      <c r="D535" s="463">
        <v>2.5499999999999998</v>
      </c>
      <c r="E535" s="462" t="s">
        <v>258</v>
      </c>
    </row>
    <row r="536" spans="1:5" x14ac:dyDescent="0.25">
      <c r="A536" s="459">
        <v>34569</v>
      </c>
      <c r="B536" s="460" t="s">
        <v>8698</v>
      </c>
      <c r="C536" s="459" t="s">
        <v>5122</v>
      </c>
      <c r="D536" s="463">
        <v>2.61</v>
      </c>
      <c r="E536" s="462" t="s">
        <v>258</v>
      </c>
    </row>
    <row r="537" spans="1:5" x14ac:dyDescent="0.25">
      <c r="A537" s="459">
        <v>34570</v>
      </c>
      <c r="B537" s="460" t="s">
        <v>8699</v>
      </c>
      <c r="C537" s="459" t="s">
        <v>5122</v>
      </c>
      <c r="D537" s="463">
        <v>2.79</v>
      </c>
      <c r="E537" s="462" t="s">
        <v>258</v>
      </c>
    </row>
    <row r="538" spans="1:5" x14ac:dyDescent="0.25">
      <c r="A538" s="459">
        <v>25070</v>
      </c>
      <c r="B538" s="460" t="s">
        <v>8700</v>
      </c>
      <c r="C538" s="459" t="s">
        <v>5122</v>
      </c>
      <c r="D538" s="463">
        <v>2.14</v>
      </c>
      <c r="E538" s="462" t="s">
        <v>258</v>
      </c>
    </row>
    <row r="539" spans="1:5" x14ac:dyDescent="0.25">
      <c r="A539" s="459">
        <v>34571</v>
      </c>
      <c r="B539" s="460" t="s">
        <v>8701</v>
      </c>
      <c r="C539" s="459" t="s">
        <v>5122</v>
      </c>
      <c r="D539" s="463">
        <v>2.1800000000000002</v>
      </c>
      <c r="E539" s="462" t="s">
        <v>258</v>
      </c>
    </row>
    <row r="540" spans="1:5" x14ac:dyDescent="0.25">
      <c r="A540" s="459">
        <v>34573</v>
      </c>
      <c r="B540" s="460" t="s">
        <v>8702</v>
      </c>
      <c r="C540" s="459" t="s">
        <v>5122</v>
      </c>
      <c r="D540" s="463">
        <v>2.2999999999999998</v>
      </c>
      <c r="E540" s="462" t="s">
        <v>258</v>
      </c>
    </row>
    <row r="541" spans="1:5" x14ac:dyDescent="0.25">
      <c r="A541" s="459">
        <v>37107</v>
      </c>
      <c r="B541" s="460" t="s">
        <v>8703</v>
      </c>
      <c r="C541" s="459" t="s">
        <v>5122</v>
      </c>
      <c r="D541" s="463">
        <v>3.39</v>
      </c>
      <c r="E541" s="462" t="s">
        <v>258</v>
      </c>
    </row>
    <row r="542" spans="1:5" x14ac:dyDescent="0.25">
      <c r="A542" s="459">
        <v>34576</v>
      </c>
      <c r="B542" s="460" t="s">
        <v>8704</v>
      </c>
      <c r="C542" s="459" t="s">
        <v>5122</v>
      </c>
      <c r="D542" s="463">
        <v>3.18</v>
      </c>
      <c r="E542" s="462" t="s">
        <v>258</v>
      </c>
    </row>
    <row r="543" spans="1:5" x14ac:dyDescent="0.25">
      <c r="A543" s="459">
        <v>34577</v>
      </c>
      <c r="B543" s="460" t="s">
        <v>8705</v>
      </c>
      <c r="C543" s="459" t="s">
        <v>5122</v>
      </c>
      <c r="D543" s="463">
        <v>3.39</v>
      </c>
      <c r="E543" s="462" t="s">
        <v>258</v>
      </c>
    </row>
    <row r="544" spans="1:5" x14ac:dyDescent="0.25">
      <c r="A544" s="459">
        <v>34578</v>
      </c>
      <c r="B544" s="460" t="s">
        <v>8706</v>
      </c>
      <c r="C544" s="459" t="s">
        <v>5122</v>
      </c>
      <c r="D544" s="463">
        <v>3.76</v>
      </c>
      <c r="E544" s="462" t="s">
        <v>258</v>
      </c>
    </row>
    <row r="545" spans="1:5" x14ac:dyDescent="0.25">
      <c r="A545" s="459">
        <v>34579</v>
      </c>
      <c r="B545" s="460" t="s">
        <v>8707</v>
      </c>
      <c r="C545" s="459" t="s">
        <v>5122</v>
      </c>
      <c r="D545" s="463">
        <v>4.82</v>
      </c>
      <c r="E545" s="462" t="s">
        <v>258</v>
      </c>
    </row>
    <row r="546" spans="1:5" x14ac:dyDescent="0.25">
      <c r="A546" s="459">
        <v>25067</v>
      </c>
      <c r="B546" s="460" t="s">
        <v>8708</v>
      </c>
      <c r="C546" s="459" t="s">
        <v>5122</v>
      </c>
      <c r="D546" s="463">
        <v>2.78</v>
      </c>
      <c r="E546" s="462" t="s">
        <v>258</v>
      </c>
    </row>
    <row r="547" spans="1:5" x14ac:dyDescent="0.25">
      <c r="A547" s="459">
        <v>34580</v>
      </c>
      <c r="B547" s="460" t="s">
        <v>8709</v>
      </c>
      <c r="C547" s="459" t="s">
        <v>5122</v>
      </c>
      <c r="D547" s="463">
        <v>3.03</v>
      </c>
      <c r="E547" s="462" t="s">
        <v>258</v>
      </c>
    </row>
    <row r="548" spans="1:5" x14ac:dyDescent="0.25">
      <c r="A548" s="459">
        <v>25071</v>
      </c>
      <c r="B548" s="460" t="s">
        <v>8710</v>
      </c>
      <c r="C548" s="459" t="s">
        <v>5122</v>
      </c>
      <c r="D548" s="463">
        <v>1.46</v>
      </c>
      <c r="E548" s="462" t="s">
        <v>258</v>
      </c>
    </row>
    <row r="549" spans="1:5" x14ac:dyDescent="0.25">
      <c r="A549" s="459">
        <v>38395</v>
      </c>
      <c r="B549" s="460" t="s">
        <v>8711</v>
      </c>
      <c r="C549" s="459" t="s">
        <v>5122</v>
      </c>
      <c r="D549" s="463">
        <v>6.45</v>
      </c>
      <c r="E549" s="462" t="s">
        <v>258</v>
      </c>
    </row>
    <row r="550" spans="1:5" x14ac:dyDescent="0.25">
      <c r="A550" s="459">
        <v>34583</v>
      </c>
      <c r="B550" s="460" t="s">
        <v>8712</v>
      </c>
      <c r="C550" s="459" t="s">
        <v>5124</v>
      </c>
      <c r="D550" s="463">
        <v>68.92</v>
      </c>
      <c r="E550" s="462" t="s">
        <v>258</v>
      </c>
    </row>
    <row r="551" spans="1:5" x14ac:dyDescent="0.25">
      <c r="A551" s="459">
        <v>34584</v>
      </c>
      <c r="B551" s="460" t="s">
        <v>8713</v>
      </c>
      <c r="C551" s="459" t="s">
        <v>5124</v>
      </c>
      <c r="D551" s="463">
        <v>38.58</v>
      </c>
      <c r="E551" s="462" t="s">
        <v>258</v>
      </c>
    </row>
    <row r="552" spans="1:5" ht="25.5" x14ac:dyDescent="0.25">
      <c r="A552" s="459">
        <v>709</v>
      </c>
      <c r="B552" s="460" t="s">
        <v>8714</v>
      </c>
      <c r="C552" s="459" t="s">
        <v>5124</v>
      </c>
      <c r="D552" s="463">
        <v>468.66</v>
      </c>
      <c r="E552" s="462" t="s">
        <v>258</v>
      </c>
    </row>
    <row r="553" spans="1:5" x14ac:dyDescent="0.25">
      <c r="A553" s="459">
        <v>716</v>
      </c>
      <c r="B553" s="460" t="s">
        <v>8715</v>
      </c>
      <c r="C553" s="459" t="s">
        <v>5122</v>
      </c>
      <c r="D553" s="463">
        <v>11.12</v>
      </c>
      <c r="E553" s="462" t="s">
        <v>258</v>
      </c>
    </row>
    <row r="554" spans="1:5" x14ac:dyDescent="0.25">
      <c r="A554" s="459">
        <v>715</v>
      </c>
      <c r="B554" s="460" t="s">
        <v>8716</v>
      </c>
      <c r="C554" s="459" t="s">
        <v>5122</v>
      </c>
      <c r="D554" s="463">
        <v>11</v>
      </c>
      <c r="E554" s="462" t="s">
        <v>258</v>
      </c>
    </row>
    <row r="555" spans="1:5" x14ac:dyDescent="0.25">
      <c r="A555" s="459">
        <v>718</v>
      </c>
      <c r="B555" s="460" t="s">
        <v>8717</v>
      </c>
      <c r="C555" s="459" t="s">
        <v>5122</v>
      </c>
      <c r="D555" s="463">
        <v>16.39</v>
      </c>
      <c r="E555" s="462" t="s">
        <v>258</v>
      </c>
    </row>
    <row r="556" spans="1:5" x14ac:dyDescent="0.25">
      <c r="A556" s="459">
        <v>11981</v>
      </c>
      <c r="B556" s="460" t="s">
        <v>8718</v>
      </c>
      <c r="C556" s="459" t="s">
        <v>5122</v>
      </c>
      <c r="D556" s="463">
        <v>11.24</v>
      </c>
      <c r="E556" s="462" t="s">
        <v>258</v>
      </c>
    </row>
    <row r="557" spans="1:5" x14ac:dyDescent="0.25">
      <c r="A557" s="459">
        <v>10610</v>
      </c>
      <c r="B557" s="460" t="s">
        <v>8719</v>
      </c>
      <c r="C557" s="459" t="s">
        <v>5122</v>
      </c>
      <c r="D557" s="463">
        <v>1.32</v>
      </c>
      <c r="E557" s="462" t="s">
        <v>258</v>
      </c>
    </row>
    <row r="558" spans="1:5" x14ac:dyDescent="0.25">
      <c r="A558" s="459">
        <v>34585</v>
      </c>
      <c r="B558" s="460" t="s">
        <v>8720</v>
      </c>
      <c r="C558" s="459" t="s">
        <v>5122</v>
      </c>
      <c r="D558" s="463">
        <v>1.34</v>
      </c>
      <c r="E558" s="462" t="s">
        <v>258</v>
      </c>
    </row>
    <row r="559" spans="1:5" x14ac:dyDescent="0.25">
      <c r="A559" s="459">
        <v>34586</v>
      </c>
      <c r="B559" s="460" t="s">
        <v>8721</v>
      </c>
      <c r="C559" s="459" t="s">
        <v>5122</v>
      </c>
      <c r="D559" s="463">
        <v>1.36</v>
      </c>
      <c r="E559" s="462" t="s">
        <v>258</v>
      </c>
    </row>
    <row r="560" spans="1:5" x14ac:dyDescent="0.25">
      <c r="A560" s="459">
        <v>38603</v>
      </c>
      <c r="B560" s="460" t="s">
        <v>8722</v>
      </c>
      <c r="C560" s="459" t="s">
        <v>5122</v>
      </c>
      <c r="D560" s="463">
        <v>1.57</v>
      </c>
      <c r="E560" s="462" t="s">
        <v>258</v>
      </c>
    </row>
    <row r="561" spans="1:5" x14ac:dyDescent="0.25">
      <c r="A561" s="459">
        <v>34588</v>
      </c>
      <c r="B561" s="460" t="s">
        <v>8723</v>
      </c>
      <c r="C561" s="459" t="s">
        <v>5122</v>
      </c>
      <c r="D561" s="463">
        <v>1.75</v>
      </c>
      <c r="E561" s="462" t="s">
        <v>258</v>
      </c>
    </row>
    <row r="562" spans="1:5" x14ac:dyDescent="0.25">
      <c r="A562" s="459">
        <v>34590</v>
      </c>
      <c r="B562" s="460" t="s">
        <v>8724</v>
      </c>
      <c r="C562" s="459" t="s">
        <v>5122</v>
      </c>
      <c r="D562" s="463">
        <v>1.89</v>
      </c>
      <c r="E562" s="462" t="s">
        <v>258</v>
      </c>
    </row>
    <row r="563" spans="1:5" x14ac:dyDescent="0.25">
      <c r="A563" s="459">
        <v>34591</v>
      </c>
      <c r="B563" s="460" t="s">
        <v>8725</v>
      </c>
      <c r="C563" s="459" t="s">
        <v>5122</v>
      </c>
      <c r="D563" s="463">
        <v>2.36</v>
      </c>
      <c r="E563" s="462" t="s">
        <v>258</v>
      </c>
    </row>
    <row r="564" spans="1:5" x14ac:dyDescent="0.25">
      <c r="A564" s="459">
        <v>37103</v>
      </c>
      <c r="B564" s="460" t="s">
        <v>8726</v>
      </c>
      <c r="C564" s="459" t="s">
        <v>5122</v>
      </c>
      <c r="D564" s="463">
        <v>1.82</v>
      </c>
      <c r="E564" s="462" t="s">
        <v>258</v>
      </c>
    </row>
    <row r="565" spans="1:5" x14ac:dyDescent="0.25">
      <c r="A565" s="459">
        <v>34555</v>
      </c>
      <c r="B565" s="460" t="s">
        <v>8727</v>
      </c>
      <c r="C565" s="459" t="s">
        <v>5122</v>
      </c>
      <c r="D565" s="463">
        <v>2.2799999999999998</v>
      </c>
      <c r="E565" s="462" t="s">
        <v>258</v>
      </c>
    </row>
    <row r="566" spans="1:5" x14ac:dyDescent="0.25">
      <c r="A566" s="459">
        <v>34599</v>
      </c>
      <c r="B566" s="460" t="s">
        <v>8728</v>
      </c>
      <c r="C566" s="459" t="s">
        <v>5122</v>
      </c>
      <c r="D566" s="463">
        <v>1.63</v>
      </c>
      <c r="E566" s="462" t="s">
        <v>258</v>
      </c>
    </row>
    <row r="567" spans="1:5" x14ac:dyDescent="0.25">
      <c r="A567" s="459">
        <v>674</v>
      </c>
      <c r="B567" s="460" t="s">
        <v>8729</v>
      </c>
      <c r="C567" s="459" t="s">
        <v>5124</v>
      </c>
      <c r="D567" s="463">
        <v>43.85</v>
      </c>
      <c r="E567" s="462" t="s">
        <v>258</v>
      </c>
    </row>
    <row r="568" spans="1:5" x14ac:dyDescent="0.25">
      <c r="A568" s="459">
        <v>34600</v>
      </c>
      <c r="B568" s="460" t="s">
        <v>8730</v>
      </c>
      <c r="C568" s="459" t="s">
        <v>5124</v>
      </c>
      <c r="D568" s="463">
        <v>71.25</v>
      </c>
      <c r="E568" s="462" t="s">
        <v>258</v>
      </c>
    </row>
    <row r="569" spans="1:5" x14ac:dyDescent="0.25">
      <c r="A569" s="459">
        <v>652</v>
      </c>
      <c r="B569" s="460" t="s">
        <v>8731</v>
      </c>
      <c r="C569" s="459" t="s">
        <v>5124</v>
      </c>
      <c r="D569" s="463">
        <v>90.74</v>
      </c>
      <c r="E569" s="462" t="s">
        <v>258</v>
      </c>
    </row>
    <row r="570" spans="1:5" x14ac:dyDescent="0.25">
      <c r="A570" s="459">
        <v>34592</v>
      </c>
      <c r="B570" s="460" t="s">
        <v>8732</v>
      </c>
      <c r="C570" s="459" t="s">
        <v>5122</v>
      </c>
      <c r="D570" s="463">
        <v>1.55</v>
      </c>
      <c r="E570" s="462" t="s">
        <v>258</v>
      </c>
    </row>
    <row r="571" spans="1:5" x14ac:dyDescent="0.25">
      <c r="A571" s="459">
        <v>651</v>
      </c>
      <c r="B571" s="460" t="s">
        <v>8733</v>
      </c>
      <c r="C571" s="459" t="s">
        <v>5122</v>
      </c>
      <c r="D571" s="463">
        <v>1.77</v>
      </c>
      <c r="E571" s="462" t="s">
        <v>258</v>
      </c>
    </row>
    <row r="572" spans="1:5" x14ac:dyDescent="0.25">
      <c r="A572" s="459">
        <v>654</v>
      </c>
      <c r="B572" s="460" t="s">
        <v>8734</v>
      </c>
      <c r="C572" s="459" t="s">
        <v>5122</v>
      </c>
      <c r="D572" s="463">
        <v>2.29</v>
      </c>
      <c r="E572" s="462" t="s">
        <v>258</v>
      </c>
    </row>
    <row r="573" spans="1:5" x14ac:dyDescent="0.25">
      <c r="A573" s="459">
        <v>650</v>
      </c>
      <c r="B573" s="460" t="s">
        <v>8735</v>
      </c>
      <c r="C573" s="459" t="s">
        <v>5122</v>
      </c>
      <c r="D573" s="463">
        <v>1.51</v>
      </c>
      <c r="E573" s="462" t="s">
        <v>258</v>
      </c>
    </row>
    <row r="574" spans="1:5" ht="25.5" x14ac:dyDescent="0.25">
      <c r="A574" s="459">
        <v>40517</v>
      </c>
      <c r="B574" s="460" t="s">
        <v>8736</v>
      </c>
      <c r="C574" s="459" t="s">
        <v>5124</v>
      </c>
      <c r="D574" s="463">
        <v>44.54</v>
      </c>
      <c r="E574" s="462" t="s">
        <v>258</v>
      </c>
    </row>
    <row r="575" spans="1:5" ht="25.5" x14ac:dyDescent="0.25">
      <c r="A575" s="459">
        <v>40520</v>
      </c>
      <c r="B575" s="460" t="s">
        <v>8737</v>
      </c>
      <c r="C575" s="459" t="s">
        <v>5124</v>
      </c>
      <c r="D575" s="463">
        <v>46.66</v>
      </c>
      <c r="E575" s="462" t="s">
        <v>258</v>
      </c>
    </row>
    <row r="576" spans="1:5" ht="25.5" x14ac:dyDescent="0.25">
      <c r="A576" s="459">
        <v>40515</v>
      </c>
      <c r="B576" s="460" t="s">
        <v>8738</v>
      </c>
      <c r="C576" s="459" t="s">
        <v>5124</v>
      </c>
      <c r="D576" s="463">
        <v>56.33</v>
      </c>
      <c r="E576" s="462" t="s">
        <v>258</v>
      </c>
    </row>
    <row r="577" spans="1:5" ht="25.5" x14ac:dyDescent="0.25">
      <c r="A577" s="459">
        <v>40516</v>
      </c>
      <c r="B577" s="460" t="s">
        <v>8739</v>
      </c>
      <c r="C577" s="459" t="s">
        <v>5124</v>
      </c>
      <c r="D577" s="463">
        <v>67.08</v>
      </c>
      <c r="E577" s="462" t="s">
        <v>258</v>
      </c>
    </row>
    <row r="578" spans="1:5" ht="38.25" x14ac:dyDescent="0.25">
      <c r="A578" s="459">
        <v>40529</v>
      </c>
      <c r="B578" s="460" t="s">
        <v>8740</v>
      </c>
      <c r="C578" s="459" t="s">
        <v>5124</v>
      </c>
      <c r="D578" s="463">
        <v>52.39</v>
      </c>
      <c r="E578" s="462" t="s">
        <v>258</v>
      </c>
    </row>
    <row r="579" spans="1:5" ht="38.25" x14ac:dyDescent="0.25">
      <c r="A579" s="459">
        <v>36170</v>
      </c>
      <c r="B579" s="460" t="s">
        <v>8741</v>
      </c>
      <c r="C579" s="459" t="s">
        <v>5124</v>
      </c>
      <c r="D579" s="463">
        <v>39.24</v>
      </c>
      <c r="E579" s="462" t="s">
        <v>258</v>
      </c>
    </row>
    <row r="580" spans="1:5" ht="38.25" x14ac:dyDescent="0.25">
      <c r="A580" s="459">
        <v>40524</v>
      </c>
      <c r="B580" s="460" t="s">
        <v>8742</v>
      </c>
      <c r="C580" s="459" t="s">
        <v>5124</v>
      </c>
      <c r="D580" s="463">
        <v>47.72</v>
      </c>
      <c r="E580" s="462" t="s">
        <v>258</v>
      </c>
    </row>
    <row r="581" spans="1:5" ht="38.25" x14ac:dyDescent="0.25">
      <c r="A581" s="459">
        <v>36156</v>
      </c>
      <c r="B581" s="460" t="s">
        <v>8743</v>
      </c>
      <c r="C581" s="459" t="s">
        <v>5124</v>
      </c>
      <c r="D581" s="463">
        <v>41.36</v>
      </c>
      <c r="E581" s="462" t="s">
        <v>258</v>
      </c>
    </row>
    <row r="582" spans="1:5" ht="38.25" x14ac:dyDescent="0.25">
      <c r="A582" s="459">
        <v>36155</v>
      </c>
      <c r="B582" s="460" t="s">
        <v>8744</v>
      </c>
      <c r="C582" s="459" t="s">
        <v>5124</v>
      </c>
      <c r="D582" s="463">
        <v>36.64</v>
      </c>
      <c r="E582" s="462" t="s">
        <v>258</v>
      </c>
    </row>
    <row r="583" spans="1:5" ht="38.25" x14ac:dyDescent="0.25">
      <c r="A583" s="459">
        <v>36154</v>
      </c>
      <c r="B583" s="460" t="s">
        <v>8745</v>
      </c>
      <c r="C583" s="459" t="s">
        <v>5124</v>
      </c>
      <c r="D583" s="463">
        <v>48.67</v>
      </c>
      <c r="E583" s="462" t="s">
        <v>258</v>
      </c>
    </row>
    <row r="584" spans="1:5" ht="25.5" x14ac:dyDescent="0.25">
      <c r="A584" s="459">
        <v>695</v>
      </c>
      <c r="B584" s="460" t="s">
        <v>8746</v>
      </c>
      <c r="C584" s="459" t="s">
        <v>5124</v>
      </c>
      <c r="D584" s="463">
        <v>35.979999999999997</v>
      </c>
      <c r="E584" s="462" t="s">
        <v>258</v>
      </c>
    </row>
    <row r="585" spans="1:5" ht="25.5" x14ac:dyDescent="0.25">
      <c r="A585" s="459">
        <v>679</v>
      </c>
      <c r="B585" s="460" t="s">
        <v>8747</v>
      </c>
      <c r="C585" s="459" t="s">
        <v>5124</v>
      </c>
      <c r="D585" s="463">
        <v>49.31</v>
      </c>
      <c r="E585" s="462" t="s">
        <v>258</v>
      </c>
    </row>
    <row r="586" spans="1:5" ht="25.5" x14ac:dyDescent="0.25">
      <c r="A586" s="459">
        <v>711</v>
      </c>
      <c r="B586" s="460" t="s">
        <v>8748</v>
      </c>
      <c r="C586" s="459" t="s">
        <v>5124</v>
      </c>
      <c r="D586" s="463">
        <v>37.64</v>
      </c>
      <c r="E586" s="462" t="s">
        <v>258</v>
      </c>
    </row>
    <row r="587" spans="1:5" ht="25.5" x14ac:dyDescent="0.25">
      <c r="A587" s="459">
        <v>712</v>
      </c>
      <c r="B587" s="460" t="s">
        <v>8749</v>
      </c>
      <c r="C587" s="459" t="s">
        <v>5124</v>
      </c>
      <c r="D587" s="463">
        <v>39.24</v>
      </c>
      <c r="E587" s="462" t="s">
        <v>258</v>
      </c>
    </row>
    <row r="588" spans="1:5" ht="25.5" x14ac:dyDescent="0.25">
      <c r="A588" s="459">
        <v>12614</v>
      </c>
      <c r="B588" s="460" t="s">
        <v>8750</v>
      </c>
      <c r="C588" s="459" t="s">
        <v>5122</v>
      </c>
      <c r="D588" s="463">
        <v>17.2</v>
      </c>
      <c r="E588" s="462" t="s">
        <v>258</v>
      </c>
    </row>
    <row r="589" spans="1:5" x14ac:dyDescent="0.25">
      <c r="A589" s="459">
        <v>6140</v>
      </c>
      <c r="B589" s="460" t="s">
        <v>8751</v>
      </c>
      <c r="C589" s="459" t="s">
        <v>5122</v>
      </c>
      <c r="D589" s="463">
        <v>2.41</v>
      </c>
      <c r="E589" s="462" t="s">
        <v>258</v>
      </c>
    </row>
    <row r="590" spans="1:5" x14ac:dyDescent="0.25">
      <c r="A590" s="459">
        <v>38399</v>
      </c>
      <c r="B590" s="460" t="s">
        <v>8752</v>
      </c>
      <c r="C590" s="459" t="s">
        <v>5122</v>
      </c>
      <c r="D590" s="463">
        <v>144.06</v>
      </c>
      <c r="E590" s="462" t="s">
        <v>258</v>
      </c>
    </row>
    <row r="591" spans="1:5" ht="38.25" x14ac:dyDescent="0.25">
      <c r="A591" s="459">
        <v>735</v>
      </c>
      <c r="B591" s="460" t="s">
        <v>8753</v>
      </c>
      <c r="C591" s="459" t="s">
        <v>5122</v>
      </c>
      <c r="D591" s="461">
        <v>1663.54</v>
      </c>
      <c r="E591" s="462" t="s">
        <v>258</v>
      </c>
    </row>
    <row r="592" spans="1:5" ht="25.5" x14ac:dyDescent="0.25">
      <c r="A592" s="459">
        <v>736</v>
      </c>
      <c r="B592" s="460" t="s">
        <v>8754</v>
      </c>
      <c r="C592" s="459" t="s">
        <v>5122</v>
      </c>
      <c r="D592" s="461">
        <v>1398.73</v>
      </c>
      <c r="E592" s="462" t="s">
        <v>258</v>
      </c>
    </row>
    <row r="593" spans="1:5" ht="25.5" x14ac:dyDescent="0.25">
      <c r="A593" s="459">
        <v>729</v>
      </c>
      <c r="B593" s="460" t="s">
        <v>8755</v>
      </c>
      <c r="C593" s="459" t="s">
        <v>5122</v>
      </c>
      <c r="D593" s="463">
        <v>570</v>
      </c>
      <c r="E593" s="462" t="s">
        <v>258</v>
      </c>
    </row>
    <row r="594" spans="1:5" ht="25.5" x14ac:dyDescent="0.25">
      <c r="A594" s="459">
        <v>39925</v>
      </c>
      <c r="B594" s="460" t="s">
        <v>8756</v>
      </c>
      <c r="C594" s="459" t="s">
        <v>5122</v>
      </c>
      <c r="D594" s="461">
        <v>8236.44</v>
      </c>
      <c r="E594" s="462" t="s">
        <v>258</v>
      </c>
    </row>
    <row r="595" spans="1:5" ht="25.5" x14ac:dyDescent="0.25">
      <c r="A595" s="459">
        <v>731</v>
      </c>
      <c r="B595" s="460" t="s">
        <v>8757</v>
      </c>
      <c r="C595" s="459" t="s">
        <v>5122</v>
      </c>
      <c r="D595" s="463">
        <v>554.75</v>
      </c>
      <c r="E595" s="462" t="s">
        <v>258</v>
      </c>
    </row>
    <row r="596" spans="1:5" ht="38.25" x14ac:dyDescent="0.25">
      <c r="A596" s="459">
        <v>10575</v>
      </c>
      <c r="B596" s="460" t="s">
        <v>8758</v>
      </c>
      <c r="C596" s="459" t="s">
        <v>5122</v>
      </c>
      <c r="D596" s="463">
        <v>865.73</v>
      </c>
      <c r="E596" s="462" t="s">
        <v>258</v>
      </c>
    </row>
    <row r="597" spans="1:5" ht="38.25" x14ac:dyDescent="0.25">
      <c r="A597" s="459">
        <v>733</v>
      </c>
      <c r="B597" s="460" t="s">
        <v>8759</v>
      </c>
      <c r="C597" s="459" t="s">
        <v>5122</v>
      </c>
      <c r="D597" s="463">
        <v>947.87</v>
      </c>
      <c r="E597" s="462" t="s">
        <v>258</v>
      </c>
    </row>
    <row r="598" spans="1:5" ht="25.5" x14ac:dyDescent="0.25">
      <c r="A598" s="459">
        <v>732</v>
      </c>
      <c r="B598" s="460" t="s">
        <v>8760</v>
      </c>
      <c r="C598" s="459" t="s">
        <v>5122</v>
      </c>
      <c r="D598" s="463">
        <v>935.12</v>
      </c>
      <c r="E598" s="462" t="s">
        <v>258</v>
      </c>
    </row>
    <row r="599" spans="1:5" ht="25.5" x14ac:dyDescent="0.25">
      <c r="A599" s="459">
        <v>737</v>
      </c>
      <c r="B599" s="460" t="s">
        <v>8761</v>
      </c>
      <c r="C599" s="459" t="s">
        <v>5122</v>
      </c>
      <c r="D599" s="461">
        <v>5243.9</v>
      </c>
      <c r="E599" s="462" t="s">
        <v>258</v>
      </c>
    </row>
    <row r="600" spans="1:5" ht="25.5" x14ac:dyDescent="0.25">
      <c r="A600" s="459">
        <v>738</v>
      </c>
      <c r="B600" s="460" t="s">
        <v>8762</v>
      </c>
      <c r="C600" s="459" t="s">
        <v>5122</v>
      </c>
      <c r="D600" s="461">
        <v>2431.56</v>
      </c>
      <c r="E600" s="462" t="s">
        <v>258</v>
      </c>
    </row>
    <row r="601" spans="1:5" ht="38.25" x14ac:dyDescent="0.25">
      <c r="A601" s="459">
        <v>740</v>
      </c>
      <c r="B601" s="460" t="s">
        <v>8763</v>
      </c>
      <c r="C601" s="459" t="s">
        <v>5122</v>
      </c>
      <c r="D601" s="461">
        <v>4933.13</v>
      </c>
      <c r="E601" s="462" t="s">
        <v>258</v>
      </c>
    </row>
    <row r="602" spans="1:5" ht="25.5" x14ac:dyDescent="0.25">
      <c r="A602" s="459">
        <v>734</v>
      </c>
      <c r="B602" s="460" t="s">
        <v>8764</v>
      </c>
      <c r="C602" s="459" t="s">
        <v>5122</v>
      </c>
      <c r="D602" s="461">
        <v>1002.45</v>
      </c>
      <c r="E602" s="462" t="s">
        <v>258</v>
      </c>
    </row>
    <row r="603" spans="1:5" x14ac:dyDescent="0.25">
      <c r="A603" s="459">
        <v>39008</v>
      </c>
      <c r="B603" s="460" t="s">
        <v>8765</v>
      </c>
      <c r="C603" s="459" t="s">
        <v>5122</v>
      </c>
      <c r="D603" s="461">
        <v>41924.410000000003</v>
      </c>
      <c r="E603" s="462" t="s">
        <v>258</v>
      </c>
    </row>
    <row r="604" spans="1:5" x14ac:dyDescent="0.25">
      <c r="A604" s="459">
        <v>39009</v>
      </c>
      <c r="B604" s="460" t="s">
        <v>8766</v>
      </c>
      <c r="C604" s="459" t="s">
        <v>5122</v>
      </c>
      <c r="D604" s="461">
        <v>44916.81</v>
      </c>
      <c r="E604" s="462" t="s">
        <v>258</v>
      </c>
    </row>
    <row r="605" spans="1:5" ht="38.25" x14ac:dyDescent="0.25">
      <c r="A605" s="459">
        <v>10587</v>
      </c>
      <c r="B605" s="460" t="s">
        <v>8767</v>
      </c>
      <c r="C605" s="459" t="s">
        <v>5122</v>
      </c>
      <c r="D605" s="461">
        <v>2867.81</v>
      </c>
      <c r="E605" s="462" t="s">
        <v>258</v>
      </c>
    </row>
    <row r="606" spans="1:5" ht="38.25" x14ac:dyDescent="0.25">
      <c r="A606" s="459">
        <v>759</v>
      </c>
      <c r="B606" s="460" t="s">
        <v>8768</v>
      </c>
      <c r="C606" s="459" t="s">
        <v>5122</v>
      </c>
      <c r="D606" s="461">
        <v>4123.34</v>
      </c>
      <c r="E606" s="462" t="s">
        <v>258</v>
      </c>
    </row>
    <row r="607" spans="1:5" ht="38.25" x14ac:dyDescent="0.25">
      <c r="A607" s="459">
        <v>761</v>
      </c>
      <c r="B607" s="460" t="s">
        <v>8769</v>
      </c>
      <c r="C607" s="459" t="s">
        <v>5122</v>
      </c>
      <c r="D607" s="461">
        <v>6989.41</v>
      </c>
      <c r="E607" s="462" t="s">
        <v>258</v>
      </c>
    </row>
    <row r="608" spans="1:5" ht="38.25" x14ac:dyDescent="0.25">
      <c r="A608" s="459">
        <v>750</v>
      </c>
      <c r="B608" s="460" t="s">
        <v>8770</v>
      </c>
      <c r="C608" s="459" t="s">
        <v>5122</v>
      </c>
      <c r="D608" s="461">
        <v>6635.88</v>
      </c>
      <c r="E608" s="462" t="s">
        <v>258</v>
      </c>
    </row>
    <row r="609" spans="1:5" ht="38.25" x14ac:dyDescent="0.25">
      <c r="A609" s="459">
        <v>755</v>
      </c>
      <c r="B609" s="460" t="s">
        <v>8771</v>
      </c>
      <c r="C609" s="459" t="s">
        <v>5122</v>
      </c>
      <c r="D609" s="461">
        <v>27230.46</v>
      </c>
      <c r="E609" s="462" t="s">
        <v>258</v>
      </c>
    </row>
    <row r="610" spans="1:5" ht="38.25" x14ac:dyDescent="0.25">
      <c r="A610" s="459">
        <v>749</v>
      </c>
      <c r="B610" s="460" t="s">
        <v>8772</v>
      </c>
      <c r="C610" s="459" t="s">
        <v>5122</v>
      </c>
      <c r="D610" s="461">
        <v>10014.86</v>
      </c>
      <c r="E610" s="462" t="s">
        <v>258</v>
      </c>
    </row>
    <row r="611" spans="1:5" ht="38.25" x14ac:dyDescent="0.25">
      <c r="A611" s="459">
        <v>756</v>
      </c>
      <c r="B611" s="460" t="s">
        <v>8773</v>
      </c>
      <c r="C611" s="459" t="s">
        <v>5122</v>
      </c>
      <c r="D611" s="461">
        <v>29698.46</v>
      </c>
      <c r="E611" s="462" t="s">
        <v>258</v>
      </c>
    </row>
    <row r="612" spans="1:5" ht="25.5" x14ac:dyDescent="0.25">
      <c r="A612" s="459">
        <v>757</v>
      </c>
      <c r="B612" s="460" t="s">
        <v>8774</v>
      </c>
      <c r="C612" s="459" t="s">
        <v>5122</v>
      </c>
      <c r="D612" s="461">
        <v>13485</v>
      </c>
      <c r="E612" s="462" t="s">
        <v>258</v>
      </c>
    </row>
    <row r="613" spans="1:5" ht="38.25" x14ac:dyDescent="0.25">
      <c r="A613" s="459">
        <v>10588</v>
      </c>
      <c r="B613" s="460" t="s">
        <v>8775</v>
      </c>
      <c r="C613" s="459" t="s">
        <v>5122</v>
      </c>
      <c r="D613" s="461">
        <v>2977.15</v>
      </c>
      <c r="E613" s="462" t="s">
        <v>258</v>
      </c>
    </row>
    <row r="614" spans="1:5" ht="38.25" x14ac:dyDescent="0.25">
      <c r="A614" s="459">
        <v>10592</v>
      </c>
      <c r="B614" s="460" t="s">
        <v>8776</v>
      </c>
      <c r="C614" s="459" t="s">
        <v>5122</v>
      </c>
      <c r="D614" s="461">
        <v>3596</v>
      </c>
      <c r="E614" s="462" t="s">
        <v>258</v>
      </c>
    </row>
    <row r="615" spans="1:5" ht="38.25" x14ac:dyDescent="0.25">
      <c r="A615" s="459">
        <v>10589</v>
      </c>
      <c r="B615" s="460" t="s">
        <v>8777</v>
      </c>
      <c r="C615" s="459" t="s">
        <v>5122</v>
      </c>
      <c r="D615" s="461">
        <v>4831</v>
      </c>
      <c r="E615" s="462" t="s">
        <v>258</v>
      </c>
    </row>
    <row r="616" spans="1:5" ht="25.5" x14ac:dyDescent="0.25">
      <c r="A616" s="459">
        <v>760</v>
      </c>
      <c r="B616" s="460" t="s">
        <v>8778</v>
      </c>
      <c r="C616" s="459" t="s">
        <v>5122</v>
      </c>
      <c r="D616" s="461">
        <v>26970</v>
      </c>
      <c r="E616" s="462" t="s">
        <v>258</v>
      </c>
    </row>
    <row r="617" spans="1:5" ht="38.25" x14ac:dyDescent="0.25">
      <c r="A617" s="459">
        <v>751</v>
      </c>
      <c r="B617" s="460" t="s">
        <v>8779</v>
      </c>
      <c r="C617" s="459" t="s">
        <v>5122</v>
      </c>
      <c r="D617" s="461">
        <v>4247.7700000000004</v>
      </c>
      <c r="E617" s="462" t="s">
        <v>258</v>
      </c>
    </row>
    <row r="618" spans="1:5" ht="38.25" x14ac:dyDescent="0.25">
      <c r="A618" s="459">
        <v>754</v>
      </c>
      <c r="B618" s="460" t="s">
        <v>8780</v>
      </c>
      <c r="C618" s="459" t="s">
        <v>5122</v>
      </c>
      <c r="D618" s="461">
        <v>6742.5</v>
      </c>
      <c r="E618" s="462" t="s">
        <v>258</v>
      </c>
    </row>
    <row r="619" spans="1:5" x14ac:dyDescent="0.25">
      <c r="A619" s="459">
        <v>14013</v>
      </c>
      <c r="B619" s="460" t="s">
        <v>8781</v>
      </c>
      <c r="C619" s="459" t="s">
        <v>5122</v>
      </c>
      <c r="D619" s="461">
        <v>141701.74</v>
      </c>
      <c r="E619" s="462" t="s">
        <v>258</v>
      </c>
    </row>
    <row r="620" spans="1:5" ht="25.5" x14ac:dyDescent="0.25">
      <c r="A620" s="459">
        <v>39917</v>
      </c>
      <c r="B620" s="460" t="s">
        <v>8782</v>
      </c>
      <c r="C620" s="459" t="s">
        <v>5122</v>
      </c>
      <c r="D620" s="461">
        <v>64398.92</v>
      </c>
      <c r="E620" s="462" t="s">
        <v>258</v>
      </c>
    </row>
    <row r="621" spans="1:5" x14ac:dyDescent="0.25">
      <c r="A621" s="459">
        <v>5081</v>
      </c>
      <c r="B621" s="460" t="s">
        <v>8783</v>
      </c>
      <c r="C621" s="459" t="s">
        <v>5131</v>
      </c>
      <c r="D621" s="463">
        <v>19.260000000000002</v>
      </c>
      <c r="E621" s="462" t="s">
        <v>258</v>
      </c>
    </row>
    <row r="622" spans="1:5" x14ac:dyDescent="0.25">
      <c r="A622" s="459">
        <v>38167</v>
      </c>
      <c r="B622" s="460" t="s">
        <v>8784</v>
      </c>
      <c r="C622" s="459" t="s">
        <v>5131</v>
      </c>
      <c r="D622" s="463">
        <v>16.600000000000001</v>
      </c>
      <c r="E622" s="462" t="s">
        <v>258</v>
      </c>
    </row>
    <row r="623" spans="1:5" x14ac:dyDescent="0.25">
      <c r="A623" s="459">
        <v>36145</v>
      </c>
      <c r="B623" s="460" t="s">
        <v>8785</v>
      </c>
      <c r="C623" s="459" t="s">
        <v>5131</v>
      </c>
      <c r="D623" s="463">
        <v>32.25</v>
      </c>
      <c r="E623" s="462" t="s">
        <v>258</v>
      </c>
    </row>
    <row r="624" spans="1:5" x14ac:dyDescent="0.25">
      <c r="A624" s="459">
        <v>12893</v>
      </c>
      <c r="B624" s="460" t="s">
        <v>8786</v>
      </c>
      <c r="C624" s="459" t="s">
        <v>5131</v>
      </c>
      <c r="D624" s="463">
        <v>53.76</v>
      </c>
      <c r="E624" s="462" t="s">
        <v>258</v>
      </c>
    </row>
    <row r="625" spans="1:5" x14ac:dyDescent="0.25">
      <c r="A625" s="459">
        <v>11685</v>
      </c>
      <c r="B625" s="460" t="s">
        <v>8787</v>
      </c>
      <c r="C625" s="459" t="s">
        <v>5122</v>
      </c>
      <c r="D625" s="463">
        <v>16.05</v>
      </c>
      <c r="E625" s="462" t="s">
        <v>258</v>
      </c>
    </row>
    <row r="626" spans="1:5" x14ac:dyDescent="0.25">
      <c r="A626" s="459">
        <v>11679</v>
      </c>
      <c r="B626" s="460" t="s">
        <v>8788</v>
      </c>
      <c r="C626" s="459" t="s">
        <v>5122</v>
      </c>
      <c r="D626" s="463">
        <v>6.71</v>
      </c>
      <c r="E626" s="462" t="s">
        <v>258</v>
      </c>
    </row>
    <row r="627" spans="1:5" x14ac:dyDescent="0.25">
      <c r="A627" s="459">
        <v>11680</v>
      </c>
      <c r="B627" s="460" t="s">
        <v>8789</v>
      </c>
      <c r="C627" s="459" t="s">
        <v>5122</v>
      </c>
      <c r="D627" s="463">
        <v>5.53</v>
      </c>
      <c r="E627" s="462" t="s">
        <v>258</v>
      </c>
    </row>
    <row r="628" spans="1:5" x14ac:dyDescent="0.25">
      <c r="A628" s="459">
        <v>2512</v>
      </c>
      <c r="B628" s="460" t="s">
        <v>8790</v>
      </c>
      <c r="C628" s="459" t="s">
        <v>5122</v>
      </c>
      <c r="D628" s="463">
        <v>18.95</v>
      </c>
      <c r="E628" s="462" t="s">
        <v>258</v>
      </c>
    </row>
    <row r="629" spans="1:5" x14ac:dyDescent="0.25">
      <c r="A629" s="459">
        <v>4374</v>
      </c>
      <c r="B629" s="460" t="s">
        <v>8791</v>
      </c>
      <c r="C629" s="459" t="s">
        <v>5122</v>
      </c>
      <c r="D629" s="463">
        <v>0.37</v>
      </c>
      <c r="E629" s="462" t="s">
        <v>258</v>
      </c>
    </row>
    <row r="630" spans="1:5" ht="25.5" x14ac:dyDescent="0.25">
      <c r="A630" s="459">
        <v>7568</v>
      </c>
      <c r="B630" s="460" t="s">
        <v>8792</v>
      </c>
      <c r="C630" s="459" t="s">
        <v>5122</v>
      </c>
      <c r="D630" s="463">
        <v>0.61</v>
      </c>
      <c r="E630" s="462" t="s">
        <v>258</v>
      </c>
    </row>
    <row r="631" spans="1:5" ht="25.5" x14ac:dyDescent="0.25">
      <c r="A631" s="459">
        <v>7584</v>
      </c>
      <c r="B631" s="460" t="s">
        <v>8793</v>
      </c>
      <c r="C631" s="459" t="s">
        <v>5122</v>
      </c>
      <c r="D631" s="463">
        <v>0.93</v>
      </c>
      <c r="E631" s="462" t="s">
        <v>258</v>
      </c>
    </row>
    <row r="632" spans="1:5" x14ac:dyDescent="0.25">
      <c r="A632" s="459">
        <v>11945</v>
      </c>
      <c r="B632" s="460" t="s">
        <v>8794</v>
      </c>
      <c r="C632" s="459" t="s">
        <v>5122</v>
      </c>
      <c r="D632" s="463">
        <v>0.06</v>
      </c>
      <c r="E632" s="462" t="s">
        <v>258</v>
      </c>
    </row>
    <row r="633" spans="1:5" x14ac:dyDescent="0.25">
      <c r="A633" s="459">
        <v>11946</v>
      </c>
      <c r="B633" s="460" t="s">
        <v>8795</v>
      </c>
      <c r="C633" s="459" t="s">
        <v>5122</v>
      </c>
      <c r="D633" s="463">
        <v>0.06</v>
      </c>
      <c r="E633" s="462" t="s">
        <v>258</v>
      </c>
    </row>
    <row r="634" spans="1:5" x14ac:dyDescent="0.25">
      <c r="A634" s="459">
        <v>4375</v>
      </c>
      <c r="B634" s="460" t="s">
        <v>8796</v>
      </c>
      <c r="C634" s="459" t="s">
        <v>5122</v>
      </c>
      <c r="D634" s="463">
        <v>0.1</v>
      </c>
      <c r="E634" s="462" t="s">
        <v>258</v>
      </c>
    </row>
    <row r="635" spans="1:5" ht="25.5" x14ac:dyDescent="0.25">
      <c r="A635" s="459">
        <v>11950</v>
      </c>
      <c r="B635" s="460" t="s">
        <v>8797</v>
      </c>
      <c r="C635" s="459" t="s">
        <v>5122</v>
      </c>
      <c r="D635" s="463">
        <v>0.2</v>
      </c>
      <c r="E635" s="462" t="s">
        <v>258</v>
      </c>
    </row>
    <row r="636" spans="1:5" x14ac:dyDescent="0.25">
      <c r="A636" s="459">
        <v>4376</v>
      </c>
      <c r="B636" s="460" t="s">
        <v>8798</v>
      </c>
      <c r="C636" s="459" t="s">
        <v>5122</v>
      </c>
      <c r="D636" s="463">
        <v>0.19</v>
      </c>
      <c r="E636" s="462" t="s">
        <v>258</v>
      </c>
    </row>
    <row r="637" spans="1:5" ht="25.5" x14ac:dyDescent="0.25">
      <c r="A637" s="459">
        <v>7583</v>
      </c>
      <c r="B637" s="460" t="s">
        <v>8799</v>
      </c>
      <c r="C637" s="459" t="s">
        <v>5122</v>
      </c>
      <c r="D637" s="463">
        <v>0.41</v>
      </c>
      <c r="E637" s="462" t="s">
        <v>258</v>
      </c>
    </row>
    <row r="638" spans="1:5" ht="25.5" x14ac:dyDescent="0.25">
      <c r="A638" s="459">
        <v>4350</v>
      </c>
      <c r="B638" s="460" t="s">
        <v>8800</v>
      </c>
      <c r="C638" s="459" t="s">
        <v>5122</v>
      </c>
      <c r="D638" s="463">
        <v>0.46</v>
      </c>
      <c r="E638" s="462" t="s">
        <v>258</v>
      </c>
    </row>
    <row r="639" spans="1:5" x14ac:dyDescent="0.25">
      <c r="A639" s="459">
        <v>39886</v>
      </c>
      <c r="B639" s="460" t="s">
        <v>8801</v>
      </c>
      <c r="C639" s="459" t="s">
        <v>5122</v>
      </c>
      <c r="D639" s="463">
        <v>3.43</v>
      </c>
      <c r="E639" s="462" t="s">
        <v>258</v>
      </c>
    </row>
    <row r="640" spans="1:5" x14ac:dyDescent="0.25">
      <c r="A640" s="459">
        <v>39887</v>
      </c>
      <c r="B640" s="460" t="s">
        <v>8802</v>
      </c>
      <c r="C640" s="459" t="s">
        <v>5122</v>
      </c>
      <c r="D640" s="463">
        <v>5.14</v>
      </c>
      <c r="E640" s="462" t="s">
        <v>258</v>
      </c>
    </row>
    <row r="641" spans="1:5" x14ac:dyDescent="0.25">
      <c r="A641" s="459">
        <v>39888</v>
      </c>
      <c r="B641" s="460" t="s">
        <v>8803</v>
      </c>
      <c r="C641" s="459" t="s">
        <v>5122</v>
      </c>
      <c r="D641" s="463">
        <v>11.76</v>
      </c>
      <c r="E641" s="462" t="s">
        <v>258</v>
      </c>
    </row>
    <row r="642" spans="1:5" x14ac:dyDescent="0.25">
      <c r="A642" s="459">
        <v>39890</v>
      </c>
      <c r="B642" s="460" t="s">
        <v>8804</v>
      </c>
      <c r="C642" s="459" t="s">
        <v>5122</v>
      </c>
      <c r="D642" s="463">
        <v>20.079999999999998</v>
      </c>
      <c r="E642" s="462" t="s">
        <v>258</v>
      </c>
    </row>
    <row r="643" spans="1:5" x14ac:dyDescent="0.25">
      <c r="A643" s="459">
        <v>39891</v>
      </c>
      <c r="B643" s="460" t="s">
        <v>8805</v>
      </c>
      <c r="C643" s="459" t="s">
        <v>5122</v>
      </c>
      <c r="D643" s="463">
        <v>28.31</v>
      </c>
      <c r="E643" s="462" t="s">
        <v>258</v>
      </c>
    </row>
    <row r="644" spans="1:5" x14ac:dyDescent="0.25">
      <c r="A644" s="459">
        <v>39892</v>
      </c>
      <c r="B644" s="460" t="s">
        <v>8806</v>
      </c>
      <c r="C644" s="459" t="s">
        <v>5122</v>
      </c>
      <c r="D644" s="463">
        <v>88.25</v>
      </c>
      <c r="E644" s="462" t="s">
        <v>258</v>
      </c>
    </row>
    <row r="645" spans="1:5" x14ac:dyDescent="0.25">
      <c r="A645" s="459">
        <v>790</v>
      </c>
      <c r="B645" s="460" t="s">
        <v>8807</v>
      </c>
      <c r="C645" s="459" t="s">
        <v>5122</v>
      </c>
      <c r="D645" s="463">
        <v>11.54</v>
      </c>
      <c r="E645" s="462" t="s">
        <v>258</v>
      </c>
    </row>
    <row r="646" spans="1:5" x14ac:dyDescent="0.25">
      <c r="A646" s="459">
        <v>766</v>
      </c>
      <c r="B646" s="460" t="s">
        <v>8808</v>
      </c>
      <c r="C646" s="459" t="s">
        <v>5122</v>
      </c>
      <c r="D646" s="463">
        <v>11.54</v>
      </c>
      <c r="E646" s="462" t="s">
        <v>258</v>
      </c>
    </row>
    <row r="647" spans="1:5" x14ac:dyDescent="0.25">
      <c r="A647" s="459">
        <v>791</v>
      </c>
      <c r="B647" s="460" t="s">
        <v>8809</v>
      </c>
      <c r="C647" s="459" t="s">
        <v>5122</v>
      </c>
      <c r="D647" s="463">
        <v>11.54</v>
      </c>
      <c r="E647" s="462" t="s">
        <v>258</v>
      </c>
    </row>
    <row r="648" spans="1:5" x14ac:dyDescent="0.25">
      <c r="A648" s="459">
        <v>767</v>
      </c>
      <c r="B648" s="460" t="s">
        <v>8810</v>
      </c>
      <c r="C648" s="459" t="s">
        <v>5122</v>
      </c>
      <c r="D648" s="463">
        <v>11.54</v>
      </c>
      <c r="E648" s="462" t="s">
        <v>258</v>
      </c>
    </row>
    <row r="649" spans="1:5" x14ac:dyDescent="0.25">
      <c r="A649" s="459">
        <v>768</v>
      </c>
      <c r="B649" s="460" t="s">
        <v>8811</v>
      </c>
      <c r="C649" s="459" t="s">
        <v>5122</v>
      </c>
      <c r="D649" s="463">
        <v>9.06</v>
      </c>
      <c r="E649" s="462" t="s">
        <v>258</v>
      </c>
    </row>
    <row r="650" spans="1:5" x14ac:dyDescent="0.25">
      <c r="A650" s="459">
        <v>789</v>
      </c>
      <c r="B650" s="460" t="s">
        <v>8812</v>
      </c>
      <c r="C650" s="459" t="s">
        <v>5122</v>
      </c>
      <c r="D650" s="463">
        <v>8.8699999999999992</v>
      </c>
      <c r="E650" s="462" t="s">
        <v>258</v>
      </c>
    </row>
    <row r="651" spans="1:5" x14ac:dyDescent="0.25">
      <c r="A651" s="459">
        <v>769</v>
      </c>
      <c r="B651" s="460" t="s">
        <v>8813</v>
      </c>
      <c r="C651" s="459" t="s">
        <v>5122</v>
      </c>
      <c r="D651" s="463">
        <v>9.06</v>
      </c>
      <c r="E651" s="462" t="s">
        <v>258</v>
      </c>
    </row>
    <row r="652" spans="1:5" x14ac:dyDescent="0.25">
      <c r="A652" s="459">
        <v>770</v>
      </c>
      <c r="B652" s="460" t="s">
        <v>8814</v>
      </c>
      <c r="C652" s="459" t="s">
        <v>5122</v>
      </c>
      <c r="D652" s="463">
        <v>3.2</v>
      </c>
      <c r="E652" s="462" t="s">
        <v>258</v>
      </c>
    </row>
    <row r="653" spans="1:5" x14ac:dyDescent="0.25">
      <c r="A653" s="459">
        <v>12394</v>
      </c>
      <c r="B653" s="460" t="s">
        <v>8815</v>
      </c>
      <c r="C653" s="459" t="s">
        <v>5122</v>
      </c>
      <c r="D653" s="463">
        <v>3.2</v>
      </c>
      <c r="E653" s="462" t="s">
        <v>258</v>
      </c>
    </row>
    <row r="654" spans="1:5" x14ac:dyDescent="0.25">
      <c r="A654" s="459">
        <v>764</v>
      </c>
      <c r="B654" s="460" t="s">
        <v>8816</v>
      </c>
      <c r="C654" s="459" t="s">
        <v>5122</v>
      </c>
      <c r="D654" s="463">
        <v>5.58</v>
      </c>
      <c r="E654" s="462" t="s">
        <v>258</v>
      </c>
    </row>
    <row r="655" spans="1:5" x14ac:dyDescent="0.25">
      <c r="A655" s="459">
        <v>765</v>
      </c>
      <c r="B655" s="460" t="s">
        <v>8817</v>
      </c>
      <c r="C655" s="459" t="s">
        <v>5122</v>
      </c>
      <c r="D655" s="463">
        <v>5.58</v>
      </c>
      <c r="E655" s="462" t="s">
        <v>258</v>
      </c>
    </row>
    <row r="656" spans="1:5" x14ac:dyDescent="0.25">
      <c r="A656" s="459">
        <v>787</v>
      </c>
      <c r="B656" s="460" t="s">
        <v>8818</v>
      </c>
      <c r="C656" s="459" t="s">
        <v>5122</v>
      </c>
      <c r="D656" s="463">
        <v>24.92</v>
      </c>
      <c r="E656" s="462" t="s">
        <v>258</v>
      </c>
    </row>
    <row r="657" spans="1:5" x14ac:dyDescent="0.25">
      <c r="A657" s="459">
        <v>774</v>
      </c>
      <c r="B657" s="460" t="s">
        <v>8819</v>
      </c>
      <c r="C657" s="459" t="s">
        <v>5122</v>
      </c>
      <c r="D657" s="463">
        <v>24.92</v>
      </c>
      <c r="E657" s="462" t="s">
        <v>258</v>
      </c>
    </row>
    <row r="658" spans="1:5" x14ac:dyDescent="0.25">
      <c r="A658" s="459">
        <v>773</v>
      </c>
      <c r="B658" s="460" t="s">
        <v>8820</v>
      </c>
      <c r="C658" s="459" t="s">
        <v>5122</v>
      </c>
      <c r="D658" s="463">
        <v>24.92</v>
      </c>
      <c r="E658" s="462" t="s">
        <v>258</v>
      </c>
    </row>
    <row r="659" spans="1:5" x14ac:dyDescent="0.25">
      <c r="A659" s="459">
        <v>775</v>
      </c>
      <c r="B659" s="460" t="s">
        <v>8821</v>
      </c>
      <c r="C659" s="459" t="s">
        <v>5122</v>
      </c>
      <c r="D659" s="463">
        <v>24.92</v>
      </c>
      <c r="E659" s="462" t="s">
        <v>258</v>
      </c>
    </row>
    <row r="660" spans="1:5" x14ac:dyDescent="0.25">
      <c r="A660" s="459">
        <v>788</v>
      </c>
      <c r="B660" s="460" t="s">
        <v>8822</v>
      </c>
      <c r="C660" s="459" t="s">
        <v>5122</v>
      </c>
      <c r="D660" s="463">
        <v>15.49</v>
      </c>
      <c r="E660" s="462" t="s">
        <v>258</v>
      </c>
    </row>
    <row r="661" spans="1:5" x14ac:dyDescent="0.25">
      <c r="A661" s="459">
        <v>772</v>
      </c>
      <c r="B661" s="460" t="s">
        <v>8823</v>
      </c>
      <c r="C661" s="459" t="s">
        <v>5122</v>
      </c>
      <c r="D661" s="463">
        <v>15.49</v>
      </c>
      <c r="E661" s="462" t="s">
        <v>258</v>
      </c>
    </row>
    <row r="662" spans="1:5" x14ac:dyDescent="0.25">
      <c r="A662" s="459">
        <v>771</v>
      </c>
      <c r="B662" s="460" t="s">
        <v>8824</v>
      </c>
      <c r="C662" s="459" t="s">
        <v>5122</v>
      </c>
      <c r="D662" s="463">
        <v>15.49</v>
      </c>
      <c r="E662" s="462" t="s">
        <v>258</v>
      </c>
    </row>
    <row r="663" spans="1:5" x14ac:dyDescent="0.25">
      <c r="A663" s="459">
        <v>779</v>
      </c>
      <c r="B663" s="460" t="s">
        <v>8825</v>
      </c>
      <c r="C663" s="459" t="s">
        <v>5122</v>
      </c>
      <c r="D663" s="463">
        <v>3.85</v>
      </c>
      <c r="E663" s="462" t="s">
        <v>258</v>
      </c>
    </row>
    <row r="664" spans="1:5" x14ac:dyDescent="0.25">
      <c r="A664" s="459">
        <v>776</v>
      </c>
      <c r="B664" s="460" t="s">
        <v>8826</v>
      </c>
      <c r="C664" s="459" t="s">
        <v>5122</v>
      </c>
      <c r="D664" s="463">
        <v>36.74</v>
      </c>
      <c r="E664" s="462" t="s">
        <v>258</v>
      </c>
    </row>
    <row r="665" spans="1:5" x14ac:dyDescent="0.25">
      <c r="A665" s="459">
        <v>777</v>
      </c>
      <c r="B665" s="460" t="s">
        <v>8827</v>
      </c>
      <c r="C665" s="459" t="s">
        <v>5122</v>
      </c>
      <c r="D665" s="463">
        <v>35.72</v>
      </c>
      <c r="E665" s="462" t="s">
        <v>258</v>
      </c>
    </row>
    <row r="666" spans="1:5" x14ac:dyDescent="0.25">
      <c r="A666" s="459">
        <v>780</v>
      </c>
      <c r="B666" s="460" t="s">
        <v>8828</v>
      </c>
      <c r="C666" s="459" t="s">
        <v>5122</v>
      </c>
      <c r="D666" s="463">
        <v>35.9</v>
      </c>
      <c r="E666" s="462" t="s">
        <v>258</v>
      </c>
    </row>
    <row r="667" spans="1:5" x14ac:dyDescent="0.25">
      <c r="A667" s="459">
        <v>778</v>
      </c>
      <c r="B667" s="460" t="s">
        <v>8829</v>
      </c>
      <c r="C667" s="459" t="s">
        <v>5122</v>
      </c>
      <c r="D667" s="463">
        <v>36.74</v>
      </c>
      <c r="E667" s="462" t="s">
        <v>258</v>
      </c>
    </row>
    <row r="668" spans="1:5" x14ac:dyDescent="0.25">
      <c r="A668" s="459">
        <v>781</v>
      </c>
      <c r="B668" s="460" t="s">
        <v>8830</v>
      </c>
      <c r="C668" s="459" t="s">
        <v>5122</v>
      </c>
      <c r="D668" s="463">
        <v>67.89</v>
      </c>
      <c r="E668" s="462" t="s">
        <v>258</v>
      </c>
    </row>
    <row r="669" spans="1:5" x14ac:dyDescent="0.25">
      <c r="A669" s="459">
        <v>786</v>
      </c>
      <c r="B669" s="460" t="s">
        <v>8831</v>
      </c>
      <c r="C669" s="459" t="s">
        <v>5122</v>
      </c>
      <c r="D669" s="463">
        <v>67.89</v>
      </c>
      <c r="E669" s="462" t="s">
        <v>258</v>
      </c>
    </row>
    <row r="670" spans="1:5" x14ac:dyDescent="0.25">
      <c r="A670" s="459">
        <v>782</v>
      </c>
      <c r="B670" s="460" t="s">
        <v>8832</v>
      </c>
      <c r="C670" s="459" t="s">
        <v>5122</v>
      </c>
      <c r="D670" s="463">
        <v>67.89</v>
      </c>
      <c r="E670" s="462" t="s">
        <v>258</v>
      </c>
    </row>
    <row r="671" spans="1:5" x14ac:dyDescent="0.25">
      <c r="A671" s="459">
        <v>783</v>
      </c>
      <c r="B671" s="460" t="s">
        <v>8833</v>
      </c>
      <c r="C671" s="459" t="s">
        <v>5122</v>
      </c>
      <c r="D671" s="463">
        <v>185.8</v>
      </c>
      <c r="E671" s="462" t="s">
        <v>258</v>
      </c>
    </row>
    <row r="672" spans="1:5" x14ac:dyDescent="0.25">
      <c r="A672" s="459">
        <v>785</v>
      </c>
      <c r="B672" s="460" t="s">
        <v>8834</v>
      </c>
      <c r="C672" s="459" t="s">
        <v>5122</v>
      </c>
      <c r="D672" s="463">
        <v>196.32</v>
      </c>
      <c r="E672" s="462" t="s">
        <v>258</v>
      </c>
    </row>
    <row r="673" spans="1:5" x14ac:dyDescent="0.25">
      <c r="A673" s="459">
        <v>784</v>
      </c>
      <c r="B673" s="460" t="s">
        <v>8835</v>
      </c>
      <c r="C673" s="459" t="s">
        <v>5122</v>
      </c>
      <c r="D673" s="463">
        <v>210.6</v>
      </c>
      <c r="E673" s="462" t="s">
        <v>258</v>
      </c>
    </row>
    <row r="674" spans="1:5" x14ac:dyDescent="0.25">
      <c r="A674" s="459">
        <v>831</v>
      </c>
      <c r="B674" s="460" t="s">
        <v>8836</v>
      </c>
      <c r="C674" s="459" t="s">
        <v>5122</v>
      </c>
      <c r="D674" s="463">
        <v>51.84</v>
      </c>
      <c r="E674" s="462" t="s">
        <v>258</v>
      </c>
    </row>
    <row r="675" spans="1:5" x14ac:dyDescent="0.25">
      <c r="A675" s="459">
        <v>828</v>
      </c>
      <c r="B675" s="460" t="s">
        <v>8837</v>
      </c>
      <c r="C675" s="459" t="s">
        <v>5122</v>
      </c>
      <c r="D675" s="463">
        <v>0.3</v>
      </c>
      <c r="E675" s="462" t="s">
        <v>258</v>
      </c>
    </row>
    <row r="676" spans="1:5" x14ac:dyDescent="0.25">
      <c r="A676" s="459">
        <v>829</v>
      </c>
      <c r="B676" s="460" t="s">
        <v>8838</v>
      </c>
      <c r="C676" s="459" t="s">
        <v>5122</v>
      </c>
      <c r="D676" s="463">
        <v>0.62</v>
      </c>
      <c r="E676" s="462" t="s">
        <v>258</v>
      </c>
    </row>
    <row r="677" spans="1:5" x14ac:dyDescent="0.25">
      <c r="A677" s="459">
        <v>812</v>
      </c>
      <c r="B677" s="460" t="s">
        <v>8839</v>
      </c>
      <c r="C677" s="459" t="s">
        <v>5122</v>
      </c>
      <c r="D677" s="463">
        <v>1.36</v>
      </c>
      <c r="E677" s="462" t="s">
        <v>258</v>
      </c>
    </row>
    <row r="678" spans="1:5" x14ac:dyDescent="0.25">
      <c r="A678" s="459">
        <v>819</v>
      </c>
      <c r="B678" s="460" t="s">
        <v>8840</v>
      </c>
      <c r="C678" s="459" t="s">
        <v>5122</v>
      </c>
      <c r="D678" s="463">
        <v>2.2400000000000002</v>
      </c>
      <c r="E678" s="462" t="s">
        <v>258</v>
      </c>
    </row>
    <row r="679" spans="1:5" x14ac:dyDescent="0.25">
      <c r="A679" s="459">
        <v>818</v>
      </c>
      <c r="B679" s="460" t="s">
        <v>8841</v>
      </c>
      <c r="C679" s="459" t="s">
        <v>5122</v>
      </c>
      <c r="D679" s="463">
        <v>3.76</v>
      </c>
      <c r="E679" s="462" t="s">
        <v>258</v>
      </c>
    </row>
    <row r="680" spans="1:5" x14ac:dyDescent="0.25">
      <c r="A680" s="459">
        <v>823</v>
      </c>
      <c r="B680" s="460" t="s">
        <v>8842</v>
      </c>
      <c r="C680" s="459" t="s">
        <v>5122</v>
      </c>
      <c r="D680" s="463">
        <v>11.34</v>
      </c>
      <c r="E680" s="462" t="s">
        <v>258</v>
      </c>
    </row>
    <row r="681" spans="1:5" x14ac:dyDescent="0.25">
      <c r="A681" s="459">
        <v>830</v>
      </c>
      <c r="B681" s="460" t="s">
        <v>8843</v>
      </c>
      <c r="C681" s="459" t="s">
        <v>5122</v>
      </c>
      <c r="D681" s="463">
        <v>9.34</v>
      </c>
      <c r="E681" s="462" t="s">
        <v>258</v>
      </c>
    </row>
    <row r="682" spans="1:5" x14ac:dyDescent="0.25">
      <c r="A682" s="459">
        <v>826</v>
      </c>
      <c r="B682" s="460" t="s">
        <v>8844</v>
      </c>
      <c r="C682" s="459" t="s">
        <v>5122</v>
      </c>
      <c r="D682" s="463">
        <v>29.07</v>
      </c>
      <c r="E682" s="462" t="s">
        <v>258</v>
      </c>
    </row>
    <row r="683" spans="1:5" x14ac:dyDescent="0.25">
      <c r="A683" s="459">
        <v>827</v>
      </c>
      <c r="B683" s="460" t="s">
        <v>8845</v>
      </c>
      <c r="C683" s="459" t="s">
        <v>5122</v>
      </c>
      <c r="D683" s="463">
        <v>24.56</v>
      </c>
      <c r="E683" s="462" t="s">
        <v>258</v>
      </c>
    </row>
    <row r="684" spans="1:5" x14ac:dyDescent="0.25">
      <c r="A684" s="459">
        <v>832</v>
      </c>
      <c r="B684" s="460" t="s">
        <v>8846</v>
      </c>
      <c r="C684" s="459" t="s">
        <v>5122</v>
      </c>
      <c r="D684" s="463">
        <v>1.7</v>
      </c>
      <c r="E684" s="462" t="s">
        <v>258</v>
      </c>
    </row>
    <row r="685" spans="1:5" x14ac:dyDescent="0.25">
      <c r="A685" s="459">
        <v>833</v>
      </c>
      <c r="B685" s="460" t="s">
        <v>8847</v>
      </c>
      <c r="C685" s="459" t="s">
        <v>5122</v>
      </c>
      <c r="D685" s="463">
        <v>2.41</v>
      </c>
      <c r="E685" s="462" t="s">
        <v>258</v>
      </c>
    </row>
    <row r="686" spans="1:5" x14ac:dyDescent="0.25">
      <c r="A686" s="459">
        <v>834</v>
      </c>
      <c r="B686" s="460" t="s">
        <v>8848</v>
      </c>
      <c r="C686" s="459" t="s">
        <v>5122</v>
      </c>
      <c r="D686" s="463">
        <v>2.64</v>
      </c>
      <c r="E686" s="462" t="s">
        <v>258</v>
      </c>
    </row>
    <row r="687" spans="1:5" x14ac:dyDescent="0.25">
      <c r="A687" s="459">
        <v>825</v>
      </c>
      <c r="B687" s="460" t="s">
        <v>8849</v>
      </c>
      <c r="C687" s="459" t="s">
        <v>5122</v>
      </c>
      <c r="D687" s="463">
        <v>2.95</v>
      </c>
      <c r="E687" s="462" t="s">
        <v>258</v>
      </c>
    </row>
    <row r="688" spans="1:5" x14ac:dyDescent="0.25">
      <c r="A688" s="459">
        <v>813</v>
      </c>
      <c r="B688" s="460" t="s">
        <v>8850</v>
      </c>
      <c r="C688" s="459" t="s">
        <v>5122</v>
      </c>
      <c r="D688" s="463">
        <v>2.89</v>
      </c>
      <c r="E688" s="462" t="s">
        <v>258</v>
      </c>
    </row>
    <row r="689" spans="1:5" x14ac:dyDescent="0.25">
      <c r="A689" s="459">
        <v>820</v>
      </c>
      <c r="B689" s="460" t="s">
        <v>8851</v>
      </c>
      <c r="C689" s="459" t="s">
        <v>5122</v>
      </c>
      <c r="D689" s="463">
        <v>3.67</v>
      </c>
      <c r="E689" s="462" t="s">
        <v>258</v>
      </c>
    </row>
    <row r="690" spans="1:5" x14ac:dyDescent="0.25">
      <c r="A690" s="459">
        <v>816</v>
      </c>
      <c r="B690" s="460" t="s">
        <v>8852</v>
      </c>
      <c r="C690" s="459" t="s">
        <v>5122</v>
      </c>
      <c r="D690" s="463">
        <v>6.26</v>
      </c>
      <c r="E690" s="462" t="s">
        <v>258</v>
      </c>
    </row>
    <row r="691" spans="1:5" x14ac:dyDescent="0.25">
      <c r="A691" s="459">
        <v>814</v>
      </c>
      <c r="B691" s="460" t="s">
        <v>8853</v>
      </c>
      <c r="C691" s="459" t="s">
        <v>5122</v>
      </c>
      <c r="D691" s="463">
        <v>7.56</v>
      </c>
      <c r="E691" s="462" t="s">
        <v>258</v>
      </c>
    </row>
    <row r="692" spans="1:5" x14ac:dyDescent="0.25">
      <c r="A692" s="459">
        <v>815</v>
      </c>
      <c r="B692" s="460" t="s">
        <v>8854</v>
      </c>
      <c r="C692" s="459" t="s">
        <v>5122</v>
      </c>
      <c r="D692" s="463">
        <v>8.17</v>
      </c>
      <c r="E692" s="462" t="s">
        <v>258</v>
      </c>
    </row>
    <row r="693" spans="1:5" x14ac:dyDescent="0.25">
      <c r="A693" s="459">
        <v>822</v>
      </c>
      <c r="B693" s="460" t="s">
        <v>8855</v>
      </c>
      <c r="C693" s="459" t="s">
        <v>5122</v>
      </c>
      <c r="D693" s="463">
        <v>9.9499999999999993</v>
      </c>
      <c r="E693" s="462" t="s">
        <v>258</v>
      </c>
    </row>
    <row r="694" spans="1:5" x14ac:dyDescent="0.25">
      <c r="A694" s="459">
        <v>821</v>
      </c>
      <c r="B694" s="460" t="s">
        <v>8856</v>
      </c>
      <c r="C694" s="459" t="s">
        <v>5122</v>
      </c>
      <c r="D694" s="463">
        <v>11.63</v>
      </c>
      <c r="E694" s="462" t="s">
        <v>258</v>
      </c>
    </row>
    <row r="695" spans="1:5" x14ac:dyDescent="0.25">
      <c r="A695" s="459">
        <v>817</v>
      </c>
      <c r="B695" s="460" t="s">
        <v>8857</v>
      </c>
      <c r="C695" s="459" t="s">
        <v>5122</v>
      </c>
      <c r="D695" s="463">
        <v>13.83</v>
      </c>
      <c r="E695" s="462" t="s">
        <v>258</v>
      </c>
    </row>
    <row r="696" spans="1:5" x14ac:dyDescent="0.25">
      <c r="A696" s="459">
        <v>20086</v>
      </c>
      <c r="B696" s="460" t="s">
        <v>8858</v>
      </c>
      <c r="C696" s="459" t="s">
        <v>5122</v>
      </c>
      <c r="D696" s="463">
        <v>1.35</v>
      </c>
      <c r="E696" s="462" t="s">
        <v>258</v>
      </c>
    </row>
    <row r="697" spans="1:5" x14ac:dyDescent="0.25">
      <c r="A697" s="459">
        <v>39191</v>
      </c>
      <c r="B697" s="460" t="s">
        <v>8859</v>
      </c>
      <c r="C697" s="459" t="s">
        <v>5122</v>
      </c>
      <c r="D697" s="463">
        <v>11.14</v>
      </c>
      <c r="E697" s="462" t="s">
        <v>258</v>
      </c>
    </row>
    <row r="698" spans="1:5" x14ac:dyDescent="0.25">
      <c r="A698" s="459">
        <v>39190</v>
      </c>
      <c r="B698" s="460" t="s">
        <v>8860</v>
      </c>
      <c r="C698" s="459" t="s">
        <v>5122</v>
      </c>
      <c r="D698" s="463">
        <v>11.64</v>
      </c>
      <c r="E698" s="462" t="s">
        <v>258</v>
      </c>
    </row>
    <row r="699" spans="1:5" x14ac:dyDescent="0.25">
      <c r="A699" s="459">
        <v>39189</v>
      </c>
      <c r="B699" s="460" t="s">
        <v>8861</v>
      </c>
      <c r="C699" s="459" t="s">
        <v>5122</v>
      </c>
      <c r="D699" s="463">
        <v>12.32</v>
      </c>
      <c r="E699" s="462" t="s">
        <v>258</v>
      </c>
    </row>
    <row r="700" spans="1:5" x14ac:dyDescent="0.25">
      <c r="A700" s="459">
        <v>39186</v>
      </c>
      <c r="B700" s="460" t="s">
        <v>8862</v>
      </c>
      <c r="C700" s="459" t="s">
        <v>5122</v>
      </c>
      <c r="D700" s="463">
        <v>11.02</v>
      </c>
      <c r="E700" s="462" t="s">
        <v>258</v>
      </c>
    </row>
    <row r="701" spans="1:5" x14ac:dyDescent="0.25">
      <c r="A701" s="459">
        <v>39188</v>
      </c>
      <c r="B701" s="460" t="s">
        <v>8863</v>
      </c>
      <c r="C701" s="459" t="s">
        <v>5122</v>
      </c>
      <c r="D701" s="463">
        <v>9.07</v>
      </c>
      <c r="E701" s="462" t="s">
        <v>258</v>
      </c>
    </row>
    <row r="702" spans="1:5" x14ac:dyDescent="0.25">
      <c r="A702" s="459">
        <v>39187</v>
      </c>
      <c r="B702" s="460" t="s">
        <v>8864</v>
      </c>
      <c r="C702" s="459" t="s">
        <v>5122</v>
      </c>
      <c r="D702" s="463">
        <v>9.51</v>
      </c>
      <c r="E702" s="462" t="s">
        <v>258</v>
      </c>
    </row>
    <row r="703" spans="1:5" x14ac:dyDescent="0.25">
      <c r="A703" s="459">
        <v>39184</v>
      </c>
      <c r="B703" s="460" t="s">
        <v>8865</v>
      </c>
      <c r="C703" s="459" t="s">
        <v>5122</v>
      </c>
      <c r="D703" s="463">
        <v>3.57</v>
      </c>
      <c r="E703" s="462" t="s">
        <v>258</v>
      </c>
    </row>
    <row r="704" spans="1:5" x14ac:dyDescent="0.25">
      <c r="A704" s="459">
        <v>39185</v>
      </c>
      <c r="B704" s="460" t="s">
        <v>8866</v>
      </c>
      <c r="C704" s="459" t="s">
        <v>5122</v>
      </c>
      <c r="D704" s="463">
        <v>3.26</v>
      </c>
      <c r="E704" s="462" t="s">
        <v>258</v>
      </c>
    </row>
    <row r="705" spans="1:5" x14ac:dyDescent="0.25">
      <c r="A705" s="459">
        <v>39198</v>
      </c>
      <c r="B705" s="460" t="s">
        <v>8867</v>
      </c>
      <c r="C705" s="459" t="s">
        <v>5122</v>
      </c>
      <c r="D705" s="463">
        <v>36.57</v>
      </c>
      <c r="E705" s="462" t="s">
        <v>258</v>
      </c>
    </row>
    <row r="706" spans="1:5" x14ac:dyDescent="0.25">
      <c r="A706" s="459">
        <v>39197</v>
      </c>
      <c r="B706" s="460" t="s">
        <v>8868</v>
      </c>
      <c r="C706" s="459" t="s">
        <v>5122</v>
      </c>
      <c r="D706" s="463">
        <v>38.200000000000003</v>
      </c>
      <c r="E706" s="462" t="s">
        <v>258</v>
      </c>
    </row>
    <row r="707" spans="1:5" x14ac:dyDescent="0.25">
      <c r="A707" s="459">
        <v>39196</v>
      </c>
      <c r="B707" s="460" t="s">
        <v>8869</v>
      </c>
      <c r="C707" s="459" t="s">
        <v>5122</v>
      </c>
      <c r="D707" s="463">
        <v>39.4</v>
      </c>
      <c r="E707" s="462" t="s">
        <v>258</v>
      </c>
    </row>
    <row r="708" spans="1:5" x14ac:dyDescent="0.25">
      <c r="A708" s="459">
        <v>39199</v>
      </c>
      <c r="B708" s="460" t="s">
        <v>8870</v>
      </c>
      <c r="C708" s="459" t="s">
        <v>5122</v>
      </c>
      <c r="D708" s="463">
        <v>35.19</v>
      </c>
      <c r="E708" s="462" t="s">
        <v>258</v>
      </c>
    </row>
    <row r="709" spans="1:5" x14ac:dyDescent="0.25">
      <c r="A709" s="459">
        <v>39195</v>
      </c>
      <c r="B709" s="460" t="s">
        <v>8871</v>
      </c>
      <c r="C709" s="459" t="s">
        <v>5122</v>
      </c>
      <c r="D709" s="463">
        <v>20.309999999999999</v>
      </c>
      <c r="E709" s="462" t="s">
        <v>258</v>
      </c>
    </row>
    <row r="710" spans="1:5" x14ac:dyDescent="0.25">
      <c r="A710" s="459">
        <v>39194</v>
      </c>
      <c r="B710" s="460" t="s">
        <v>8872</v>
      </c>
      <c r="C710" s="459" t="s">
        <v>5122</v>
      </c>
      <c r="D710" s="463">
        <v>21.74</v>
      </c>
      <c r="E710" s="462" t="s">
        <v>258</v>
      </c>
    </row>
    <row r="711" spans="1:5" x14ac:dyDescent="0.25">
      <c r="A711" s="459">
        <v>39193</v>
      </c>
      <c r="B711" s="460" t="s">
        <v>8873</v>
      </c>
      <c r="C711" s="459" t="s">
        <v>5122</v>
      </c>
      <c r="D711" s="463">
        <v>23.82</v>
      </c>
      <c r="E711" s="462" t="s">
        <v>258</v>
      </c>
    </row>
    <row r="712" spans="1:5" x14ac:dyDescent="0.25">
      <c r="A712" s="459">
        <v>39192</v>
      </c>
      <c r="B712" s="460" t="s">
        <v>8874</v>
      </c>
      <c r="C712" s="459" t="s">
        <v>5122</v>
      </c>
      <c r="D712" s="463">
        <v>24.78</v>
      </c>
      <c r="E712" s="462" t="s">
        <v>258</v>
      </c>
    </row>
    <row r="713" spans="1:5" x14ac:dyDescent="0.25">
      <c r="A713" s="459">
        <v>39920</v>
      </c>
      <c r="B713" s="460" t="s">
        <v>8875</v>
      </c>
      <c r="C713" s="459" t="s">
        <v>5122</v>
      </c>
      <c r="D713" s="463">
        <v>3</v>
      </c>
      <c r="E713" s="462" t="s">
        <v>258</v>
      </c>
    </row>
    <row r="714" spans="1:5" x14ac:dyDescent="0.25">
      <c r="A714" s="459">
        <v>39201</v>
      </c>
      <c r="B714" s="460" t="s">
        <v>8876</v>
      </c>
      <c r="C714" s="459" t="s">
        <v>5122</v>
      </c>
      <c r="D714" s="463">
        <v>43.72</v>
      </c>
      <c r="E714" s="462" t="s">
        <v>258</v>
      </c>
    </row>
    <row r="715" spans="1:5" x14ac:dyDescent="0.25">
      <c r="A715" s="459">
        <v>39200</v>
      </c>
      <c r="B715" s="460" t="s">
        <v>8877</v>
      </c>
      <c r="C715" s="459" t="s">
        <v>5122</v>
      </c>
      <c r="D715" s="463">
        <v>44.07</v>
      </c>
      <c r="E715" s="462" t="s">
        <v>258</v>
      </c>
    </row>
    <row r="716" spans="1:5" x14ac:dyDescent="0.25">
      <c r="A716" s="459">
        <v>39203</v>
      </c>
      <c r="B716" s="460" t="s">
        <v>8878</v>
      </c>
      <c r="C716" s="459" t="s">
        <v>5122</v>
      </c>
      <c r="D716" s="463">
        <v>35.590000000000003</v>
      </c>
      <c r="E716" s="462" t="s">
        <v>258</v>
      </c>
    </row>
    <row r="717" spans="1:5" x14ac:dyDescent="0.25">
      <c r="A717" s="459">
        <v>39202</v>
      </c>
      <c r="B717" s="460" t="s">
        <v>8879</v>
      </c>
      <c r="C717" s="459" t="s">
        <v>5122</v>
      </c>
      <c r="D717" s="463">
        <v>41.8</v>
      </c>
      <c r="E717" s="462" t="s">
        <v>258</v>
      </c>
    </row>
    <row r="718" spans="1:5" x14ac:dyDescent="0.25">
      <c r="A718" s="459">
        <v>39205</v>
      </c>
      <c r="B718" s="460" t="s">
        <v>8880</v>
      </c>
      <c r="C718" s="459" t="s">
        <v>5122</v>
      </c>
      <c r="D718" s="463">
        <v>69.75</v>
      </c>
      <c r="E718" s="462" t="s">
        <v>258</v>
      </c>
    </row>
    <row r="719" spans="1:5" x14ac:dyDescent="0.25">
      <c r="A719" s="459">
        <v>39204</v>
      </c>
      <c r="B719" s="460" t="s">
        <v>8881</v>
      </c>
      <c r="C719" s="459" t="s">
        <v>5122</v>
      </c>
      <c r="D719" s="463">
        <v>71.430000000000007</v>
      </c>
      <c r="E719" s="462" t="s">
        <v>258</v>
      </c>
    </row>
    <row r="720" spans="1:5" x14ac:dyDescent="0.25">
      <c r="A720" s="459">
        <v>39206</v>
      </c>
      <c r="B720" s="460" t="s">
        <v>8882</v>
      </c>
      <c r="C720" s="459" t="s">
        <v>5122</v>
      </c>
      <c r="D720" s="463">
        <v>67.77</v>
      </c>
      <c r="E720" s="462" t="s">
        <v>258</v>
      </c>
    </row>
    <row r="721" spans="1:5" x14ac:dyDescent="0.25">
      <c r="A721" s="459">
        <v>797</v>
      </c>
      <c r="B721" s="460" t="s">
        <v>8883</v>
      </c>
      <c r="C721" s="459" t="s">
        <v>5122</v>
      </c>
      <c r="D721" s="463">
        <v>5.41</v>
      </c>
      <c r="E721" s="462" t="s">
        <v>258</v>
      </c>
    </row>
    <row r="722" spans="1:5" x14ac:dyDescent="0.25">
      <c r="A722" s="459">
        <v>798</v>
      </c>
      <c r="B722" s="460" t="s">
        <v>8884</v>
      </c>
      <c r="C722" s="459" t="s">
        <v>5122</v>
      </c>
      <c r="D722" s="463">
        <v>0.74</v>
      </c>
      <c r="E722" s="462" t="s">
        <v>258</v>
      </c>
    </row>
    <row r="723" spans="1:5" x14ac:dyDescent="0.25">
      <c r="A723" s="459">
        <v>796</v>
      </c>
      <c r="B723" s="460" t="s">
        <v>8885</v>
      </c>
      <c r="C723" s="459" t="s">
        <v>5122</v>
      </c>
      <c r="D723" s="463">
        <v>5.18</v>
      </c>
      <c r="E723" s="462" t="s">
        <v>258</v>
      </c>
    </row>
    <row r="724" spans="1:5" x14ac:dyDescent="0.25">
      <c r="A724" s="459">
        <v>799</v>
      </c>
      <c r="B724" s="460" t="s">
        <v>8886</v>
      </c>
      <c r="C724" s="459" t="s">
        <v>5122</v>
      </c>
      <c r="D724" s="463">
        <v>2.44</v>
      </c>
      <c r="E724" s="462" t="s">
        <v>258</v>
      </c>
    </row>
    <row r="725" spans="1:5" x14ac:dyDescent="0.25">
      <c r="A725" s="459">
        <v>792</v>
      </c>
      <c r="B725" s="460" t="s">
        <v>8887</v>
      </c>
      <c r="C725" s="459" t="s">
        <v>5122</v>
      </c>
      <c r="D725" s="463">
        <v>2.4700000000000002</v>
      </c>
      <c r="E725" s="462" t="s">
        <v>258</v>
      </c>
    </row>
    <row r="726" spans="1:5" x14ac:dyDescent="0.25">
      <c r="A726" s="459">
        <v>804</v>
      </c>
      <c r="B726" s="460" t="s">
        <v>8888</v>
      </c>
      <c r="C726" s="459" t="s">
        <v>5122</v>
      </c>
      <c r="D726" s="463">
        <v>12.28</v>
      </c>
      <c r="E726" s="462" t="s">
        <v>258</v>
      </c>
    </row>
    <row r="727" spans="1:5" x14ac:dyDescent="0.25">
      <c r="A727" s="459">
        <v>793</v>
      </c>
      <c r="B727" s="460" t="s">
        <v>8889</v>
      </c>
      <c r="C727" s="459" t="s">
        <v>5122</v>
      </c>
      <c r="D727" s="463">
        <v>5.27</v>
      </c>
      <c r="E727" s="462" t="s">
        <v>258</v>
      </c>
    </row>
    <row r="728" spans="1:5" x14ac:dyDescent="0.25">
      <c r="A728" s="459">
        <v>801</v>
      </c>
      <c r="B728" s="460" t="s">
        <v>8890</v>
      </c>
      <c r="C728" s="459" t="s">
        <v>5122</v>
      </c>
      <c r="D728" s="463">
        <v>3.76</v>
      </c>
      <c r="E728" s="462" t="s">
        <v>258</v>
      </c>
    </row>
    <row r="729" spans="1:5" x14ac:dyDescent="0.25">
      <c r="A729" s="459">
        <v>794</v>
      </c>
      <c r="B729" s="460" t="s">
        <v>8891</v>
      </c>
      <c r="C729" s="459" t="s">
        <v>5122</v>
      </c>
      <c r="D729" s="463">
        <v>3.88</v>
      </c>
      <c r="E729" s="462" t="s">
        <v>258</v>
      </c>
    </row>
    <row r="730" spans="1:5" x14ac:dyDescent="0.25">
      <c r="A730" s="459">
        <v>802</v>
      </c>
      <c r="B730" s="460" t="s">
        <v>8892</v>
      </c>
      <c r="C730" s="459" t="s">
        <v>5122</v>
      </c>
      <c r="D730" s="463">
        <v>10.83</v>
      </c>
      <c r="E730" s="462" t="s">
        <v>258</v>
      </c>
    </row>
    <row r="731" spans="1:5" x14ac:dyDescent="0.25">
      <c r="A731" s="459">
        <v>803</v>
      </c>
      <c r="B731" s="460" t="s">
        <v>8893</v>
      </c>
      <c r="C731" s="459" t="s">
        <v>5122</v>
      </c>
      <c r="D731" s="463">
        <v>9.4499999999999993</v>
      </c>
      <c r="E731" s="462" t="s">
        <v>258</v>
      </c>
    </row>
    <row r="732" spans="1:5" x14ac:dyDescent="0.25">
      <c r="A732" s="459">
        <v>38001</v>
      </c>
      <c r="B732" s="460" t="s">
        <v>8894</v>
      </c>
      <c r="C732" s="459" t="s">
        <v>5122</v>
      </c>
      <c r="D732" s="463">
        <v>0.52</v>
      </c>
      <c r="E732" s="462" t="s">
        <v>258</v>
      </c>
    </row>
    <row r="733" spans="1:5" x14ac:dyDescent="0.25">
      <c r="A733" s="459">
        <v>38002</v>
      </c>
      <c r="B733" s="460" t="s">
        <v>8895</v>
      </c>
      <c r="C733" s="459" t="s">
        <v>5122</v>
      </c>
      <c r="D733" s="463">
        <v>0.97</v>
      </c>
      <c r="E733" s="462" t="s">
        <v>258</v>
      </c>
    </row>
    <row r="734" spans="1:5" x14ac:dyDescent="0.25">
      <c r="A734" s="459">
        <v>38003</v>
      </c>
      <c r="B734" s="460" t="s">
        <v>8896</v>
      </c>
      <c r="C734" s="459" t="s">
        <v>5122</v>
      </c>
      <c r="D734" s="463">
        <v>11.65</v>
      </c>
      <c r="E734" s="462" t="s">
        <v>258</v>
      </c>
    </row>
    <row r="735" spans="1:5" x14ac:dyDescent="0.25">
      <c r="A735" s="459">
        <v>38004</v>
      </c>
      <c r="B735" s="460" t="s">
        <v>8897</v>
      </c>
      <c r="C735" s="459" t="s">
        <v>5122</v>
      </c>
      <c r="D735" s="463">
        <v>15.58</v>
      </c>
      <c r="E735" s="462" t="s">
        <v>258</v>
      </c>
    </row>
    <row r="736" spans="1:5" x14ac:dyDescent="0.25">
      <c r="A736" s="459">
        <v>36327</v>
      </c>
      <c r="B736" s="460" t="s">
        <v>8898</v>
      </c>
      <c r="C736" s="459" t="s">
        <v>5122</v>
      </c>
      <c r="D736" s="463">
        <v>1.38</v>
      </c>
      <c r="E736" s="462" t="s">
        <v>258</v>
      </c>
    </row>
    <row r="737" spans="1:5" x14ac:dyDescent="0.25">
      <c r="A737" s="459">
        <v>38992</v>
      </c>
      <c r="B737" s="460" t="s">
        <v>8899</v>
      </c>
      <c r="C737" s="459" t="s">
        <v>5122</v>
      </c>
      <c r="D737" s="463">
        <v>2.2000000000000002</v>
      </c>
      <c r="E737" s="462" t="s">
        <v>258</v>
      </c>
    </row>
    <row r="738" spans="1:5" x14ac:dyDescent="0.25">
      <c r="A738" s="459">
        <v>38993</v>
      </c>
      <c r="B738" s="460" t="s">
        <v>8900</v>
      </c>
      <c r="C738" s="459" t="s">
        <v>5122</v>
      </c>
      <c r="D738" s="463">
        <v>6.28</v>
      </c>
      <c r="E738" s="462" t="s">
        <v>258</v>
      </c>
    </row>
    <row r="739" spans="1:5" x14ac:dyDescent="0.25">
      <c r="A739" s="459">
        <v>38418</v>
      </c>
      <c r="B739" s="460" t="s">
        <v>8901</v>
      </c>
      <c r="C739" s="459" t="s">
        <v>5122</v>
      </c>
      <c r="D739" s="463">
        <v>3.92</v>
      </c>
      <c r="E739" s="462" t="s">
        <v>258</v>
      </c>
    </row>
    <row r="740" spans="1:5" x14ac:dyDescent="0.25">
      <c r="A740" s="459">
        <v>39178</v>
      </c>
      <c r="B740" s="460" t="s">
        <v>8902</v>
      </c>
      <c r="C740" s="459" t="s">
        <v>5122</v>
      </c>
      <c r="D740" s="463">
        <v>1.2</v>
      </c>
      <c r="E740" s="462" t="s">
        <v>258</v>
      </c>
    </row>
    <row r="741" spans="1:5" x14ac:dyDescent="0.25">
      <c r="A741" s="459">
        <v>39177</v>
      </c>
      <c r="B741" s="460" t="s">
        <v>8903</v>
      </c>
      <c r="C741" s="459" t="s">
        <v>5122</v>
      </c>
      <c r="D741" s="463">
        <v>1.0900000000000001</v>
      </c>
      <c r="E741" s="462" t="s">
        <v>258</v>
      </c>
    </row>
    <row r="742" spans="1:5" x14ac:dyDescent="0.25">
      <c r="A742" s="459">
        <v>39174</v>
      </c>
      <c r="B742" s="460" t="s">
        <v>8904</v>
      </c>
      <c r="C742" s="459" t="s">
        <v>5122</v>
      </c>
      <c r="D742" s="463">
        <v>0.54</v>
      </c>
      <c r="E742" s="462" t="s">
        <v>258</v>
      </c>
    </row>
    <row r="743" spans="1:5" x14ac:dyDescent="0.25">
      <c r="A743" s="459">
        <v>39176</v>
      </c>
      <c r="B743" s="460" t="s">
        <v>8905</v>
      </c>
      <c r="C743" s="459" t="s">
        <v>5122</v>
      </c>
      <c r="D743" s="463">
        <v>0.71</v>
      </c>
      <c r="E743" s="462" t="s">
        <v>258</v>
      </c>
    </row>
    <row r="744" spans="1:5" x14ac:dyDescent="0.25">
      <c r="A744" s="459">
        <v>39180</v>
      </c>
      <c r="B744" s="460" t="s">
        <v>8906</v>
      </c>
      <c r="C744" s="459" t="s">
        <v>5122</v>
      </c>
      <c r="D744" s="463">
        <v>3.27</v>
      </c>
      <c r="E744" s="462" t="s">
        <v>258</v>
      </c>
    </row>
    <row r="745" spans="1:5" x14ac:dyDescent="0.25">
      <c r="A745" s="459">
        <v>39179</v>
      </c>
      <c r="B745" s="460" t="s">
        <v>8907</v>
      </c>
      <c r="C745" s="459" t="s">
        <v>5122</v>
      </c>
      <c r="D745" s="463">
        <v>2.89</v>
      </c>
      <c r="E745" s="462" t="s">
        <v>258</v>
      </c>
    </row>
    <row r="746" spans="1:5" x14ac:dyDescent="0.25">
      <c r="A746" s="459">
        <v>39175</v>
      </c>
      <c r="B746" s="460" t="s">
        <v>8908</v>
      </c>
      <c r="C746" s="459" t="s">
        <v>5122</v>
      </c>
      <c r="D746" s="463">
        <v>0.66</v>
      </c>
      <c r="E746" s="462" t="s">
        <v>258</v>
      </c>
    </row>
    <row r="747" spans="1:5" x14ac:dyDescent="0.25">
      <c r="A747" s="459">
        <v>39217</v>
      </c>
      <c r="B747" s="460" t="s">
        <v>8909</v>
      </c>
      <c r="C747" s="459" t="s">
        <v>5122</v>
      </c>
      <c r="D747" s="463">
        <v>0.51</v>
      </c>
      <c r="E747" s="462" t="s">
        <v>258</v>
      </c>
    </row>
    <row r="748" spans="1:5" x14ac:dyDescent="0.25">
      <c r="A748" s="459">
        <v>39181</v>
      </c>
      <c r="B748" s="460" t="s">
        <v>8910</v>
      </c>
      <c r="C748" s="459" t="s">
        <v>5122</v>
      </c>
      <c r="D748" s="463">
        <v>4.3899999999999997</v>
      </c>
      <c r="E748" s="462" t="s">
        <v>258</v>
      </c>
    </row>
    <row r="749" spans="1:5" x14ac:dyDescent="0.25">
      <c r="A749" s="459">
        <v>39182</v>
      </c>
      <c r="B749" s="460" t="s">
        <v>8911</v>
      </c>
      <c r="C749" s="459" t="s">
        <v>5122</v>
      </c>
      <c r="D749" s="463">
        <v>6.17</v>
      </c>
      <c r="E749" s="462" t="s">
        <v>258</v>
      </c>
    </row>
    <row r="750" spans="1:5" ht="25.5" x14ac:dyDescent="0.25">
      <c r="A750" s="459">
        <v>12616</v>
      </c>
      <c r="B750" s="460" t="s">
        <v>8912</v>
      </c>
      <c r="C750" s="459" t="s">
        <v>5122</v>
      </c>
      <c r="D750" s="463">
        <v>5.0999999999999996</v>
      </c>
      <c r="E750" s="462" t="s">
        <v>258</v>
      </c>
    </row>
    <row r="751" spans="1:5" ht="25.5" x14ac:dyDescent="0.25">
      <c r="A751" s="459">
        <v>1049</v>
      </c>
      <c r="B751" s="460" t="s">
        <v>8913</v>
      </c>
      <c r="C751" s="459" t="s">
        <v>5122</v>
      </c>
      <c r="D751" s="463">
        <v>5.16</v>
      </c>
      <c r="E751" s="462" t="s">
        <v>258</v>
      </c>
    </row>
    <row r="752" spans="1:5" ht="25.5" x14ac:dyDescent="0.25">
      <c r="A752" s="459">
        <v>1099</v>
      </c>
      <c r="B752" s="460" t="s">
        <v>8914</v>
      </c>
      <c r="C752" s="459" t="s">
        <v>5122</v>
      </c>
      <c r="D752" s="463">
        <v>3.95</v>
      </c>
      <c r="E752" s="462" t="s">
        <v>258</v>
      </c>
    </row>
    <row r="753" spans="1:5" ht="25.5" x14ac:dyDescent="0.25">
      <c r="A753" s="459">
        <v>39678</v>
      </c>
      <c r="B753" s="460" t="s">
        <v>8915</v>
      </c>
      <c r="C753" s="459" t="s">
        <v>5122</v>
      </c>
      <c r="D753" s="463">
        <v>1.59</v>
      </c>
      <c r="E753" s="462" t="s">
        <v>258</v>
      </c>
    </row>
    <row r="754" spans="1:5" ht="25.5" x14ac:dyDescent="0.25">
      <c r="A754" s="459">
        <v>1050</v>
      </c>
      <c r="B754" s="460" t="s">
        <v>8916</v>
      </c>
      <c r="C754" s="459" t="s">
        <v>5122</v>
      </c>
      <c r="D754" s="463">
        <v>2.7</v>
      </c>
      <c r="E754" s="462" t="s">
        <v>258</v>
      </c>
    </row>
    <row r="755" spans="1:5" ht="25.5" x14ac:dyDescent="0.25">
      <c r="A755" s="459">
        <v>1101</v>
      </c>
      <c r="B755" s="460" t="s">
        <v>8917</v>
      </c>
      <c r="C755" s="459" t="s">
        <v>5122</v>
      </c>
      <c r="D755" s="463">
        <v>17.04</v>
      </c>
      <c r="E755" s="462" t="s">
        <v>258</v>
      </c>
    </row>
    <row r="756" spans="1:5" ht="25.5" x14ac:dyDescent="0.25">
      <c r="A756" s="459">
        <v>1100</v>
      </c>
      <c r="B756" s="460" t="s">
        <v>8918</v>
      </c>
      <c r="C756" s="459" t="s">
        <v>5122</v>
      </c>
      <c r="D756" s="463">
        <v>8.7899999999999991</v>
      </c>
      <c r="E756" s="462" t="s">
        <v>258</v>
      </c>
    </row>
    <row r="757" spans="1:5" ht="25.5" x14ac:dyDescent="0.25">
      <c r="A757" s="459">
        <v>39679</v>
      </c>
      <c r="B757" s="460" t="s">
        <v>8919</v>
      </c>
      <c r="C757" s="459" t="s">
        <v>5122</v>
      </c>
      <c r="D757" s="463">
        <v>33.97</v>
      </c>
      <c r="E757" s="462" t="s">
        <v>258</v>
      </c>
    </row>
    <row r="758" spans="1:5" ht="25.5" x14ac:dyDescent="0.25">
      <c r="A758" s="459">
        <v>1098</v>
      </c>
      <c r="B758" s="460" t="s">
        <v>8920</v>
      </c>
      <c r="C758" s="459" t="s">
        <v>5122</v>
      </c>
      <c r="D758" s="463">
        <v>2.11</v>
      </c>
      <c r="E758" s="462" t="s">
        <v>258</v>
      </c>
    </row>
    <row r="759" spans="1:5" ht="25.5" x14ac:dyDescent="0.25">
      <c r="A759" s="459">
        <v>1102</v>
      </c>
      <c r="B759" s="460" t="s">
        <v>8921</v>
      </c>
      <c r="C759" s="459" t="s">
        <v>5122</v>
      </c>
      <c r="D759" s="463">
        <v>25.41</v>
      </c>
      <c r="E759" s="462" t="s">
        <v>258</v>
      </c>
    </row>
    <row r="760" spans="1:5" ht="25.5" x14ac:dyDescent="0.25">
      <c r="A760" s="459">
        <v>1051</v>
      </c>
      <c r="B760" s="460" t="s">
        <v>8922</v>
      </c>
      <c r="C760" s="459" t="s">
        <v>5122</v>
      </c>
      <c r="D760" s="463">
        <v>36.94</v>
      </c>
      <c r="E760" s="462" t="s">
        <v>258</v>
      </c>
    </row>
    <row r="761" spans="1:5" x14ac:dyDescent="0.25">
      <c r="A761" s="459">
        <v>37399</v>
      </c>
      <c r="B761" s="460" t="s">
        <v>8923</v>
      </c>
      <c r="C761" s="459" t="s">
        <v>5122</v>
      </c>
      <c r="D761" s="463">
        <v>16.21</v>
      </c>
      <c r="E761" s="462" t="s">
        <v>258</v>
      </c>
    </row>
    <row r="762" spans="1:5" ht="25.5" x14ac:dyDescent="0.25">
      <c r="A762" s="459">
        <v>42655</v>
      </c>
      <c r="B762" s="460" t="s">
        <v>8924</v>
      </c>
      <c r="C762" s="459" t="s">
        <v>5126</v>
      </c>
      <c r="D762" s="463">
        <v>10.34</v>
      </c>
      <c r="E762" s="462" t="s">
        <v>258</v>
      </c>
    </row>
    <row r="763" spans="1:5" x14ac:dyDescent="0.25">
      <c r="A763" s="459">
        <v>25004</v>
      </c>
      <c r="B763" s="460" t="s">
        <v>8925</v>
      </c>
      <c r="C763" s="459" t="s">
        <v>5126</v>
      </c>
      <c r="D763" s="463">
        <v>19.03</v>
      </c>
      <c r="E763" s="462" t="s">
        <v>258</v>
      </c>
    </row>
    <row r="764" spans="1:5" x14ac:dyDescent="0.25">
      <c r="A764" s="459">
        <v>25002</v>
      </c>
      <c r="B764" s="460" t="s">
        <v>8926</v>
      </c>
      <c r="C764" s="459" t="s">
        <v>5126</v>
      </c>
      <c r="D764" s="463">
        <v>19.190000000000001</v>
      </c>
      <c r="E764" s="462" t="s">
        <v>258</v>
      </c>
    </row>
    <row r="765" spans="1:5" x14ac:dyDescent="0.25">
      <c r="A765" s="459">
        <v>37409</v>
      </c>
      <c r="B765" s="460" t="s">
        <v>8927</v>
      </c>
      <c r="C765" s="459" t="s">
        <v>5126</v>
      </c>
      <c r="D765" s="463">
        <v>18.88</v>
      </c>
      <c r="E765" s="462" t="s">
        <v>258</v>
      </c>
    </row>
    <row r="766" spans="1:5" x14ac:dyDescent="0.25">
      <c r="A766" s="459">
        <v>841</v>
      </c>
      <c r="B766" s="460" t="s">
        <v>8928</v>
      </c>
      <c r="C766" s="459" t="s">
        <v>5126</v>
      </c>
      <c r="D766" s="463">
        <v>19.5</v>
      </c>
      <c r="E766" s="462" t="s">
        <v>258</v>
      </c>
    </row>
    <row r="767" spans="1:5" x14ac:dyDescent="0.25">
      <c r="A767" s="459">
        <v>25005</v>
      </c>
      <c r="B767" s="460" t="s">
        <v>8929</v>
      </c>
      <c r="C767" s="459" t="s">
        <v>5126</v>
      </c>
      <c r="D767" s="463">
        <v>21.38</v>
      </c>
      <c r="E767" s="462" t="s">
        <v>258</v>
      </c>
    </row>
    <row r="768" spans="1:5" x14ac:dyDescent="0.25">
      <c r="A768" s="459">
        <v>25003</v>
      </c>
      <c r="B768" s="460" t="s">
        <v>8930</v>
      </c>
      <c r="C768" s="459" t="s">
        <v>5126</v>
      </c>
      <c r="D768" s="463">
        <v>22.84</v>
      </c>
      <c r="E768" s="462" t="s">
        <v>258</v>
      </c>
    </row>
    <row r="769" spans="1:5" x14ac:dyDescent="0.25">
      <c r="A769" s="459">
        <v>37410</v>
      </c>
      <c r="B769" s="460" t="s">
        <v>8931</v>
      </c>
      <c r="C769" s="459" t="s">
        <v>5126</v>
      </c>
      <c r="D769" s="463">
        <v>21.38</v>
      </c>
      <c r="E769" s="462" t="s">
        <v>258</v>
      </c>
    </row>
    <row r="770" spans="1:5" x14ac:dyDescent="0.25">
      <c r="A770" s="459">
        <v>842</v>
      </c>
      <c r="B770" s="460" t="s">
        <v>8932</v>
      </c>
      <c r="C770" s="459" t="s">
        <v>5126</v>
      </c>
      <c r="D770" s="463">
        <v>24.05</v>
      </c>
      <c r="E770" s="462" t="s">
        <v>258</v>
      </c>
    </row>
    <row r="771" spans="1:5" x14ac:dyDescent="0.25">
      <c r="A771" s="459">
        <v>862</v>
      </c>
      <c r="B771" s="460" t="s">
        <v>8933</v>
      </c>
      <c r="C771" s="459" t="s">
        <v>5125</v>
      </c>
      <c r="D771" s="463">
        <v>4.53</v>
      </c>
      <c r="E771" s="462" t="s">
        <v>258</v>
      </c>
    </row>
    <row r="772" spans="1:5" x14ac:dyDescent="0.25">
      <c r="A772" s="459">
        <v>866</v>
      </c>
      <c r="B772" s="460" t="s">
        <v>8934</v>
      </c>
      <c r="C772" s="459" t="s">
        <v>5125</v>
      </c>
      <c r="D772" s="463">
        <v>55.69</v>
      </c>
      <c r="E772" s="462" t="s">
        <v>258</v>
      </c>
    </row>
    <row r="773" spans="1:5" x14ac:dyDescent="0.25">
      <c r="A773" s="459">
        <v>892</v>
      </c>
      <c r="B773" s="460" t="s">
        <v>8935</v>
      </c>
      <c r="C773" s="459" t="s">
        <v>5125</v>
      </c>
      <c r="D773" s="463">
        <v>70.819999999999993</v>
      </c>
      <c r="E773" s="462" t="s">
        <v>258</v>
      </c>
    </row>
    <row r="774" spans="1:5" x14ac:dyDescent="0.25">
      <c r="A774" s="459">
        <v>857</v>
      </c>
      <c r="B774" s="460" t="s">
        <v>8936</v>
      </c>
      <c r="C774" s="459" t="s">
        <v>5125</v>
      </c>
      <c r="D774" s="463">
        <v>7.21</v>
      </c>
      <c r="E774" s="462" t="s">
        <v>258</v>
      </c>
    </row>
    <row r="775" spans="1:5" x14ac:dyDescent="0.25">
      <c r="A775" s="459">
        <v>37404</v>
      </c>
      <c r="B775" s="460" t="s">
        <v>8937</v>
      </c>
      <c r="C775" s="459" t="s">
        <v>5125</v>
      </c>
      <c r="D775" s="463">
        <v>85.16</v>
      </c>
      <c r="E775" s="462" t="s">
        <v>258</v>
      </c>
    </row>
    <row r="776" spans="1:5" x14ac:dyDescent="0.25">
      <c r="A776" s="459">
        <v>868</v>
      </c>
      <c r="B776" s="460" t="s">
        <v>8938</v>
      </c>
      <c r="C776" s="459" t="s">
        <v>5125</v>
      </c>
      <c r="D776" s="463">
        <v>11.13</v>
      </c>
      <c r="E776" s="462" t="s">
        <v>258</v>
      </c>
    </row>
    <row r="777" spans="1:5" x14ac:dyDescent="0.25">
      <c r="A777" s="459">
        <v>870</v>
      </c>
      <c r="B777" s="460" t="s">
        <v>8939</v>
      </c>
      <c r="C777" s="459" t="s">
        <v>5125</v>
      </c>
      <c r="D777" s="463">
        <v>146.75</v>
      </c>
      <c r="E777" s="462" t="s">
        <v>258</v>
      </c>
    </row>
    <row r="778" spans="1:5" x14ac:dyDescent="0.25">
      <c r="A778" s="459">
        <v>863</v>
      </c>
      <c r="B778" s="460" t="s">
        <v>8940</v>
      </c>
      <c r="C778" s="459" t="s">
        <v>5125</v>
      </c>
      <c r="D778" s="463">
        <v>15.38</v>
      </c>
      <c r="E778" s="462" t="s">
        <v>258</v>
      </c>
    </row>
    <row r="779" spans="1:5" x14ac:dyDescent="0.25">
      <c r="A779" s="459">
        <v>867</v>
      </c>
      <c r="B779" s="460" t="s">
        <v>8941</v>
      </c>
      <c r="C779" s="459" t="s">
        <v>5125</v>
      </c>
      <c r="D779" s="463">
        <v>21.42</v>
      </c>
      <c r="E779" s="462" t="s">
        <v>258</v>
      </c>
    </row>
    <row r="780" spans="1:5" x14ac:dyDescent="0.25">
      <c r="A780" s="459">
        <v>891</v>
      </c>
      <c r="B780" s="460" t="s">
        <v>8942</v>
      </c>
      <c r="C780" s="459" t="s">
        <v>5125</v>
      </c>
      <c r="D780" s="463">
        <v>246.46</v>
      </c>
      <c r="E780" s="462" t="s">
        <v>258</v>
      </c>
    </row>
    <row r="781" spans="1:5" x14ac:dyDescent="0.25">
      <c r="A781" s="459">
        <v>864</v>
      </c>
      <c r="B781" s="460" t="s">
        <v>8943</v>
      </c>
      <c r="C781" s="459" t="s">
        <v>5125</v>
      </c>
      <c r="D781" s="463">
        <v>30.18</v>
      </c>
      <c r="E781" s="462" t="s">
        <v>258</v>
      </c>
    </row>
    <row r="782" spans="1:5" x14ac:dyDescent="0.25">
      <c r="A782" s="459">
        <v>865</v>
      </c>
      <c r="B782" s="460" t="s">
        <v>8944</v>
      </c>
      <c r="C782" s="459" t="s">
        <v>5125</v>
      </c>
      <c r="D782" s="463">
        <v>42.51</v>
      </c>
      <c r="E782" s="462" t="s">
        <v>258</v>
      </c>
    </row>
    <row r="783" spans="1:5" ht="25.5" x14ac:dyDescent="0.25">
      <c r="A783" s="459">
        <v>1006</v>
      </c>
      <c r="B783" s="460" t="s">
        <v>8945</v>
      </c>
      <c r="C783" s="459" t="s">
        <v>5125</v>
      </c>
      <c r="D783" s="463">
        <v>73.959999999999994</v>
      </c>
      <c r="E783" s="462" t="s">
        <v>258</v>
      </c>
    </row>
    <row r="784" spans="1:5" x14ac:dyDescent="0.25">
      <c r="A784" s="459">
        <v>948</v>
      </c>
      <c r="B784" s="460" t="s">
        <v>8946</v>
      </c>
      <c r="C784" s="459" t="s">
        <v>5125</v>
      </c>
      <c r="D784" s="463">
        <v>22.5</v>
      </c>
      <c r="E784" s="462" t="s">
        <v>258</v>
      </c>
    </row>
    <row r="785" spans="1:5" x14ac:dyDescent="0.25">
      <c r="A785" s="459">
        <v>947</v>
      </c>
      <c r="B785" s="460" t="s">
        <v>8947</v>
      </c>
      <c r="C785" s="459" t="s">
        <v>5125</v>
      </c>
      <c r="D785" s="463">
        <v>22.89</v>
      </c>
      <c r="E785" s="462" t="s">
        <v>258</v>
      </c>
    </row>
    <row r="786" spans="1:5" x14ac:dyDescent="0.25">
      <c r="A786" s="459">
        <v>911</v>
      </c>
      <c r="B786" s="460" t="s">
        <v>8948</v>
      </c>
      <c r="C786" s="459" t="s">
        <v>5125</v>
      </c>
      <c r="D786" s="463">
        <v>33.29</v>
      </c>
      <c r="E786" s="462" t="s">
        <v>258</v>
      </c>
    </row>
    <row r="787" spans="1:5" x14ac:dyDescent="0.25">
      <c r="A787" s="459">
        <v>925</v>
      </c>
      <c r="B787" s="460" t="s">
        <v>8949</v>
      </c>
      <c r="C787" s="459" t="s">
        <v>5125</v>
      </c>
      <c r="D787" s="463">
        <v>30.77</v>
      </c>
      <c r="E787" s="462" t="s">
        <v>258</v>
      </c>
    </row>
    <row r="788" spans="1:5" x14ac:dyDescent="0.25">
      <c r="A788" s="459">
        <v>954</v>
      </c>
      <c r="B788" s="460" t="s">
        <v>8950</v>
      </c>
      <c r="C788" s="459" t="s">
        <v>5125</v>
      </c>
      <c r="D788" s="463">
        <v>33.99</v>
      </c>
      <c r="E788" s="462" t="s">
        <v>258</v>
      </c>
    </row>
    <row r="789" spans="1:5" x14ac:dyDescent="0.25">
      <c r="A789" s="459">
        <v>901</v>
      </c>
      <c r="B789" s="460" t="s">
        <v>8951</v>
      </c>
      <c r="C789" s="459" t="s">
        <v>5125</v>
      </c>
      <c r="D789" s="463">
        <v>36.380000000000003</v>
      </c>
      <c r="E789" s="462" t="s">
        <v>258</v>
      </c>
    </row>
    <row r="790" spans="1:5" x14ac:dyDescent="0.25">
      <c r="A790" s="459">
        <v>926</v>
      </c>
      <c r="B790" s="460" t="s">
        <v>8952</v>
      </c>
      <c r="C790" s="459" t="s">
        <v>5125</v>
      </c>
      <c r="D790" s="463">
        <v>38.44</v>
      </c>
      <c r="E790" s="462" t="s">
        <v>258</v>
      </c>
    </row>
    <row r="791" spans="1:5" x14ac:dyDescent="0.25">
      <c r="A791" s="459">
        <v>912</v>
      </c>
      <c r="B791" s="460" t="s">
        <v>8953</v>
      </c>
      <c r="C791" s="459" t="s">
        <v>5125</v>
      </c>
      <c r="D791" s="463">
        <v>38.68</v>
      </c>
      <c r="E791" s="462" t="s">
        <v>258</v>
      </c>
    </row>
    <row r="792" spans="1:5" x14ac:dyDescent="0.25">
      <c r="A792" s="459">
        <v>955</v>
      </c>
      <c r="B792" s="460" t="s">
        <v>8954</v>
      </c>
      <c r="C792" s="459" t="s">
        <v>5125</v>
      </c>
      <c r="D792" s="463">
        <v>46.17</v>
      </c>
      <c r="E792" s="462" t="s">
        <v>258</v>
      </c>
    </row>
    <row r="793" spans="1:5" x14ac:dyDescent="0.25">
      <c r="A793" s="459">
        <v>946</v>
      </c>
      <c r="B793" s="460" t="s">
        <v>8955</v>
      </c>
      <c r="C793" s="459" t="s">
        <v>5125</v>
      </c>
      <c r="D793" s="463">
        <v>51.91</v>
      </c>
      <c r="E793" s="462" t="s">
        <v>258</v>
      </c>
    </row>
    <row r="794" spans="1:5" x14ac:dyDescent="0.25">
      <c r="A794" s="459">
        <v>953</v>
      </c>
      <c r="B794" s="460" t="s">
        <v>8956</v>
      </c>
      <c r="C794" s="459" t="s">
        <v>5125</v>
      </c>
      <c r="D794" s="463">
        <v>47.24</v>
      </c>
      <c r="E794" s="462" t="s">
        <v>258</v>
      </c>
    </row>
    <row r="795" spans="1:5" x14ac:dyDescent="0.25">
      <c r="A795" s="459">
        <v>902</v>
      </c>
      <c r="B795" s="460" t="s">
        <v>8957</v>
      </c>
      <c r="C795" s="459" t="s">
        <v>5125</v>
      </c>
      <c r="D795" s="463">
        <v>57.42</v>
      </c>
      <c r="E795" s="462" t="s">
        <v>258</v>
      </c>
    </row>
    <row r="796" spans="1:5" x14ac:dyDescent="0.25">
      <c r="A796" s="459">
        <v>927</v>
      </c>
      <c r="B796" s="460" t="s">
        <v>8958</v>
      </c>
      <c r="C796" s="459" t="s">
        <v>5125</v>
      </c>
      <c r="D796" s="463">
        <v>55.66</v>
      </c>
      <c r="E796" s="462" t="s">
        <v>258</v>
      </c>
    </row>
    <row r="797" spans="1:5" x14ac:dyDescent="0.25">
      <c r="A797" s="459">
        <v>913</v>
      </c>
      <c r="B797" s="460" t="s">
        <v>8959</v>
      </c>
      <c r="C797" s="459" t="s">
        <v>5125</v>
      </c>
      <c r="D797" s="463">
        <v>62.12</v>
      </c>
      <c r="E797" s="462" t="s">
        <v>258</v>
      </c>
    </row>
    <row r="798" spans="1:5" x14ac:dyDescent="0.25">
      <c r="A798" s="459">
        <v>903</v>
      </c>
      <c r="B798" s="460" t="s">
        <v>8960</v>
      </c>
      <c r="C798" s="459" t="s">
        <v>5125</v>
      </c>
      <c r="D798" s="463">
        <v>70.31</v>
      </c>
      <c r="E798" s="462" t="s">
        <v>258</v>
      </c>
    </row>
    <row r="799" spans="1:5" x14ac:dyDescent="0.25">
      <c r="A799" s="459">
        <v>945</v>
      </c>
      <c r="B799" s="460" t="s">
        <v>8961</v>
      </c>
      <c r="C799" s="459" t="s">
        <v>5125</v>
      </c>
      <c r="D799" s="463">
        <v>74.37</v>
      </c>
      <c r="E799" s="462" t="s">
        <v>258</v>
      </c>
    </row>
    <row r="800" spans="1:5" x14ac:dyDescent="0.25">
      <c r="A800" s="459">
        <v>914</v>
      </c>
      <c r="B800" s="460" t="s">
        <v>8962</v>
      </c>
      <c r="C800" s="459" t="s">
        <v>5125</v>
      </c>
      <c r="D800" s="463">
        <v>76.19</v>
      </c>
      <c r="E800" s="462" t="s">
        <v>258</v>
      </c>
    </row>
    <row r="801" spans="1:5" ht="25.5" x14ac:dyDescent="0.25">
      <c r="A801" s="459">
        <v>993</v>
      </c>
      <c r="B801" s="460" t="s">
        <v>8963</v>
      </c>
      <c r="C801" s="459" t="s">
        <v>5125</v>
      </c>
      <c r="D801" s="463">
        <v>1.59</v>
      </c>
      <c r="E801" s="462" t="s">
        <v>258</v>
      </c>
    </row>
    <row r="802" spans="1:5" ht="25.5" x14ac:dyDescent="0.25">
      <c r="A802" s="459">
        <v>1020</v>
      </c>
      <c r="B802" s="460" t="s">
        <v>8964</v>
      </c>
      <c r="C802" s="459" t="s">
        <v>5125</v>
      </c>
      <c r="D802" s="463">
        <v>6.93</v>
      </c>
      <c r="E802" s="462" t="s">
        <v>258</v>
      </c>
    </row>
    <row r="803" spans="1:5" ht="25.5" x14ac:dyDescent="0.25">
      <c r="A803" s="459">
        <v>1017</v>
      </c>
      <c r="B803" s="460" t="s">
        <v>8965</v>
      </c>
      <c r="C803" s="459" t="s">
        <v>5125</v>
      </c>
      <c r="D803" s="463">
        <v>76.19</v>
      </c>
      <c r="E803" s="462" t="s">
        <v>258</v>
      </c>
    </row>
    <row r="804" spans="1:5" ht="25.5" x14ac:dyDescent="0.25">
      <c r="A804" s="459">
        <v>999</v>
      </c>
      <c r="B804" s="460" t="s">
        <v>8966</v>
      </c>
      <c r="C804" s="459" t="s">
        <v>5125</v>
      </c>
      <c r="D804" s="463">
        <v>94.41</v>
      </c>
      <c r="E804" s="462" t="s">
        <v>258</v>
      </c>
    </row>
    <row r="805" spans="1:5" ht="25.5" x14ac:dyDescent="0.25">
      <c r="A805" s="459">
        <v>995</v>
      </c>
      <c r="B805" s="460" t="s">
        <v>8967</v>
      </c>
      <c r="C805" s="459" t="s">
        <v>5125</v>
      </c>
      <c r="D805" s="463">
        <v>10.63</v>
      </c>
      <c r="E805" s="462" t="s">
        <v>258</v>
      </c>
    </row>
    <row r="806" spans="1:5" ht="25.5" x14ac:dyDescent="0.25">
      <c r="A806" s="459">
        <v>1000</v>
      </c>
      <c r="B806" s="460" t="s">
        <v>8968</v>
      </c>
      <c r="C806" s="459" t="s">
        <v>5125</v>
      </c>
      <c r="D806" s="463">
        <v>115.73</v>
      </c>
      <c r="E806" s="462" t="s">
        <v>258</v>
      </c>
    </row>
    <row r="807" spans="1:5" ht="25.5" x14ac:dyDescent="0.25">
      <c r="A807" s="459">
        <v>1022</v>
      </c>
      <c r="B807" s="460" t="s">
        <v>8969</v>
      </c>
      <c r="C807" s="459" t="s">
        <v>5125</v>
      </c>
      <c r="D807" s="463">
        <v>2.21</v>
      </c>
      <c r="E807" s="462" t="s">
        <v>258</v>
      </c>
    </row>
    <row r="808" spans="1:5" ht="25.5" x14ac:dyDescent="0.25">
      <c r="A808" s="459">
        <v>1015</v>
      </c>
      <c r="B808" s="460" t="s">
        <v>8970</v>
      </c>
      <c r="C808" s="459" t="s">
        <v>5125</v>
      </c>
      <c r="D808" s="463">
        <v>152.38999999999999</v>
      </c>
      <c r="E808" s="462" t="s">
        <v>258</v>
      </c>
    </row>
    <row r="809" spans="1:5" ht="25.5" x14ac:dyDescent="0.25">
      <c r="A809" s="459">
        <v>996</v>
      </c>
      <c r="B809" s="460" t="s">
        <v>8971</v>
      </c>
      <c r="C809" s="459" t="s">
        <v>5125</v>
      </c>
      <c r="D809" s="463">
        <v>16.190000000000001</v>
      </c>
      <c r="E809" s="462" t="s">
        <v>258</v>
      </c>
    </row>
    <row r="810" spans="1:5" ht="25.5" x14ac:dyDescent="0.25">
      <c r="A810" s="459">
        <v>1001</v>
      </c>
      <c r="B810" s="460" t="s">
        <v>8972</v>
      </c>
      <c r="C810" s="459" t="s">
        <v>5125</v>
      </c>
      <c r="D810" s="463">
        <v>190.71</v>
      </c>
      <c r="E810" s="462" t="s">
        <v>258</v>
      </c>
    </row>
    <row r="811" spans="1:5" ht="25.5" x14ac:dyDescent="0.25">
      <c r="A811" s="459">
        <v>1019</v>
      </c>
      <c r="B811" s="460" t="s">
        <v>8973</v>
      </c>
      <c r="C811" s="459" t="s">
        <v>5125</v>
      </c>
      <c r="D811" s="463">
        <v>22.32</v>
      </c>
      <c r="E811" s="462" t="s">
        <v>258</v>
      </c>
    </row>
    <row r="812" spans="1:5" ht="25.5" x14ac:dyDescent="0.25">
      <c r="A812" s="459">
        <v>1021</v>
      </c>
      <c r="B812" s="460" t="s">
        <v>8974</v>
      </c>
      <c r="C812" s="459" t="s">
        <v>5125</v>
      </c>
      <c r="D812" s="463">
        <v>3.17</v>
      </c>
      <c r="E812" s="462" t="s">
        <v>258</v>
      </c>
    </row>
    <row r="813" spans="1:5" ht="25.5" x14ac:dyDescent="0.25">
      <c r="A813" s="459">
        <v>39249</v>
      </c>
      <c r="B813" s="460" t="s">
        <v>8975</v>
      </c>
      <c r="C813" s="459" t="s">
        <v>5125</v>
      </c>
      <c r="D813" s="463">
        <v>248.78</v>
      </c>
      <c r="E813" s="462" t="s">
        <v>258</v>
      </c>
    </row>
    <row r="814" spans="1:5" ht="25.5" x14ac:dyDescent="0.25">
      <c r="A814" s="459">
        <v>1018</v>
      </c>
      <c r="B814" s="460" t="s">
        <v>8976</v>
      </c>
      <c r="C814" s="459" t="s">
        <v>5125</v>
      </c>
      <c r="D814" s="463">
        <v>31.81</v>
      </c>
      <c r="E814" s="462" t="s">
        <v>258</v>
      </c>
    </row>
    <row r="815" spans="1:5" ht="25.5" x14ac:dyDescent="0.25">
      <c r="A815" s="459">
        <v>39250</v>
      </c>
      <c r="B815" s="460" t="s">
        <v>8977</v>
      </c>
      <c r="C815" s="459" t="s">
        <v>5125</v>
      </c>
      <c r="D815" s="463">
        <v>319.58</v>
      </c>
      <c r="E815" s="462" t="s">
        <v>258</v>
      </c>
    </row>
    <row r="816" spans="1:5" ht="25.5" x14ac:dyDescent="0.25">
      <c r="A816" s="459">
        <v>994</v>
      </c>
      <c r="B816" s="460" t="s">
        <v>8978</v>
      </c>
      <c r="C816" s="459" t="s">
        <v>5125</v>
      </c>
      <c r="D816" s="463">
        <v>4.33</v>
      </c>
      <c r="E816" s="462" t="s">
        <v>258</v>
      </c>
    </row>
    <row r="817" spans="1:5" ht="25.5" x14ac:dyDescent="0.25">
      <c r="A817" s="459">
        <v>977</v>
      </c>
      <c r="B817" s="460" t="s">
        <v>8979</v>
      </c>
      <c r="C817" s="459" t="s">
        <v>5125</v>
      </c>
      <c r="D817" s="463">
        <v>44.06</v>
      </c>
      <c r="E817" s="462" t="s">
        <v>258</v>
      </c>
    </row>
    <row r="818" spans="1:5" ht="25.5" x14ac:dyDescent="0.25">
      <c r="A818" s="459">
        <v>998</v>
      </c>
      <c r="B818" s="460" t="s">
        <v>8980</v>
      </c>
      <c r="C818" s="459" t="s">
        <v>5125</v>
      </c>
      <c r="D818" s="463">
        <v>58.53</v>
      </c>
      <c r="E818" s="462" t="s">
        <v>258</v>
      </c>
    </row>
    <row r="819" spans="1:5" ht="25.5" x14ac:dyDescent="0.25">
      <c r="A819" s="459">
        <v>39251</v>
      </c>
      <c r="B819" s="460" t="s">
        <v>8981</v>
      </c>
      <c r="C819" s="459" t="s">
        <v>5125</v>
      </c>
      <c r="D819" s="463">
        <v>0.42</v>
      </c>
      <c r="E819" s="462" t="s">
        <v>258</v>
      </c>
    </row>
    <row r="820" spans="1:5" ht="25.5" x14ac:dyDescent="0.25">
      <c r="A820" s="459">
        <v>1011</v>
      </c>
      <c r="B820" s="460" t="s">
        <v>8982</v>
      </c>
      <c r="C820" s="459" t="s">
        <v>5125</v>
      </c>
      <c r="D820" s="463">
        <v>0.59</v>
      </c>
      <c r="E820" s="462" t="s">
        <v>258</v>
      </c>
    </row>
    <row r="821" spans="1:5" ht="25.5" x14ac:dyDescent="0.25">
      <c r="A821" s="459">
        <v>39252</v>
      </c>
      <c r="B821" s="460" t="s">
        <v>8983</v>
      </c>
      <c r="C821" s="459" t="s">
        <v>5125</v>
      </c>
      <c r="D821" s="463">
        <v>0.7</v>
      </c>
      <c r="E821" s="462" t="s">
        <v>258</v>
      </c>
    </row>
    <row r="822" spans="1:5" ht="25.5" x14ac:dyDescent="0.25">
      <c r="A822" s="459">
        <v>1013</v>
      </c>
      <c r="B822" s="460" t="s">
        <v>8984</v>
      </c>
      <c r="C822" s="459" t="s">
        <v>5125</v>
      </c>
      <c r="D822" s="463">
        <v>0.93</v>
      </c>
      <c r="E822" s="462" t="s">
        <v>258</v>
      </c>
    </row>
    <row r="823" spans="1:5" ht="25.5" x14ac:dyDescent="0.25">
      <c r="A823" s="459">
        <v>980</v>
      </c>
      <c r="B823" s="460" t="s">
        <v>8985</v>
      </c>
      <c r="C823" s="459" t="s">
        <v>5125</v>
      </c>
      <c r="D823" s="463">
        <v>6.36</v>
      </c>
      <c r="E823" s="462" t="s">
        <v>258</v>
      </c>
    </row>
    <row r="824" spans="1:5" ht="25.5" x14ac:dyDescent="0.25">
      <c r="A824" s="459">
        <v>39237</v>
      </c>
      <c r="B824" s="460" t="s">
        <v>8986</v>
      </c>
      <c r="C824" s="459" t="s">
        <v>5125</v>
      </c>
      <c r="D824" s="463">
        <v>75.39</v>
      </c>
      <c r="E824" s="462" t="s">
        <v>258</v>
      </c>
    </row>
    <row r="825" spans="1:5" ht="25.5" x14ac:dyDescent="0.25">
      <c r="A825" s="459">
        <v>39238</v>
      </c>
      <c r="B825" s="460" t="s">
        <v>8987</v>
      </c>
      <c r="C825" s="459" t="s">
        <v>5125</v>
      </c>
      <c r="D825" s="463">
        <v>94.13</v>
      </c>
      <c r="E825" s="462" t="s">
        <v>258</v>
      </c>
    </row>
    <row r="826" spans="1:5" ht="25.5" x14ac:dyDescent="0.25">
      <c r="A826" s="459">
        <v>979</v>
      </c>
      <c r="B826" s="460" t="s">
        <v>8988</v>
      </c>
      <c r="C826" s="459" t="s">
        <v>5125</v>
      </c>
      <c r="D826" s="463">
        <v>9.8000000000000007</v>
      </c>
      <c r="E826" s="462" t="s">
        <v>258</v>
      </c>
    </row>
    <row r="827" spans="1:5" ht="25.5" x14ac:dyDescent="0.25">
      <c r="A827" s="459">
        <v>39239</v>
      </c>
      <c r="B827" s="460" t="s">
        <v>8989</v>
      </c>
      <c r="C827" s="459" t="s">
        <v>5125</v>
      </c>
      <c r="D827" s="463">
        <v>114.56</v>
      </c>
      <c r="E827" s="462" t="s">
        <v>258</v>
      </c>
    </row>
    <row r="828" spans="1:5" ht="25.5" x14ac:dyDescent="0.25">
      <c r="A828" s="459">
        <v>1014</v>
      </c>
      <c r="B828" s="460" t="s">
        <v>8990</v>
      </c>
      <c r="C828" s="459" t="s">
        <v>5125</v>
      </c>
      <c r="D828" s="463">
        <v>1.48</v>
      </c>
      <c r="E828" s="462" t="s">
        <v>258</v>
      </c>
    </row>
    <row r="829" spans="1:5" ht="25.5" x14ac:dyDescent="0.25">
      <c r="A829" s="459">
        <v>39240</v>
      </c>
      <c r="B829" s="460" t="s">
        <v>8991</v>
      </c>
      <c r="C829" s="459" t="s">
        <v>5125</v>
      </c>
      <c r="D829" s="463">
        <v>151.41</v>
      </c>
      <c r="E829" s="462" t="s">
        <v>258</v>
      </c>
    </row>
    <row r="830" spans="1:5" ht="25.5" x14ac:dyDescent="0.25">
      <c r="A830" s="459">
        <v>39232</v>
      </c>
      <c r="B830" s="460" t="s">
        <v>8992</v>
      </c>
      <c r="C830" s="459" t="s">
        <v>5125</v>
      </c>
      <c r="D830" s="463">
        <v>15.72</v>
      </c>
      <c r="E830" s="462" t="s">
        <v>258</v>
      </c>
    </row>
    <row r="831" spans="1:5" ht="25.5" x14ac:dyDescent="0.25">
      <c r="A831" s="459">
        <v>39233</v>
      </c>
      <c r="B831" s="460" t="s">
        <v>8993</v>
      </c>
      <c r="C831" s="459" t="s">
        <v>5125</v>
      </c>
      <c r="D831" s="463">
        <v>21.61</v>
      </c>
      <c r="E831" s="462" t="s">
        <v>258</v>
      </c>
    </row>
    <row r="832" spans="1:5" ht="25.5" x14ac:dyDescent="0.25">
      <c r="A832" s="459">
        <v>981</v>
      </c>
      <c r="B832" s="460" t="s">
        <v>8994</v>
      </c>
      <c r="C832" s="459" t="s">
        <v>5125</v>
      </c>
      <c r="D832" s="463">
        <v>2.65</v>
      </c>
      <c r="E832" s="462" t="s">
        <v>258</v>
      </c>
    </row>
    <row r="833" spans="1:5" ht="25.5" x14ac:dyDescent="0.25">
      <c r="A833" s="459">
        <v>39234</v>
      </c>
      <c r="B833" s="460" t="s">
        <v>8995</v>
      </c>
      <c r="C833" s="459" t="s">
        <v>5125</v>
      </c>
      <c r="D833" s="463">
        <v>31.72</v>
      </c>
      <c r="E833" s="462" t="s">
        <v>258</v>
      </c>
    </row>
    <row r="834" spans="1:5" ht="25.5" x14ac:dyDescent="0.25">
      <c r="A834" s="459">
        <v>982</v>
      </c>
      <c r="B834" s="460" t="s">
        <v>8996</v>
      </c>
      <c r="C834" s="459" t="s">
        <v>5125</v>
      </c>
      <c r="D834" s="463">
        <v>3.72</v>
      </c>
      <c r="E834" s="462" t="s">
        <v>258</v>
      </c>
    </row>
    <row r="835" spans="1:5" ht="25.5" x14ac:dyDescent="0.25">
      <c r="A835" s="459">
        <v>39235</v>
      </c>
      <c r="B835" s="460" t="s">
        <v>8997</v>
      </c>
      <c r="C835" s="459" t="s">
        <v>5125</v>
      </c>
      <c r="D835" s="463">
        <v>44.62</v>
      </c>
      <c r="E835" s="462" t="s">
        <v>258</v>
      </c>
    </row>
    <row r="836" spans="1:5" ht="25.5" x14ac:dyDescent="0.25">
      <c r="A836" s="459">
        <v>39236</v>
      </c>
      <c r="B836" s="460" t="s">
        <v>8998</v>
      </c>
      <c r="C836" s="459" t="s">
        <v>5125</v>
      </c>
      <c r="D836" s="463">
        <v>58.49</v>
      </c>
      <c r="E836" s="462" t="s">
        <v>258</v>
      </c>
    </row>
    <row r="837" spans="1:5" ht="38.25" x14ac:dyDescent="0.25">
      <c r="A837" s="459">
        <v>876</v>
      </c>
      <c r="B837" s="460" t="s">
        <v>8999</v>
      </c>
      <c r="C837" s="459" t="s">
        <v>5125</v>
      </c>
      <c r="D837" s="463">
        <v>150.99</v>
      </c>
      <c r="E837" s="462" t="s">
        <v>258</v>
      </c>
    </row>
    <row r="838" spans="1:5" ht="38.25" x14ac:dyDescent="0.25">
      <c r="A838" s="459">
        <v>877</v>
      </c>
      <c r="B838" s="460" t="s">
        <v>9000</v>
      </c>
      <c r="C838" s="459" t="s">
        <v>5125</v>
      </c>
      <c r="D838" s="463">
        <v>177.5</v>
      </c>
      <c r="E838" s="462" t="s">
        <v>258</v>
      </c>
    </row>
    <row r="839" spans="1:5" ht="38.25" x14ac:dyDescent="0.25">
      <c r="A839" s="459">
        <v>882</v>
      </c>
      <c r="B839" s="460" t="s">
        <v>9001</v>
      </c>
      <c r="C839" s="459" t="s">
        <v>5125</v>
      </c>
      <c r="D839" s="463">
        <v>193.41</v>
      </c>
      <c r="E839" s="462" t="s">
        <v>258</v>
      </c>
    </row>
    <row r="840" spans="1:5" ht="38.25" x14ac:dyDescent="0.25">
      <c r="A840" s="459">
        <v>878</v>
      </c>
      <c r="B840" s="460" t="s">
        <v>9002</v>
      </c>
      <c r="C840" s="459" t="s">
        <v>5125</v>
      </c>
      <c r="D840" s="463">
        <v>240.46</v>
      </c>
      <c r="E840" s="462" t="s">
        <v>258</v>
      </c>
    </row>
    <row r="841" spans="1:5" ht="38.25" x14ac:dyDescent="0.25">
      <c r="A841" s="459">
        <v>879</v>
      </c>
      <c r="B841" s="460" t="s">
        <v>9003</v>
      </c>
      <c r="C841" s="459" t="s">
        <v>5125</v>
      </c>
      <c r="D841" s="463">
        <v>283.42</v>
      </c>
      <c r="E841" s="462" t="s">
        <v>258</v>
      </c>
    </row>
    <row r="842" spans="1:5" ht="38.25" x14ac:dyDescent="0.25">
      <c r="A842" s="459">
        <v>880</v>
      </c>
      <c r="B842" s="460" t="s">
        <v>9004</v>
      </c>
      <c r="C842" s="459" t="s">
        <v>5125</v>
      </c>
      <c r="D842" s="463">
        <v>333.48</v>
      </c>
      <c r="E842" s="462" t="s">
        <v>258</v>
      </c>
    </row>
    <row r="843" spans="1:5" ht="38.25" x14ac:dyDescent="0.25">
      <c r="A843" s="459">
        <v>873</v>
      </c>
      <c r="B843" s="460" t="s">
        <v>9005</v>
      </c>
      <c r="C843" s="459" t="s">
        <v>5125</v>
      </c>
      <c r="D843" s="463">
        <v>101.4</v>
      </c>
      <c r="E843" s="462" t="s">
        <v>258</v>
      </c>
    </row>
    <row r="844" spans="1:5" ht="38.25" x14ac:dyDescent="0.25">
      <c r="A844" s="459">
        <v>881</v>
      </c>
      <c r="B844" s="460" t="s">
        <v>9006</v>
      </c>
      <c r="C844" s="459" t="s">
        <v>5125</v>
      </c>
      <c r="D844" s="463">
        <v>455.81</v>
      </c>
      <c r="E844" s="462" t="s">
        <v>258</v>
      </c>
    </row>
    <row r="845" spans="1:5" ht="38.25" x14ac:dyDescent="0.25">
      <c r="A845" s="459">
        <v>874</v>
      </c>
      <c r="B845" s="460" t="s">
        <v>9007</v>
      </c>
      <c r="C845" s="459" t="s">
        <v>5125</v>
      </c>
      <c r="D845" s="463">
        <v>120.33</v>
      </c>
      <c r="E845" s="462" t="s">
        <v>258</v>
      </c>
    </row>
    <row r="846" spans="1:5" ht="38.25" x14ac:dyDescent="0.25">
      <c r="A846" s="459">
        <v>875</v>
      </c>
      <c r="B846" s="460" t="s">
        <v>9008</v>
      </c>
      <c r="C846" s="459" t="s">
        <v>5125</v>
      </c>
      <c r="D846" s="463">
        <v>143.57</v>
      </c>
      <c r="E846" s="462" t="s">
        <v>258</v>
      </c>
    </row>
    <row r="847" spans="1:5" ht="25.5" x14ac:dyDescent="0.25">
      <c r="A847" s="459">
        <v>983</v>
      </c>
      <c r="B847" s="460" t="s">
        <v>9009</v>
      </c>
      <c r="C847" s="459" t="s">
        <v>5125</v>
      </c>
      <c r="D847" s="463">
        <v>0.9</v>
      </c>
      <c r="E847" s="462" t="s">
        <v>258</v>
      </c>
    </row>
    <row r="848" spans="1:5" ht="25.5" x14ac:dyDescent="0.25">
      <c r="A848" s="459">
        <v>985</v>
      </c>
      <c r="B848" s="460" t="s">
        <v>9010</v>
      </c>
      <c r="C848" s="459" t="s">
        <v>5125</v>
      </c>
      <c r="D848" s="463">
        <v>6.74</v>
      </c>
      <c r="E848" s="462" t="s">
        <v>258</v>
      </c>
    </row>
    <row r="849" spans="1:5" ht="25.5" x14ac:dyDescent="0.25">
      <c r="A849" s="459">
        <v>990</v>
      </c>
      <c r="B849" s="460" t="s">
        <v>9011</v>
      </c>
      <c r="C849" s="459" t="s">
        <v>5125</v>
      </c>
      <c r="D849" s="463">
        <v>92.29</v>
      </c>
      <c r="E849" s="462" t="s">
        <v>258</v>
      </c>
    </row>
    <row r="850" spans="1:5" ht="25.5" x14ac:dyDescent="0.25">
      <c r="A850" s="459">
        <v>39241</v>
      </c>
      <c r="B850" s="460" t="s">
        <v>9012</v>
      </c>
      <c r="C850" s="459" t="s">
        <v>5125</v>
      </c>
      <c r="D850" s="463">
        <v>10.55</v>
      </c>
      <c r="E850" s="462" t="s">
        <v>258</v>
      </c>
    </row>
    <row r="851" spans="1:5" ht="25.5" x14ac:dyDescent="0.25">
      <c r="A851" s="459">
        <v>1005</v>
      </c>
      <c r="B851" s="460" t="s">
        <v>9013</v>
      </c>
      <c r="C851" s="459" t="s">
        <v>5125</v>
      </c>
      <c r="D851" s="463">
        <v>113.28</v>
      </c>
      <c r="E851" s="462" t="s">
        <v>258</v>
      </c>
    </row>
    <row r="852" spans="1:5" ht="25.5" x14ac:dyDescent="0.25">
      <c r="A852" s="459">
        <v>984</v>
      </c>
      <c r="B852" s="460" t="s">
        <v>9014</v>
      </c>
      <c r="C852" s="459" t="s">
        <v>5125</v>
      </c>
      <c r="D852" s="463">
        <v>2.33</v>
      </c>
      <c r="E852" s="462" t="s">
        <v>258</v>
      </c>
    </row>
    <row r="853" spans="1:5" ht="25.5" x14ac:dyDescent="0.25">
      <c r="A853" s="459">
        <v>991</v>
      </c>
      <c r="B853" s="460" t="s">
        <v>9015</v>
      </c>
      <c r="C853" s="459" t="s">
        <v>5125</v>
      </c>
      <c r="D853" s="463">
        <v>149.69</v>
      </c>
      <c r="E853" s="462" t="s">
        <v>258</v>
      </c>
    </row>
    <row r="854" spans="1:5" ht="25.5" x14ac:dyDescent="0.25">
      <c r="A854" s="459">
        <v>986</v>
      </c>
      <c r="B854" s="460" t="s">
        <v>9016</v>
      </c>
      <c r="C854" s="459" t="s">
        <v>5125</v>
      </c>
      <c r="D854" s="463">
        <v>16.12</v>
      </c>
      <c r="E854" s="462" t="s">
        <v>258</v>
      </c>
    </row>
    <row r="855" spans="1:5" ht="25.5" x14ac:dyDescent="0.25">
      <c r="A855" s="459">
        <v>1024</v>
      </c>
      <c r="B855" s="460" t="s">
        <v>9017</v>
      </c>
      <c r="C855" s="459" t="s">
        <v>5125</v>
      </c>
      <c r="D855" s="463">
        <v>185.26</v>
      </c>
      <c r="E855" s="462" t="s">
        <v>258</v>
      </c>
    </row>
    <row r="856" spans="1:5" ht="25.5" x14ac:dyDescent="0.25">
      <c r="A856" s="459">
        <v>987</v>
      </c>
      <c r="B856" s="460" t="s">
        <v>9018</v>
      </c>
      <c r="C856" s="459" t="s">
        <v>5125</v>
      </c>
      <c r="D856" s="463">
        <v>21.91</v>
      </c>
      <c r="E856" s="462" t="s">
        <v>258</v>
      </c>
    </row>
    <row r="857" spans="1:5" ht="25.5" x14ac:dyDescent="0.25">
      <c r="A857" s="459">
        <v>1003</v>
      </c>
      <c r="B857" s="460" t="s">
        <v>9019</v>
      </c>
      <c r="C857" s="459" t="s">
        <v>5125</v>
      </c>
      <c r="D857" s="463">
        <v>3.41</v>
      </c>
      <c r="E857" s="462" t="s">
        <v>258</v>
      </c>
    </row>
    <row r="858" spans="1:5" ht="25.5" x14ac:dyDescent="0.25">
      <c r="A858" s="459">
        <v>992</v>
      </c>
      <c r="B858" s="460" t="s">
        <v>9020</v>
      </c>
      <c r="C858" s="459" t="s">
        <v>5125</v>
      </c>
      <c r="D858" s="463">
        <v>239.69</v>
      </c>
      <c r="E858" s="462" t="s">
        <v>258</v>
      </c>
    </row>
    <row r="859" spans="1:5" ht="25.5" x14ac:dyDescent="0.25">
      <c r="A859" s="459">
        <v>1007</v>
      </c>
      <c r="B859" s="460" t="s">
        <v>9021</v>
      </c>
      <c r="C859" s="459" t="s">
        <v>5125</v>
      </c>
      <c r="D859" s="463">
        <v>31.08</v>
      </c>
      <c r="E859" s="462" t="s">
        <v>258</v>
      </c>
    </row>
    <row r="860" spans="1:5" ht="25.5" x14ac:dyDescent="0.25">
      <c r="A860" s="459">
        <v>39242</v>
      </c>
      <c r="B860" s="460" t="s">
        <v>9022</v>
      </c>
      <c r="C860" s="459" t="s">
        <v>5125</v>
      </c>
      <c r="D860" s="463">
        <v>296.98</v>
      </c>
      <c r="E860" s="462" t="s">
        <v>258</v>
      </c>
    </row>
    <row r="861" spans="1:5" ht="25.5" x14ac:dyDescent="0.25">
      <c r="A861" s="459">
        <v>1008</v>
      </c>
      <c r="B861" s="460" t="s">
        <v>9023</v>
      </c>
      <c r="C861" s="459" t="s">
        <v>5125</v>
      </c>
      <c r="D861" s="463">
        <v>3.87</v>
      </c>
      <c r="E861" s="462" t="s">
        <v>258</v>
      </c>
    </row>
    <row r="862" spans="1:5" ht="25.5" x14ac:dyDescent="0.25">
      <c r="A862" s="459">
        <v>988</v>
      </c>
      <c r="B862" s="460" t="s">
        <v>9024</v>
      </c>
      <c r="C862" s="459" t="s">
        <v>5125</v>
      </c>
      <c r="D862" s="463">
        <v>42.93</v>
      </c>
      <c r="E862" s="462" t="s">
        <v>258</v>
      </c>
    </row>
    <row r="863" spans="1:5" ht="25.5" x14ac:dyDescent="0.25">
      <c r="A863" s="459">
        <v>989</v>
      </c>
      <c r="B863" s="460" t="s">
        <v>9025</v>
      </c>
      <c r="C863" s="459" t="s">
        <v>5125</v>
      </c>
      <c r="D863" s="463">
        <v>58.16</v>
      </c>
      <c r="E863" s="462" t="s">
        <v>258</v>
      </c>
    </row>
    <row r="864" spans="1:5" x14ac:dyDescent="0.25">
      <c r="A864" s="459">
        <v>39598</v>
      </c>
      <c r="B864" s="460" t="s">
        <v>9026</v>
      </c>
      <c r="C864" s="459" t="s">
        <v>5125</v>
      </c>
      <c r="D864" s="463">
        <v>1.03</v>
      </c>
      <c r="E864" s="462" t="s">
        <v>258</v>
      </c>
    </row>
    <row r="865" spans="1:5" x14ac:dyDescent="0.25">
      <c r="A865" s="459">
        <v>39599</v>
      </c>
      <c r="B865" s="460" t="s">
        <v>9027</v>
      </c>
      <c r="C865" s="459" t="s">
        <v>5125</v>
      </c>
      <c r="D865" s="463">
        <v>1.55</v>
      </c>
      <c r="E865" s="462" t="s">
        <v>258</v>
      </c>
    </row>
    <row r="866" spans="1:5" x14ac:dyDescent="0.25">
      <c r="A866" s="459">
        <v>34602</v>
      </c>
      <c r="B866" s="460" t="s">
        <v>9028</v>
      </c>
      <c r="C866" s="459" t="s">
        <v>5125</v>
      </c>
      <c r="D866" s="463">
        <v>2.12</v>
      </c>
      <c r="E866" s="462" t="s">
        <v>258</v>
      </c>
    </row>
    <row r="867" spans="1:5" x14ac:dyDescent="0.25">
      <c r="A867" s="459">
        <v>34603</v>
      </c>
      <c r="B867" s="460" t="s">
        <v>9029</v>
      </c>
      <c r="C867" s="459" t="s">
        <v>5125</v>
      </c>
      <c r="D867" s="463">
        <v>10.19</v>
      </c>
      <c r="E867" s="462" t="s">
        <v>258</v>
      </c>
    </row>
    <row r="868" spans="1:5" x14ac:dyDescent="0.25">
      <c r="A868" s="459">
        <v>34607</v>
      </c>
      <c r="B868" s="460" t="s">
        <v>9030</v>
      </c>
      <c r="C868" s="459" t="s">
        <v>5125</v>
      </c>
      <c r="D868" s="463">
        <v>4.54</v>
      </c>
      <c r="E868" s="462" t="s">
        <v>258</v>
      </c>
    </row>
    <row r="869" spans="1:5" x14ac:dyDescent="0.25">
      <c r="A869" s="459">
        <v>34609</v>
      </c>
      <c r="B869" s="460" t="s">
        <v>9031</v>
      </c>
      <c r="C869" s="459" t="s">
        <v>5125</v>
      </c>
      <c r="D869" s="463">
        <v>6.82</v>
      </c>
      <c r="E869" s="462" t="s">
        <v>258</v>
      </c>
    </row>
    <row r="870" spans="1:5" x14ac:dyDescent="0.25">
      <c r="A870" s="459">
        <v>34618</v>
      </c>
      <c r="B870" s="460" t="s">
        <v>9032</v>
      </c>
      <c r="C870" s="459" t="s">
        <v>5125</v>
      </c>
      <c r="D870" s="463">
        <v>2.81</v>
      </c>
      <c r="E870" s="462" t="s">
        <v>258</v>
      </c>
    </row>
    <row r="871" spans="1:5" x14ac:dyDescent="0.25">
      <c r="A871" s="459">
        <v>34620</v>
      </c>
      <c r="B871" s="460" t="s">
        <v>9033</v>
      </c>
      <c r="C871" s="459" t="s">
        <v>5125</v>
      </c>
      <c r="D871" s="463">
        <v>14.07</v>
      </c>
      <c r="E871" s="462" t="s">
        <v>258</v>
      </c>
    </row>
    <row r="872" spans="1:5" x14ac:dyDescent="0.25">
      <c r="A872" s="459">
        <v>34621</v>
      </c>
      <c r="B872" s="460" t="s">
        <v>9034</v>
      </c>
      <c r="C872" s="459" t="s">
        <v>5125</v>
      </c>
      <c r="D872" s="463">
        <v>6.52</v>
      </c>
      <c r="E872" s="462" t="s">
        <v>258</v>
      </c>
    </row>
    <row r="873" spans="1:5" x14ac:dyDescent="0.25">
      <c r="A873" s="459">
        <v>34622</v>
      </c>
      <c r="B873" s="460" t="s">
        <v>9035</v>
      </c>
      <c r="C873" s="459" t="s">
        <v>5125</v>
      </c>
      <c r="D873" s="463">
        <v>9.24</v>
      </c>
      <c r="E873" s="462" t="s">
        <v>258</v>
      </c>
    </row>
    <row r="874" spans="1:5" x14ac:dyDescent="0.25">
      <c r="A874" s="459">
        <v>34624</v>
      </c>
      <c r="B874" s="460" t="s">
        <v>9036</v>
      </c>
      <c r="C874" s="459" t="s">
        <v>5125</v>
      </c>
      <c r="D874" s="463">
        <v>3.59</v>
      </c>
      <c r="E874" s="462" t="s">
        <v>258</v>
      </c>
    </row>
    <row r="875" spans="1:5" x14ac:dyDescent="0.25">
      <c r="A875" s="459">
        <v>34626</v>
      </c>
      <c r="B875" s="460" t="s">
        <v>9037</v>
      </c>
      <c r="C875" s="459" t="s">
        <v>5125</v>
      </c>
      <c r="D875" s="463">
        <v>19.34</v>
      </c>
      <c r="E875" s="462" t="s">
        <v>258</v>
      </c>
    </row>
    <row r="876" spans="1:5" x14ac:dyDescent="0.25">
      <c r="A876" s="459">
        <v>34627</v>
      </c>
      <c r="B876" s="460" t="s">
        <v>9038</v>
      </c>
      <c r="C876" s="459" t="s">
        <v>5125</v>
      </c>
      <c r="D876" s="463">
        <v>8.33</v>
      </c>
      <c r="E876" s="462" t="s">
        <v>258</v>
      </c>
    </row>
    <row r="877" spans="1:5" x14ac:dyDescent="0.25">
      <c r="A877" s="459">
        <v>34629</v>
      </c>
      <c r="B877" s="460" t="s">
        <v>9039</v>
      </c>
      <c r="C877" s="459" t="s">
        <v>5125</v>
      </c>
      <c r="D877" s="463">
        <v>12.2</v>
      </c>
      <c r="E877" s="462" t="s">
        <v>258</v>
      </c>
    </row>
    <row r="878" spans="1:5" ht="25.5" x14ac:dyDescent="0.25">
      <c r="A878" s="459">
        <v>39257</v>
      </c>
      <c r="B878" s="460" t="s">
        <v>9040</v>
      </c>
      <c r="C878" s="459" t="s">
        <v>5125</v>
      </c>
      <c r="D878" s="463">
        <v>4.0599999999999996</v>
      </c>
      <c r="E878" s="462" t="s">
        <v>258</v>
      </c>
    </row>
    <row r="879" spans="1:5" ht="25.5" x14ac:dyDescent="0.25">
      <c r="A879" s="459">
        <v>39261</v>
      </c>
      <c r="B879" s="460" t="s">
        <v>9041</v>
      </c>
      <c r="C879" s="459" t="s">
        <v>5125</v>
      </c>
      <c r="D879" s="463">
        <v>21.63</v>
      </c>
      <c r="E879" s="462" t="s">
        <v>258</v>
      </c>
    </row>
    <row r="880" spans="1:5" ht="25.5" x14ac:dyDescent="0.25">
      <c r="A880" s="459">
        <v>39268</v>
      </c>
      <c r="B880" s="460" t="s">
        <v>9042</v>
      </c>
      <c r="C880" s="459" t="s">
        <v>5125</v>
      </c>
      <c r="D880" s="463">
        <v>249.63</v>
      </c>
      <c r="E880" s="462" t="s">
        <v>258</v>
      </c>
    </row>
    <row r="881" spans="1:5" ht="25.5" x14ac:dyDescent="0.25">
      <c r="A881" s="459">
        <v>39262</v>
      </c>
      <c r="B881" s="460" t="s">
        <v>9043</v>
      </c>
      <c r="C881" s="459" t="s">
        <v>5125</v>
      </c>
      <c r="D881" s="463">
        <v>33.83</v>
      </c>
      <c r="E881" s="462" t="s">
        <v>258</v>
      </c>
    </row>
    <row r="882" spans="1:5" ht="25.5" x14ac:dyDescent="0.25">
      <c r="A882" s="459">
        <v>39258</v>
      </c>
      <c r="B882" s="460" t="s">
        <v>9044</v>
      </c>
      <c r="C882" s="459" t="s">
        <v>5125</v>
      </c>
      <c r="D882" s="463">
        <v>6.02</v>
      </c>
      <c r="E882" s="462" t="s">
        <v>258</v>
      </c>
    </row>
    <row r="883" spans="1:5" ht="25.5" x14ac:dyDescent="0.25">
      <c r="A883" s="459">
        <v>39263</v>
      </c>
      <c r="B883" s="460" t="s">
        <v>9045</v>
      </c>
      <c r="C883" s="459" t="s">
        <v>5125</v>
      </c>
      <c r="D883" s="463">
        <v>52.34</v>
      </c>
      <c r="E883" s="462" t="s">
        <v>258</v>
      </c>
    </row>
    <row r="884" spans="1:5" ht="25.5" x14ac:dyDescent="0.25">
      <c r="A884" s="459">
        <v>39264</v>
      </c>
      <c r="B884" s="460" t="s">
        <v>9046</v>
      </c>
      <c r="C884" s="459" t="s">
        <v>5125</v>
      </c>
      <c r="D884" s="463">
        <v>70.87</v>
      </c>
      <c r="E884" s="462" t="s">
        <v>258</v>
      </c>
    </row>
    <row r="885" spans="1:5" ht="25.5" x14ac:dyDescent="0.25">
      <c r="A885" s="459">
        <v>39259</v>
      </c>
      <c r="B885" s="460" t="s">
        <v>9047</v>
      </c>
      <c r="C885" s="459" t="s">
        <v>5125</v>
      </c>
      <c r="D885" s="463">
        <v>9.17</v>
      </c>
      <c r="E885" s="462" t="s">
        <v>258</v>
      </c>
    </row>
    <row r="886" spans="1:5" ht="25.5" x14ac:dyDescent="0.25">
      <c r="A886" s="459">
        <v>39265</v>
      </c>
      <c r="B886" s="460" t="s">
        <v>9048</v>
      </c>
      <c r="C886" s="459" t="s">
        <v>5125</v>
      </c>
      <c r="D886" s="463">
        <v>104.4</v>
      </c>
      <c r="E886" s="462" t="s">
        <v>258</v>
      </c>
    </row>
    <row r="887" spans="1:5" ht="25.5" x14ac:dyDescent="0.25">
      <c r="A887" s="459">
        <v>39260</v>
      </c>
      <c r="B887" s="460" t="s">
        <v>9049</v>
      </c>
      <c r="C887" s="459" t="s">
        <v>5125</v>
      </c>
      <c r="D887" s="463">
        <v>13.05</v>
      </c>
      <c r="E887" s="462" t="s">
        <v>258</v>
      </c>
    </row>
    <row r="888" spans="1:5" ht="25.5" x14ac:dyDescent="0.25">
      <c r="A888" s="459">
        <v>39266</v>
      </c>
      <c r="B888" s="460" t="s">
        <v>9050</v>
      </c>
      <c r="C888" s="459" t="s">
        <v>5125</v>
      </c>
      <c r="D888" s="463">
        <v>146.5</v>
      </c>
      <c r="E888" s="462" t="s">
        <v>258</v>
      </c>
    </row>
    <row r="889" spans="1:5" ht="25.5" x14ac:dyDescent="0.25">
      <c r="A889" s="459">
        <v>39267</v>
      </c>
      <c r="B889" s="460" t="s">
        <v>9051</v>
      </c>
      <c r="C889" s="459" t="s">
        <v>5125</v>
      </c>
      <c r="D889" s="463">
        <v>192.03</v>
      </c>
      <c r="E889" s="462" t="s">
        <v>258</v>
      </c>
    </row>
    <row r="890" spans="1:5" x14ac:dyDescent="0.25">
      <c r="A890" s="459">
        <v>11901</v>
      </c>
      <c r="B890" s="460" t="s">
        <v>9052</v>
      </c>
      <c r="C890" s="459" t="s">
        <v>5125</v>
      </c>
      <c r="D890" s="463">
        <v>0.56999999999999995</v>
      </c>
      <c r="E890" s="462" t="s">
        <v>258</v>
      </c>
    </row>
    <row r="891" spans="1:5" x14ac:dyDescent="0.25">
      <c r="A891" s="459">
        <v>11902</v>
      </c>
      <c r="B891" s="460" t="s">
        <v>9053</v>
      </c>
      <c r="C891" s="459" t="s">
        <v>5125</v>
      </c>
      <c r="D891" s="463">
        <v>0.99</v>
      </c>
      <c r="E891" s="462" t="s">
        <v>258</v>
      </c>
    </row>
    <row r="892" spans="1:5" x14ac:dyDescent="0.25">
      <c r="A892" s="459">
        <v>11903</v>
      </c>
      <c r="B892" s="460" t="s">
        <v>9054</v>
      </c>
      <c r="C892" s="459" t="s">
        <v>5125</v>
      </c>
      <c r="D892" s="463">
        <v>1.53</v>
      </c>
      <c r="E892" s="462" t="s">
        <v>258</v>
      </c>
    </row>
    <row r="893" spans="1:5" x14ac:dyDescent="0.25">
      <c r="A893" s="459">
        <v>11904</v>
      </c>
      <c r="B893" s="460" t="s">
        <v>9055</v>
      </c>
      <c r="C893" s="459" t="s">
        <v>5125</v>
      </c>
      <c r="D893" s="463">
        <v>1.95</v>
      </c>
      <c r="E893" s="462" t="s">
        <v>258</v>
      </c>
    </row>
    <row r="894" spans="1:5" x14ac:dyDescent="0.25">
      <c r="A894" s="459">
        <v>11905</v>
      </c>
      <c r="B894" s="460" t="s">
        <v>9056</v>
      </c>
      <c r="C894" s="459" t="s">
        <v>5125</v>
      </c>
      <c r="D894" s="463">
        <v>2.63</v>
      </c>
      <c r="E894" s="462" t="s">
        <v>258</v>
      </c>
    </row>
    <row r="895" spans="1:5" x14ac:dyDescent="0.25">
      <c r="A895" s="459">
        <v>11906</v>
      </c>
      <c r="B895" s="460" t="s">
        <v>9057</v>
      </c>
      <c r="C895" s="459" t="s">
        <v>5125</v>
      </c>
      <c r="D895" s="463">
        <v>3.02</v>
      </c>
      <c r="E895" s="462" t="s">
        <v>258</v>
      </c>
    </row>
    <row r="896" spans="1:5" x14ac:dyDescent="0.25">
      <c r="A896" s="459">
        <v>11919</v>
      </c>
      <c r="B896" s="460" t="s">
        <v>9058</v>
      </c>
      <c r="C896" s="459" t="s">
        <v>5125</v>
      </c>
      <c r="D896" s="463">
        <v>5.93</v>
      </c>
      <c r="E896" s="462" t="s">
        <v>258</v>
      </c>
    </row>
    <row r="897" spans="1:5" x14ac:dyDescent="0.25">
      <c r="A897" s="459">
        <v>11920</v>
      </c>
      <c r="B897" s="460" t="s">
        <v>9059</v>
      </c>
      <c r="C897" s="459" t="s">
        <v>5125</v>
      </c>
      <c r="D897" s="463">
        <v>11.5</v>
      </c>
      <c r="E897" s="462" t="s">
        <v>258</v>
      </c>
    </row>
    <row r="898" spans="1:5" x14ac:dyDescent="0.25">
      <c r="A898" s="459">
        <v>11924</v>
      </c>
      <c r="B898" s="460" t="s">
        <v>9060</v>
      </c>
      <c r="C898" s="459" t="s">
        <v>5125</v>
      </c>
      <c r="D898" s="463">
        <v>111.86</v>
      </c>
      <c r="E898" s="462" t="s">
        <v>258</v>
      </c>
    </row>
    <row r="899" spans="1:5" x14ac:dyDescent="0.25">
      <c r="A899" s="459">
        <v>11921</v>
      </c>
      <c r="B899" s="460" t="s">
        <v>9061</v>
      </c>
      <c r="C899" s="459" t="s">
        <v>5125</v>
      </c>
      <c r="D899" s="463">
        <v>15.66</v>
      </c>
      <c r="E899" s="462" t="s">
        <v>258</v>
      </c>
    </row>
    <row r="900" spans="1:5" x14ac:dyDescent="0.25">
      <c r="A900" s="459">
        <v>11922</v>
      </c>
      <c r="B900" s="460" t="s">
        <v>9062</v>
      </c>
      <c r="C900" s="459" t="s">
        <v>5125</v>
      </c>
      <c r="D900" s="463">
        <v>27.8</v>
      </c>
      <c r="E900" s="462" t="s">
        <v>258</v>
      </c>
    </row>
    <row r="901" spans="1:5" x14ac:dyDescent="0.25">
      <c r="A901" s="459">
        <v>11923</v>
      </c>
      <c r="B901" s="460" t="s">
        <v>9063</v>
      </c>
      <c r="C901" s="459" t="s">
        <v>5125</v>
      </c>
      <c r="D901" s="463">
        <v>45.41</v>
      </c>
      <c r="E901" s="462" t="s">
        <v>258</v>
      </c>
    </row>
    <row r="902" spans="1:5" x14ac:dyDescent="0.25">
      <c r="A902" s="459">
        <v>11916</v>
      </c>
      <c r="B902" s="460" t="s">
        <v>9064</v>
      </c>
      <c r="C902" s="459" t="s">
        <v>5125</v>
      </c>
      <c r="D902" s="463">
        <v>7.7</v>
      </c>
      <c r="E902" s="462" t="s">
        <v>258</v>
      </c>
    </row>
    <row r="903" spans="1:5" x14ac:dyDescent="0.25">
      <c r="A903" s="459">
        <v>11914</v>
      </c>
      <c r="B903" s="460" t="s">
        <v>9065</v>
      </c>
      <c r="C903" s="459" t="s">
        <v>5125</v>
      </c>
      <c r="D903" s="463">
        <v>55.94</v>
      </c>
      <c r="E903" s="462" t="s">
        <v>258</v>
      </c>
    </row>
    <row r="904" spans="1:5" x14ac:dyDescent="0.25">
      <c r="A904" s="459">
        <v>11917</v>
      </c>
      <c r="B904" s="460" t="s">
        <v>9066</v>
      </c>
      <c r="C904" s="459" t="s">
        <v>5125</v>
      </c>
      <c r="D904" s="463">
        <v>13.41</v>
      </c>
      <c r="E904" s="462" t="s">
        <v>258</v>
      </c>
    </row>
    <row r="905" spans="1:5" x14ac:dyDescent="0.25">
      <c r="A905" s="459">
        <v>11918</v>
      </c>
      <c r="B905" s="460" t="s">
        <v>9067</v>
      </c>
      <c r="C905" s="459" t="s">
        <v>5125</v>
      </c>
      <c r="D905" s="463">
        <v>18.190000000000001</v>
      </c>
      <c r="E905" s="462" t="s">
        <v>258</v>
      </c>
    </row>
    <row r="906" spans="1:5" ht="25.5" x14ac:dyDescent="0.25">
      <c r="A906" s="459">
        <v>37734</v>
      </c>
      <c r="B906" s="460" t="s">
        <v>9068</v>
      </c>
      <c r="C906" s="459" t="s">
        <v>5122</v>
      </c>
      <c r="D906" s="461">
        <v>40756.99</v>
      </c>
      <c r="E906" s="462" t="s">
        <v>258</v>
      </c>
    </row>
    <row r="907" spans="1:5" ht="25.5" x14ac:dyDescent="0.25">
      <c r="A907" s="459">
        <v>42251</v>
      </c>
      <c r="B907" s="460" t="s">
        <v>9069</v>
      </c>
      <c r="C907" s="459" t="s">
        <v>5122</v>
      </c>
      <c r="D907" s="461">
        <v>46282.05</v>
      </c>
      <c r="E907" s="462" t="s">
        <v>258</v>
      </c>
    </row>
    <row r="908" spans="1:5" ht="25.5" x14ac:dyDescent="0.25">
      <c r="A908" s="459">
        <v>37733</v>
      </c>
      <c r="B908" s="460" t="s">
        <v>9070</v>
      </c>
      <c r="C908" s="459" t="s">
        <v>5122</v>
      </c>
      <c r="D908" s="461">
        <v>30559.439999999999</v>
      </c>
      <c r="E908" s="462" t="s">
        <v>258</v>
      </c>
    </row>
    <row r="909" spans="1:5" ht="25.5" x14ac:dyDescent="0.25">
      <c r="A909" s="459">
        <v>37735</v>
      </c>
      <c r="B909" s="460" t="s">
        <v>9071</v>
      </c>
      <c r="C909" s="459" t="s">
        <v>5122</v>
      </c>
      <c r="D909" s="461">
        <v>36824.120000000003</v>
      </c>
      <c r="E909" s="462" t="s">
        <v>258</v>
      </c>
    </row>
    <row r="910" spans="1:5" ht="25.5" x14ac:dyDescent="0.25">
      <c r="A910" s="459">
        <v>41758</v>
      </c>
      <c r="B910" s="460" t="s">
        <v>9072</v>
      </c>
      <c r="C910" s="459" t="s">
        <v>5122</v>
      </c>
      <c r="D910" s="463">
        <v>133.72999999999999</v>
      </c>
      <c r="E910" s="462" t="s">
        <v>258</v>
      </c>
    </row>
    <row r="911" spans="1:5" ht="25.5" x14ac:dyDescent="0.25">
      <c r="A911" s="459">
        <v>5090</v>
      </c>
      <c r="B911" s="460" t="s">
        <v>9073</v>
      </c>
      <c r="C911" s="459" t="s">
        <v>5122</v>
      </c>
      <c r="D911" s="463">
        <v>15.32</v>
      </c>
      <c r="E911" s="462" t="s">
        <v>258</v>
      </c>
    </row>
    <row r="912" spans="1:5" ht="25.5" x14ac:dyDescent="0.25">
      <c r="A912" s="459">
        <v>5085</v>
      </c>
      <c r="B912" s="460" t="s">
        <v>9074</v>
      </c>
      <c r="C912" s="459" t="s">
        <v>5122</v>
      </c>
      <c r="D912" s="463">
        <v>17.079999999999998</v>
      </c>
      <c r="E912" s="462" t="s">
        <v>258</v>
      </c>
    </row>
    <row r="913" spans="1:5" x14ac:dyDescent="0.25">
      <c r="A913" s="459">
        <v>38374</v>
      </c>
      <c r="B913" s="460" t="s">
        <v>9075</v>
      </c>
      <c r="C913" s="459" t="s">
        <v>5122</v>
      </c>
      <c r="D913" s="463">
        <v>808.58</v>
      </c>
      <c r="E913" s="462" t="s">
        <v>258</v>
      </c>
    </row>
    <row r="914" spans="1:5" ht="25.5" x14ac:dyDescent="0.25">
      <c r="A914" s="459">
        <v>20212</v>
      </c>
      <c r="B914" s="460" t="s">
        <v>9076</v>
      </c>
      <c r="C914" s="459" t="s">
        <v>5125</v>
      </c>
      <c r="D914" s="463">
        <v>15.51</v>
      </c>
      <c r="E914" s="462" t="s">
        <v>258</v>
      </c>
    </row>
    <row r="915" spans="1:5" ht="25.5" x14ac:dyDescent="0.25">
      <c r="A915" s="459">
        <v>4430</v>
      </c>
      <c r="B915" s="460" t="s">
        <v>9077</v>
      </c>
      <c r="C915" s="459" t="s">
        <v>5125</v>
      </c>
      <c r="D915" s="463">
        <v>9.84</v>
      </c>
      <c r="E915" s="462" t="s">
        <v>258</v>
      </c>
    </row>
    <row r="916" spans="1:5" ht="25.5" x14ac:dyDescent="0.25">
      <c r="A916" s="459">
        <v>4400</v>
      </c>
      <c r="B916" s="460" t="s">
        <v>9078</v>
      </c>
      <c r="C916" s="459" t="s">
        <v>5125</v>
      </c>
      <c r="D916" s="463">
        <v>12.42</v>
      </c>
      <c r="E916" s="462" t="s">
        <v>258</v>
      </c>
    </row>
    <row r="917" spans="1:5" ht="25.5" x14ac:dyDescent="0.25">
      <c r="A917" s="459">
        <v>4500</v>
      </c>
      <c r="B917" s="460" t="s">
        <v>9079</v>
      </c>
      <c r="C917" s="459" t="s">
        <v>5125</v>
      </c>
      <c r="D917" s="463">
        <v>11.76</v>
      </c>
      <c r="E917" s="462" t="s">
        <v>258</v>
      </c>
    </row>
    <row r="918" spans="1:5" ht="25.5" x14ac:dyDescent="0.25">
      <c r="A918" s="459">
        <v>4513</v>
      </c>
      <c r="B918" s="460" t="s">
        <v>9080</v>
      </c>
      <c r="C918" s="459" t="s">
        <v>5125</v>
      </c>
      <c r="D918" s="463">
        <v>3.15</v>
      </c>
      <c r="E918" s="462" t="s">
        <v>258</v>
      </c>
    </row>
    <row r="919" spans="1:5" x14ac:dyDescent="0.25">
      <c r="A919" s="459">
        <v>4496</v>
      </c>
      <c r="B919" s="460" t="s">
        <v>9081</v>
      </c>
      <c r="C919" s="459" t="s">
        <v>5125</v>
      </c>
      <c r="D919" s="463">
        <v>6.67</v>
      </c>
      <c r="E919" s="462" t="s">
        <v>258</v>
      </c>
    </row>
    <row r="920" spans="1:5" x14ac:dyDescent="0.25">
      <c r="A920" s="459">
        <v>11871</v>
      </c>
      <c r="B920" s="460" t="s">
        <v>9082</v>
      </c>
      <c r="C920" s="459" t="s">
        <v>5122</v>
      </c>
      <c r="D920" s="463">
        <v>261</v>
      </c>
      <c r="E920" s="462" t="s">
        <v>258</v>
      </c>
    </row>
    <row r="921" spans="1:5" x14ac:dyDescent="0.25">
      <c r="A921" s="459">
        <v>34636</v>
      </c>
      <c r="B921" s="460" t="s">
        <v>9083</v>
      </c>
      <c r="C921" s="459" t="s">
        <v>5122</v>
      </c>
      <c r="D921" s="463">
        <v>335</v>
      </c>
      <c r="E921" s="462" t="s">
        <v>258</v>
      </c>
    </row>
    <row r="922" spans="1:5" x14ac:dyDescent="0.25">
      <c r="A922" s="459">
        <v>34639</v>
      </c>
      <c r="B922" s="460" t="s">
        <v>9084</v>
      </c>
      <c r="C922" s="459" t="s">
        <v>5122</v>
      </c>
      <c r="D922" s="463">
        <v>680.38</v>
      </c>
      <c r="E922" s="462" t="s">
        <v>258</v>
      </c>
    </row>
    <row r="923" spans="1:5" x14ac:dyDescent="0.25">
      <c r="A923" s="459">
        <v>34640</v>
      </c>
      <c r="B923" s="460" t="s">
        <v>9085</v>
      </c>
      <c r="C923" s="459" t="s">
        <v>5122</v>
      </c>
      <c r="D923" s="463">
        <v>764.24</v>
      </c>
      <c r="E923" s="462" t="s">
        <v>258</v>
      </c>
    </row>
    <row r="924" spans="1:5" x14ac:dyDescent="0.25">
      <c r="A924" s="459">
        <v>34637</v>
      </c>
      <c r="B924" s="460" t="s">
        <v>9086</v>
      </c>
      <c r="C924" s="459" t="s">
        <v>5122</v>
      </c>
      <c r="D924" s="463">
        <v>192.34</v>
      </c>
      <c r="E924" s="462" t="s">
        <v>258</v>
      </c>
    </row>
    <row r="925" spans="1:5" x14ac:dyDescent="0.25">
      <c r="A925" s="459">
        <v>34638</v>
      </c>
      <c r="B925" s="460" t="s">
        <v>9087</v>
      </c>
      <c r="C925" s="459" t="s">
        <v>5122</v>
      </c>
      <c r="D925" s="463">
        <v>329.83</v>
      </c>
      <c r="E925" s="462" t="s">
        <v>258</v>
      </c>
    </row>
    <row r="926" spans="1:5" x14ac:dyDescent="0.25">
      <c r="A926" s="459">
        <v>11868</v>
      </c>
      <c r="B926" s="460" t="s">
        <v>9088</v>
      </c>
      <c r="C926" s="459" t="s">
        <v>5122</v>
      </c>
      <c r="D926" s="463">
        <v>358.71</v>
      </c>
      <c r="E926" s="462" t="s">
        <v>258</v>
      </c>
    </row>
    <row r="927" spans="1:5" x14ac:dyDescent="0.25">
      <c r="A927" s="459">
        <v>37106</v>
      </c>
      <c r="B927" s="460" t="s">
        <v>9089</v>
      </c>
      <c r="C927" s="459" t="s">
        <v>5122</v>
      </c>
      <c r="D927" s="461">
        <v>3464.72</v>
      </c>
      <c r="E927" s="462" t="s">
        <v>258</v>
      </c>
    </row>
    <row r="928" spans="1:5" x14ac:dyDescent="0.25">
      <c r="A928" s="459">
        <v>11869</v>
      </c>
      <c r="B928" s="460" t="s">
        <v>9090</v>
      </c>
      <c r="C928" s="459" t="s">
        <v>5122</v>
      </c>
      <c r="D928" s="463">
        <v>582</v>
      </c>
      <c r="E928" s="462" t="s">
        <v>258</v>
      </c>
    </row>
    <row r="929" spans="1:5" x14ac:dyDescent="0.25">
      <c r="A929" s="459">
        <v>37104</v>
      </c>
      <c r="B929" s="460" t="s">
        <v>9091</v>
      </c>
      <c r="C929" s="459" t="s">
        <v>5122</v>
      </c>
      <c r="D929" s="463">
        <v>750.23</v>
      </c>
      <c r="E929" s="462" t="s">
        <v>258</v>
      </c>
    </row>
    <row r="930" spans="1:5" x14ac:dyDescent="0.25">
      <c r="A930" s="459">
        <v>37105</v>
      </c>
      <c r="B930" s="460" t="s">
        <v>9092</v>
      </c>
      <c r="C930" s="459" t="s">
        <v>5122</v>
      </c>
      <c r="D930" s="461">
        <v>1670.88</v>
      </c>
      <c r="E930" s="462" t="s">
        <v>258</v>
      </c>
    </row>
    <row r="931" spans="1:5" ht="25.5" x14ac:dyDescent="0.25">
      <c r="A931" s="459">
        <v>11638</v>
      </c>
      <c r="B931" s="460" t="s">
        <v>9093</v>
      </c>
      <c r="C931" s="459" t="s">
        <v>5122</v>
      </c>
      <c r="D931" s="463">
        <v>105.51</v>
      </c>
      <c r="E931" s="462" t="s">
        <v>258</v>
      </c>
    </row>
    <row r="932" spans="1:5" ht="25.5" x14ac:dyDescent="0.25">
      <c r="A932" s="459">
        <v>1030</v>
      </c>
      <c r="B932" s="460" t="s">
        <v>9094</v>
      </c>
      <c r="C932" s="459" t="s">
        <v>5122</v>
      </c>
      <c r="D932" s="463">
        <v>27.7</v>
      </c>
      <c r="E932" s="462" t="s">
        <v>258</v>
      </c>
    </row>
    <row r="933" spans="1:5" ht="25.5" x14ac:dyDescent="0.25">
      <c r="A933" s="459">
        <v>11694</v>
      </c>
      <c r="B933" s="460" t="s">
        <v>9095</v>
      </c>
      <c r="C933" s="459" t="s">
        <v>5122</v>
      </c>
      <c r="D933" s="463">
        <v>612.30999999999995</v>
      </c>
      <c r="E933" s="462" t="s">
        <v>258</v>
      </c>
    </row>
    <row r="934" spans="1:5" ht="25.5" x14ac:dyDescent="0.25">
      <c r="A934" s="459">
        <v>35277</v>
      </c>
      <c r="B934" s="460" t="s">
        <v>9096</v>
      </c>
      <c r="C934" s="459" t="s">
        <v>5122</v>
      </c>
      <c r="D934" s="463">
        <v>390.35</v>
      </c>
      <c r="E934" s="462" t="s">
        <v>258</v>
      </c>
    </row>
    <row r="935" spans="1:5" ht="38.25" x14ac:dyDescent="0.25">
      <c r="A935" s="459">
        <v>10521</v>
      </c>
      <c r="B935" s="460" t="s">
        <v>9097</v>
      </c>
      <c r="C935" s="459" t="s">
        <v>5122</v>
      </c>
      <c r="D935" s="463">
        <v>207.23</v>
      </c>
      <c r="E935" s="462" t="s">
        <v>258</v>
      </c>
    </row>
    <row r="936" spans="1:5" ht="38.25" x14ac:dyDescent="0.25">
      <c r="A936" s="459">
        <v>10885</v>
      </c>
      <c r="B936" s="460" t="s">
        <v>9098</v>
      </c>
      <c r="C936" s="459" t="s">
        <v>5122</v>
      </c>
      <c r="D936" s="463">
        <v>262.12</v>
      </c>
      <c r="E936" s="462" t="s">
        <v>258</v>
      </c>
    </row>
    <row r="937" spans="1:5" ht="38.25" x14ac:dyDescent="0.25">
      <c r="A937" s="459">
        <v>20962</v>
      </c>
      <c r="B937" s="460" t="s">
        <v>9099</v>
      </c>
      <c r="C937" s="459" t="s">
        <v>5122</v>
      </c>
      <c r="D937" s="463">
        <v>217.1</v>
      </c>
      <c r="E937" s="462" t="s">
        <v>258</v>
      </c>
    </row>
    <row r="938" spans="1:5" ht="38.25" x14ac:dyDescent="0.25">
      <c r="A938" s="459">
        <v>20963</v>
      </c>
      <c r="B938" s="460" t="s">
        <v>9100</v>
      </c>
      <c r="C938" s="459" t="s">
        <v>5122</v>
      </c>
      <c r="D938" s="463">
        <v>265.2</v>
      </c>
      <c r="E938" s="462" t="s">
        <v>258</v>
      </c>
    </row>
    <row r="939" spans="1:5" x14ac:dyDescent="0.25">
      <c r="A939" s="459">
        <v>2555</v>
      </c>
      <c r="B939" s="460" t="s">
        <v>9101</v>
      </c>
      <c r="C939" s="459" t="s">
        <v>5122</v>
      </c>
      <c r="D939" s="463">
        <v>1.98</v>
      </c>
      <c r="E939" s="462" t="s">
        <v>258</v>
      </c>
    </row>
    <row r="940" spans="1:5" x14ac:dyDescent="0.25">
      <c r="A940" s="459">
        <v>2556</v>
      </c>
      <c r="B940" s="460" t="s">
        <v>9102</v>
      </c>
      <c r="C940" s="459" t="s">
        <v>5122</v>
      </c>
      <c r="D940" s="463">
        <v>1.84</v>
      </c>
      <c r="E940" s="462" t="s">
        <v>258</v>
      </c>
    </row>
    <row r="941" spans="1:5" x14ac:dyDescent="0.25">
      <c r="A941" s="459">
        <v>2557</v>
      </c>
      <c r="B941" s="460" t="s">
        <v>9103</v>
      </c>
      <c r="C941" s="459" t="s">
        <v>5122</v>
      </c>
      <c r="D941" s="463">
        <v>3.87</v>
      </c>
      <c r="E941" s="462" t="s">
        <v>258</v>
      </c>
    </row>
    <row r="942" spans="1:5" x14ac:dyDescent="0.25">
      <c r="A942" s="459">
        <v>39810</v>
      </c>
      <c r="B942" s="460" t="s">
        <v>9104</v>
      </c>
      <c r="C942" s="459" t="s">
        <v>5122</v>
      </c>
      <c r="D942" s="463">
        <v>14.01</v>
      </c>
      <c r="E942" s="462" t="s">
        <v>258</v>
      </c>
    </row>
    <row r="943" spans="1:5" x14ac:dyDescent="0.25">
      <c r="A943" s="459">
        <v>39811</v>
      </c>
      <c r="B943" s="460" t="s">
        <v>9105</v>
      </c>
      <c r="C943" s="459" t="s">
        <v>5122</v>
      </c>
      <c r="D943" s="463">
        <v>17.75</v>
      </c>
      <c r="E943" s="462" t="s">
        <v>258</v>
      </c>
    </row>
    <row r="944" spans="1:5" x14ac:dyDescent="0.25">
      <c r="A944" s="459">
        <v>39812</v>
      </c>
      <c r="B944" s="460" t="s">
        <v>9106</v>
      </c>
      <c r="C944" s="459" t="s">
        <v>5122</v>
      </c>
      <c r="D944" s="463">
        <v>27.07</v>
      </c>
      <c r="E944" s="462" t="s">
        <v>258</v>
      </c>
    </row>
    <row r="945" spans="1:5" ht="25.5" x14ac:dyDescent="0.25">
      <c r="A945" s="459">
        <v>20254</v>
      </c>
      <c r="B945" s="460" t="s">
        <v>9107</v>
      </c>
      <c r="C945" s="459" t="s">
        <v>5122</v>
      </c>
      <c r="D945" s="463">
        <v>21.36</v>
      </c>
      <c r="E945" s="462" t="s">
        <v>258</v>
      </c>
    </row>
    <row r="946" spans="1:5" ht="25.5" x14ac:dyDescent="0.25">
      <c r="A946" s="459">
        <v>39771</v>
      </c>
      <c r="B946" s="460" t="s">
        <v>9108</v>
      </c>
      <c r="C946" s="459" t="s">
        <v>5122</v>
      </c>
      <c r="D946" s="463">
        <v>35.380000000000003</v>
      </c>
      <c r="E946" s="462" t="s">
        <v>258</v>
      </c>
    </row>
    <row r="947" spans="1:5" ht="25.5" x14ac:dyDescent="0.25">
      <c r="A947" s="459">
        <v>20255</v>
      </c>
      <c r="B947" s="460" t="s">
        <v>9109</v>
      </c>
      <c r="C947" s="459" t="s">
        <v>5122</v>
      </c>
      <c r="D947" s="463">
        <v>58.45</v>
      </c>
      <c r="E947" s="462" t="s">
        <v>258</v>
      </c>
    </row>
    <row r="948" spans="1:5" ht="25.5" x14ac:dyDescent="0.25">
      <c r="A948" s="459">
        <v>39772</v>
      </c>
      <c r="B948" s="460" t="s">
        <v>9110</v>
      </c>
      <c r="C948" s="459" t="s">
        <v>5122</v>
      </c>
      <c r="D948" s="463">
        <v>70.069999999999993</v>
      </c>
      <c r="E948" s="462" t="s">
        <v>258</v>
      </c>
    </row>
    <row r="949" spans="1:5" ht="25.5" x14ac:dyDescent="0.25">
      <c r="A949" s="459">
        <v>20253</v>
      </c>
      <c r="B949" s="460" t="s">
        <v>9111</v>
      </c>
      <c r="C949" s="459" t="s">
        <v>5122</v>
      </c>
      <c r="D949" s="463">
        <v>122.16</v>
      </c>
      <c r="E949" s="462" t="s">
        <v>258</v>
      </c>
    </row>
    <row r="950" spans="1:5" ht="25.5" x14ac:dyDescent="0.25">
      <c r="A950" s="459">
        <v>39773</v>
      </c>
      <c r="B950" s="460" t="s">
        <v>9112</v>
      </c>
      <c r="C950" s="459" t="s">
        <v>5122</v>
      </c>
      <c r="D950" s="463">
        <v>126.89</v>
      </c>
      <c r="E950" s="462" t="s">
        <v>258</v>
      </c>
    </row>
    <row r="951" spans="1:5" ht="25.5" x14ac:dyDescent="0.25">
      <c r="A951" s="459">
        <v>39774</v>
      </c>
      <c r="B951" s="460" t="s">
        <v>9113</v>
      </c>
      <c r="C951" s="459" t="s">
        <v>5122</v>
      </c>
      <c r="D951" s="463">
        <v>164.87</v>
      </c>
      <c r="E951" s="462" t="s">
        <v>258</v>
      </c>
    </row>
    <row r="952" spans="1:5" ht="25.5" x14ac:dyDescent="0.25">
      <c r="A952" s="459">
        <v>39775</v>
      </c>
      <c r="B952" s="460" t="s">
        <v>9114</v>
      </c>
      <c r="C952" s="459" t="s">
        <v>5122</v>
      </c>
      <c r="D952" s="463">
        <v>288.74</v>
      </c>
      <c r="E952" s="462" t="s">
        <v>258</v>
      </c>
    </row>
    <row r="953" spans="1:5" ht="25.5" x14ac:dyDescent="0.25">
      <c r="A953" s="459">
        <v>39776</v>
      </c>
      <c r="B953" s="460" t="s">
        <v>9115</v>
      </c>
      <c r="C953" s="459" t="s">
        <v>5122</v>
      </c>
      <c r="D953" s="463">
        <v>355.37</v>
      </c>
      <c r="E953" s="462" t="s">
        <v>258</v>
      </c>
    </row>
    <row r="954" spans="1:5" ht="25.5" x14ac:dyDescent="0.25">
      <c r="A954" s="459">
        <v>39777</v>
      </c>
      <c r="B954" s="460" t="s">
        <v>9116</v>
      </c>
      <c r="C954" s="459" t="s">
        <v>5122</v>
      </c>
      <c r="D954" s="463">
        <v>426.45</v>
      </c>
      <c r="E954" s="462" t="s">
        <v>258</v>
      </c>
    </row>
    <row r="955" spans="1:5" ht="25.5" x14ac:dyDescent="0.25">
      <c r="A955" s="459">
        <v>11250</v>
      </c>
      <c r="B955" s="460" t="s">
        <v>9117</v>
      </c>
      <c r="C955" s="459" t="s">
        <v>5122</v>
      </c>
      <c r="D955" s="463">
        <v>63.33</v>
      </c>
      <c r="E955" s="462" t="s">
        <v>258</v>
      </c>
    </row>
    <row r="956" spans="1:5" ht="25.5" x14ac:dyDescent="0.25">
      <c r="A956" s="459">
        <v>39766</v>
      </c>
      <c r="B956" s="460" t="s">
        <v>9118</v>
      </c>
      <c r="C956" s="459" t="s">
        <v>5122</v>
      </c>
      <c r="D956" s="463">
        <v>77.290000000000006</v>
      </c>
      <c r="E956" s="462" t="s">
        <v>258</v>
      </c>
    </row>
    <row r="957" spans="1:5" ht="25.5" x14ac:dyDescent="0.25">
      <c r="A957" s="459">
        <v>11251</v>
      </c>
      <c r="B957" s="460" t="s">
        <v>9119</v>
      </c>
      <c r="C957" s="459" t="s">
        <v>5122</v>
      </c>
      <c r="D957" s="463">
        <v>133.26</v>
      </c>
      <c r="E957" s="462" t="s">
        <v>258</v>
      </c>
    </row>
    <row r="958" spans="1:5" ht="25.5" x14ac:dyDescent="0.25">
      <c r="A958" s="459">
        <v>39767</v>
      </c>
      <c r="B958" s="460" t="s">
        <v>9120</v>
      </c>
      <c r="C958" s="459" t="s">
        <v>5122</v>
      </c>
      <c r="D958" s="463">
        <v>175.46</v>
      </c>
      <c r="E958" s="462" t="s">
        <v>258</v>
      </c>
    </row>
    <row r="959" spans="1:5" ht="25.5" x14ac:dyDescent="0.25">
      <c r="A959" s="459">
        <v>11253</v>
      </c>
      <c r="B959" s="460" t="s">
        <v>9121</v>
      </c>
      <c r="C959" s="459" t="s">
        <v>5122</v>
      </c>
      <c r="D959" s="463">
        <v>262.08999999999997</v>
      </c>
      <c r="E959" s="462" t="s">
        <v>258</v>
      </c>
    </row>
    <row r="960" spans="1:5" ht="25.5" x14ac:dyDescent="0.25">
      <c r="A960" s="459">
        <v>11254</v>
      </c>
      <c r="B960" s="460" t="s">
        <v>9122</v>
      </c>
      <c r="C960" s="459" t="s">
        <v>5122</v>
      </c>
      <c r="D960" s="463">
        <v>281.58</v>
      </c>
      <c r="E960" s="462" t="s">
        <v>258</v>
      </c>
    </row>
    <row r="961" spans="1:5" ht="25.5" x14ac:dyDescent="0.25">
      <c r="A961" s="459">
        <v>11255</v>
      </c>
      <c r="B961" s="460" t="s">
        <v>9123</v>
      </c>
      <c r="C961" s="459" t="s">
        <v>5122</v>
      </c>
      <c r="D961" s="463">
        <v>426.45</v>
      </c>
      <c r="E961" s="462" t="s">
        <v>258</v>
      </c>
    </row>
    <row r="962" spans="1:5" ht="25.5" x14ac:dyDescent="0.25">
      <c r="A962" s="459">
        <v>11256</v>
      </c>
      <c r="B962" s="460" t="s">
        <v>9124</v>
      </c>
      <c r="C962" s="459" t="s">
        <v>5122</v>
      </c>
      <c r="D962" s="463">
        <v>488</v>
      </c>
      <c r="E962" s="462" t="s">
        <v>258</v>
      </c>
    </row>
    <row r="963" spans="1:5" ht="25.5" x14ac:dyDescent="0.25">
      <c r="A963" s="459">
        <v>14055</v>
      </c>
      <c r="B963" s="460" t="s">
        <v>9125</v>
      </c>
      <c r="C963" s="459" t="s">
        <v>5122</v>
      </c>
      <c r="D963" s="463">
        <v>865.7</v>
      </c>
      <c r="E963" s="462" t="s">
        <v>258</v>
      </c>
    </row>
    <row r="964" spans="1:5" ht="25.5" x14ac:dyDescent="0.25">
      <c r="A964" s="459">
        <v>39768</v>
      </c>
      <c r="B964" s="460" t="s">
        <v>9126</v>
      </c>
      <c r="C964" s="459" t="s">
        <v>5122</v>
      </c>
      <c r="D964" s="463">
        <v>923.71</v>
      </c>
      <c r="E964" s="462" t="s">
        <v>258</v>
      </c>
    </row>
    <row r="965" spans="1:5" ht="25.5" x14ac:dyDescent="0.25">
      <c r="A965" s="459">
        <v>11247</v>
      </c>
      <c r="B965" s="460" t="s">
        <v>9127</v>
      </c>
      <c r="C965" s="459" t="s">
        <v>5122</v>
      </c>
      <c r="D965" s="461">
        <v>1240.21</v>
      </c>
      <c r="E965" s="462" t="s">
        <v>258</v>
      </c>
    </row>
    <row r="966" spans="1:5" ht="25.5" x14ac:dyDescent="0.25">
      <c r="A966" s="459">
        <v>39769</v>
      </c>
      <c r="B966" s="460" t="s">
        <v>9128</v>
      </c>
      <c r="C966" s="459" t="s">
        <v>5122</v>
      </c>
      <c r="D966" s="461">
        <v>1503.51</v>
      </c>
      <c r="E966" s="462" t="s">
        <v>258</v>
      </c>
    </row>
    <row r="967" spans="1:5" ht="25.5" x14ac:dyDescent="0.25">
      <c r="A967" s="459">
        <v>11249</v>
      </c>
      <c r="B967" s="460" t="s">
        <v>9129</v>
      </c>
      <c r="C967" s="459" t="s">
        <v>5122</v>
      </c>
      <c r="D967" s="461">
        <v>4053.79</v>
      </c>
      <c r="E967" s="462" t="s">
        <v>258</v>
      </c>
    </row>
    <row r="968" spans="1:5" ht="25.5" x14ac:dyDescent="0.25">
      <c r="A968" s="459">
        <v>39770</v>
      </c>
      <c r="B968" s="460" t="s">
        <v>9130</v>
      </c>
      <c r="C968" s="459" t="s">
        <v>5122</v>
      </c>
      <c r="D968" s="461">
        <v>5271.14</v>
      </c>
      <c r="E968" s="462" t="s">
        <v>258</v>
      </c>
    </row>
    <row r="969" spans="1:5" x14ac:dyDescent="0.25">
      <c r="A969" s="459">
        <v>10569</v>
      </c>
      <c r="B969" s="460" t="s">
        <v>9131</v>
      </c>
      <c r="C969" s="459" t="s">
        <v>5122</v>
      </c>
      <c r="D969" s="463">
        <v>3.85</v>
      </c>
      <c r="E969" s="462" t="s">
        <v>258</v>
      </c>
    </row>
    <row r="970" spans="1:5" x14ac:dyDescent="0.25">
      <c r="A970" s="459">
        <v>1872</v>
      </c>
      <c r="B970" s="460" t="s">
        <v>9132</v>
      </c>
      <c r="C970" s="459" t="s">
        <v>5122</v>
      </c>
      <c r="D970" s="463">
        <v>1.54</v>
      </c>
      <c r="E970" s="462" t="s">
        <v>258</v>
      </c>
    </row>
    <row r="971" spans="1:5" x14ac:dyDescent="0.25">
      <c r="A971" s="459">
        <v>1873</v>
      </c>
      <c r="B971" s="460" t="s">
        <v>9133</v>
      </c>
      <c r="C971" s="459" t="s">
        <v>5122</v>
      </c>
      <c r="D971" s="463">
        <v>3.06</v>
      </c>
      <c r="E971" s="462" t="s">
        <v>258</v>
      </c>
    </row>
    <row r="972" spans="1:5" ht="25.5" x14ac:dyDescent="0.25">
      <c r="A972" s="459">
        <v>39693</v>
      </c>
      <c r="B972" s="460" t="s">
        <v>9134</v>
      </c>
      <c r="C972" s="459" t="s">
        <v>5122</v>
      </c>
      <c r="D972" s="461">
        <v>2313.33</v>
      </c>
      <c r="E972" s="462" t="s">
        <v>258</v>
      </c>
    </row>
    <row r="973" spans="1:5" ht="25.5" x14ac:dyDescent="0.25">
      <c r="A973" s="459">
        <v>39692</v>
      </c>
      <c r="B973" s="460" t="s">
        <v>9135</v>
      </c>
      <c r="C973" s="459" t="s">
        <v>5122</v>
      </c>
      <c r="D973" s="463">
        <v>389.41</v>
      </c>
      <c r="E973" s="462" t="s">
        <v>258</v>
      </c>
    </row>
    <row r="974" spans="1:5" ht="25.5" x14ac:dyDescent="0.25">
      <c r="A974" s="459">
        <v>39681</v>
      </c>
      <c r="B974" s="460" t="s">
        <v>9136</v>
      </c>
      <c r="C974" s="459" t="s">
        <v>5122</v>
      </c>
      <c r="D974" s="463">
        <v>219.89</v>
      </c>
      <c r="E974" s="462" t="s">
        <v>258</v>
      </c>
    </row>
    <row r="975" spans="1:5" ht="25.5" x14ac:dyDescent="0.25">
      <c r="A975" s="459">
        <v>39680</v>
      </c>
      <c r="B975" s="460" t="s">
        <v>9137</v>
      </c>
      <c r="C975" s="459" t="s">
        <v>5122</v>
      </c>
      <c r="D975" s="463">
        <v>113.27</v>
      </c>
      <c r="E975" s="462" t="s">
        <v>258</v>
      </c>
    </row>
    <row r="976" spans="1:5" ht="25.5" x14ac:dyDescent="0.25">
      <c r="A976" s="459">
        <v>39682</v>
      </c>
      <c r="B976" s="460" t="s">
        <v>9138</v>
      </c>
      <c r="C976" s="459" t="s">
        <v>5122</v>
      </c>
      <c r="D976" s="463">
        <v>222.11</v>
      </c>
      <c r="E976" s="462" t="s">
        <v>258</v>
      </c>
    </row>
    <row r="977" spans="1:5" ht="25.5" x14ac:dyDescent="0.25">
      <c r="A977" s="459">
        <v>39685</v>
      </c>
      <c r="B977" s="460" t="s">
        <v>9139</v>
      </c>
      <c r="C977" s="459" t="s">
        <v>5122</v>
      </c>
      <c r="D977" s="463">
        <v>188.42</v>
      </c>
      <c r="E977" s="462" t="s">
        <v>258</v>
      </c>
    </row>
    <row r="978" spans="1:5" ht="25.5" x14ac:dyDescent="0.25">
      <c r="A978" s="459">
        <v>39687</v>
      </c>
      <c r="B978" s="460" t="s">
        <v>9140</v>
      </c>
      <c r="C978" s="459" t="s">
        <v>5122</v>
      </c>
      <c r="D978" s="463">
        <v>355.2</v>
      </c>
      <c r="E978" s="462" t="s">
        <v>258</v>
      </c>
    </row>
    <row r="979" spans="1:5" x14ac:dyDescent="0.25">
      <c r="A979" s="459">
        <v>3280</v>
      </c>
      <c r="B979" s="460" t="s">
        <v>9141</v>
      </c>
      <c r="C979" s="459" t="s">
        <v>5122</v>
      </c>
      <c r="D979" s="463">
        <v>148.72</v>
      </c>
      <c r="E979" s="462" t="s">
        <v>258</v>
      </c>
    </row>
    <row r="980" spans="1:5" x14ac:dyDescent="0.25">
      <c r="A980" s="459">
        <v>11881</v>
      </c>
      <c r="B980" s="460" t="s">
        <v>9142</v>
      </c>
      <c r="C980" s="459" t="s">
        <v>5122</v>
      </c>
      <c r="D980" s="463">
        <v>69.069999999999993</v>
      </c>
      <c r="E980" s="462" t="s">
        <v>258</v>
      </c>
    </row>
    <row r="981" spans="1:5" x14ac:dyDescent="0.25">
      <c r="A981" s="459">
        <v>34641</v>
      </c>
      <c r="B981" s="460" t="s">
        <v>9143</v>
      </c>
      <c r="C981" s="459" t="s">
        <v>5122</v>
      </c>
      <c r="D981" s="463">
        <v>55.7</v>
      </c>
      <c r="E981" s="462" t="s">
        <v>258</v>
      </c>
    </row>
    <row r="982" spans="1:5" x14ac:dyDescent="0.25">
      <c r="A982" s="459">
        <v>34643</v>
      </c>
      <c r="B982" s="460" t="s">
        <v>9144</v>
      </c>
      <c r="C982" s="459" t="s">
        <v>5122</v>
      </c>
      <c r="D982" s="463">
        <v>12.63</v>
      </c>
      <c r="E982" s="462" t="s">
        <v>258</v>
      </c>
    </row>
    <row r="983" spans="1:5" x14ac:dyDescent="0.25">
      <c r="A983" s="459">
        <v>3278</v>
      </c>
      <c r="B983" s="460" t="s">
        <v>9145</v>
      </c>
      <c r="C983" s="459" t="s">
        <v>5122</v>
      </c>
      <c r="D983" s="463">
        <v>77.98</v>
      </c>
      <c r="E983" s="462" t="s">
        <v>258</v>
      </c>
    </row>
    <row r="984" spans="1:5" x14ac:dyDescent="0.25">
      <c r="A984" s="459">
        <v>3279</v>
      </c>
      <c r="B984" s="460" t="s">
        <v>9146</v>
      </c>
      <c r="C984" s="459" t="s">
        <v>5122</v>
      </c>
      <c r="D984" s="463">
        <v>128.66999999999999</v>
      </c>
      <c r="E984" s="462" t="s">
        <v>258</v>
      </c>
    </row>
    <row r="985" spans="1:5" ht="25.5" x14ac:dyDescent="0.25">
      <c r="A985" s="459">
        <v>1062</v>
      </c>
      <c r="B985" s="460" t="s">
        <v>9147</v>
      </c>
      <c r="C985" s="459" t="s">
        <v>5122</v>
      </c>
      <c r="D985" s="463">
        <v>199.9</v>
      </c>
      <c r="E985" s="462" t="s">
        <v>258</v>
      </c>
    </row>
    <row r="986" spans="1:5" ht="25.5" x14ac:dyDescent="0.25">
      <c r="A986" s="459">
        <v>39686</v>
      </c>
      <c r="B986" s="460" t="s">
        <v>9148</v>
      </c>
      <c r="C986" s="459" t="s">
        <v>5122</v>
      </c>
      <c r="D986" s="463">
        <v>340.98</v>
      </c>
      <c r="E986" s="462" t="s">
        <v>258</v>
      </c>
    </row>
    <row r="987" spans="1:5" ht="25.5" x14ac:dyDescent="0.25">
      <c r="A987" s="459">
        <v>39683</v>
      </c>
      <c r="B987" s="460" t="s">
        <v>9149</v>
      </c>
      <c r="C987" s="459" t="s">
        <v>5122</v>
      </c>
      <c r="D987" s="463">
        <v>69.34</v>
      </c>
      <c r="E987" s="462" t="s">
        <v>258</v>
      </c>
    </row>
    <row r="988" spans="1:5" ht="25.5" x14ac:dyDescent="0.25">
      <c r="A988" s="459">
        <v>1871</v>
      </c>
      <c r="B988" s="460" t="s">
        <v>9150</v>
      </c>
      <c r="C988" s="459" t="s">
        <v>5122</v>
      </c>
      <c r="D988" s="463">
        <v>2.75</v>
      </c>
      <c r="E988" s="462" t="s">
        <v>258</v>
      </c>
    </row>
    <row r="989" spans="1:5" ht="25.5" x14ac:dyDescent="0.25">
      <c r="A989" s="459">
        <v>12001</v>
      </c>
      <c r="B989" s="460" t="s">
        <v>9151</v>
      </c>
      <c r="C989" s="459" t="s">
        <v>5122</v>
      </c>
      <c r="D989" s="463">
        <v>3.97</v>
      </c>
      <c r="E989" s="462" t="s">
        <v>258</v>
      </c>
    </row>
    <row r="990" spans="1:5" x14ac:dyDescent="0.25">
      <c r="A990" s="459">
        <v>11882</v>
      </c>
      <c r="B990" s="460" t="s">
        <v>9152</v>
      </c>
      <c r="C990" s="459" t="s">
        <v>5122</v>
      </c>
      <c r="D990" s="463">
        <v>77.98</v>
      </c>
      <c r="E990" s="462" t="s">
        <v>258</v>
      </c>
    </row>
    <row r="991" spans="1:5" ht="25.5" x14ac:dyDescent="0.25">
      <c r="A991" s="459">
        <v>39689</v>
      </c>
      <c r="B991" s="460" t="s">
        <v>9153</v>
      </c>
      <c r="C991" s="459" t="s">
        <v>5122</v>
      </c>
      <c r="D991" s="461">
        <v>4442.22</v>
      </c>
      <c r="E991" s="462" t="s">
        <v>258</v>
      </c>
    </row>
    <row r="992" spans="1:5" ht="25.5" x14ac:dyDescent="0.25">
      <c r="A992" s="459">
        <v>39688</v>
      </c>
      <c r="B992" s="460" t="s">
        <v>9154</v>
      </c>
      <c r="C992" s="459" t="s">
        <v>5122</v>
      </c>
      <c r="D992" s="463">
        <v>641.9</v>
      </c>
      <c r="E992" s="462" t="s">
        <v>258</v>
      </c>
    </row>
    <row r="993" spans="1:5" ht="25.5" x14ac:dyDescent="0.25">
      <c r="A993" s="459">
        <v>1068</v>
      </c>
      <c r="B993" s="460" t="s">
        <v>9155</v>
      </c>
      <c r="C993" s="459" t="s">
        <v>5122</v>
      </c>
      <c r="D993" s="461">
        <v>2680.88</v>
      </c>
      <c r="E993" s="462" t="s">
        <v>258</v>
      </c>
    </row>
    <row r="994" spans="1:5" ht="25.5" x14ac:dyDescent="0.25">
      <c r="A994" s="459">
        <v>39690</v>
      </c>
      <c r="B994" s="460" t="s">
        <v>9156</v>
      </c>
      <c r="C994" s="459" t="s">
        <v>5122</v>
      </c>
      <c r="D994" s="461">
        <v>6030.31</v>
      </c>
      <c r="E994" s="462" t="s">
        <v>258</v>
      </c>
    </row>
    <row r="995" spans="1:5" ht="25.5" x14ac:dyDescent="0.25">
      <c r="A995" s="459">
        <v>39691</v>
      </c>
      <c r="B995" s="460" t="s">
        <v>9157</v>
      </c>
      <c r="C995" s="459" t="s">
        <v>5122</v>
      </c>
      <c r="D995" s="461">
        <v>6741.07</v>
      </c>
      <c r="E995" s="462" t="s">
        <v>258</v>
      </c>
    </row>
    <row r="996" spans="1:5" x14ac:dyDescent="0.25">
      <c r="A996" s="459">
        <v>39808</v>
      </c>
      <c r="B996" s="460" t="s">
        <v>9158</v>
      </c>
      <c r="C996" s="459" t="s">
        <v>5122</v>
      </c>
      <c r="D996" s="463">
        <v>51.73</v>
      </c>
      <c r="E996" s="462" t="s">
        <v>258</v>
      </c>
    </row>
    <row r="997" spans="1:5" x14ac:dyDescent="0.25">
      <c r="A997" s="459">
        <v>39809</v>
      </c>
      <c r="B997" s="460" t="s">
        <v>9159</v>
      </c>
      <c r="C997" s="459" t="s">
        <v>5122</v>
      </c>
      <c r="D997" s="463">
        <v>142.80000000000001</v>
      </c>
      <c r="E997" s="462" t="s">
        <v>258</v>
      </c>
    </row>
    <row r="998" spans="1:5" x14ac:dyDescent="0.25">
      <c r="A998" s="459">
        <v>11713</v>
      </c>
      <c r="B998" s="460" t="s">
        <v>9160</v>
      </c>
      <c r="C998" s="459" t="s">
        <v>5122</v>
      </c>
      <c r="D998" s="463">
        <v>27.42</v>
      </c>
      <c r="E998" s="462" t="s">
        <v>258</v>
      </c>
    </row>
    <row r="999" spans="1:5" x14ac:dyDescent="0.25">
      <c r="A999" s="459">
        <v>11716</v>
      </c>
      <c r="B999" s="460" t="s">
        <v>9161</v>
      </c>
      <c r="C999" s="459" t="s">
        <v>5122</v>
      </c>
      <c r="D999" s="463">
        <v>11.71</v>
      </c>
      <c r="E999" s="462" t="s">
        <v>258</v>
      </c>
    </row>
    <row r="1000" spans="1:5" x14ac:dyDescent="0.25">
      <c r="A1000" s="459">
        <v>5103</v>
      </c>
      <c r="B1000" s="460" t="s">
        <v>9162</v>
      </c>
      <c r="C1000" s="459" t="s">
        <v>5122</v>
      </c>
      <c r="D1000" s="463">
        <v>11.87</v>
      </c>
      <c r="E1000" s="462" t="s">
        <v>258</v>
      </c>
    </row>
    <row r="1001" spans="1:5" x14ac:dyDescent="0.25">
      <c r="A1001" s="459">
        <v>11712</v>
      </c>
      <c r="B1001" s="460" t="s">
        <v>9163</v>
      </c>
      <c r="C1001" s="459" t="s">
        <v>5122</v>
      </c>
      <c r="D1001" s="463">
        <v>27.65</v>
      </c>
      <c r="E1001" s="462" t="s">
        <v>258</v>
      </c>
    </row>
    <row r="1002" spans="1:5" x14ac:dyDescent="0.25">
      <c r="A1002" s="459">
        <v>11717</v>
      </c>
      <c r="B1002" s="460" t="s">
        <v>9164</v>
      </c>
      <c r="C1002" s="459" t="s">
        <v>5122</v>
      </c>
      <c r="D1002" s="463">
        <v>30.04</v>
      </c>
      <c r="E1002" s="462" t="s">
        <v>258</v>
      </c>
    </row>
    <row r="1003" spans="1:5" x14ac:dyDescent="0.25">
      <c r="A1003" s="459">
        <v>11714</v>
      </c>
      <c r="B1003" s="460" t="s">
        <v>9165</v>
      </c>
      <c r="C1003" s="459" t="s">
        <v>5122</v>
      </c>
      <c r="D1003" s="463">
        <v>37.380000000000003</v>
      </c>
      <c r="E1003" s="462" t="s">
        <v>258</v>
      </c>
    </row>
    <row r="1004" spans="1:5" x14ac:dyDescent="0.25">
      <c r="A1004" s="459">
        <v>11715</v>
      </c>
      <c r="B1004" s="460" t="s">
        <v>9166</v>
      </c>
      <c r="C1004" s="459" t="s">
        <v>5122</v>
      </c>
      <c r="D1004" s="463">
        <v>43.01</v>
      </c>
      <c r="E1004" s="462" t="s">
        <v>258</v>
      </c>
    </row>
    <row r="1005" spans="1:5" x14ac:dyDescent="0.25">
      <c r="A1005" s="459">
        <v>11880</v>
      </c>
      <c r="B1005" s="460" t="s">
        <v>9167</v>
      </c>
      <c r="C1005" s="459" t="s">
        <v>5122</v>
      </c>
      <c r="D1005" s="463">
        <v>77.31</v>
      </c>
      <c r="E1005" s="462" t="s">
        <v>258</v>
      </c>
    </row>
    <row r="1006" spans="1:5" x14ac:dyDescent="0.25">
      <c r="A1006" s="459">
        <v>1106</v>
      </c>
      <c r="B1006" s="460" t="s">
        <v>9168</v>
      </c>
      <c r="C1006" s="459" t="s">
        <v>5126</v>
      </c>
      <c r="D1006" s="463">
        <v>0.74</v>
      </c>
      <c r="E1006" s="462" t="s">
        <v>258</v>
      </c>
    </row>
    <row r="1007" spans="1:5" x14ac:dyDescent="0.25">
      <c r="A1007" s="459">
        <v>11161</v>
      </c>
      <c r="B1007" s="460" t="s">
        <v>9169</v>
      </c>
      <c r="C1007" s="459" t="s">
        <v>5126</v>
      </c>
      <c r="D1007" s="463">
        <v>1.23</v>
      </c>
      <c r="E1007" s="462" t="s">
        <v>258</v>
      </c>
    </row>
    <row r="1008" spans="1:5" x14ac:dyDescent="0.25">
      <c r="A1008" s="459">
        <v>1107</v>
      </c>
      <c r="B1008" s="460" t="s">
        <v>9170</v>
      </c>
      <c r="C1008" s="459" t="s">
        <v>5126</v>
      </c>
      <c r="D1008" s="463">
        <v>0.85</v>
      </c>
      <c r="E1008" s="462" t="s">
        <v>258</v>
      </c>
    </row>
    <row r="1009" spans="1:5" x14ac:dyDescent="0.25">
      <c r="A1009" s="459">
        <v>4758</v>
      </c>
      <c r="B1009" s="460" t="s">
        <v>9171</v>
      </c>
      <c r="C1009" s="459" t="s">
        <v>5121</v>
      </c>
      <c r="D1009" s="463">
        <v>19.13</v>
      </c>
      <c r="E1009" s="462" t="s">
        <v>374</v>
      </c>
    </row>
    <row r="1010" spans="1:5" x14ac:dyDescent="0.25">
      <c r="A1010" s="459">
        <v>41080</v>
      </c>
      <c r="B1010" s="460" t="s">
        <v>9172</v>
      </c>
      <c r="C1010" s="459" t="s">
        <v>5130</v>
      </c>
      <c r="D1010" s="461">
        <v>3411.78</v>
      </c>
      <c r="E1010" s="462" t="s">
        <v>374</v>
      </c>
    </row>
    <row r="1011" spans="1:5" x14ac:dyDescent="0.25">
      <c r="A1011" s="459">
        <v>25963</v>
      </c>
      <c r="B1011" s="460" t="s">
        <v>9173</v>
      </c>
      <c r="C1011" s="459" t="s">
        <v>5126</v>
      </c>
      <c r="D1011" s="463">
        <v>0.11</v>
      </c>
      <c r="E1011" s="462" t="s">
        <v>258</v>
      </c>
    </row>
    <row r="1012" spans="1:5" x14ac:dyDescent="0.25">
      <c r="A1012" s="459">
        <v>4759</v>
      </c>
      <c r="B1012" s="460" t="s">
        <v>9174</v>
      </c>
      <c r="C1012" s="459" t="s">
        <v>5121</v>
      </c>
      <c r="D1012" s="463">
        <v>14.53</v>
      </c>
      <c r="E1012" s="462" t="s">
        <v>374</v>
      </c>
    </row>
    <row r="1013" spans="1:5" x14ac:dyDescent="0.25">
      <c r="A1013" s="459">
        <v>41068</v>
      </c>
      <c r="B1013" s="460" t="s">
        <v>9175</v>
      </c>
      <c r="C1013" s="459" t="s">
        <v>5130</v>
      </c>
      <c r="D1013" s="461">
        <v>2592.88</v>
      </c>
      <c r="E1013" s="462" t="s">
        <v>374</v>
      </c>
    </row>
    <row r="1014" spans="1:5" x14ac:dyDescent="0.25">
      <c r="A1014" s="459">
        <v>1108</v>
      </c>
      <c r="B1014" s="460" t="s">
        <v>9176</v>
      </c>
      <c r="C1014" s="459" t="s">
        <v>5125</v>
      </c>
      <c r="D1014" s="463">
        <v>19.02</v>
      </c>
      <c r="E1014" s="462" t="s">
        <v>258</v>
      </c>
    </row>
    <row r="1015" spans="1:5" x14ac:dyDescent="0.25">
      <c r="A1015" s="459">
        <v>1117</v>
      </c>
      <c r="B1015" s="460" t="s">
        <v>9177</v>
      </c>
      <c r="C1015" s="459" t="s">
        <v>5125</v>
      </c>
      <c r="D1015" s="463">
        <v>22.08</v>
      </c>
      <c r="E1015" s="462" t="s">
        <v>258</v>
      </c>
    </row>
    <row r="1016" spans="1:5" x14ac:dyDescent="0.25">
      <c r="A1016" s="459">
        <v>1118</v>
      </c>
      <c r="B1016" s="460" t="s">
        <v>9178</v>
      </c>
      <c r="C1016" s="459" t="s">
        <v>5125</v>
      </c>
      <c r="D1016" s="463">
        <v>28.4</v>
      </c>
      <c r="E1016" s="462" t="s">
        <v>258</v>
      </c>
    </row>
    <row r="1017" spans="1:5" x14ac:dyDescent="0.25">
      <c r="A1017" s="459">
        <v>1110</v>
      </c>
      <c r="B1017" s="460" t="s">
        <v>9179</v>
      </c>
      <c r="C1017" s="459" t="s">
        <v>5125</v>
      </c>
      <c r="D1017" s="463">
        <v>28.4</v>
      </c>
      <c r="E1017" s="462" t="s">
        <v>258</v>
      </c>
    </row>
    <row r="1018" spans="1:5" ht="25.5" x14ac:dyDescent="0.25">
      <c r="A1018" s="459">
        <v>12618</v>
      </c>
      <c r="B1018" s="460" t="s">
        <v>9180</v>
      </c>
      <c r="C1018" s="459" t="s">
        <v>5122</v>
      </c>
      <c r="D1018" s="463">
        <v>41.03</v>
      </c>
      <c r="E1018" s="462" t="s">
        <v>258</v>
      </c>
    </row>
    <row r="1019" spans="1:5" x14ac:dyDescent="0.25">
      <c r="A1019" s="459">
        <v>40871</v>
      </c>
      <c r="B1019" s="460" t="s">
        <v>9181</v>
      </c>
      <c r="C1019" s="459" t="s">
        <v>5125</v>
      </c>
      <c r="D1019" s="463">
        <v>64.37</v>
      </c>
      <c r="E1019" s="462" t="s">
        <v>258</v>
      </c>
    </row>
    <row r="1020" spans="1:5" x14ac:dyDescent="0.25">
      <c r="A1020" s="459">
        <v>40869</v>
      </c>
      <c r="B1020" s="460" t="s">
        <v>9182</v>
      </c>
      <c r="C1020" s="459" t="s">
        <v>5125</v>
      </c>
      <c r="D1020" s="463">
        <v>21.14</v>
      </c>
      <c r="E1020" s="462" t="s">
        <v>258</v>
      </c>
    </row>
    <row r="1021" spans="1:5" x14ac:dyDescent="0.25">
      <c r="A1021" s="459">
        <v>40870</v>
      </c>
      <c r="B1021" s="460" t="s">
        <v>9183</v>
      </c>
      <c r="C1021" s="459" t="s">
        <v>5125</v>
      </c>
      <c r="D1021" s="463">
        <v>32.29</v>
      </c>
      <c r="E1021" s="462" t="s">
        <v>258</v>
      </c>
    </row>
    <row r="1022" spans="1:5" x14ac:dyDescent="0.25">
      <c r="A1022" s="459">
        <v>1109</v>
      </c>
      <c r="B1022" s="460" t="s">
        <v>9184</v>
      </c>
      <c r="C1022" s="459" t="s">
        <v>5125</v>
      </c>
      <c r="D1022" s="463">
        <v>18.93</v>
      </c>
      <c r="E1022" s="462" t="s">
        <v>258</v>
      </c>
    </row>
    <row r="1023" spans="1:5" x14ac:dyDescent="0.25">
      <c r="A1023" s="459">
        <v>1119</v>
      </c>
      <c r="B1023" s="460" t="s">
        <v>9185</v>
      </c>
      <c r="C1023" s="459" t="s">
        <v>5125</v>
      </c>
      <c r="D1023" s="463">
        <v>14.2</v>
      </c>
      <c r="E1023" s="462" t="s">
        <v>258</v>
      </c>
    </row>
    <row r="1024" spans="1:5" x14ac:dyDescent="0.25">
      <c r="A1024" s="459">
        <v>13115</v>
      </c>
      <c r="B1024" s="460" t="s">
        <v>9186</v>
      </c>
      <c r="C1024" s="459" t="s">
        <v>5125</v>
      </c>
      <c r="D1024" s="463">
        <v>17.329999999999998</v>
      </c>
      <c r="E1024" s="462" t="s">
        <v>258</v>
      </c>
    </row>
    <row r="1025" spans="1:5" x14ac:dyDescent="0.25">
      <c r="A1025" s="459">
        <v>10541</v>
      </c>
      <c r="B1025" s="460" t="s">
        <v>9187</v>
      </c>
      <c r="C1025" s="459" t="s">
        <v>5125</v>
      </c>
      <c r="D1025" s="463">
        <v>20.13</v>
      </c>
      <c r="E1025" s="462" t="s">
        <v>258</v>
      </c>
    </row>
    <row r="1026" spans="1:5" x14ac:dyDescent="0.25">
      <c r="A1026" s="459">
        <v>10543</v>
      </c>
      <c r="B1026" s="460" t="s">
        <v>9188</v>
      </c>
      <c r="C1026" s="459" t="s">
        <v>5125</v>
      </c>
      <c r="D1026" s="463">
        <v>39.06</v>
      </c>
      <c r="E1026" s="462" t="s">
        <v>258</v>
      </c>
    </row>
    <row r="1027" spans="1:5" x14ac:dyDescent="0.25">
      <c r="A1027" s="459">
        <v>10544</v>
      </c>
      <c r="B1027" s="460" t="s">
        <v>9189</v>
      </c>
      <c r="C1027" s="459" t="s">
        <v>5125</v>
      </c>
      <c r="D1027" s="463">
        <v>46.98</v>
      </c>
      <c r="E1027" s="462" t="s">
        <v>258</v>
      </c>
    </row>
    <row r="1028" spans="1:5" x14ac:dyDescent="0.25">
      <c r="A1028" s="459">
        <v>10545</v>
      </c>
      <c r="B1028" s="460" t="s">
        <v>9190</v>
      </c>
      <c r="C1028" s="459" t="s">
        <v>5125</v>
      </c>
      <c r="D1028" s="463">
        <v>72.06</v>
      </c>
      <c r="E1028" s="462" t="s">
        <v>258</v>
      </c>
    </row>
    <row r="1029" spans="1:5" x14ac:dyDescent="0.25">
      <c r="A1029" s="459">
        <v>10542</v>
      </c>
      <c r="B1029" s="460" t="s">
        <v>9191</v>
      </c>
      <c r="C1029" s="459" t="s">
        <v>5125</v>
      </c>
      <c r="D1029" s="463">
        <v>27.74</v>
      </c>
      <c r="E1029" s="462" t="s">
        <v>258</v>
      </c>
    </row>
    <row r="1030" spans="1:5" x14ac:dyDescent="0.25">
      <c r="A1030" s="459">
        <v>38365</v>
      </c>
      <c r="B1030" s="460" t="s">
        <v>9192</v>
      </c>
      <c r="C1030" s="459" t="s">
        <v>5124</v>
      </c>
      <c r="D1030" s="463">
        <v>1.42</v>
      </c>
      <c r="E1030" s="462" t="s">
        <v>258</v>
      </c>
    </row>
    <row r="1031" spans="1:5" ht="25.5" x14ac:dyDescent="0.25">
      <c r="A1031" s="459">
        <v>37745</v>
      </c>
      <c r="B1031" s="460" t="s">
        <v>9193</v>
      </c>
      <c r="C1031" s="459" t="s">
        <v>5122</v>
      </c>
      <c r="D1031" s="461">
        <v>231530</v>
      </c>
      <c r="E1031" s="462" t="s">
        <v>258</v>
      </c>
    </row>
    <row r="1032" spans="1:5" ht="25.5" x14ac:dyDescent="0.25">
      <c r="A1032" s="459">
        <v>37754</v>
      </c>
      <c r="B1032" s="460" t="s">
        <v>9194</v>
      </c>
      <c r="C1032" s="459" t="s">
        <v>5122</v>
      </c>
      <c r="D1032" s="461">
        <v>241787.65</v>
      </c>
      <c r="E1032" s="462" t="s">
        <v>258</v>
      </c>
    </row>
    <row r="1033" spans="1:5" ht="25.5" x14ac:dyDescent="0.25">
      <c r="A1033" s="459">
        <v>37748</v>
      </c>
      <c r="B1033" s="460" t="s">
        <v>9195</v>
      </c>
      <c r="C1033" s="459" t="s">
        <v>5122</v>
      </c>
      <c r="D1033" s="461">
        <v>246147.16</v>
      </c>
      <c r="E1033" s="462" t="s">
        <v>258</v>
      </c>
    </row>
    <row r="1034" spans="1:5" ht="25.5" x14ac:dyDescent="0.25">
      <c r="A1034" s="459">
        <v>37761</v>
      </c>
      <c r="B1034" s="460" t="s">
        <v>9196</v>
      </c>
      <c r="C1034" s="459" t="s">
        <v>5122</v>
      </c>
      <c r="D1034" s="461">
        <v>203687.77</v>
      </c>
      <c r="E1034" s="462" t="s">
        <v>258</v>
      </c>
    </row>
    <row r="1035" spans="1:5" ht="25.5" x14ac:dyDescent="0.25">
      <c r="A1035" s="459">
        <v>37757</v>
      </c>
      <c r="B1035" s="460" t="s">
        <v>9197</v>
      </c>
      <c r="C1035" s="459" t="s">
        <v>5122</v>
      </c>
      <c r="D1035" s="461">
        <v>283550.96999999997</v>
      </c>
      <c r="E1035" s="462" t="s">
        <v>258</v>
      </c>
    </row>
    <row r="1036" spans="1:5" ht="25.5" x14ac:dyDescent="0.25">
      <c r="A1036" s="459">
        <v>37759</v>
      </c>
      <c r="B1036" s="460" t="s">
        <v>9198</v>
      </c>
      <c r="C1036" s="459" t="s">
        <v>5122</v>
      </c>
      <c r="D1036" s="461">
        <v>284650.02</v>
      </c>
      <c r="E1036" s="462" t="s">
        <v>258</v>
      </c>
    </row>
    <row r="1037" spans="1:5" ht="25.5" x14ac:dyDescent="0.25">
      <c r="A1037" s="459">
        <v>37766</v>
      </c>
      <c r="B1037" s="460" t="s">
        <v>9199</v>
      </c>
      <c r="C1037" s="459" t="s">
        <v>5122</v>
      </c>
      <c r="D1037" s="461">
        <v>284649.99</v>
      </c>
      <c r="E1037" s="462" t="s">
        <v>258</v>
      </c>
    </row>
    <row r="1038" spans="1:5" ht="25.5" x14ac:dyDescent="0.25">
      <c r="A1038" s="459">
        <v>37752</v>
      </c>
      <c r="B1038" s="460" t="s">
        <v>9200</v>
      </c>
      <c r="C1038" s="459" t="s">
        <v>5122</v>
      </c>
      <c r="D1038" s="461">
        <v>258126.63</v>
      </c>
      <c r="E1038" s="462" t="s">
        <v>258</v>
      </c>
    </row>
    <row r="1039" spans="1:5" ht="25.5" x14ac:dyDescent="0.25">
      <c r="A1039" s="459">
        <v>37760</v>
      </c>
      <c r="B1039" s="460" t="s">
        <v>9201</v>
      </c>
      <c r="C1039" s="459" t="s">
        <v>5122</v>
      </c>
      <c r="D1039" s="461">
        <v>271827.93</v>
      </c>
      <c r="E1039" s="462" t="s">
        <v>258</v>
      </c>
    </row>
    <row r="1040" spans="1:5" ht="25.5" x14ac:dyDescent="0.25">
      <c r="A1040" s="459">
        <v>37765</v>
      </c>
      <c r="B1040" s="460" t="s">
        <v>9202</v>
      </c>
      <c r="C1040" s="459" t="s">
        <v>5122</v>
      </c>
      <c r="D1040" s="461">
        <v>189766.68</v>
      </c>
      <c r="E1040" s="462" t="s">
        <v>258</v>
      </c>
    </row>
    <row r="1041" spans="1:5" ht="25.5" x14ac:dyDescent="0.25">
      <c r="A1041" s="459">
        <v>37746</v>
      </c>
      <c r="B1041" s="460" t="s">
        <v>9203</v>
      </c>
      <c r="C1041" s="459" t="s">
        <v>5122</v>
      </c>
      <c r="D1041" s="461">
        <v>208047.27</v>
      </c>
      <c r="E1041" s="462" t="s">
        <v>258</v>
      </c>
    </row>
    <row r="1042" spans="1:5" ht="25.5" x14ac:dyDescent="0.25">
      <c r="A1042" s="459">
        <v>37750</v>
      </c>
      <c r="B1042" s="460" t="s">
        <v>9204</v>
      </c>
      <c r="C1042" s="459" t="s">
        <v>5122</v>
      </c>
      <c r="D1042" s="461">
        <v>207314.6</v>
      </c>
      <c r="E1042" s="462" t="s">
        <v>258</v>
      </c>
    </row>
    <row r="1043" spans="1:5" ht="25.5" x14ac:dyDescent="0.25">
      <c r="A1043" s="459">
        <v>37753</v>
      </c>
      <c r="B1043" s="460" t="s">
        <v>9205</v>
      </c>
      <c r="C1043" s="459" t="s">
        <v>5122</v>
      </c>
      <c r="D1043" s="461">
        <v>206581.9</v>
      </c>
      <c r="E1043" s="462" t="s">
        <v>258</v>
      </c>
    </row>
    <row r="1044" spans="1:5" ht="25.5" x14ac:dyDescent="0.25">
      <c r="A1044" s="459">
        <v>37756</v>
      </c>
      <c r="B1044" s="460" t="s">
        <v>9206</v>
      </c>
      <c r="C1044" s="459" t="s">
        <v>5122</v>
      </c>
      <c r="D1044" s="461">
        <v>203687.77</v>
      </c>
      <c r="E1044" s="462" t="s">
        <v>258</v>
      </c>
    </row>
    <row r="1045" spans="1:5" ht="25.5" x14ac:dyDescent="0.25">
      <c r="A1045" s="459">
        <v>37755</v>
      </c>
      <c r="B1045" s="460" t="s">
        <v>9207</v>
      </c>
      <c r="C1045" s="459" t="s">
        <v>5122</v>
      </c>
      <c r="D1045" s="461">
        <v>296006.7</v>
      </c>
      <c r="E1045" s="462" t="s">
        <v>258</v>
      </c>
    </row>
    <row r="1046" spans="1:5" ht="25.5" x14ac:dyDescent="0.25">
      <c r="A1046" s="459">
        <v>37758</v>
      </c>
      <c r="B1046" s="460" t="s">
        <v>9208</v>
      </c>
      <c r="C1046" s="459" t="s">
        <v>5122</v>
      </c>
      <c r="D1046" s="461">
        <v>334106.58</v>
      </c>
      <c r="E1046" s="462" t="s">
        <v>258</v>
      </c>
    </row>
    <row r="1047" spans="1:5" ht="25.5" x14ac:dyDescent="0.25">
      <c r="A1047" s="459">
        <v>37747</v>
      </c>
      <c r="B1047" s="460" t="s">
        <v>9209</v>
      </c>
      <c r="C1047" s="459" t="s">
        <v>5122</v>
      </c>
      <c r="D1047" s="461">
        <v>300622.65000000002</v>
      </c>
      <c r="E1047" s="462" t="s">
        <v>258</v>
      </c>
    </row>
    <row r="1048" spans="1:5" ht="25.5" x14ac:dyDescent="0.25">
      <c r="A1048" s="459">
        <v>37767</v>
      </c>
      <c r="B1048" s="460" t="s">
        <v>9210</v>
      </c>
      <c r="C1048" s="459" t="s">
        <v>5122</v>
      </c>
      <c r="D1048" s="461">
        <v>317254.71999999997</v>
      </c>
      <c r="E1048" s="462" t="s">
        <v>258</v>
      </c>
    </row>
    <row r="1049" spans="1:5" ht="25.5" x14ac:dyDescent="0.25">
      <c r="A1049" s="459">
        <v>37751</v>
      </c>
      <c r="B1049" s="460" t="s">
        <v>9211</v>
      </c>
      <c r="C1049" s="459" t="s">
        <v>5122</v>
      </c>
      <c r="D1049" s="461">
        <v>317254.71999999997</v>
      </c>
      <c r="E1049" s="462" t="s">
        <v>258</v>
      </c>
    </row>
    <row r="1050" spans="1:5" ht="38.25" x14ac:dyDescent="0.25">
      <c r="A1050" s="459">
        <v>37749</v>
      </c>
      <c r="B1050" s="460" t="s">
        <v>9212</v>
      </c>
      <c r="C1050" s="459" t="s">
        <v>5122</v>
      </c>
      <c r="D1050" s="461">
        <v>313591.27</v>
      </c>
      <c r="E1050" s="462" t="s">
        <v>258</v>
      </c>
    </row>
    <row r="1051" spans="1:5" x14ac:dyDescent="0.25">
      <c r="A1051" s="459">
        <v>1159</v>
      </c>
      <c r="B1051" s="460" t="s">
        <v>9213</v>
      </c>
      <c r="C1051" s="459" t="s">
        <v>5122</v>
      </c>
      <c r="D1051" s="461">
        <v>151504.15</v>
      </c>
      <c r="E1051" s="462" t="s">
        <v>258</v>
      </c>
    </row>
    <row r="1052" spans="1:5" x14ac:dyDescent="0.25">
      <c r="A1052" s="459">
        <v>12114</v>
      </c>
      <c r="B1052" s="460" t="s">
        <v>9214</v>
      </c>
      <c r="C1052" s="459" t="s">
        <v>5122</v>
      </c>
      <c r="D1052" s="463">
        <v>110.6</v>
      </c>
      <c r="E1052" s="462" t="s">
        <v>258</v>
      </c>
    </row>
    <row r="1053" spans="1:5" x14ac:dyDescent="0.25">
      <c r="A1053" s="459">
        <v>38106</v>
      </c>
      <c r="B1053" s="460" t="s">
        <v>9215</v>
      </c>
      <c r="C1053" s="459" t="s">
        <v>5122</v>
      </c>
      <c r="D1053" s="463">
        <v>15.03</v>
      </c>
      <c r="E1053" s="462" t="s">
        <v>258</v>
      </c>
    </row>
    <row r="1054" spans="1:5" ht="25.5" x14ac:dyDescent="0.25">
      <c r="A1054" s="459">
        <v>38085</v>
      </c>
      <c r="B1054" s="460" t="s">
        <v>9216</v>
      </c>
      <c r="C1054" s="459" t="s">
        <v>5122</v>
      </c>
      <c r="D1054" s="463">
        <v>17.75</v>
      </c>
      <c r="E1054" s="462" t="s">
        <v>258</v>
      </c>
    </row>
    <row r="1055" spans="1:5" x14ac:dyDescent="0.25">
      <c r="A1055" s="459">
        <v>38599</v>
      </c>
      <c r="B1055" s="460" t="s">
        <v>9217</v>
      </c>
      <c r="C1055" s="459" t="s">
        <v>5122</v>
      </c>
      <c r="D1055" s="463">
        <v>2.86</v>
      </c>
      <c r="E1055" s="462" t="s">
        <v>258</v>
      </c>
    </row>
    <row r="1056" spans="1:5" x14ac:dyDescent="0.25">
      <c r="A1056" s="459">
        <v>38596</v>
      </c>
      <c r="B1056" s="460" t="s">
        <v>9218</v>
      </c>
      <c r="C1056" s="459" t="s">
        <v>5122</v>
      </c>
      <c r="D1056" s="463">
        <v>1.95</v>
      </c>
      <c r="E1056" s="462" t="s">
        <v>258</v>
      </c>
    </row>
    <row r="1057" spans="1:5" x14ac:dyDescent="0.25">
      <c r="A1057" s="459">
        <v>38600</v>
      </c>
      <c r="B1057" s="460" t="s">
        <v>9219</v>
      </c>
      <c r="C1057" s="459" t="s">
        <v>5122</v>
      </c>
      <c r="D1057" s="463">
        <v>3.37</v>
      </c>
      <c r="E1057" s="462" t="s">
        <v>258</v>
      </c>
    </row>
    <row r="1058" spans="1:5" x14ac:dyDescent="0.25">
      <c r="A1058" s="459">
        <v>38597</v>
      </c>
      <c r="B1058" s="460" t="s">
        <v>9220</v>
      </c>
      <c r="C1058" s="459" t="s">
        <v>5122</v>
      </c>
      <c r="D1058" s="463">
        <v>2.39</v>
      </c>
      <c r="E1058" s="462" t="s">
        <v>258</v>
      </c>
    </row>
    <row r="1059" spans="1:5" x14ac:dyDescent="0.25">
      <c r="A1059" s="459">
        <v>659</v>
      </c>
      <c r="B1059" s="460" t="s">
        <v>9221</v>
      </c>
      <c r="C1059" s="459" t="s">
        <v>5122</v>
      </c>
      <c r="D1059" s="463">
        <v>1.1599999999999999</v>
      </c>
      <c r="E1059" s="462" t="s">
        <v>258</v>
      </c>
    </row>
    <row r="1060" spans="1:5" x14ac:dyDescent="0.25">
      <c r="A1060" s="459">
        <v>660</v>
      </c>
      <c r="B1060" s="460" t="s">
        <v>9222</v>
      </c>
      <c r="C1060" s="459" t="s">
        <v>5122</v>
      </c>
      <c r="D1060" s="463">
        <v>1.7</v>
      </c>
      <c r="E1060" s="462" t="s">
        <v>258</v>
      </c>
    </row>
    <row r="1061" spans="1:5" x14ac:dyDescent="0.25">
      <c r="A1061" s="459">
        <v>658</v>
      </c>
      <c r="B1061" s="460" t="s">
        <v>9223</v>
      </c>
      <c r="C1061" s="459" t="s">
        <v>5122</v>
      </c>
      <c r="D1061" s="463">
        <v>0.93</v>
      </c>
      <c r="E1061" s="462" t="s">
        <v>258</v>
      </c>
    </row>
    <row r="1062" spans="1:5" x14ac:dyDescent="0.25">
      <c r="A1062" s="459">
        <v>38548</v>
      </c>
      <c r="B1062" s="460" t="s">
        <v>9224</v>
      </c>
      <c r="C1062" s="459" t="s">
        <v>5122</v>
      </c>
      <c r="D1062" s="463">
        <v>1.03</v>
      </c>
      <c r="E1062" s="462" t="s">
        <v>258</v>
      </c>
    </row>
    <row r="1063" spans="1:5" x14ac:dyDescent="0.25">
      <c r="A1063" s="459">
        <v>34647</v>
      </c>
      <c r="B1063" s="460" t="s">
        <v>9225</v>
      </c>
      <c r="C1063" s="459" t="s">
        <v>5122</v>
      </c>
      <c r="D1063" s="463">
        <v>1.78</v>
      </c>
      <c r="E1063" s="462" t="s">
        <v>258</v>
      </c>
    </row>
    <row r="1064" spans="1:5" x14ac:dyDescent="0.25">
      <c r="A1064" s="459">
        <v>34649</v>
      </c>
      <c r="B1064" s="460" t="s">
        <v>9226</v>
      </c>
      <c r="C1064" s="459" t="s">
        <v>5122</v>
      </c>
      <c r="D1064" s="463">
        <v>1.83</v>
      </c>
      <c r="E1064" s="462" t="s">
        <v>258</v>
      </c>
    </row>
    <row r="1065" spans="1:5" x14ac:dyDescent="0.25">
      <c r="A1065" s="459">
        <v>34652</v>
      </c>
      <c r="B1065" s="460" t="s">
        <v>9227</v>
      </c>
      <c r="C1065" s="459" t="s">
        <v>5122</v>
      </c>
      <c r="D1065" s="463">
        <v>2.5</v>
      </c>
      <c r="E1065" s="462" t="s">
        <v>258</v>
      </c>
    </row>
    <row r="1066" spans="1:5" x14ac:dyDescent="0.25">
      <c r="A1066" s="459">
        <v>34655</v>
      </c>
      <c r="B1066" s="460" t="s">
        <v>9228</v>
      </c>
      <c r="C1066" s="459" t="s">
        <v>5122</v>
      </c>
      <c r="D1066" s="463">
        <v>2.42</v>
      </c>
      <c r="E1066" s="462" t="s">
        <v>258</v>
      </c>
    </row>
    <row r="1067" spans="1:5" x14ac:dyDescent="0.25">
      <c r="A1067" s="459">
        <v>40607</v>
      </c>
      <c r="B1067" s="460" t="s">
        <v>9229</v>
      </c>
      <c r="C1067" s="459" t="s">
        <v>5122</v>
      </c>
      <c r="D1067" s="463">
        <v>4.08</v>
      </c>
      <c r="E1067" s="462" t="s">
        <v>258</v>
      </c>
    </row>
    <row r="1068" spans="1:5" x14ac:dyDescent="0.25">
      <c r="A1068" s="459">
        <v>585</v>
      </c>
      <c r="B1068" s="460" t="s">
        <v>9230</v>
      </c>
      <c r="C1068" s="459" t="s">
        <v>5126</v>
      </c>
      <c r="D1068" s="463">
        <v>20.53</v>
      </c>
      <c r="E1068" s="462" t="s">
        <v>258</v>
      </c>
    </row>
    <row r="1069" spans="1:5" x14ac:dyDescent="0.25">
      <c r="A1069" s="459">
        <v>4777</v>
      </c>
      <c r="B1069" s="460" t="s">
        <v>9231</v>
      </c>
      <c r="C1069" s="459" t="s">
        <v>5126</v>
      </c>
      <c r="D1069" s="463">
        <v>4.5599999999999996</v>
      </c>
      <c r="E1069" s="462" t="s">
        <v>258</v>
      </c>
    </row>
    <row r="1070" spans="1:5" x14ac:dyDescent="0.25">
      <c r="A1070" s="459">
        <v>587</v>
      </c>
      <c r="B1070" s="460" t="s">
        <v>9232</v>
      </c>
      <c r="C1070" s="459" t="s">
        <v>5126</v>
      </c>
      <c r="D1070" s="463">
        <v>22</v>
      </c>
      <c r="E1070" s="462" t="s">
        <v>258</v>
      </c>
    </row>
    <row r="1071" spans="1:5" x14ac:dyDescent="0.25">
      <c r="A1071" s="459">
        <v>590</v>
      </c>
      <c r="B1071" s="460" t="s">
        <v>9233</v>
      </c>
      <c r="C1071" s="459" t="s">
        <v>5126</v>
      </c>
      <c r="D1071" s="463">
        <v>21.26</v>
      </c>
      <c r="E1071" s="462" t="s">
        <v>258</v>
      </c>
    </row>
    <row r="1072" spans="1:5" x14ac:dyDescent="0.25">
      <c r="A1072" s="459">
        <v>592</v>
      </c>
      <c r="B1072" s="460" t="s">
        <v>9234</v>
      </c>
      <c r="C1072" s="459" t="s">
        <v>5126</v>
      </c>
      <c r="D1072" s="463">
        <v>22</v>
      </c>
      <c r="E1072" s="462" t="s">
        <v>258</v>
      </c>
    </row>
    <row r="1073" spans="1:5" x14ac:dyDescent="0.25">
      <c r="A1073" s="459">
        <v>586</v>
      </c>
      <c r="B1073" s="460" t="s">
        <v>9235</v>
      </c>
      <c r="C1073" s="459" t="s">
        <v>5125</v>
      </c>
      <c r="D1073" s="463">
        <v>12.93</v>
      </c>
      <c r="E1073" s="462" t="s">
        <v>258</v>
      </c>
    </row>
    <row r="1074" spans="1:5" x14ac:dyDescent="0.25">
      <c r="A1074" s="459">
        <v>591</v>
      </c>
      <c r="B1074" s="460" t="s">
        <v>9236</v>
      </c>
      <c r="C1074" s="459" t="s">
        <v>5126</v>
      </c>
      <c r="D1074" s="463">
        <v>20.53</v>
      </c>
      <c r="E1074" s="462" t="s">
        <v>258</v>
      </c>
    </row>
    <row r="1075" spans="1:5" x14ac:dyDescent="0.25">
      <c r="A1075" s="459">
        <v>588</v>
      </c>
      <c r="B1075" s="460" t="s">
        <v>9237</v>
      </c>
      <c r="C1075" s="459" t="s">
        <v>5125</v>
      </c>
      <c r="D1075" s="463">
        <v>20.46</v>
      </c>
      <c r="E1075" s="462" t="s">
        <v>258</v>
      </c>
    </row>
    <row r="1076" spans="1:5" x14ac:dyDescent="0.25">
      <c r="A1076" s="459">
        <v>589</v>
      </c>
      <c r="B1076" s="460" t="s">
        <v>9238</v>
      </c>
      <c r="C1076" s="459" t="s">
        <v>5125</v>
      </c>
      <c r="D1076" s="463">
        <v>34.58</v>
      </c>
      <c r="E1076" s="462" t="s">
        <v>258</v>
      </c>
    </row>
    <row r="1077" spans="1:5" x14ac:dyDescent="0.25">
      <c r="A1077" s="459">
        <v>584</v>
      </c>
      <c r="B1077" s="460" t="s">
        <v>9239</v>
      </c>
      <c r="C1077" s="459" t="s">
        <v>5125</v>
      </c>
      <c r="D1077" s="463">
        <v>21.85</v>
      </c>
      <c r="E1077" s="462" t="s">
        <v>258</v>
      </c>
    </row>
    <row r="1078" spans="1:5" x14ac:dyDescent="0.25">
      <c r="A1078" s="459">
        <v>4912</v>
      </c>
      <c r="B1078" s="460" t="s">
        <v>9240</v>
      </c>
      <c r="C1078" s="459" t="s">
        <v>5126</v>
      </c>
      <c r="D1078" s="463">
        <v>5.3</v>
      </c>
      <c r="E1078" s="462" t="s">
        <v>258</v>
      </c>
    </row>
    <row r="1079" spans="1:5" x14ac:dyDescent="0.25">
      <c r="A1079" s="459">
        <v>574</v>
      </c>
      <c r="B1079" s="460" t="s">
        <v>9241</v>
      </c>
      <c r="C1079" s="459" t="s">
        <v>5125</v>
      </c>
      <c r="D1079" s="463">
        <v>19.059999999999999</v>
      </c>
      <c r="E1079" s="462" t="s">
        <v>258</v>
      </c>
    </row>
    <row r="1080" spans="1:5" x14ac:dyDescent="0.25">
      <c r="A1080" s="459">
        <v>567</v>
      </c>
      <c r="B1080" s="460" t="s">
        <v>9242</v>
      </c>
      <c r="C1080" s="459" t="s">
        <v>5125</v>
      </c>
      <c r="D1080" s="463">
        <v>7.06</v>
      </c>
      <c r="E1080" s="462" t="s">
        <v>258</v>
      </c>
    </row>
    <row r="1081" spans="1:5" x14ac:dyDescent="0.25">
      <c r="A1081" s="459">
        <v>568</v>
      </c>
      <c r="B1081" s="460" t="s">
        <v>9243</v>
      </c>
      <c r="C1081" s="459" t="s">
        <v>5125</v>
      </c>
      <c r="D1081" s="463">
        <v>42.76</v>
      </c>
      <c r="E1081" s="462" t="s">
        <v>258</v>
      </c>
    </row>
    <row r="1082" spans="1:5" x14ac:dyDescent="0.25">
      <c r="A1082" s="459">
        <v>569</v>
      </c>
      <c r="B1082" s="460" t="s">
        <v>9244</v>
      </c>
      <c r="C1082" s="459" t="s">
        <v>5126</v>
      </c>
      <c r="D1082" s="463">
        <v>5.95</v>
      </c>
      <c r="E1082" s="462" t="s">
        <v>258</v>
      </c>
    </row>
    <row r="1083" spans="1:5" x14ac:dyDescent="0.25">
      <c r="A1083" s="459">
        <v>1165</v>
      </c>
      <c r="B1083" s="460" t="s">
        <v>9245</v>
      </c>
      <c r="C1083" s="459" t="s">
        <v>5122</v>
      </c>
      <c r="D1083" s="463">
        <v>10.7</v>
      </c>
      <c r="E1083" s="462" t="s">
        <v>258</v>
      </c>
    </row>
    <row r="1084" spans="1:5" x14ac:dyDescent="0.25">
      <c r="A1084" s="459">
        <v>1164</v>
      </c>
      <c r="B1084" s="460" t="s">
        <v>9246</v>
      </c>
      <c r="C1084" s="459" t="s">
        <v>5122</v>
      </c>
      <c r="D1084" s="463">
        <v>8.66</v>
      </c>
      <c r="E1084" s="462" t="s">
        <v>258</v>
      </c>
    </row>
    <row r="1085" spans="1:5" x14ac:dyDescent="0.25">
      <c r="A1085" s="459">
        <v>1162</v>
      </c>
      <c r="B1085" s="460" t="s">
        <v>9247</v>
      </c>
      <c r="C1085" s="459" t="s">
        <v>5122</v>
      </c>
      <c r="D1085" s="463">
        <v>3.01</v>
      </c>
      <c r="E1085" s="462" t="s">
        <v>258</v>
      </c>
    </row>
    <row r="1086" spans="1:5" x14ac:dyDescent="0.25">
      <c r="A1086" s="459">
        <v>12395</v>
      </c>
      <c r="B1086" s="460" t="s">
        <v>9248</v>
      </c>
      <c r="C1086" s="459" t="s">
        <v>5122</v>
      </c>
      <c r="D1086" s="463">
        <v>2.92</v>
      </c>
      <c r="E1086" s="462" t="s">
        <v>258</v>
      </c>
    </row>
    <row r="1087" spans="1:5" x14ac:dyDescent="0.25">
      <c r="A1087" s="459">
        <v>1170</v>
      </c>
      <c r="B1087" s="460" t="s">
        <v>9249</v>
      </c>
      <c r="C1087" s="459" t="s">
        <v>5122</v>
      </c>
      <c r="D1087" s="463">
        <v>5.68</v>
      </c>
      <c r="E1087" s="462" t="s">
        <v>258</v>
      </c>
    </row>
    <row r="1088" spans="1:5" x14ac:dyDescent="0.25">
      <c r="A1088" s="459">
        <v>1169</v>
      </c>
      <c r="B1088" s="460" t="s">
        <v>9250</v>
      </c>
      <c r="C1088" s="459" t="s">
        <v>5122</v>
      </c>
      <c r="D1088" s="463">
        <v>27.87</v>
      </c>
      <c r="E1088" s="462" t="s">
        <v>258</v>
      </c>
    </row>
    <row r="1089" spans="1:5" x14ac:dyDescent="0.25">
      <c r="A1089" s="459">
        <v>1166</v>
      </c>
      <c r="B1089" s="460" t="s">
        <v>9251</v>
      </c>
      <c r="C1089" s="459" t="s">
        <v>5122</v>
      </c>
      <c r="D1089" s="463">
        <v>15.45</v>
      </c>
      <c r="E1089" s="462" t="s">
        <v>258</v>
      </c>
    </row>
    <row r="1090" spans="1:5" x14ac:dyDescent="0.25">
      <c r="A1090" s="459">
        <v>1163</v>
      </c>
      <c r="B1090" s="460" t="s">
        <v>9252</v>
      </c>
      <c r="C1090" s="459" t="s">
        <v>5122</v>
      </c>
      <c r="D1090" s="463">
        <v>3.89</v>
      </c>
      <c r="E1090" s="462" t="s">
        <v>258</v>
      </c>
    </row>
    <row r="1091" spans="1:5" x14ac:dyDescent="0.25">
      <c r="A1091" s="459">
        <v>12396</v>
      </c>
      <c r="B1091" s="460" t="s">
        <v>9253</v>
      </c>
      <c r="C1091" s="459" t="s">
        <v>5122</v>
      </c>
      <c r="D1091" s="463">
        <v>2.92</v>
      </c>
      <c r="E1091" s="462" t="s">
        <v>258</v>
      </c>
    </row>
    <row r="1092" spans="1:5" x14ac:dyDescent="0.25">
      <c r="A1092" s="459">
        <v>1168</v>
      </c>
      <c r="B1092" s="460" t="s">
        <v>9254</v>
      </c>
      <c r="C1092" s="459" t="s">
        <v>5122</v>
      </c>
      <c r="D1092" s="463">
        <v>39.74</v>
      </c>
      <c r="E1092" s="462" t="s">
        <v>258</v>
      </c>
    </row>
    <row r="1093" spans="1:5" x14ac:dyDescent="0.25">
      <c r="A1093" s="459">
        <v>1167</v>
      </c>
      <c r="B1093" s="460" t="s">
        <v>9255</v>
      </c>
      <c r="C1093" s="459" t="s">
        <v>5122</v>
      </c>
      <c r="D1093" s="463">
        <v>66.47</v>
      </c>
      <c r="E1093" s="462" t="s">
        <v>258</v>
      </c>
    </row>
    <row r="1094" spans="1:5" x14ac:dyDescent="0.25">
      <c r="A1094" s="459">
        <v>36331</v>
      </c>
      <c r="B1094" s="460" t="s">
        <v>9256</v>
      </c>
      <c r="C1094" s="459" t="s">
        <v>5122</v>
      </c>
      <c r="D1094" s="463">
        <v>1.06</v>
      </c>
      <c r="E1094" s="462" t="s">
        <v>258</v>
      </c>
    </row>
    <row r="1095" spans="1:5" x14ac:dyDescent="0.25">
      <c r="A1095" s="459">
        <v>36346</v>
      </c>
      <c r="B1095" s="460" t="s">
        <v>9257</v>
      </c>
      <c r="C1095" s="459" t="s">
        <v>5122</v>
      </c>
      <c r="D1095" s="463">
        <v>1.83</v>
      </c>
      <c r="E1095" s="462" t="s">
        <v>258</v>
      </c>
    </row>
    <row r="1096" spans="1:5" x14ac:dyDescent="0.25">
      <c r="A1096" s="459">
        <v>1210</v>
      </c>
      <c r="B1096" s="460" t="s">
        <v>9258</v>
      </c>
      <c r="C1096" s="459" t="s">
        <v>5122</v>
      </c>
      <c r="D1096" s="463">
        <v>8.3699999999999992</v>
      </c>
      <c r="E1096" s="462" t="s">
        <v>258</v>
      </c>
    </row>
    <row r="1097" spans="1:5" x14ac:dyDescent="0.25">
      <c r="A1097" s="459">
        <v>1203</v>
      </c>
      <c r="B1097" s="460" t="s">
        <v>9259</v>
      </c>
      <c r="C1097" s="459" t="s">
        <v>5122</v>
      </c>
      <c r="D1097" s="463">
        <v>8.11</v>
      </c>
      <c r="E1097" s="462" t="s">
        <v>258</v>
      </c>
    </row>
    <row r="1098" spans="1:5" x14ac:dyDescent="0.25">
      <c r="A1098" s="459">
        <v>1197</v>
      </c>
      <c r="B1098" s="460" t="s">
        <v>9260</v>
      </c>
      <c r="C1098" s="459" t="s">
        <v>5122</v>
      </c>
      <c r="D1098" s="463">
        <v>1.03</v>
      </c>
      <c r="E1098" s="462" t="s">
        <v>258</v>
      </c>
    </row>
    <row r="1099" spans="1:5" x14ac:dyDescent="0.25">
      <c r="A1099" s="459">
        <v>1202</v>
      </c>
      <c r="B1099" s="460" t="s">
        <v>9261</v>
      </c>
      <c r="C1099" s="459" t="s">
        <v>5122</v>
      </c>
      <c r="D1099" s="463">
        <v>2.79</v>
      </c>
      <c r="E1099" s="462" t="s">
        <v>258</v>
      </c>
    </row>
    <row r="1100" spans="1:5" x14ac:dyDescent="0.25">
      <c r="A1100" s="459">
        <v>1188</v>
      </c>
      <c r="B1100" s="460" t="s">
        <v>9262</v>
      </c>
      <c r="C1100" s="459" t="s">
        <v>5122</v>
      </c>
      <c r="D1100" s="463">
        <v>16.5</v>
      </c>
      <c r="E1100" s="462" t="s">
        <v>258</v>
      </c>
    </row>
    <row r="1101" spans="1:5" x14ac:dyDescent="0.25">
      <c r="A1101" s="459">
        <v>1211</v>
      </c>
      <c r="B1101" s="460" t="s">
        <v>9263</v>
      </c>
      <c r="C1101" s="459" t="s">
        <v>5122</v>
      </c>
      <c r="D1101" s="463">
        <v>8.51</v>
      </c>
      <c r="E1101" s="462" t="s">
        <v>258</v>
      </c>
    </row>
    <row r="1102" spans="1:5" x14ac:dyDescent="0.25">
      <c r="A1102" s="459">
        <v>1198</v>
      </c>
      <c r="B1102" s="460" t="s">
        <v>9264</v>
      </c>
      <c r="C1102" s="459" t="s">
        <v>5122</v>
      </c>
      <c r="D1102" s="463">
        <v>1.53</v>
      </c>
      <c r="E1102" s="462" t="s">
        <v>258</v>
      </c>
    </row>
    <row r="1103" spans="1:5" x14ac:dyDescent="0.25">
      <c r="A1103" s="459">
        <v>1199</v>
      </c>
      <c r="B1103" s="460" t="s">
        <v>9265</v>
      </c>
      <c r="C1103" s="459" t="s">
        <v>5122</v>
      </c>
      <c r="D1103" s="463">
        <v>21.55</v>
      </c>
      <c r="E1103" s="462" t="s">
        <v>258</v>
      </c>
    </row>
    <row r="1104" spans="1:5" x14ac:dyDescent="0.25">
      <c r="A1104" s="459">
        <v>20088</v>
      </c>
      <c r="B1104" s="460" t="s">
        <v>9266</v>
      </c>
      <c r="C1104" s="459" t="s">
        <v>5122</v>
      </c>
      <c r="D1104" s="463">
        <v>9.02</v>
      </c>
      <c r="E1104" s="462" t="s">
        <v>258</v>
      </c>
    </row>
    <row r="1105" spans="1:5" x14ac:dyDescent="0.25">
      <c r="A1105" s="459">
        <v>20089</v>
      </c>
      <c r="B1105" s="460" t="s">
        <v>9267</v>
      </c>
      <c r="C1105" s="459" t="s">
        <v>5122</v>
      </c>
      <c r="D1105" s="463">
        <v>43.02</v>
      </c>
      <c r="E1105" s="462" t="s">
        <v>258</v>
      </c>
    </row>
    <row r="1106" spans="1:5" x14ac:dyDescent="0.25">
      <c r="A1106" s="459">
        <v>20087</v>
      </c>
      <c r="B1106" s="460" t="s">
        <v>9268</v>
      </c>
      <c r="C1106" s="459" t="s">
        <v>5122</v>
      </c>
      <c r="D1106" s="463">
        <v>6.5</v>
      </c>
      <c r="E1106" s="462" t="s">
        <v>258</v>
      </c>
    </row>
    <row r="1107" spans="1:5" x14ac:dyDescent="0.25">
      <c r="A1107" s="459">
        <v>1200</v>
      </c>
      <c r="B1107" s="460" t="s">
        <v>9269</v>
      </c>
      <c r="C1107" s="459" t="s">
        <v>5122</v>
      </c>
      <c r="D1107" s="463">
        <v>5.28</v>
      </c>
      <c r="E1107" s="462" t="s">
        <v>258</v>
      </c>
    </row>
    <row r="1108" spans="1:5" x14ac:dyDescent="0.25">
      <c r="A1108" s="459">
        <v>12909</v>
      </c>
      <c r="B1108" s="460" t="s">
        <v>9270</v>
      </c>
      <c r="C1108" s="459" t="s">
        <v>5122</v>
      </c>
      <c r="D1108" s="463">
        <v>2.39</v>
      </c>
      <c r="E1108" s="462" t="s">
        <v>258</v>
      </c>
    </row>
    <row r="1109" spans="1:5" x14ac:dyDescent="0.25">
      <c r="A1109" s="459">
        <v>12910</v>
      </c>
      <c r="B1109" s="460" t="s">
        <v>9271</v>
      </c>
      <c r="C1109" s="459" t="s">
        <v>5122</v>
      </c>
      <c r="D1109" s="463">
        <v>3.99</v>
      </c>
      <c r="E1109" s="462" t="s">
        <v>258</v>
      </c>
    </row>
    <row r="1110" spans="1:5" x14ac:dyDescent="0.25">
      <c r="A1110" s="459">
        <v>1184</v>
      </c>
      <c r="B1110" s="460" t="s">
        <v>9272</v>
      </c>
      <c r="C1110" s="459" t="s">
        <v>5122</v>
      </c>
      <c r="D1110" s="463">
        <v>52.99</v>
      </c>
      <c r="E1110" s="462" t="s">
        <v>258</v>
      </c>
    </row>
    <row r="1111" spans="1:5" x14ac:dyDescent="0.25">
      <c r="A1111" s="459">
        <v>1191</v>
      </c>
      <c r="B1111" s="460" t="s">
        <v>9273</v>
      </c>
      <c r="C1111" s="459" t="s">
        <v>5122</v>
      </c>
      <c r="D1111" s="463">
        <v>0.75</v>
      </c>
      <c r="E1111" s="462" t="s">
        <v>258</v>
      </c>
    </row>
    <row r="1112" spans="1:5" x14ac:dyDescent="0.25">
      <c r="A1112" s="459">
        <v>1185</v>
      </c>
      <c r="B1112" s="460" t="s">
        <v>9274</v>
      </c>
      <c r="C1112" s="459" t="s">
        <v>5122</v>
      </c>
      <c r="D1112" s="463">
        <v>0.86</v>
      </c>
      <c r="E1112" s="462" t="s">
        <v>258</v>
      </c>
    </row>
    <row r="1113" spans="1:5" x14ac:dyDescent="0.25">
      <c r="A1113" s="459">
        <v>1189</v>
      </c>
      <c r="B1113" s="460" t="s">
        <v>9275</v>
      </c>
      <c r="C1113" s="459" t="s">
        <v>5122</v>
      </c>
      <c r="D1113" s="463">
        <v>1.49</v>
      </c>
      <c r="E1113" s="462" t="s">
        <v>258</v>
      </c>
    </row>
    <row r="1114" spans="1:5" x14ac:dyDescent="0.25">
      <c r="A1114" s="459">
        <v>1193</v>
      </c>
      <c r="B1114" s="460" t="s">
        <v>9276</v>
      </c>
      <c r="C1114" s="459" t="s">
        <v>5122</v>
      </c>
      <c r="D1114" s="463">
        <v>2.87</v>
      </c>
      <c r="E1114" s="462" t="s">
        <v>258</v>
      </c>
    </row>
    <row r="1115" spans="1:5" x14ac:dyDescent="0.25">
      <c r="A1115" s="459">
        <v>1194</v>
      </c>
      <c r="B1115" s="460" t="s">
        <v>9277</v>
      </c>
      <c r="C1115" s="459" t="s">
        <v>5122</v>
      </c>
      <c r="D1115" s="463">
        <v>5.43</v>
      </c>
      <c r="E1115" s="462" t="s">
        <v>258</v>
      </c>
    </row>
    <row r="1116" spans="1:5" x14ac:dyDescent="0.25">
      <c r="A1116" s="459">
        <v>1195</v>
      </c>
      <c r="B1116" s="460" t="s">
        <v>9278</v>
      </c>
      <c r="C1116" s="459" t="s">
        <v>5122</v>
      </c>
      <c r="D1116" s="463">
        <v>8.17</v>
      </c>
      <c r="E1116" s="462" t="s">
        <v>258</v>
      </c>
    </row>
    <row r="1117" spans="1:5" x14ac:dyDescent="0.25">
      <c r="A1117" s="459">
        <v>1204</v>
      </c>
      <c r="B1117" s="460" t="s">
        <v>9279</v>
      </c>
      <c r="C1117" s="459" t="s">
        <v>5122</v>
      </c>
      <c r="D1117" s="463">
        <v>14.86</v>
      </c>
      <c r="E1117" s="462" t="s">
        <v>258</v>
      </c>
    </row>
    <row r="1118" spans="1:5" x14ac:dyDescent="0.25">
      <c r="A1118" s="459">
        <v>1205</v>
      </c>
      <c r="B1118" s="460" t="s">
        <v>9280</v>
      </c>
      <c r="C1118" s="459" t="s">
        <v>5122</v>
      </c>
      <c r="D1118" s="463">
        <v>35.25</v>
      </c>
      <c r="E1118" s="462" t="s">
        <v>258</v>
      </c>
    </row>
    <row r="1119" spans="1:5" x14ac:dyDescent="0.25">
      <c r="A1119" s="459">
        <v>1207</v>
      </c>
      <c r="B1119" s="460" t="s">
        <v>9281</v>
      </c>
      <c r="C1119" s="459" t="s">
        <v>5122</v>
      </c>
      <c r="D1119" s="463">
        <v>24.13</v>
      </c>
      <c r="E1119" s="462" t="s">
        <v>258</v>
      </c>
    </row>
    <row r="1120" spans="1:5" x14ac:dyDescent="0.25">
      <c r="A1120" s="459">
        <v>1206</v>
      </c>
      <c r="B1120" s="460" t="s">
        <v>9282</v>
      </c>
      <c r="C1120" s="459" t="s">
        <v>5122</v>
      </c>
      <c r="D1120" s="463">
        <v>6.05</v>
      </c>
      <c r="E1120" s="462" t="s">
        <v>258</v>
      </c>
    </row>
    <row r="1121" spans="1:5" x14ac:dyDescent="0.25">
      <c r="A1121" s="459">
        <v>1183</v>
      </c>
      <c r="B1121" s="460" t="s">
        <v>9283</v>
      </c>
      <c r="C1121" s="459" t="s">
        <v>5122</v>
      </c>
      <c r="D1121" s="463">
        <v>15.76</v>
      </c>
      <c r="E1121" s="462" t="s">
        <v>258</v>
      </c>
    </row>
    <row r="1122" spans="1:5" x14ac:dyDescent="0.25">
      <c r="A1122" s="459">
        <v>42685</v>
      </c>
      <c r="B1122" s="460" t="s">
        <v>9284</v>
      </c>
      <c r="C1122" s="459" t="s">
        <v>5122</v>
      </c>
      <c r="D1122" s="463">
        <v>49.4</v>
      </c>
      <c r="E1122" s="462" t="s">
        <v>258</v>
      </c>
    </row>
    <row r="1123" spans="1:5" x14ac:dyDescent="0.25">
      <c r="A1123" s="459">
        <v>42686</v>
      </c>
      <c r="B1123" s="460" t="s">
        <v>9285</v>
      </c>
      <c r="C1123" s="459" t="s">
        <v>5122</v>
      </c>
      <c r="D1123" s="463">
        <v>76.900000000000006</v>
      </c>
      <c r="E1123" s="462" t="s">
        <v>258</v>
      </c>
    </row>
    <row r="1124" spans="1:5" x14ac:dyDescent="0.25">
      <c r="A1124" s="459">
        <v>12894</v>
      </c>
      <c r="B1124" s="460" t="s">
        <v>9286</v>
      </c>
      <c r="C1124" s="459" t="s">
        <v>5122</v>
      </c>
      <c r="D1124" s="463">
        <v>14.56</v>
      </c>
      <c r="E1124" s="462" t="s">
        <v>258</v>
      </c>
    </row>
    <row r="1125" spans="1:5" ht="25.5" x14ac:dyDescent="0.25">
      <c r="A1125" s="459">
        <v>12895</v>
      </c>
      <c r="B1125" s="460" t="s">
        <v>9287</v>
      </c>
      <c r="C1125" s="459" t="s">
        <v>5122</v>
      </c>
      <c r="D1125" s="463">
        <v>11.2</v>
      </c>
      <c r="E1125" s="462" t="s">
        <v>258</v>
      </c>
    </row>
    <row r="1126" spans="1:5" ht="25.5" x14ac:dyDescent="0.25">
      <c r="A1126" s="459">
        <v>1631</v>
      </c>
      <c r="B1126" s="460" t="s">
        <v>9288</v>
      </c>
      <c r="C1126" s="459" t="s">
        <v>5122</v>
      </c>
      <c r="D1126" s="463">
        <v>125.56</v>
      </c>
      <c r="E1126" s="462" t="s">
        <v>258</v>
      </c>
    </row>
    <row r="1127" spans="1:5" ht="25.5" x14ac:dyDescent="0.25">
      <c r="A1127" s="459">
        <v>1633</v>
      </c>
      <c r="B1127" s="460" t="s">
        <v>9289</v>
      </c>
      <c r="C1127" s="459" t="s">
        <v>5122</v>
      </c>
      <c r="D1127" s="463">
        <v>213.34</v>
      </c>
      <c r="E1127" s="462" t="s">
        <v>258</v>
      </c>
    </row>
    <row r="1128" spans="1:5" x14ac:dyDescent="0.25">
      <c r="A1128" s="459">
        <v>10818</v>
      </c>
      <c r="B1128" s="460" t="s">
        <v>9290</v>
      </c>
      <c r="C1128" s="459" t="s">
        <v>5126</v>
      </c>
      <c r="D1128" s="463">
        <v>19.71</v>
      </c>
      <c r="E1128" s="462" t="s">
        <v>258</v>
      </c>
    </row>
    <row r="1129" spans="1:5" ht="38.25" x14ac:dyDescent="0.25">
      <c r="A1129" s="459">
        <v>39359</v>
      </c>
      <c r="B1129" s="460" t="s">
        <v>9291</v>
      </c>
      <c r="C1129" s="459" t="s">
        <v>5122</v>
      </c>
      <c r="D1129" s="463">
        <v>23.98</v>
      </c>
      <c r="E1129" s="462" t="s">
        <v>258</v>
      </c>
    </row>
    <row r="1130" spans="1:5" ht="38.25" x14ac:dyDescent="0.25">
      <c r="A1130" s="459">
        <v>39360</v>
      </c>
      <c r="B1130" s="460" t="s">
        <v>9292</v>
      </c>
      <c r="C1130" s="459" t="s">
        <v>5122</v>
      </c>
      <c r="D1130" s="463">
        <v>21.8</v>
      </c>
      <c r="E1130" s="462" t="s">
        <v>258</v>
      </c>
    </row>
    <row r="1131" spans="1:5" x14ac:dyDescent="0.25">
      <c r="A1131" s="459">
        <v>10710</v>
      </c>
      <c r="B1131" s="460" t="s">
        <v>9293</v>
      </c>
      <c r="C1131" s="459" t="s">
        <v>5124</v>
      </c>
      <c r="D1131" s="463">
        <v>81</v>
      </c>
      <c r="E1131" s="462" t="s">
        <v>258</v>
      </c>
    </row>
    <row r="1132" spans="1:5" x14ac:dyDescent="0.25">
      <c r="A1132" s="459">
        <v>10709</v>
      </c>
      <c r="B1132" s="460" t="s">
        <v>9294</v>
      </c>
      <c r="C1132" s="459" t="s">
        <v>5124</v>
      </c>
      <c r="D1132" s="463">
        <v>99.51</v>
      </c>
      <c r="E1132" s="462" t="s">
        <v>258</v>
      </c>
    </row>
    <row r="1133" spans="1:5" ht="25.5" x14ac:dyDescent="0.25">
      <c r="A1133" s="459">
        <v>39636</v>
      </c>
      <c r="B1133" s="460" t="s">
        <v>9295</v>
      </c>
      <c r="C1133" s="459" t="s">
        <v>5124</v>
      </c>
      <c r="D1133" s="463">
        <v>101.61</v>
      </c>
      <c r="E1133" s="462" t="s">
        <v>258</v>
      </c>
    </row>
    <row r="1134" spans="1:5" ht="25.5" x14ac:dyDescent="0.25">
      <c r="A1134" s="459">
        <v>10708</v>
      </c>
      <c r="B1134" s="460" t="s">
        <v>9296</v>
      </c>
      <c r="C1134" s="459" t="s">
        <v>5124</v>
      </c>
      <c r="D1134" s="463">
        <v>31.35</v>
      </c>
      <c r="E1134" s="462" t="s">
        <v>258</v>
      </c>
    </row>
    <row r="1135" spans="1:5" ht="25.5" x14ac:dyDescent="0.25">
      <c r="A1135" s="459">
        <v>39635</v>
      </c>
      <c r="B1135" s="460" t="s">
        <v>9297</v>
      </c>
      <c r="C1135" s="459" t="s">
        <v>5124</v>
      </c>
      <c r="D1135" s="463">
        <v>53.38</v>
      </c>
      <c r="E1135" s="462" t="s">
        <v>258</v>
      </c>
    </row>
    <row r="1136" spans="1:5" x14ac:dyDescent="0.25">
      <c r="A1136" s="459">
        <v>6117</v>
      </c>
      <c r="B1136" s="460" t="s">
        <v>9298</v>
      </c>
      <c r="C1136" s="459" t="s">
        <v>5121</v>
      </c>
      <c r="D1136" s="463">
        <v>12.37</v>
      </c>
      <c r="E1136" s="462" t="s">
        <v>374</v>
      </c>
    </row>
    <row r="1137" spans="1:5" x14ac:dyDescent="0.25">
      <c r="A1137" s="459">
        <v>40913</v>
      </c>
      <c r="B1137" s="460" t="s">
        <v>9299</v>
      </c>
      <c r="C1137" s="459" t="s">
        <v>5130</v>
      </c>
      <c r="D1137" s="461">
        <v>2206.42</v>
      </c>
      <c r="E1137" s="462" t="s">
        <v>374</v>
      </c>
    </row>
    <row r="1138" spans="1:5" x14ac:dyDescent="0.25">
      <c r="A1138" s="459">
        <v>1214</v>
      </c>
      <c r="B1138" s="460" t="s">
        <v>9300</v>
      </c>
      <c r="C1138" s="459" t="s">
        <v>5121</v>
      </c>
      <c r="D1138" s="463">
        <v>15.71</v>
      </c>
      <c r="E1138" s="462" t="s">
        <v>374</v>
      </c>
    </row>
    <row r="1139" spans="1:5" x14ac:dyDescent="0.25">
      <c r="A1139" s="459">
        <v>40915</v>
      </c>
      <c r="B1139" s="460" t="s">
        <v>9301</v>
      </c>
      <c r="C1139" s="459" t="s">
        <v>5130</v>
      </c>
      <c r="D1139" s="461">
        <v>2800.54</v>
      </c>
      <c r="E1139" s="462" t="s">
        <v>374</v>
      </c>
    </row>
    <row r="1140" spans="1:5" x14ac:dyDescent="0.25">
      <c r="A1140" s="459">
        <v>1213</v>
      </c>
      <c r="B1140" s="460" t="s">
        <v>9302</v>
      </c>
      <c r="C1140" s="459" t="s">
        <v>5121</v>
      </c>
      <c r="D1140" s="463">
        <v>15.71</v>
      </c>
      <c r="E1140" s="462" t="s">
        <v>374</v>
      </c>
    </row>
    <row r="1141" spans="1:5" x14ac:dyDescent="0.25">
      <c r="A1141" s="459">
        <v>40914</v>
      </c>
      <c r="B1141" s="460" t="s">
        <v>9303</v>
      </c>
      <c r="C1141" s="459" t="s">
        <v>5130</v>
      </c>
      <c r="D1141" s="461">
        <v>2800.54</v>
      </c>
      <c r="E1141" s="462" t="s">
        <v>374</v>
      </c>
    </row>
    <row r="1142" spans="1:5" ht="25.5" x14ac:dyDescent="0.25">
      <c r="A1142" s="459">
        <v>5091</v>
      </c>
      <c r="B1142" s="460" t="s">
        <v>9304</v>
      </c>
      <c r="C1142" s="459" t="s">
        <v>5122</v>
      </c>
      <c r="D1142" s="463">
        <v>14.96</v>
      </c>
      <c r="E1142" s="462" t="s">
        <v>258</v>
      </c>
    </row>
    <row r="1143" spans="1:5" ht="25.5" x14ac:dyDescent="0.25">
      <c r="A1143" s="459">
        <v>14615</v>
      </c>
      <c r="B1143" s="460" t="s">
        <v>9305</v>
      </c>
      <c r="C1143" s="459" t="s">
        <v>5122</v>
      </c>
      <c r="D1143" s="461">
        <v>3324.77</v>
      </c>
      <c r="E1143" s="462" t="s">
        <v>258</v>
      </c>
    </row>
    <row r="1144" spans="1:5" x14ac:dyDescent="0.25">
      <c r="A1144" s="459">
        <v>2711</v>
      </c>
      <c r="B1144" s="460" t="s">
        <v>9306</v>
      </c>
      <c r="C1144" s="459" t="s">
        <v>5122</v>
      </c>
      <c r="D1144" s="463">
        <v>116.58</v>
      </c>
      <c r="E1144" s="462" t="s">
        <v>258</v>
      </c>
    </row>
    <row r="1145" spans="1:5" ht="25.5" x14ac:dyDescent="0.25">
      <c r="A1145" s="459">
        <v>37727</v>
      </c>
      <c r="B1145" s="460" t="s">
        <v>9307</v>
      </c>
      <c r="C1145" s="459" t="s">
        <v>5122</v>
      </c>
      <c r="D1145" s="461">
        <v>9500</v>
      </c>
      <c r="E1145" s="462" t="s">
        <v>258</v>
      </c>
    </row>
    <row r="1146" spans="1:5" ht="25.5" x14ac:dyDescent="0.25">
      <c r="A1146" s="459">
        <v>37728</v>
      </c>
      <c r="B1146" s="460" t="s">
        <v>9308</v>
      </c>
      <c r="C1146" s="459" t="s">
        <v>5122</v>
      </c>
      <c r="D1146" s="461">
        <v>12888.11</v>
      </c>
      <c r="E1146" s="462" t="s">
        <v>258</v>
      </c>
    </row>
    <row r="1147" spans="1:5" ht="25.5" x14ac:dyDescent="0.25">
      <c r="A1147" s="459">
        <v>37729</v>
      </c>
      <c r="B1147" s="460" t="s">
        <v>9309</v>
      </c>
      <c r="C1147" s="459" t="s">
        <v>5122</v>
      </c>
      <c r="D1147" s="461">
        <v>13951.04</v>
      </c>
      <c r="E1147" s="462" t="s">
        <v>258</v>
      </c>
    </row>
    <row r="1148" spans="1:5" ht="25.5" x14ac:dyDescent="0.25">
      <c r="A1148" s="459">
        <v>37730</v>
      </c>
      <c r="B1148" s="460" t="s">
        <v>9310</v>
      </c>
      <c r="C1148" s="459" t="s">
        <v>5122</v>
      </c>
      <c r="D1148" s="461">
        <v>15013.98</v>
      </c>
      <c r="E1148" s="462" t="s">
        <v>258</v>
      </c>
    </row>
    <row r="1149" spans="1:5" ht="25.5" x14ac:dyDescent="0.25">
      <c r="A1149" s="459">
        <v>37731</v>
      </c>
      <c r="B1149" s="460" t="s">
        <v>9311</v>
      </c>
      <c r="C1149" s="459" t="s">
        <v>5122</v>
      </c>
      <c r="D1149" s="461">
        <v>16076.92</v>
      </c>
      <c r="E1149" s="462" t="s">
        <v>258</v>
      </c>
    </row>
    <row r="1150" spans="1:5" ht="25.5" x14ac:dyDescent="0.25">
      <c r="A1150" s="459">
        <v>37732</v>
      </c>
      <c r="B1150" s="460" t="s">
        <v>9312</v>
      </c>
      <c r="C1150" s="459" t="s">
        <v>5122</v>
      </c>
      <c r="D1150" s="461">
        <v>18335.66</v>
      </c>
      <c r="E1150" s="462" t="s">
        <v>258</v>
      </c>
    </row>
    <row r="1151" spans="1:5" ht="25.5" x14ac:dyDescent="0.25">
      <c r="A1151" s="459">
        <v>42250</v>
      </c>
      <c r="B1151" s="460" t="s">
        <v>9313</v>
      </c>
      <c r="C1151" s="459" t="s">
        <v>5135</v>
      </c>
      <c r="D1151" s="461">
        <v>2183.42</v>
      </c>
      <c r="E1151" s="462" t="s">
        <v>258</v>
      </c>
    </row>
    <row r="1152" spans="1:5" ht="25.5" x14ac:dyDescent="0.25">
      <c r="A1152" s="459">
        <v>42256</v>
      </c>
      <c r="B1152" s="460" t="s">
        <v>9314</v>
      </c>
      <c r="C1152" s="459" t="s">
        <v>5126</v>
      </c>
      <c r="D1152" s="463">
        <v>4.58</v>
      </c>
      <c r="E1152" s="462" t="s">
        <v>258</v>
      </c>
    </row>
    <row r="1153" spans="1:5" x14ac:dyDescent="0.25">
      <c r="A1153" s="459">
        <v>4743</v>
      </c>
      <c r="B1153" s="460" t="s">
        <v>9315</v>
      </c>
      <c r="C1153" s="459" t="s">
        <v>5123</v>
      </c>
      <c r="D1153" s="463">
        <v>37.86</v>
      </c>
      <c r="E1153" s="462" t="s">
        <v>258</v>
      </c>
    </row>
    <row r="1154" spans="1:5" x14ac:dyDescent="0.25">
      <c r="A1154" s="459">
        <v>4744</v>
      </c>
      <c r="B1154" s="460" t="s">
        <v>9316</v>
      </c>
      <c r="C1154" s="459" t="s">
        <v>5123</v>
      </c>
      <c r="D1154" s="463">
        <v>49.5</v>
      </c>
      <c r="E1154" s="462" t="s">
        <v>258</v>
      </c>
    </row>
    <row r="1155" spans="1:5" x14ac:dyDescent="0.25">
      <c r="A1155" s="459">
        <v>4745</v>
      </c>
      <c r="B1155" s="460" t="s">
        <v>9317</v>
      </c>
      <c r="C1155" s="459" t="s">
        <v>5123</v>
      </c>
      <c r="D1155" s="463">
        <v>66.31</v>
      </c>
      <c r="E1155" s="462" t="s">
        <v>258</v>
      </c>
    </row>
    <row r="1156" spans="1:5" ht="38.25" x14ac:dyDescent="0.25">
      <c r="A1156" s="459">
        <v>36496</v>
      </c>
      <c r="B1156" s="460" t="s">
        <v>9318</v>
      </c>
      <c r="C1156" s="459" t="s">
        <v>5122</v>
      </c>
      <c r="D1156" s="461">
        <v>8441.5300000000007</v>
      </c>
      <c r="E1156" s="462" t="s">
        <v>258</v>
      </c>
    </row>
    <row r="1157" spans="1:5" ht="38.25" x14ac:dyDescent="0.25">
      <c r="A1157" s="459">
        <v>10630</v>
      </c>
      <c r="B1157" s="460" t="s">
        <v>9319</v>
      </c>
      <c r="C1157" s="459" t="s">
        <v>5122</v>
      </c>
      <c r="D1157" s="461">
        <v>350051.66</v>
      </c>
      <c r="E1157" s="462" t="s">
        <v>258</v>
      </c>
    </row>
    <row r="1158" spans="1:5" ht="38.25" x14ac:dyDescent="0.25">
      <c r="A1158" s="459">
        <v>37762</v>
      </c>
      <c r="B1158" s="460" t="s">
        <v>9320</v>
      </c>
      <c r="C1158" s="459" t="s">
        <v>5122</v>
      </c>
      <c r="D1158" s="461">
        <v>300217.96999999997</v>
      </c>
      <c r="E1158" s="462" t="s">
        <v>258</v>
      </c>
    </row>
    <row r="1159" spans="1:5" ht="38.25" x14ac:dyDescent="0.25">
      <c r="A1159" s="459">
        <v>37763</v>
      </c>
      <c r="B1159" s="460" t="s">
        <v>9321</v>
      </c>
      <c r="C1159" s="459" t="s">
        <v>5122</v>
      </c>
      <c r="D1159" s="461">
        <v>303864.3</v>
      </c>
      <c r="E1159" s="462" t="s">
        <v>258</v>
      </c>
    </row>
    <row r="1160" spans="1:5" ht="25.5" x14ac:dyDescent="0.25">
      <c r="A1160" s="459">
        <v>41992</v>
      </c>
      <c r="B1160" s="460" t="s">
        <v>9322</v>
      </c>
      <c r="C1160" s="459" t="s">
        <v>5122</v>
      </c>
      <c r="D1160" s="461">
        <v>345432.98</v>
      </c>
      <c r="E1160" s="462" t="s">
        <v>258</v>
      </c>
    </row>
    <row r="1161" spans="1:5" ht="38.25" x14ac:dyDescent="0.25">
      <c r="A1161" s="459">
        <v>13215</v>
      </c>
      <c r="B1161" s="460" t="s">
        <v>9323</v>
      </c>
      <c r="C1161" s="459" t="s">
        <v>5122</v>
      </c>
      <c r="D1161" s="461">
        <v>423586.84</v>
      </c>
      <c r="E1161" s="462" t="s">
        <v>258</v>
      </c>
    </row>
    <row r="1162" spans="1:5" x14ac:dyDescent="0.25">
      <c r="A1162" s="459">
        <v>4235</v>
      </c>
      <c r="B1162" s="460" t="s">
        <v>9324</v>
      </c>
      <c r="C1162" s="459" t="s">
        <v>5121</v>
      </c>
      <c r="D1162" s="463">
        <v>9.5399999999999991</v>
      </c>
      <c r="E1162" s="462" t="s">
        <v>374</v>
      </c>
    </row>
    <row r="1163" spans="1:5" x14ac:dyDescent="0.25">
      <c r="A1163" s="459">
        <v>40976</v>
      </c>
      <c r="B1163" s="460" t="s">
        <v>9325</v>
      </c>
      <c r="C1163" s="459" t="s">
        <v>5130</v>
      </c>
      <c r="D1163" s="461">
        <v>1702.7</v>
      </c>
      <c r="E1163" s="462" t="s">
        <v>374</v>
      </c>
    </row>
    <row r="1164" spans="1:5" x14ac:dyDescent="0.25">
      <c r="A1164" s="459">
        <v>39013</v>
      </c>
      <c r="B1164" s="460" t="s">
        <v>9326</v>
      </c>
      <c r="C1164" s="459" t="s">
        <v>5122</v>
      </c>
      <c r="D1164" s="463">
        <v>1.04</v>
      </c>
      <c r="E1164" s="462" t="s">
        <v>258</v>
      </c>
    </row>
    <row r="1165" spans="1:5" x14ac:dyDescent="0.25">
      <c r="A1165" s="459">
        <v>41967</v>
      </c>
      <c r="B1165" s="460" t="s">
        <v>9327</v>
      </c>
      <c r="C1165" s="459" t="s">
        <v>5127</v>
      </c>
      <c r="D1165" s="463">
        <v>6.1</v>
      </c>
      <c r="E1165" s="462" t="s">
        <v>258</v>
      </c>
    </row>
    <row r="1166" spans="1:5" ht="25.5" x14ac:dyDescent="0.25">
      <c r="A1166" s="459">
        <v>12760</v>
      </c>
      <c r="B1166" s="460" t="s">
        <v>9328</v>
      </c>
      <c r="C1166" s="459" t="s">
        <v>5124</v>
      </c>
      <c r="D1166" s="461">
        <v>1041.06</v>
      </c>
      <c r="E1166" s="462" t="s">
        <v>258</v>
      </c>
    </row>
    <row r="1167" spans="1:5" ht="25.5" x14ac:dyDescent="0.25">
      <c r="A1167" s="459">
        <v>12759</v>
      </c>
      <c r="B1167" s="460" t="s">
        <v>9329</v>
      </c>
      <c r="C1167" s="459" t="s">
        <v>5124</v>
      </c>
      <c r="D1167" s="463">
        <v>694.02</v>
      </c>
      <c r="E1167" s="462" t="s">
        <v>258</v>
      </c>
    </row>
    <row r="1168" spans="1:5" ht="25.5" x14ac:dyDescent="0.25">
      <c r="A1168" s="459">
        <v>40424</v>
      </c>
      <c r="B1168" s="460" t="s">
        <v>9330</v>
      </c>
      <c r="C1168" s="459" t="s">
        <v>5126</v>
      </c>
      <c r="D1168" s="463">
        <v>4.5599999999999996</v>
      </c>
      <c r="E1168" s="462" t="s">
        <v>258</v>
      </c>
    </row>
    <row r="1169" spans="1:5" x14ac:dyDescent="0.25">
      <c r="A1169" s="459">
        <v>1325</v>
      </c>
      <c r="B1169" s="460" t="s">
        <v>9331</v>
      </c>
      <c r="C1169" s="459" t="s">
        <v>5126</v>
      </c>
      <c r="D1169" s="463">
        <v>5.56</v>
      </c>
      <c r="E1169" s="462" t="s">
        <v>258</v>
      </c>
    </row>
    <row r="1170" spans="1:5" x14ac:dyDescent="0.25">
      <c r="A1170" s="459">
        <v>1327</v>
      </c>
      <c r="B1170" s="460" t="s">
        <v>9332</v>
      </c>
      <c r="C1170" s="459" t="s">
        <v>5126</v>
      </c>
      <c r="D1170" s="463">
        <v>4.9800000000000004</v>
      </c>
      <c r="E1170" s="462" t="s">
        <v>258</v>
      </c>
    </row>
    <row r="1171" spans="1:5" x14ac:dyDescent="0.25">
      <c r="A1171" s="459">
        <v>1328</v>
      </c>
      <c r="B1171" s="460" t="s">
        <v>9333</v>
      </c>
      <c r="C1171" s="459" t="s">
        <v>5126</v>
      </c>
      <c r="D1171" s="463">
        <v>5.21</v>
      </c>
      <c r="E1171" s="462" t="s">
        <v>258</v>
      </c>
    </row>
    <row r="1172" spans="1:5" x14ac:dyDescent="0.25">
      <c r="A1172" s="459">
        <v>1321</v>
      </c>
      <c r="B1172" s="460" t="s">
        <v>9334</v>
      </c>
      <c r="C1172" s="459" t="s">
        <v>5126</v>
      </c>
      <c r="D1172" s="463">
        <v>5.58</v>
      </c>
      <c r="E1172" s="462" t="s">
        <v>258</v>
      </c>
    </row>
    <row r="1173" spans="1:5" x14ac:dyDescent="0.25">
      <c r="A1173" s="459">
        <v>1318</v>
      </c>
      <c r="B1173" s="460" t="s">
        <v>9335</v>
      </c>
      <c r="C1173" s="459" t="s">
        <v>5126</v>
      </c>
      <c r="D1173" s="463">
        <v>5.37</v>
      </c>
      <c r="E1173" s="462" t="s">
        <v>258</v>
      </c>
    </row>
    <row r="1174" spans="1:5" x14ac:dyDescent="0.25">
      <c r="A1174" s="459">
        <v>1322</v>
      </c>
      <c r="B1174" s="460" t="s">
        <v>9336</v>
      </c>
      <c r="C1174" s="459" t="s">
        <v>5126</v>
      </c>
      <c r="D1174" s="463">
        <v>5.92</v>
      </c>
      <c r="E1174" s="462" t="s">
        <v>258</v>
      </c>
    </row>
    <row r="1175" spans="1:5" x14ac:dyDescent="0.25">
      <c r="A1175" s="459">
        <v>1323</v>
      </c>
      <c r="B1175" s="460" t="s">
        <v>9337</v>
      </c>
      <c r="C1175" s="459" t="s">
        <v>5126</v>
      </c>
      <c r="D1175" s="463">
        <v>5.79</v>
      </c>
      <c r="E1175" s="462" t="s">
        <v>258</v>
      </c>
    </row>
    <row r="1176" spans="1:5" x14ac:dyDescent="0.25">
      <c r="A1176" s="459">
        <v>1319</v>
      </c>
      <c r="B1176" s="460" t="s">
        <v>9338</v>
      </c>
      <c r="C1176" s="459" t="s">
        <v>5126</v>
      </c>
      <c r="D1176" s="463">
        <v>5.12</v>
      </c>
      <c r="E1176" s="462" t="s">
        <v>258</v>
      </c>
    </row>
    <row r="1177" spans="1:5" x14ac:dyDescent="0.25">
      <c r="A1177" s="459">
        <v>11026</v>
      </c>
      <c r="B1177" s="460" t="s">
        <v>9339</v>
      </c>
      <c r="C1177" s="459" t="s">
        <v>5126</v>
      </c>
      <c r="D1177" s="463">
        <v>6.86</v>
      </c>
      <c r="E1177" s="462" t="s">
        <v>258</v>
      </c>
    </row>
    <row r="1178" spans="1:5" x14ac:dyDescent="0.25">
      <c r="A1178" s="459">
        <v>11027</v>
      </c>
      <c r="B1178" s="460" t="s">
        <v>9340</v>
      </c>
      <c r="C1178" s="459" t="s">
        <v>5126</v>
      </c>
      <c r="D1178" s="463">
        <v>7.28</v>
      </c>
      <c r="E1178" s="462" t="s">
        <v>258</v>
      </c>
    </row>
    <row r="1179" spans="1:5" x14ac:dyDescent="0.25">
      <c r="A1179" s="459">
        <v>11046</v>
      </c>
      <c r="B1179" s="460" t="s">
        <v>9341</v>
      </c>
      <c r="C1179" s="459" t="s">
        <v>5126</v>
      </c>
      <c r="D1179" s="463">
        <v>7.07</v>
      </c>
      <c r="E1179" s="462" t="s">
        <v>258</v>
      </c>
    </row>
    <row r="1180" spans="1:5" x14ac:dyDescent="0.25">
      <c r="A1180" s="459">
        <v>11047</v>
      </c>
      <c r="B1180" s="460" t="s">
        <v>9342</v>
      </c>
      <c r="C1180" s="459" t="s">
        <v>5126</v>
      </c>
      <c r="D1180" s="463">
        <v>5.34</v>
      </c>
      <c r="E1180" s="462" t="s">
        <v>258</v>
      </c>
    </row>
    <row r="1181" spans="1:5" x14ac:dyDescent="0.25">
      <c r="A1181" s="459">
        <v>39630</v>
      </c>
      <c r="B1181" s="460" t="s">
        <v>9343</v>
      </c>
      <c r="C1181" s="459" t="s">
        <v>5124</v>
      </c>
      <c r="D1181" s="463">
        <v>49.67</v>
      </c>
      <c r="E1181" s="462" t="s">
        <v>258</v>
      </c>
    </row>
    <row r="1182" spans="1:5" x14ac:dyDescent="0.25">
      <c r="A1182" s="459">
        <v>11049</v>
      </c>
      <c r="B1182" s="460" t="s">
        <v>9344</v>
      </c>
      <c r="C1182" s="459" t="s">
        <v>5126</v>
      </c>
      <c r="D1182" s="463">
        <v>6.59</v>
      </c>
      <c r="E1182" s="462" t="s">
        <v>258</v>
      </c>
    </row>
    <row r="1183" spans="1:5" x14ac:dyDescent="0.25">
      <c r="A1183" s="459">
        <v>39632</v>
      </c>
      <c r="B1183" s="460" t="s">
        <v>9345</v>
      </c>
      <c r="C1183" s="459" t="s">
        <v>5124</v>
      </c>
      <c r="D1183" s="463">
        <v>34.659999999999997</v>
      </c>
      <c r="E1183" s="462" t="s">
        <v>258</v>
      </c>
    </row>
    <row r="1184" spans="1:5" x14ac:dyDescent="0.25">
      <c r="A1184" s="459">
        <v>11051</v>
      </c>
      <c r="B1184" s="460" t="s">
        <v>9346</v>
      </c>
      <c r="C1184" s="459" t="s">
        <v>5126</v>
      </c>
      <c r="D1184" s="463">
        <v>7.08</v>
      </c>
      <c r="E1184" s="462" t="s">
        <v>258</v>
      </c>
    </row>
    <row r="1185" spans="1:5" x14ac:dyDescent="0.25">
      <c r="A1185" s="459">
        <v>11061</v>
      </c>
      <c r="B1185" s="460" t="s">
        <v>9347</v>
      </c>
      <c r="C1185" s="459" t="s">
        <v>5126</v>
      </c>
      <c r="D1185" s="463">
        <v>4.95</v>
      </c>
      <c r="E1185" s="462" t="s">
        <v>258</v>
      </c>
    </row>
    <row r="1186" spans="1:5" x14ac:dyDescent="0.25">
      <c r="A1186" s="459">
        <v>1336</v>
      </c>
      <c r="B1186" s="460" t="s">
        <v>9348</v>
      </c>
      <c r="C1186" s="459" t="s">
        <v>5124</v>
      </c>
      <c r="D1186" s="461">
        <v>1325.36</v>
      </c>
      <c r="E1186" s="462" t="s">
        <v>258</v>
      </c>
    </row>
    <row r="1187" spans="1:5" x14ac:dyDescent="0.25">
      <c r="A1187" s="459">
        <v>1333</v>
      </c>
      <c r="B1187" s="460" t="s">
        <v>9349</v>
      </c>
      <c r="C1187" s="459" t="s">
        <v>5126</v>
      </c>
      <c r="D1187" s="463">
        <v>5.15</v>
      </c>
      <c r="E1187" s="462" t="s">
        <v>258</v>
      </c>
    </row>
    <row r="1188" spans="1:5" x14ac:dyDescent="0.25">
      <c r="A1188" s="459">
        <v>1330</v>
      </c>
      <c r="B1188" s="460" t="s">
        <v>9350</v>
      </c>
      <c r="C1188" s="459" t="s">
        <v>5126</v>
      </c>
      <c r="D1188" s="463">
        <v>5.28</v>
      </c>
      <c r="E1188" s="462" t="s">
        <v>258</v>
      </c>
    </row>
    <row r="1189" spans="1:5" x14ac:dyDescent="0.25">
      <c r="A1189" s="459">
        <v>10957</v>
      </c>
      <c r="B1189" s="460" t="s">
        <v>9351</v>
      </c>
      <c r="C1189" s="459" t="s">
        <v>5126</v>
      </c>
      <c r="D1189" s="463">
        <v>6.59</v>
      </c>
      <c r="E1189" s="462" t="s">
        <v>258</v>
      </c>
    </row>
    <row r="1190" spans="1:5" x14ac:dyDescent="0.25">
      <c r="A1190" s="459">
        <v>1332</v>
      </c>
      <c r="B1190" s="460" t="s">
        <v>9352</v>
      </c>
      <c r="C1190" s="459" t="s">
        <v>5126</v>
      </c>
      <c r="D1190" s="463">
        <v>5.49</v>
      </c>
      <c r="E1190" s="462" t="s">
        <v>258</v>
      </c>
    </row>
    <row r="1191" spans="1:5" x14ac:dyDescent="0.25">
      <c r="A1191" s="459">
        <v>1334</v>
      </c>
      <c r="B1191" s="460" t="s">
        <v>9353</v>
      </c>
      <c r="C1191" s="459" t="s">
        <v>5126</v>
      </c>
      <c r="D1191" s="463">
        <v>6.08</v>
      </c>
      <c r="E1191" s="462" t="s">
        <v>258</v>
      </c>
    </row>
    <row r="1192" spans="1:5" x14ac:dyDescent="0.25">
      <c r="A1192" s="459">
        <v>1335</v>
      </c>
      <c r="B1192" s="460" t="s">
        <v>9354</v>
      </c>
      <c r="C1192" s="459" t="s">
        <v>5126</v>
      </c>
      <c r="D1192" s="463">
        <v>6.16</v>
      </c>
      <c r="E1192" s="462" t="s">
        <v>258</v>
      </c>
    </row>
    <row r="1193" spans="1:5" x14ac:dyDescent="0.25">
      <c r="A1193" s="459">
        <v>40425</v>
      </c>
      <c r="B1193" s="460" t="s">
        <v>9355</v>
      </c>
      <c r="C1193" s="459" t="s">
        <v>5126</v>
      </c>
      <c r="D1193" s="463">
        <v>4.59</v>
      </c>
      <c r="E1193" s="462" t="s">
        <v>258</v>
      </c>
    </row>
    <row r="1194" spans="1:5" x14ac:dyDescent="0.25">
      <c r="A1194" s="459">
        <v>1337</v>
      </c>
      <c r="B1194" s="460" t="s">
        <v>9356</v>
      </c>
      <c r="C1194" s="459" t="s">
        <v>5126</v>
      </c>
      <c r="D1194" s="463">
        <v>6.5</v>
      </c>
      <c r="E1194" s="462" t="s">
        <v>258</v>
      </c>
    </row>
    <row r="1195" spans="1:5" x14ac:dyDescent="0.25">
      <c r="A1195" s="459">
        <v>11122</v>
      </c>
      <c r="B1195" s="460" t="s">
        <v>9357</v>
      </c>
      <c r="C1195" s="459" t="s">
        <v>5126</v>
      </c>
      <c r="D1195" s="463">
        <v>23.69</v>
      </c>
      <c r="E1195" s="462" t="s">
        <v>258</v>
      </c>
    </row>
    <row r="1196" spans="1:5" x14ac:dyDescent="0.25">
      <c r="A1196" s="459">
        <v>11123</v>
      </c>
      <c r="B1196" s="460" t="s">
        <v>9358</v>
      </c>
      <c r="C1196" s="459" t="s">
        <v>5126</v>
      </c>
      <c r="D1196" s="463">
        <v>23.69</v>
      </c>
      <c r="E1196" s="462" t="s">
        <v>258</v>
      </c>
    </row>
    <row r="1197" spans="1:5" x14ac:dyDescent="0.25">
      <c r="A1197" s="459">
        <v>11125</v>
      </c>
      <c r="B1197" s="460" t="s">
        <v>9359</v>
      </c>
      <c r="C1197" s="459" t="s">
        <v>5126</v>
      </c>
      <c r="D1197" s="463">
        <v>23.69</v>
      </c>
      <c r="E1197" s="462" t="s">
        <v>258</v>
      </c>
    </row>
    <row r="1198" spans="1:5" ht="25.5" x14ac:dyDescent="0.25">
      <c r="A1198" s="459">
        <v>39416</v>
      </c>
      <c r="B1198" s="460" t="s">
        <v>9360</v>
      </c>
      <c r="C1198" s="459" t="s">
        <v>5124</v>
      </c>
      <c r="D1198" s="463">
        <v>30.33</v>
      </c>
      <c r="E1198" s="462" t="s">
        <v>258</v>
      </c>
    </row>
    <row r="1199" spans="1:5" ht="25.5" x14ac:dyDescent="0.25">
      <c r="A1199" s="459">
        <v>39417</v>
      </c>
      <c r="B1199" s="460" t="s">
        <v>9361</v>
      </c>
      <c r="C1199" s="459" t="s">
        <v>5124</v>
      </c>
      <c r="D1199" s="463">
        <v>31.8</v>
      </c>
      <c r="E1199" s="462" t="s">
        <v>258</v>
      </c>
    </row>
    <row r="1200" spans="1:5" ht="25.5" x14ac:dyDescent="0.25">
      <c r="A1200" s="459">
        <v>39414</v>
      </c>
      <c r="B1200" s="460" t="s">
        <v>9362</v>
      </c>
      <c r="C1200" s="459" t="s">
        <v>5124</v>
      </c>
      <c r="D1200" s="463">
        <v>28.48</v>
      </c>
      <c r="E1200" s="462" t="s">
        <v>258</v>
      </c>
    </row>
    <row r="1201" spans="1:5" ht="25.5" x14ac:dyDescent="0.25">
      <c r="A1201" s="459">
        <v>39415</v>
      </c>
      <c r="B1201" s="460" t="s">
        <v>9363</v>
      </c>
      <c r="C1201" s="459" t="s">
        <v>5124</v>
      </c>
      <c r="D1201" s="463">
        <v>30.18</v>
      </c>
      <c r="E1201" s="462" t="s">
        <v>258</v>
      </c>
    </row>
    <row r="1202" spans="1:5" ht="25.5" x14ac:dyDescent="0.25">
      <c r="A1202" s="459">
        <v>39412</v>
      </c>
      <c r="B1202" s="460" t="s">
        <v>9364</v>
      </c>
      <c r="C1202" s="459" t="s">
        <v>5124</v>
      </c>
      <c r="D1202" s="463">
        <v>21.44</v>
      </c>
      <c r="E1202" s="462" t="s">
        <v>258</v>
      </c>
    </row>
    <row r="1203" spans="1:5" ht="25.5" x14ac:dyDescent="0.25">
      <c r="A1203" s="459">
        <v>39413</v>
      </c>
      <c r="B1203" s="460" t="s">
        <v>9365</v>
      </c>
      <c r="C1203" s="459" t="s">
        <v>5124</v>
      </c>
      <c r="D1203" s="463">
        <v>21.24</v>
      </c>
      <c r="E1203" s="462" t="s">
        <v>258</v>
      </c>
    </row>
    <row r="1204" spans="1:5" x14ac:dyDescent="0.25">
      <c r="A1204" s="459">
        <v>1338</v>
      </c>
      <c r="B1204" s="460" t="s">
        <v>9366</v>
      </c>
      <c r="C1204" s="459" t="s">
        <v>5124</v>
      </c>
      <c r="D1204" s="463">
        <v>26.43</v>
      </c>
      <c r="E1204" s="462" t="s">
        <v>258</v>
      </c>
    </row>
    <row r="1205" spans="1:5" x14ac:dyDescent="0.25">
      <c r="A1205" s="459">
        <v>1340</v>
      </c>
      <c r="B1205" s="460" t="s">
        <v>9367</v>
      </c>
      <c r="C1205" s="459" t="s">
        <v>5124</v>
      </c>
      <c r="D1205" s="463">
        <v>30.55</v>
      </c>
      <c r="E1205" s="462" t="s">
        <v>258</v>
      </c>
    </row>
    <row r="1206" spans="1:5" x14ac:dyDescent="0.25">
      <c r="A1206" s="459">
        <v>1341</v>
      </c>
      <c r="B1206" s="460" t="s">
        <v>9368</v>
      </c>
      <c r="C1206" s="459" t="s">
        <v>5124</v>
      </c>
      <c r="D1206" s="463">
        <v>29.43</v>
      </c>
      <c r="E1206" s="462" t="s">
        <v>258</v>
      </c>
    </row>
    <row r="1207" spans="1:5" ht="25.5" x14ac:dyDescent="0.25">
      <c r="A1207" s="459">
        <v>1364</v>
      </c>
      <c r="B1207" s="460" t="s">
        <v>9369</v>
      </c>
      <c r="C1207" s="459" t="s">
        <v>5124</v>
      </c>
      <c r="D1207" s="463">
        <v>29.18</v>
      </c>
      <c r="E1207" s="462" t="s">
        <v>258</v>
      </c>
    </row>
    <row r="1208" spans="1:5" ht="25.5" x14ac:dyDescent="0.25">
      <c r="A1208" s="459">
        <v>1361</v>
      </c>
      <c r="B1208" s="460" t="s">
        <v>9370</v>
      </c>
      <c r="C1208" s="459" t="s">
        <v>5122</v>
      </c>
      <c r="D1208" s="463">
        <v>121.7</v>
      </c>
      <c r="E1208" s="462" t="s">
        <v>258</v>
      </c>
    </row>
    <row r="1209" spans="1:5" ht="25.5" x14ac:dyDescent="0.25">
      <c r="A1209" s="459">
        <v>1362</v>
      </c>
      <c r="B1209" s="460" t="s">
        <v>9371</v>
      </c>
      <c r="C1209" s="459" t="s">
        <v>5124</v>
      </c>
      <c r="D1209" s="463">
        <v>40.619999999999997</v>
      </c>
      <c r="E1209" s="462" t="s">
        <v>258</v>
      </c>
    </row>
    <row r="1210" spans="1:5" ht="25.5" x14ac:dyDescent="0.25">
      <c r="A1210" s="459">
        <v>11131</v>
      </c>
      <c r="B1210" s="460" t="s">
        <v>9372</v>
      </c>
      <c r="C1210" s="459" t="s">
        <v>5124</v>
      </c>
      <c r="D1210" s="463">
        <v>51.99</v>
      </c>
      <c r="E1210" s="462" t="s">
        <v>258</v>
      </c>
    </row>
    <row r="1211" spans="1:5" ht="25.5" x14ac:dyDescent="0.25">
      <c r="A1211" s="459">
        <v>11132</v>
      </c>
      <c r="B1211" s="460" t="s">
        <v>9373</v>
      </c>
      <c r="C1211" s="459" t="s">
        <v>5124</v>
      </c>
      <c r="D1211" s="463">
        <v>61.47</v>
      </c>
      <c r="E1211" s="462" t="s">
        <v>258</v>
      </c>
    </row>
    <row r="1212" spans="1:5" ht="25.5" x14ac:dyDescent="0.25">
      <c r="A1212" s="459">
        <v>1363</v>
      </c>
      <c r="B1212" s="460" t="s">
        <v>9374</v>
      </c>
      <c r="C1212" s="459" t="s">
        <v>5124</v>
      </c>
      <c r="D1212" s="463">
        <v>20.67</v>
      </c>
      <c r="E1212" s="462" t="s">
        <v>258</v>
      </c>
    </row>
    <row r="1213" spans="1:5" ht="25.5" x14ac:dyDescent="0.25">
      <c r="A1213" s="459">
        <v>11130</v>
      </c>
      <c r="B1213" s="460" t="s">
        <v>9375</v>
      </c>
      <c r="C1213" s="459" t="s">
        <v>5124</v>
      </c>
      <c r="D1213" s="463">
        <v>26.18</v>
      </c>
      <c r="E1213" s="462" t="s">
        <v>258</v>
      </c>
    </row>
    <row r="1214" spans="1:5" x14ac:dyDescent="0.25">
      <c r="A1214" s="459">
        <v>11134</v>
      </c>
      <c r="B1214" s="460" t="s">
        <v>9376</v>
      </c>
      <c r="C1214" s="459" t="s">
        <v>5124</v>
      </c>
      <c r="D1214" s="463">
        <v>41.42</v>
      </c>
      <c r="E1214" s="462" t="s">
        <v>258</v>
      </c>
    </row>
    <row r="1215" spans="1:5" x14ac:dyDescent="0.25">
      <c r="A1215" s="459">
        <v>11135</v>
      </c>
      <c r="B1215" s="460" t="s">
        <v>9377</v>
      </c>
      <c r="C1215" s="459" t="s">
        <v>5124</v>
      </c>
      <c r="D1215" s="463">
        <v>50.49</v>
      </c>
      <c r="E1215" s="462" t="s">
        <v>258</v>
      </c>
    </row>
    <row r="1216" spans="1:5" x14ac:dyDescent="0.25">
      <c r="A1216" s="459">
        <v>11136</v>
      </c>
      <c r="B1216" s="460" t="s">
        <v>9378</v>
      </c>
      <c r="C1216" s="459" t="s">
        <v>5124</v>
      </c>
      <c r="D1216" s="463">
        <v>54.61</v>
      </c>
      <c r="E1216" s="462" t="s">
        <v>258</v>
      </c>
    </row>
    <row r="1217" spans="1:5" x14ac:dyDescent="0.25">
      <c r="A1217" s="459">
        <v>34743</v>
      </c>
      <c r="B1217" s="460" t="s">
        <v>9379</v>
      </c>
      <c r="C1217" s="459" t="s">
        <v>5124</v>
      </c>
      <c r="D1217" s="463">
        <v>69.53</v>
      </c>
      <c r="E1217" s="462" t="s">
        <v>258</v>
      </c>
    </row>
    <row r="1218" spans="1:5" x14ac:dyDescent="0.25">
      <c r="A1218" s="459">
        <v>11137</v>
      </c>
      <c r="B1218" s="460" t="s">
        <v>9380</v>
      </c>
      <c r="C1218" s="459" t="s">
        <v>5124</v>
      </c>
      <c r="D1218" s="463">
        <v>77.53</v>
      </c>
      <c r="E1218" s="462" t="s">
        <v>258</v>
      </c>
    </row>
    <row r="1219" spans="1:5" x14ac:dyDescent="0.25">
      <c r="A1219" s="459">
        <v>34745</v>
      </c>
      <c r="B1219" s="460" t="s">
        <v>9381</v>
      </c>
      <c r="C1219" s="459" t="s">
        <v>5124</v>
      </c>
      <c r="D1219" s="463">
        <v>88.36</v>
      </c>
      <c r="E1219" s="462" t="s">
        <v>258</v>
      </c>
    </row>
    <row r="1220" spans="1:5" x14ac:dyDescent="0.25">
      <c r="A1220" s="459">
        <v>34746</v>
      </c>
      <c r="B1220" s="460" t="s">
        <v>9382</v>
      </c>
      <c r="C1220" s="459" t="s">
        <v>5124</v>
      </c>
      <c r="D1220" s="463">
        <v>22.75</v>
      </c>
      <c r="E1220" s="462" t="s">
        <v>258</v>
      </c>
    </row>
    <row r="1221" spans="1:5" x14ac:dyDescent="0.25">
      <c r="A1221" s="459">
        <v>1360</v>
      </c>
      <c r="B1221" s="460" t="s">
        <v>9383</v>
      </c>
      <c r="C1221" s="459" t="s">
        <v>5124</v>
      </c>
      <c r="D1221" s="463">
        <v>28.11</v>
      </c>
      <c r="E1221" s="462" t="s">
        <v>258</v>
      </c>
    </row>
    <row r="1222" spans="1:5" ht="25.5" x14ac:dyDescent="0.25">
      <c r="A1222" s="459">
        <v>1346</v>
      </c>
      <c r="B1222" s="460" t="s">
        <v>9384</v>
      </c>
      <c r="C1222" s="459" t="s">
        <v>5124</v>
      </c>
      <c r="D1222" s="463">
        <v>23.2</v>
      </c>
      <c r="E1222" s="462" t="s">
        <v>258</v>
      </c>
    </row>
    <row r="1223" spans="1:5" ht="25.5" x14ac:dyDescent="0.25">
      <c r="A1223" s="459">
        <v>1345</v>
      </c>
      <c r="B1223" s="460" t="s">
        <v>9385</v>
      </c>
      <c r="C1223" s="459" t="s">
        <v>5124</v>
      </c>
      <c r="D1223" s="463">
        <v>37.6</v>
      </c>
      <c r="E1223" s="462" t="s">
        <v>258</v>
      </c>
    </row>
    <row r="1224" spans="1:5" ht="25.5" x14ac:dyDescent="0.25">
      <c r="A1224" s="459">
        <v>1344</v>
      </c>
      <c r="B1224" s="460" t="s">
        <v>9386</v>
      </c>
      <c r="C1224" s="459" t="s">
        <v>5122</v>
      </c>
      <c r="D1224" s="463">
        <v>40.43</v>
      </c>
      <c r="E1224" s="462" t="s">
        <v>258</v>
      </c>
    </row>
    <row r="1225" spans="1:5" ht="25.5" x14ac:dyDescent="0.25">
      <c r="A1225" s="459">
        <v>1342</v>
      </c>
      <c r="B1225" s="460" t="s">
        <v>9387</v>
      </c>
      <c r="C1225" s="459" t="s">
        <v>5122</v>
      </c>
      <c r="D1225" s="463">
        <v>71.48</v>
      </c>
      <c r="E1225" s="462" t="s">
        <v>258</v>
      </c>
    </row>
    <row r="1226" spans="1:5" ht="25.5" x14ac:dyDescent="0.25">
      <c r="A1226" s="459">
        <v>1347</v>
      </c>
      <c r="B1226" s="460" t="s">
        <v>9388</v>
      </c>
      <c r="C1226" s="459" t="s">
        <v>5124</v>
      </c>
      <c r="D1226" s="463">
        <v>27.73</v>
      </c>
      <c r="E1226" s="462" t="s">
        <v>258</v>
      </c>
    </row>
    <row r="1227" spans="1:5" ht="25.5" x14ac:dyDescent="0.25">
      <c r="A1227" s="459">
        <v>1349</v>
      </c>
      <c r="B1227" s="460" t="s">
        <v>9389</v>
      </c>
      <c r="C1227" s="459" t="s">
        <v>5122</v>
      </c>
      <c r="D1227" s="463">
        <v>101.94</v>
      </c>
      <c r="E1227" s="462" t="s">
        <v>258</v>
      </c>
    </row>
    <row r="1228" spans="1:5" ht="25.5" x14ac:dyDescent="0.25">
      <c r="A1228" s="459">
        <v>1350</v>
      </c>
      <c r="B1228" s="460" t="s">
        <v>9390</v>
      </c>
      <c r="C1228" s="459" t="s">
        <v>5122</v>
      </c>
      <c r="D1228" s="463">
        <v>36.01</v>
      </c>
      <c r="E1228" s="462" t="s">
        <v>258</v>
      </c>
    </row>
    <row r="1229" spans="1:5" ht="25.5" x14ac:dyDescent="0.25">
      <c r="A1229" s="459">
        <v>1357</v>
      </c>
      <c r="B1229" s="460" t="s">
        <v>9391</v>
      </c>
      <c r="C1229" s="459" t="s">
        <v>5122</v>
      </c>
      <c r="D1229" s="463">
        <v>45.87</v>
      </c>
      <c r="E1229" s="462" t="s">
        <v>258</v>
      </c>
    </row>
    <row r="1230" spans="1:5" ht="25.5" x14ac:dyDescent="0.25">
      <c r="A1230" s="459">
        <v>1355</v>
      </c>
      <c r="B1230" s="460" t="s">
        <v>9392</v>
      </c>
      <c r="C1230" s="459" t="s">
        <v>5124</v>
      </c>
      <c r="D1230" s="463">
        <v>21.11</v>
      </c>
      <c r="E1230" s="462" t="s">
        <v>258</v>
      </c>
    </row>
    <row r="1231" spans="1:5" ht="25.5" x14ac:dyDescent="0.25">
      <c r="A1231" s="459">
        <v>1358</v>
      </c>
      <c r="B1231" s="460" t="s">
        <v>9393</v>
      </c>
      <c r="C1231" s="459" t="s">
        <v>5124</v>
      </c>
      <c r="D1231" s="463">
        <v>24.45</v>
      </c>
      <c r="E1231" s="462" t="s">
        <v>258</v>
      </c>
    </row>
    <row r="1232" spans="1:5" ht="25.5" x14ac:dyDescent="0.25">
      <c r="A1232" s="459">
        <v>1359</v>
      </c>
      <c r="B1232" s="460" t="s">
        <v>9394</v>
      </c>
      <c r="C1232" s="459" t="s">
        <v>5122</v>
      </c>
      <c r="D1232" s="463">
        <v>70.86</v>
      </c>
      <c r="E1232" s="462" t="s">
        <v>258</v>
      </c>
    </row>
    <row r="1233" spans="1:5" ht="25.5" x14ac:dyDescent="0.25">
      <c r="A1233" s="459">
        <v>1351</v>
      </c>
      <c r="B1233" s="460" t="s">
        <v>9395</v>
      </c>
      <c r="C1233" s="459" t="s">
        <v>5122</v>
      </c>
      <c r="D1233" s="463">
        <v>22.83</v>
      </c>
      <c r="E1233" s="462" t="s">
        <v>258</v>
      </c>
    </row>
    <row r="1234" spans="1:5" x14ac:dyDescent="0.25">
      <c r="A1234" s="459">
        <v>34659</v>
      </c>
      <c r="B1234" s="460" t="s">
        <v>9396</v>
      </c>
      <c r="C1234" s="459" t="s">
        <v>5124</v>
      </c>
      <c r="D1234" s="463">
        <v>26.61</v>
      </c>
      <c r="E1234" s="462" t="s">
        <v>258</v>
      </c>
    </row>
    <row r="1235" spans="1:5" x14ac:dyDescent="0.25">
      <c r="A1235" s="459">
        <v>34514</v>
      </c>
      <c r="B1235" s="460" t="s">
        <v>9397</v>
      </c>
      <c r="C1235" s="459" t="s">
        <v>5124</v>
      </c>
      <c r="D1235" s="463">
        <v>29.48</v>
      </c>
      <c r="E1235" s="462" t="s">
        <v>258</v>
      </c>
    </row>
    <row r="1236" spans="1:5" x14ac:dyDescent="0.25">
      <c r="A1236" s="459">
        <v>34660</v>
      </c>
      <c r="B1236" s="460" t="s">
        <v>9398</v>
      </c>
      <c r="C1236" s="459" t="s">
        <v>5124</v>
      </c>
      <c r="D1236" s="463">
        <v>37.409999999999997</v>
      </c>
      <c r="E1236" s="462" t="s">
        <v>258</v>
      </c>
    </row>
    <row r="1237" spans="1:5" x14ac:dyDescent="0.25">
      <c r="A1237" s="459">
        <v>34661</v>
      </c>
      <c r="B1237" s="460" t="s">
        <v>9399</v>
      </c>
      <c r="C1237" s="459" t="s">
        <v>5124</v>
      </c>
      <c r="D1237" s="463">
        <v>53.73</v>
      </c>
      <c r="E1237" s="462" t="s">
        <v>258</v>
      </c>
    </row>
    <row r="1238" spans="1:5" x14ac:dyDescent="0.25">
      <c r="A1238" s="459">
        <v>34667</v>
      </c>
      <c r="B1238" s="460" t="s">
        <v>9400</v>
      </c>
      <c r="C1238" s="459" t="s">
        <v>5124</v>
      </c>
      <c r="D1238" s="463">
        <v>19.46</v>
      </c>
      <c r="E1238" s="462" t="s">
        <v>258</v>
      </c>
    </row>
    <row r="1239" spans="1:5" x14ac:dyDescent="0.25">
      <c r="A1239" s="459">
        <v>34668</v>
      </c>
      <c r="B1239" s="460" t="s">
        <v>9401</v>
      </c>
      <c r="C1239" s="459" t="s">
        <v>5124</v>
      </c>
      <c r="D1239" s="463">
        <v>25.43</v>
      </c>
      <c r="E1239" s="462" t="s">
        <v>258</v>
      </c>
    </row>
    <row r="1240" spans="1:5" x14ac:dyDescent="0.25">
      <c r="A1240" s="459">
        <v>34741</v>
      </c>
      <c r="B1240" s="460" t="s">
        <v>9402</v>
      </c>
      <c r="C1240" s="459" t="s">
        <v>5124</v>
      </c>
      <c r="D1240" s="463">
        <v>27.98</v>
      </c>
      <c r="E1240" s="462" t="s">
        <v>258</v>
      </c>
    </row>
    <row r="1241" spans="1:5" x14ac:dyDescent="0.25">
      <c r="A1241" s="459">
        <v>34664</v>
      </c>
      <c r="B1241" s="460" t="s">
        <v>9403</v>
      </c>
      <c r="C1241" s="459" t="s">
        <v>5124</v>
      </c>
      <c r="D1241" s="463">
        <v>30.53</v>
      </c>
      <c r="E1241" s="462" t="s">
        <v>258</v>
      </c>
    </row>
    <row r="1242" spans="1:5" x14ac:dyDescent="0.25">
      <c r="A1242" s="459">
        <v>34665</v>
      </c>
      <c r="B1242" s="460" t="s">
        <v>9404</v>
      </c>
      <c r="C1242" s="459" t="s">
        <v>5124</v>
      </c>
      <c r="D1242" s="463">
        <v>37.9</v>
      </c>
      <c r="E1242" s="462" t="s">
        <v>258</v>
      </c>
    </row>
    <row r="1243" spans="1:5" x14ac:dyDescent="0.25">
      <c r="A1243" s="459">
        <v>34666</v>
      </c>
      <c r="B1243" s="460" t="s">
        <v>9405</v>
      </c>
      <c r="C1243" s="459" t="s">
        <v>5124</v>
      </c>
      <c r="D1243" s="463">
        <v>57.25</v>
      </c>
      <c r="E1243" s="462" t="s">
        <v>258</v>
      </c>
    </row>
    <row r="1244" spans="1:5" x14ac:dyDescent="0.25">
      <c r="A1244" s="459">
        <v>34669</v>
      </c>
      <c r="B1244" s="460" t="s">
        <v>9406</v>
      </c>
      <c r="C1244" s="459" t="s">
        <v>5124</v>
      </c>
      <c r="D1244" s="463">
        <v>20.99</v>
      </c>
      <c r="E1244" s="462" t="s">
        <v>258</v>
      </c>
    </row>
    <row r="1245" spans="1:5" x14ac:dyDescent="0.25">
      <c r="A1245" s="459">
        <v>34670</v>
      </c>
      <c r="B1245" s="460" t="s">
        <v>9407</v>
      </c>
      <c r="C1245" s="459" t="s">
        <v>5124</v>
      </c>
      <c r="D1245" s="463">
        <v>25.67</v>
      </c>
      <c r="E1245" s="462" t="s">
        <v>258</v>
      </c>
    </row>
    <row r="1246" spans="1:5" x14ac:dyDescent="0.25">
      <c r="A1246" s="459">
        <v>34671</v>
      </c>
      <c r="B1246" s="460" t="s">
        <v>9408</v>
      </c>
      <c r="C1246" s="459" t="s">
        <v>5124</v>
      </c>
      <c r="D1246" s="463">
        <v>21.43</v>
      </c>
      <c r="E1246" s="462" t="s">
        <v>258</v>
      </c>
    </row>
    <row r="1247" spans="1:5" x14ac:dyDescent="0.25">
      <c r="A1247" s="459">
        <v>34672</v>
      </c>
      <c r="B1247" s="460" t="s">
        <v>9409</v>
      </c>
      <c r="C1247" s="459" t="s">
        <v>5124</v>
      </c>
      <c r="D1247" s="463">
        <v>22.59</v>
      </c>
      <c r="E1247" s="462" t="s">
        <v>258</v>
      </c>
    </row>
    <row r="1248" spans="1:5" x14ac:dyDescent="0.25">
      <c r="A1248" s="459">
        <v>34673</v>
      </c>
      <c r="B1248" s="460" t="s">
        <v>9410</v>
      </c>
      <c r="C1248" s="459" t="s">
        <v>5124</v>
      </c>
      <c r="D1248" s="463">
        <v>27.57</v>
      </c>
      <c r="E1248" s="462" t="s">
        <v>258</v>
      </c>
    </row>
    <row r="1249" spans="1:5" x14ac:dyDescent="0.25">
      <c r="A1249" s="459">
        <v>34674</v>
      </c>
      <c r="B1249" s="460" t="s">
        <v>9411</v>
      </c>
      <c r="C1249" s="459" t="s">
        <v>5124</v>
      </c>
      <c r="D1249" s="463">
        <v>36.659999999999997</v>
      </c>
      <c r="E1249" s="462" t="s">
        <v>258</v>
      </c>
    </row>
    <row r="1250" spans="1:5" x14ac:dyDescent="0.25">
      <c r="A1250" s="459">
        <v>34675</v>
      </c>
      <c r="B1250" s="460" t="s">
        <v>9412</v>
      </c>
      <c r="C1250" s="459" t="s">
        <v>5124</v>
      </c>
      <c r="D1250" s="463">
        <v>44.69</v>
      </c>
      <c r="E1250" s="462" t="s">
        <v>258</v>
      </c>
    </row>
    <row r="1251" spans="1:5" x14ac:dyDescent="0.25">
      <c r="A1251" s="459">
        <v>34676</v>
      </c>
      <c r="B1251" s="460" t="s">
        <v>9413</v>
      </c>
      <c r="C1251" s="459" t="s">
        <v>5124</v>
      </c>
      <c r="D1251" s="463">
        <v>12.86</v>
      </c>
      <c r="E1251" s="462" t="s">
        <v>258</v>
      </c>
    </row>
    <row r="1252" spans="1:5" x14ac:dyDescent="0.25">
      <c r="A1252" s="459">
        <v>34677</v>
      </c>
      <c r="B1252" s="460" t="s">
        <v>9414</v>
      </c>
      <c r="C1252" s="459" t="s">
        <v>5124</v>
      </c>
      <c r="D1252" s="463">
        <v>17.3</v>
      </c>
      <c r="E1252" s="462" t="s">
        <v>258</v>
      </c>
    </row>
    <row r="1253" spans="1:5" ht="25.5" x14ac:dyDescent="0.25">
      <c r="A1253" s="459">
        <v>40623</v>
      </c>
      <c r="B1253" s="460" t="s">
        <v>9415</v>
      </c>
      <c r="C1253" s="459" t="s">
        <v>5131</v>
      </c>
      <c r="D1253" s="463">
        <v>28.96</v>
      </c>
      <c r="E1253" s="462" t="s">
        <v>258</v>
      </c>
    </row>
    <row r="1254" spans="1:5" x14ac:dyDescent="0.25">
      <c r="A1254" s="459">
        <v>11112</v>
      </c>
      <c r="B1254" s="460" t="s">
        <v>9416</v>
      </c>
      <c r="C1254" s="459" t="s">
        <v>5126</v>
      </c>
      <c r="D1254" s="463">
        <v>23.69</v>
      </c>
      <c r="E1254" s="462" t="s">
        <v>258</v>
      </c>
    </row>
    <row r="1255" spans="1:5" x14ac:dyDescent="0.25">
      <c r="A1255" s="459">
        <v>11115</v>
      </c>
      <c r="B1255" s="460" t="s">
        <v>9417</v>
      </c>
      <c r="C1255" s="459" t="s">
        <v>5125</v>
      </c>
      <c r="D1255" s="463">
        <v>10.96</v>
      </c>
      <c r="E1255" s="462" t="s">
        <v>258</v>
      </c>
    </row>
    <row r="1256" spans="1:5" x14ac:dyDescent="0.25">
      <c r="A1256" s="459">
        <v>11113</v>
      </c>
      <c r="B1256" s="460" t="s">
        <v>9418</v>
      </c>
      <c r="C1256" s="459" t="s">
        <v>5126</v>
      </c>
      <c r="D1256" s="463">
        <v>23.69</v>
      </c>
      <c r="E1256" s="462" t="s">
        <v>258</v>
      </c>
    </row>
    <row r="1257" spans="1:5" x14ac:dyDescent="0.25">
      <c r="A1257" s="459">
        <v>11114</v>
      </c>
      <c r="B1257" s="460" t="s">
        <v>9419</v>
      </c>
      <c r="C1257" s="459" t="s">
        <v>5125</v>
      </c>
      <c r="D1257" s="463">
        <v>18.22</v>
      </c>
      <c r="E1257" s="462" t="s">
        <v>258</v>
      </c>
    </row>
    <row r="1258" spans="1:5" ht="25.5" x14ac:dyDescent="0.25">
      <c r="A1258" s="459">
        <v>12083</v>
      </c>
      <c r="B1258" s="460" t="s">
        <v>9420</v>
      </c>
      <c r="C1258" s="459" t="s">
        <v>5122</v>
      </c>
      <c r="D1258" s="463">
        <v>635.51</v>
      </c>
      <c r="E1258" s="462" t="s">
        <v>258</v>
      </c>
    </row>
    <row r="1259" spans="1:5" ht="25.5" x14ac:dyDescent="0.25">
      <c r="A1259" s="459">
        <v>12081</v>
      </c>
      <c r="B1259" s="460" t="s">
        <v>9421</v>
      </c>
      <c r="C1259" s="459" t="s">
        <v>5122</v>
      </c>
      <c r="D1259" s="463">
        <v>214.91</v>
      </c>
      <c r="E1259" s="462" t="s">
        <v>258</v>
      </c>
    </row>
    <row r="1260" spans="1:5" ht="25.5" x14ac:dyDescent="0.25">
      <c r="A1260" s="459">
        <v>12082</v>
      </c>
      <c r="B1260" s="460" t="s">
        <v>9422</v>
      </c>
      <c r="C1260" s="459" t="s">
        <v>5122</v>
      </c>
      <c r="D1260" s="463">
        <v>337.76</v>
      </c>
      <c r="E1260" s="462" t="s">
        <v>258</v>
      </c>
    </row>
    <row r="1261" spans="1:5" ht="25.5" x14ac:dyDescent="0.25">
      <c r="A1261" s="459">
        <v>13354</v>
      </c>
      <c r="B1261" s="460" t="s">
        <v>9423</v>
      </c>
      <c r="C1261" s="459" t="s">
        <v>5122</v>
      </c>
      <c r="D1261" s="463">
        <v>504.44</v>
      </c>
      <c r="E1261" s="462" t="s">
        <v>258</v>
      </c>
    </row>
    <row r="1262" spans="1:5" ht="25.5" x14ac:dyDescent="0.25">
      <c r="A1262" s="459">
        <v>14057</v>
      </c>
      <c r="B1262" s="460" t="s">
        <v>9424</v>
      </c>
      <c r="C1262" s="459" t="s">
        <v>5122</v>
      </c>
      <c r="D1262" s="463">
        <v>281.64</v>
      </c>
      <c r="E1262" s="462" t="s">
        <v>258</v>
      </c>
    </row>
    <row r="1263" spans="1:5" ht="25.5" x14ac:dyDescent="0.25">
      <c r="A1263" s="459">
        <v>14058</v>
      </c>
      <c r="B1263" s="460" t="s">
        <v>9425</v>
      </c>
      <c r="C1263" s="459" t="s">
        <v>5122</v>
      </c>
      <c r="D1263" s="463">
        <v>444.28</v>
      </c>
      <c r="E1263" s="462" t="s">
        <v>258</v>
      </c>
    </row>
    <row r="1264" spans="1:5" ht="25.5" x14ac:dyDescent="0.25">
      <c r="A1264" s="459">
        <v>20971</v>
      </c>
      <c r="B1264" s="460" t="s">
        <v>9426</v>
      </c>
      <c r="C1264" s="459" t="s">
        <v>5122</v>
      </c>
      <c r="D1264" s="463">
        <v>11.42</v>
      </c>
      <c r="E1264" s="462" t="s">
        <v>258</v>
      </c>
    </row>
    <row r="1265" spans="1:5" ht="38.25" x14ac:dyDescent="0.25">
      <c r="A1265" s="459">
        <v>5047</v>
      </c>
      <c r="B1265" s="460" t="s">
        <v>9427</v>
      </c>
      <c r="C1265" s="459" t="s">
        <v>5122</v>
      </c>
      <c r="D1265" s="463">
        <v>302.69</v>
      </c>
      <c r="E1265" s="462" t="s">
        <v>258</v>
      </c>
    </row>
    <row r="1266" spans="1:5" ht="25.5" x14ac:dyDescent="0.25">
      <c r="A1266" s="459">
        <v>13369</v>
      </c>
      <c r="B1266" s="460" t="s">
        <v>9428</v>
      </c>
      <c r="C1266" s="459" t="s">
        <v>5122</v>
      </c>
      <c r="D1266" s="463">
        <v>328.34</v>
      </c>
      <c r="E1266" s="462" t="s">
        <v>258</v>
      </c>
    </row>
    <row r="1267" spans="1:5" ht="25.5" x14ac:dyDescent="0.25">
      <c r="A1267" s="459">
        <v>13370</v>
      </c>
      <c r="B1267" s="460" t="s">
        <v>9429</v>
      </c>
      <c r="C1267" s="459" t="s">
        <v>5122</v>
      </c>
      <c r="D1267" s="463">
        <v>455.16</v>
      </c>
      <c r="E1267" s="462" t="s">
        <v>258</v>
      </c>
    </row>
    <row r="1268" spans="1:5" x14ac:dyDescent="0.25">
      <c r="A1268" s="459">
        <v>13279</v>
      </c>
      <c r="B1268" s="460" t="s">
        <v>9430</v>
      </c>
      <c r="C1268" s="459" t="s">
        <v>5126</v>
      </c>
      <c r="D1268" s="463">
        <v>15.01</v>
      </c>
      <c r="E1268" s="462" t="s">
        <v>258</v>
      </c>
    </row>
    <row r="1269" spans="1:5" x14ac:dyDescent="0.25">
      <c r="A1269" s="459">
        <v>11977</v>
      </c>
      <c r="B1269" s="460" t="s">
        <v>9431</v>
      </c>
      <c r="C1269" s="459" t="s">
        <v>5122</v>
      </c>
      <c r="D1269" s="463">
        <v>7.78</v>
      </c>
      <c r="E1269" s="462" t="s">
        <v>258</v>
      </c>
    </row>
    <row r="1270" spans="1:5" x14ac:dyDescent="0.25">
      <c r="A1270" s="459">
        <v>11975</v>
      </c>
      <c r="B1270" s="460" t="s">
        <v>9432</v>
      </c>
      <c r="C1270" s="459" t="s">
        <v>5122</v>
      </c>
      <c r="D1270" s="463">
        <v>17.05</v>
      </c>
      <c r="E1270" s="462" t="s">
        <v>258</v>
      </c>
    </row>
    <row r="1271" spans="1:5" x14ac:dyDescent="0.25">
      <c r="A1271" s="459">
        <v>39746</v>
      </c>
      <c r="B1271" s="460" t="s">
        <v>9433</v>
      </c>
      <c r="C1271" s="459" t="s">
        <v>5122</v>
      </c>
      <c r="D1271" s="463">
        <v>189.73</v>
      </c>
      <c r="E1271" s="462" t="s">
        <v>258</v>
      </c>
    </row>
    <row r="1272" spans="1:5" x14ac:dyDescent="0.25">
      <c r="A1272" s="459">
        <v>11976</v>
      </c>
      <c r="B1272" s="460" t="s">
        <v>9434</v>
      </c>
      <c r="C1272" s="459" t="s">
        <v>5122</v>
      </c>
      <c r="D1272" s="463">
        <v>0.87</v>
      </c>
      <c r="E1272" s="462" t="s">
        <v>258</v>
      </c>
    </row>
    <row r="1273" spans="1:5" x14ac:dyDescent="0.25">
      <c r="A1273" s="459">
        <v>1368</v>
      </c>
      <c r="B1273" s="460" t="s">
        <v>9435</v>
      </c>
      <c r="C1273" s="459" t="s">
        <v>5122</v>
      </c>
      <c r="D1273" s="463">
        <v>49.9</v>
      </c>
      <c r="E1273" s="462" t="s">
        <v>258</v>
      </c>
    </row>
    <row r="1274" spans="1:5" x14ac:dyDescent="0.25">
      <c r="A1274" s="459">
        <v>1367</v>
      </c>
      <c r="B1274" s="460" t="s">
        <v>9436</v>
      </c>
      <c r="C1274" s="459" t="s">
        <v>5122</v>
      </c>
      <c r="D1274" s="463">
        <v>161.41</v>
      </c>
      <c r="E1274" s="462" t="s">
        <v>258</v>
      </c>
    </row>
    <row r="1275" spans="1:5" x14ac:dyDescent="0.25">
      <c r="A1275" s="459">
        <v>7608</v>
      </c>
      <c r="B1275" s="460" t="s">
        <v>9437</v>
      </c>
      <c r="C1275" s="459" t="s">
        <v>5122</v>
      </c>
      <c r="D1275" s="463">
        <v>4.75</v>
      </c>
      <c r="E1275" s="462" t="s">
        <v>258</v>
      </c>
    </row>
    <row r="1276" spans="1:5" ht="25.5" x14ac:dyDescent="0.25">
      <c r="A1276" s="459">
        <v>41900</v>
      </c>
      <c r="B1276" s="460" t="s">
        <v>9438</v>
      </c>
      <c r="C1276" s="459" t="s">
        <v>5126</v>
      </c>
      <c r="D1276" s="463">
        <v>3.26</v>
      </c>
      <c r="E1276" s="462" t="s">
        <v>258</v>
      </c>
    </row>
    <row r="1277" spans="1:5" ht="25.5" x14ac:dyDescent="0.25">
      <c r="A1277" s="459">
        <v>41899</v>
      </c>
      <c r="B1277" s="460" t="s">
        <v>9439</v>
      </c>
      <c r="C1277" s="459" t="s">
        <v>5135</v>
      </c>
      <c r="D1277" s="461">
        <v>3275.45</v>
      </c>
      <c r="E1277" s="462" t="s">
        <v>258</v>
      </c>
    </row>
    <row r="1278" spans="1:5" x14ac:dyDescent="0.25">
      <c r="A1278" s="459">
        <v>1380</v>
      </c>
      <c r="B1278" s="460" t="s">
        <v>9440</v>
      </c>
      <c r="C1278" s="459" t="s">
        <v>5126</v>
      </c>
      <c r="D1278" s="463">
        <v>2.4500000000000002</v>
      </c>
      <c r="E1278" s="462" t="s">
        <v>258</v>
      </c>
    </row>
    <row r="1279" spans="1:5" x14ac:dyDescent="0.25">
      <c r="A1279" s="459">
        <v>1375</v>
      </c>
      <c r="B1279" s="460" t="s">
        <v>9441</v>
      </c>
      <c r="C1279" s="459" t="s">
        <v>5126</v>
      </c>
      <c r="D1279" s="463">
        <v>10.35</v>
      </c>
      <c r="E1279" s="462" t="s">
        <v>258</v>
      </c>
    </row>
    <row r="1280" spans="1:5" x14ac:dyDescent="0.25">
      <c r="A1280" s="459">
        <v>1379</v>
      </c>
      <c r="B1280" s="460" t="s">
        <v>9442</v>
      </c>
      <c r="C1280" s="459" t="s">
        <v>5126</v>
      </c>
      <c r="D1280" s="463">
        <v>0.41</v>
      </c>
      <c r="E1280" s="462" t="s">
        <v>258</v>
      </c>
    </row>
    <row r="1281" spans="1:5" x14ac:dyDescent="0.25">
      <c r="A1281" s="459">
        <v>10511</v>
      </c>
      <c r="B1281" s="460" t="s">
        <v>9443</v>
      </c>
      <c r="C1281" s="459" t="s">
        <v>5136</v>
      </c>
      <c r="D1281" s="463">
        <v>20.9</v>
      </c>
      <c r="E1281" s="462" t="s">
        <v>258</v>
      </c>
    </row>
    <row r="1282" spans="1:5" x14ac:dyDescent="0.25">
      <c r="A1282" s="459">
        <v>13284</v>
      </c>
      <c r="B1282" s="460" t="s">
        <v>9444</v>
      </c>
      <c r="C1282" s="459" t="s">
        <v>5126</v>
      </c>
      <c r="D1282" s="463">
        <v>0.35</v>
      </c>
      <c r="E1282" s="462" t="s">
        <v>258</v>
      </c>
    </row>
    <row r="1283" spans="1:5" x14ac:dyDescent="0.25">
      <c r="A1283" s="459">
        <v>25974</v>
      </c>
      <c r="B1283" s="460" t="s">
        <v>9445</v>
      </c>
      <c r="C1283" s="459" t="s">
        <v>5126</v>
      </c>
      <c r="D1283" s="463">
        <v>1.4</v>
      </c>
      <c r="E1283" s="462" t="s">
        <v>258</v>
      </c>
    </row>
    <row r="1284" spans="1:5" x14ac:dyDescent="0.25">
      <c r="A1284" s="459">
        <v>1382</v>
      </c>
      <c r="B1284" s="460" t="s">
        <v>9446</v>
      </c>
      <c r="C1284" s="459" t="s">
        <v>5136</v>
      </c>
      <c r="D1284" s="463">
        <v>20.14</v>
      </c>
      <c r="E1284" s="462" t="s">
        <v>258</v>
      </c>
    </row>
    <row r="1285" spans="1:5" x14ac:dyDescent="0.25">
      <c r="A1285" s="459">
        <v>34753</v>
      </c>
      <c r="B1285" s="460" t="s">
        <v>9447</v>
      </c>
      <c r="C1285" s="459" t="s">
        <v>5126</v>
      </c>
      <c r="D1285" s="463">
        <v>0.4</v>
      </c>
      <c r="E1285" s="462" t="s">
        <v>258</v>
      </c>
    </row>
    <row r="1286" spans="1:5" ht="25.5" x14ac:dyDescent="0.25">
      <c r="A1286" s="459">
        <v>420</v>
      </c>
      <c r="B1286" s="460" t="s">
        <v>9448</v>
      </c>
      <c r="C1286" s="459" t="s">
        <v>5122</v>
      </c>
      <c r="D1286" s="463">
        <v>20.309999999999999</v>
      </c>
      <c r="E1286" s="462" t="s">
        <v>258</v>
      </c>
    </row>
    <row r="1287" spans="1:5" ht="25.5" x14ac:dyDescent="0.25">
      <c r="A1287" s="459">
        <v>12327</v>
      </c>
      <c r="B1287" s="460" t="s">
        <v>9449</v>
      </c>
      <c r="C1287" s="459" t="s">
        <v>5122</v>
      </c>
      <c r="D1287" s="463">
        <v>24.19</v>
      </c>
      <c r="E1287" s="462" t="s">
        <v>258</v>
      </c>
    </row>
    <row r="1288" spans="1:5" ht="25.5" x14ac:dyDescent="0.25">
      <c r="A1288" s="459">
        <v>36148</v>
      </c>
      <c r="B1288" s="460" t="s">
        <v>9450</v>
      </c>
      <c r="C1288" s="459" t="s">
        <v>5122</v>
      </c>
      <c r="D1288" s="463">
        <v>53.76</v>
      </c>
      <c r="E1288" s="462" t="s">
        <v>258</v>
      </c>
    </row>
    <row r="1289" spans="1:5" x14ac:dyDescent="0.25">
      <c r="A1289" s="459">
        <v>12329</v>
      </c>
      <c r="B1289" s="460" t="s">
        <v>9451</v>
      </c>
      <c r="C1289" s="459" t="s">
        <v>5126</v>
      </c>
      <c r="D1289" s="463">
        <v>66.13</v>
      </c>
      <c r="E1289" s="462" t="s">
        <v>258</v>
      </c>
    </row>
    <row r="1290" spans="1:5" x14ac:dyDescent="0.25">
      <c r="A1290" s="459">
        <v>1339</v>
      </c>
      <c r="B1290" s="460" t="s">
        <v>9452</v>
      </c>
      <c r="C1290" s="459" t="s">
        <v>5126</v>
      </c>
      <c r="D1290" s="463">
        <v>26.5</v>
      </c>
      <c r="E1290" s="462" t="s">
        <v>258</v>
      </c>
    </row>
    <row r="1291" spans="1:5" x14ac:dyDescent="0.25">
      <c r="A1291" s="459">
        <v>11849</v>
      </c>
      <c r="B1291" s="460" t="s">
        <v>9453</v>
      </c>
      <c r="C1291" s="459" t="s">
        <v>5127</v>
      </c>
      <c r="D1291" s="463">
        <v>16.96</v>
      </c>
      <c r="E1291" s="462" t="s">
        <v>258</v>
      </c>
    </row>
    <row r="1292" spans="1:5" ht="25.5" x14ac:dyDescent="0.25">
      <c r="A1292" s="459">
        <v>37418</v>
      </c>
      <c r="B1292" s="460" t="s">
        <v>9454</v>
      </c>
      <c r="C1292" s="459" t="s">
        <v>5122</v>
      </c>
      <c r="D1292" s="463">
        <v>12.93</v>
      </c>
      <c r="E1292" s="462" t="s">
        <v>258</v>
      </c>
    </row>
    <row r="1293" spans="1:5" ht="25.5" x14ac:dyDescent="0.25">
      <c r="A1293" s="459">
        <v>37419</v>
      </c>
      <c r="B1293" s="460" t="s">
        <v>9455</v>
      </c>
      <c r="C1293" s="459" t="s">
        <v>5122</v>
      </c>
      <c r="D1293" s="463">
        <v>13.28</v>
      </c>
      <c r="E1293" s="462" t="s">
        <v>258</v>
      </c>
    </row>
    <row r="1294" spans="1:5" ht="25.5" x14ac:dyDescent="0.25">
      <c r="A1294" s="459">
        <v>1427</v>
      </c>
      <c r="B1294" s="460" t="s">
        <v>9456</v>
      </c>
      <c r="C1294" s="459" t="s">
        <v>5122</v>
      </c>
      <c r="D1294" s="463">
        <v>14.19</v>
      </c>
      <c r="E1294" s="462" t="s">
        <v>258</v>
      </c>
    </row>
    <row r="1295" spans="1:5" ht="25.5" x14ac:dyDescent="0.25">
      <c r="A1295" s="459">
        <v>1402</v>
      </c>
      <c r="B1295" s="460" t="s">
        <v>9457</v>
      </c>
      <c r="C1295" s="459" t="s">
        <v>5122</v>
      </c>
      <c r="D1295" s="463">
        <v>4.91</v>
      </c>
      <c r="E1295" s="462" t="s">
        <v>258</v>
      </c>
    </row>
    <row r="1296" spans="1:5" ht="25.5" x14ac:dyDescent="0.25">
      <c r="A1296" s="459">
        <v>1420</v>
      </c>
      <c r="B1296" s="460" t="s">
        <v>9458</v>
      </c>
      <c r="C1296" s="459" t="s">
        <v>5122</v>
      </c>
      <c r="D1296" s="463">
        <v>6.31</v>
      </c>
      <c r="E1296" s="462" t="s">
        <v>258</v>
      </c>
    </row>
    <row r="1297" spans="1:5" ht="25.5" x14ac:dyDescent="0.25">
      <c r="A1297" s="459">
        <v>1419</v>
      </c>
      <c r="B1297" s="460" t="s">
        <v>9459</v>
      </c>
      <c r="C1297" s="459" t="s">
        <v>5122</v>
      </c>
      <c r="D1297" s="463">
        <v>7.63</v>
      </c>
      <c r="E1297" s="462" t="s">
        <v>258</v>
      </c>
    </row>
    <row r="1298" spans="1:5" ht="25.5" x14ac:dyDescent="0.25">
      <c r="A1298" s="459">
        <v>1414</v>
      </c>
      <c r="B1298" s="460" t="s">
        <v>9460</v>
      </c>
      <c r="C1298" s="459" t="s">
        <v>5122</v>
      </c>
      <c r="D1298" s="463">
        <v>7.46</v>
      </c>
      <c r="E1298" s="462" t="s">
        <v>258</v>
      </c>
    </row>
    <row r="1299" spans="1:5" ht="25.5" x14ac:dyDescent="0.25">
      <c r="A1299" s="459">
        <v>1413</v>
      </c>
      <c r="B1299" s="460" t="s">
        <v>9461</v>
      </c>
      <c r="C1299" s="459" t="s">
        <v>5122</v>
      </c>
      <c r="D1299" s="463">
        <v>11.02</v>
      </c>
      <c r="E1299" s="462" t="s">
        <v>258</v>
      </c>
    </row>
    <row r="1300" spans="1:5" ht="25.5" x14ac:dyDescent="0.25">
      <c r="A1300" s="459">
        <v>1412</v>
      </c>
      <c r="B1300" s="460" t="s">
        <v>9462</v>
      </c>
      <c r="C1300" s="459" t="s">
        <v>5122</v>
      </c>
      <c r="D1300" s="463">
        <v>9.34</v>
      </c>
      <c r="E1300" s="462" t="s">
        <v>258</v>
      </c>
    </row>
    <row r="1301" spans="1:5" ht="25.5" x14ac:dyDescent="0.25">
      <c r="A1301" s="459">
        <v>1411</v>
      </c>
      <c r="B1301" s="460" t="s">
        <v>9463</v>
      </c>
      <c r="C1301" s="459" t="s">
        <v>5122</v>
      </c>
      <c r="D1301" s="463">
        <v>16.989999999999998</v>
      </c>
      <c r="E1301" s="462" t="s">
        <v>258</v>
      </c>
    </row>
    <row r="1302" spans="1:5" ht="25.5" x14ac:dyDescent="0.25">
      <c r="A1302" s="459">
        <v>1406</v>
      </c>
      <c r="B1302" s="460" t="s">
        <v>9464</v>
      </c>
      <c r="C1302" s="459" t="s">
        <v>5122</v>
      </c>
      <c r="D1302" s="463">
        <v>11.27</v>
      </c>
      <c r="E1302" s="462" t="s">
        <v>258</v>
      </c>
    </row>
    <row r="1303" spans="1:5" ht="25.5" x14ac:dyDescent="0.25">
      <c r="A1303" s="459">
        <v>1407</v>
      </c>
      <c r="B1303" s="460" t="s">
        <v>9465</v>
      </c>
      <c r="C1303" s="459" t="s">
        <v>5122</v>
      </c>
      <c r="D1303" s="463">
        <v>14.05</v>
      </c>
      <c r="E1303" s="462" t="s">
        <v>258</v>
      </c>
    </row>
    <row r="1304" spans="1:5" ht="25.5" x14ac:dyDescent="0.25">
      <c r="A1304" s="459">
        <v>1404</v>
      </c>
      <c r="B1304" s="460" t="s">
        <v>9466</v>
      </c>
      <c r="C1304" s="459" t="s">
        <v>5122</v>
      </c>
      <c r="D1304" s="463">
        <v>14.94</v>
      </c>
      <c r="E1304" s="462" t="s">
        <v>258</v>
      </c>
    </row>
    <row r="1305" spans="1:5" ht="38.25" x14ac:dyDescent="0.25">
      <c r="A1305" s="459">
        <v>11281</v>
      </c>
      <c r="B1305" s="460" t="s">
        <v>9467</v>
      </c>
      <c r="C1305" s="459" t="s">
        <v>5122</v>
      </c>
      <c r="D1305" s="461">
        <v>11000</v>
      </c>
      <c r="E1305" s="462" t="s">
        <v>258</v>
      </c>
    </row>
    <row r="1306" spans="1:5" ht="38.25" x14ac:dyDescent="0.25">
      <c r="A1306" s="459">
        <v>1442</v>
      </c>
      <c r="B1306" s="460" t="s">
        <v>9468</v>
      </c>
      <c r="C1306" s="459" t="s">
        <v>5122</v>
      </c>
      <c r="D1306" s="461">
        <v>9234.41</v>
      </c>
      <c r="E1306" s="462" t="s">
        <v>258</v>
      </c>
    </row>
    <row r="1307" spans="1:5" ht="38.25" x14ac:dyDescent="0.25">
      <c r="A1307" s="459">
        <v>13457</v>
      </c>
      <c r="B1307" s="460" t="s">
        <v>9469</v>
      </c>
      <c r="C1307" s="459" t="s">
        <v>5122</v>
      </c>
      <c r="D1307" s="461">
        <v>7971.01</v>
      </c>
      <c r="E1307" s="462" t="s">
        <v>258</v>
      </c>
    </row>
    <row r="1308" spans="1:5" ht="51" x14ac:dyDescent="0.25">
      <c r="A1308" s="459">
        <v>40699</v>
      </c>
      <c r="B1308" s="460" t="s">
        <v>9470</v>
      </c>
      <c r="C1308" s="459" t="s">
        <v>5122</v>
      </c>
      <c r="D1308" s="461">
        <v>6161.89</v>
      </c>
      <c r="E1308" s="462" t="s">
        <v>258</v>
      </c>
    </row>
    <row r="1309" spans="1:5" ht="51" x14ac:dyDescent="0.25">
      <c r="A1309" s="459">
        <v>40701</v>
      </c>
      <c r="B1309" s="460" t="s">
        <v>9471</v>
      </c>
      <c r="C1309" s="459" t="s">
        <v>5122</v>
      </c>
      <c r="D1309" s="461">
        <v>108950.77</v>
      </c>
      <c r="E1309" s="462" t="s">
        <v>258</v>
      </c>
    </row>
    <row r="1310" spans="1:5" ht="51" x14ac:dyDescent="0.25">
      <c r="A1310" s="459">
        <v>40700</v>
      </c>
      <c r="B1310" s="460" t="s">
        <v>9472</v>
      </c>
      <c r="C1310" s="459" t="s">
        <v>5122</v>
      </c>
      <c r="D1310" s="461">
        <v>14344.09</v>
      </c>
      <c r="E1310" s="462" t="s">
        <v>258</v>
      </c>
    </row>
    <row r="1311" spans="1:5" ht="25.5" x14ac:dyDescent="0.25">
      <c r="A1311" s="459">
        <v>13458</v>
      </c>
      <c r="B1311" s="460" t="s">
        <v>9473</v>
      </c>
      <c r="C1311" s="459" t="s">
        <v>5122</v>
      </c>
      <c r="D1311" s="461">
        <v>13630.43</v>
      </c>
      <c r="E1311" s="462" t="s">
        <v>258</v>
      </c>
    </row>
    <row r="1312" spans="1:5" ht="25.5" x14ac:dyDescent="0.25">
      <c r="A1312" s="459">
        <v>36524</v>
      </c>
      <c r="B1312" s="460" t="s">
        <v>9474</v>
      </c>
      <c r="C1312" s="459" t="s">
        <v>5122</v>
      </c>
      <c r="D1312" s="461">
        <v>86280.46</v>
      </c>
      <c r="E1312" s="462" t="s">
        <v>258</v>
      </c>
    </row>
    <row r="1313" spans="1:5" ht="25.5" x14ac:dyDescent="0.25">
      <c r="A1313" s="459">
        <v>36526</v>
      </c>
      <c r="B1313" s="460" t="s">
        <v>9475</v>
      </c>
      <c r="C1313" s="459" t="s">
        <v>5122</v>
      </c>
      <c r="D1313" s="461">
        <v>69528.3</v>
      </c>
      <c r="E1313" s="462" t="s">
        <v>258</v>
      </c>
    </row>
    <row r="1314" spans="1:5" ht="25.5" x14ac:dyDescent="0.25">
      <c r="A1314" s="459">
        <v>36523</v>
      </c>
      <c r="B1314" s="460" t="s">
        <v>9476</v>
      </c>
      <c r="C1314" s="459" t="s">
        <v>5122</v>
      </c>
      <c r="D1314" s="461">
        <v>148850.72</v>
      </c>
      <c r="E1314" s="462" t="s">
        <v>258</v>
      </c>
    </row>
    <row r="1315" spans="1:5" ht="25.5" x14ac:dyDescent="0.25">
      <c r="A1315" s="459">
        <v>36527</v>
      </c>
      <c r="B1315" s="460" t="s">
        <v>9477</v>
      </c>
      <c r="C1315" s="459" t="s">
        <v>5122</v>
      </c>
      <c r="D1315" s="461">
        <v>161682.54</v>
      </c>
      <c r="E1315" s="462" t="s">
        <v>258</v>
      </c>
    </row>
    <row r="1316" spans="1:5" ht="25.5" x14ac:dyDescent="0.25">
      <c r="A1316" s="459">
        <v>13803</v>
      </c>
      <c r="B1316" s="460" t="s">
        <v>9478</v>
      </c>
      <c r="C1316" s="459" t="s">
        <v>5122</v>
      </c>
      <c r="D1316" s="461">
        <v>58463</v>
      </c>
      <c r="E1316" s="462" t="s">
        <v>258</v>
      </c>
    </row>
    <row r="1317" spans="1:5" ht="25.5" x14ac:dyDescent="0.25">
      <c r="A1317" s="459">
        <v>38642</v>
      </c>
      <c r="B1317" s="460" t="s">
        <v>9479</v>
      </c>
      <c r="C1317" s="459" t="s">
        <v>5122</v>
      </c>
      <c r="D1317" s="461">
        <v>37643.839999999997</v>
      </c>
      <c r="E1317" s="462" t="s">
        <v>258</v>
      </c>
    </row>
    <row r="1318" spans="1:5" ht="25.5" x14ac:dyDescent="0.25">
      <c r="A1318" s="459">
        <v>36522</v>
      </c>
      <c r="B1318" s="460" t="s">
        <v>9480</v>
      </c>
      <c r="C1318" s="459" t="s">
        <v>5122</v>
      </c>
      <c r="D1318" s="461">
        <v>43779.34</v>
      </c>
      <c r="E1318" s="462" t="s">
        <v>258</v>
      </c>
    </row>
    <row r="1319" spans="1:5" ht="25.5" x14ac:dyDescent="0.25">
      <c r="A1319" s="459">
        <v>36525</v>
      </c>
      <c r="B1319" s="460" t="s">
        <v>9481</v>
      </c>
      <c r="C1319" s="459" t="s">
        <v>5122</v>
      </c>
      <c r="D1319" s="461">
        <v>58630.76</v>
      </c>
      <c r="E1319" s="462" t="s">
        <v>258</v>
      </c>
    </row>
    <row r="1320" spans="1:5" ht="25.5" x14ac:dyDescent="0.25">
      <c r="A1320" s="459">
        <v>41991</v>
      </c>
      <c r="B1320" s="460" t="s">
        <v>9482</v>
      </c>
      <c r="C1320" s="459" t="s">
        <v>5122</v>
      </c>
      <c r="D1320" s="461">
        <v>2166.4899999999998</v>
      </c>
      <c r="E1320" s="462" t="s">
        <v>258</v>
      </c>
    </row>
    <row r="1321" spans="1:5" ht="25.5" x14ac:dyDescent="0.25">
      <c r="A1321" s="459">
        <v>34348</v>
      </c>
      <c r="B1321" s="460" t="s">
        <v>9483</v>
      </c>
      <c r="C1321" s="459" t="s">
        <v>5125</v>
      </c>
      <c r="D1321" s="463">
        <v>31.19</v>
      </c>
      <c r="E1321" s="462" t="s">
        <v>258</v>
      </c>
    </row>
    <row r="1322" spans="1:5" ht="25.5" x14ac:dyDescent="0.25">
      <c r="A1322" s="459">
        <v>34347</v>
      </c>
      <c r="B1322" s="460" t="s">
        <v>9484</v>
      </c>
      <c r="C1322" s="459" t="s">
        <v>5125</v>
      </c>
      <c r="D1322" s="463">
        <v>16.11</v>
      </c>
      <c r="E1322" s="462" t="s">
        <v>258</v>
      </c>
    </row>
    <row r="1323" spans="1:5" ht="25.5" x14ac:dyDescent="0.25">
      <c r="A1323" s="459">
        <v>11146</v>
      </c>
      <c r="B1323" s="460" t="s">
        <v>9485</v>
      </c>
      <c r="C1323" s="459" t="s">
        <v>5123</v>
      </c>
      <c r="D1323" s="463">
        <v>265.26</v>
      </c>
      <c r="E1323" s="462" t="s">
        <v>258</v>
      </c>
    </row>
    <row r="1324" spans="1:5" ht="25.5" x14ac:dyDescent="0.25">
      <c r="A1324" s="459">
        <v>11147</v>
      </c>
      <c r="B1324" s="460" t="s">
        <v>9486</v>
      </c>
      <c r="C1324" s="459" t="s">
        <v>5123</v>
      </c>
      <c r="D1324" s="463">
        <v>275.08</v>
      </c>
      <c r="E1324" s="462" t="s">
        <v>258</v>
      </c>
    </row>
    <row r="1325" spans="1:5" ht="25.5" x14ac:dyDescent="0.25">
      <c r="A1325" s="459">
        <v>34872</v>
      </c>
      <c r="B1325" s="460" t="s">
        <v>9487</v>
      </c>
      <c r="C1325" s="459" t="s">
        <v>5123</v>
      </c>
      <c r="D1325" s="463">
        <v>284.91000000000003</v>
      </c>
      <c r="E1325" s="462" t="s">
        <v>258</v>
      </c>
    </row>
    <row r="1326" spans="1:5" ht="25.5" x14ac:dyDescent="0.25">
      <c r="A1326" s="459">
        <v>34491</v>
      </c>
      <c r="B1326" s="460" t="s">
        <v>9488</v>
      </c>
      <c r="C1326" s="459" t="s">
        <v>5123</v>
      </c>
      <c r="D1326" s="463">
        <v>290.67</v>
      </c>
      <c r="E1326" s="462" t="s">
        <v>258</v>
      </c>
    </row>
    <row r="1327" spans="1:5" ht="25.5" x14ac:dyDescent="0.25">
      <c r="A1327" s="459">
        <v>34770</v>
      </c>
      <c r="B1327" s="460" t="s">
        <v>9489</v>
      </c>
      <c r="C1327" s="459" t="s">
        <v>5135</v>
      </c>
      <c r="D1327" s="463">
        <v>301.14</v>
      </c>
      <c r="E1327" s="462" t="s">
        <v>258</v>
      </c>
    </row>
    <row r="1328" spans="1:5" ht="25.5" x14ac:dyDescent="0.25">
      <c r="A1328" s="459">
        <v>1518</v>
      </c>
      <c r="B1328" s="460" t="s">
        <v>9490</v>
      </c>
      <c r="C1328" s="459" t="s">
        <v>5135</v>
      </c>
      <c r="D1328" s="463">
        <v>325</v>
      </c>
      <c r="E1328" s="462" t="s">
        <v>258</v>
      </c>
    </row>
    <row r="1329" spans="1:5" ht="25.5" x14ac:dyDescent="0.25">
      <c r="A1329" s="459">
        <v>41965</v>
      </c>
      <c r="B1329" s="460" t="s">
        <v>9491</v>
      </c>
      <c r="C1329" s="459" t="s">
        <v>5135</v>
      </c>
      <c r="D1329" s="463">
        <v>314.86</v>
      </c>
      <c r="E1329" s="462" t="s">
        <v>258</v>
      </c>
    </row>
    <row r="1330" spans="1:5" ht="25.5" x14ac:dyDescent="0.25">
      <c r="A1330" s="459">
        <v>34492</v>
      </c>
      <c r="B1330" s="460" t="s">
        <v>9492</v>
      </c>
      <c r="C1330" s="459" t="s">
        <v>5123</v>
      </c>
      <c r="D1330" s="463">
        <v>240.7</v>
      </c>
      <c r="E1330" s="462" t="s">
        <v>258</v>
      </c>
    </row>
    <row r="1331" spans="1:5" ht="25.5" x14ac:dyDescent="0.25">
      <c r="A1331" s="459">
        <v>1524</v>
      </c>
      <c r="B1331" s="460" t="s">
        <v>9493</v>
      </c>
      <c r="C1331" s="459" t="s">
        <v>5123</v>
      </c>
      <c r="D1331" s="463">
        <v>280</v>
      </c>
      <c r="E1331" s="462" t="s">
        <v>258</v>
      </c>
    </row>
    <row r="1332" spans="1:5" ht="25.5" x14ac:dyDescent="0.25">
      <c r="A1332" s="459">
        <v>38404</v>
      </c>
      <c r="B1332" s="460" t="s">
        <v>9494</v>
      </c>
      <c r="C1332" s="459" t="s">
        <v>5123</v>
      </c>
      <c r="D1332" s="463">
        <v>295.52999999999997</v>
      </c>
      <c r="E1332" s="462" t="s">
        <v>258</v>
      </c>
    </row>
    <row r="1333" spans="1:5" ht="25.5" x14ac:dyDescent="0.25">
      <c r="A1333" s="459">
        <v>39849</v>
      </c>
      <c r="B1333" s="460" t="s">
        <v>9495</v>
      </c>
      <c r="C1333" s="459" t="s">
        <v>5123</v>
      </c>
      <c r="D1333" s="463">
        <v>294.89</v>
      </c>
      <c r="E1333" s="462" t="s">
        <v>258</v>
      </c>
    </row>
    <row r="1334" spans="1:5" ht="25.5" x14ac:dyDescent="0.25">
      <c r="A1334" s="459">
        <v>38464</v>
      </c>
      <c r="B1334" s="460" t="s">
        <v>9496</v>
      </c>
      <c r="C1334" s="459" t="s">
        <v>5123</v>
      </c>
      <c r="D1334" s="463">
        <v>357</v>
      </c>
      <c r="E1334" s="462" t="s">
        <v>258</v>
      </c>
    </row>
    <row r="1335" spans="1:5" ht="25.5" x14ac:dyDescent="0.25">
      <c r="A1335" s="459">
        <v>34493</v>
      </c>
      <c r="B1335" s="460" t="s">
        <v>9497</v>
      </c>
      <c r="C1335" s="459" t="s">
        <v>5123</v>
      </c>
      <c r="D1335" s="463">
        <v>250.03</v>
      </c>
      <c r="E1335" s="462" t="s">
        <v>258</v>
      </c>
    </row>
    <row r="1336" spans="1:5" ht="25.5" x14ac:dyDescent="0.25">
      <c r="A1336" s="459">
        <v>1527</v>
      </c>
      <c r="B1336" s="460" t="s">
        <v>9498</v>
      </c>
      <c r="C1336" s="459" t="s">
        <v>5123</v>
      </c>
      <c r="D1336" s="463">
        <v>291.77999999999997</v>
      </c>
      <c r="E1336" s="462" t="s">
        <v>258</v>
      </c>
    </row>
    <row r="1337" spans="1:5" ht="25.5" x14ac:dyDescent="0.25">
      <c r="A1337" s="459">
        <v>38405</v>
      </c>
      <c r="B1337" s="460" t="s">
        <v>9499</v>
      </c>
      <c r="C1337" s="459" t="s">
        <v>5123</v>
      </c>
      <c r="D1337" s="463">
        <v>313.26</v>
      </c>
      <c r="E1337" s="462" t="s">
        <v>258</v>
      </c>
    </row>
    <row r="1338" spans="1:5" ht="25.5" x14ac:dyDescent="0.25">
      <c r="A1338" s="459">
        <v>38408</v>
      </c>
      <c r="B1338" s="460" t="s">
        <v>9500</v>
      </c>
      <c r="C1338" s="459" t="s">
        <v>5123</v>
      </c>
      <c r="D1338" s="463">
        <v>325.74</v>
      </c>
      <c r="E1338" s="462" t="s">
        <v>258</v>
      </c>
    </row>
    <row r="1339" spans="1:5" ht="25.5" x14ac:dyDescent="0.25">
      <c r="A1339" s="459">
        <v>34494</v>
      </c>
      <c r="B1339" s="460" t="s">
        <v>9501</v>
      </c>
      <c r="C1339" s="459" t="s">
        <v>5123</v>
      </c>
      <c r="D1339" s="463">
        <v>261.13</v>
      </c>
      <c r="E1339" s="462" t="s">
        <v>258</v>
      </c>
    </row>
    <row r="1340" spans="1:5" ht="25.5" x14ac:dyDescent="0.25">
      <c r="A1340" s="459">
        <v>1525</v>
      </c>
      <c r="B1340" s="460" t="s">
        <v>9502</v>
      </c>
      <c r="C1340" s="459" t="s">
        <v>5123</v>
      </c>
      <c r="D1340" s="463">
        <v>301.61</v>
      </c>
      <c r="E1340" s="462" t="s">
        <v>258</v>
      </c>
    </row>
    <row r="1341" spans="1:5" ht="25.5" x14ac:dyDescent="0.25">
      <c r="A1341" s="459">
        <v>38406</v>
      </c>
      <c r="B1341" s="460" t="s">
        <v>9503</v>
      </c>
      <c r="C1341" s="459" t="s">
        <v>5123</v>
      </c>
      <c r="D1341" s="463">
        <v>329.14</v>
      </c>
      <c r="E1341" s="462" t="s">
        <v>258</v>
      </c>
    </row>
    <row r="1342" spans="1:5" ht="25.5" x14ac:dyDescent="0.25">
      <c r="A1342" s="459">
        <v>38409</v>
      </c>
      <c r="B1342" s="460" t="s">
        <v>9504</v>
      </c>
      <c r="C1342" s="459" t="s">
        <v>5123</v>
      </c>
      <c r="D1342" s="463">
        <v>351.12</v>
      </c>
      <c r="E1342" s="462" t="s">
        <v>258</v>
      </c>
    </row>
    <row r="1343" spans="1:5" ht="25.5" x14ac:dyDescent="0.25">
      <c r="A1343" s="459">
        <v>34495</v>
      </c>
      <c r="B1343" s="460" t="s">
        <v>9505</v>
      </c>
      <c r="C1343" s="459" t="s">
        <v>5123</v>
      </c>
      <c r="D1343" s="463">
        <v>272.27999999999997</v>
      </c>
      <c r="E1343" s="462" t="s">
        <v>258</v>
      </c>
    </row>
    <row r="1344" spans="1:5" ht="25.5" x14ac:dyDescent="0.25">
      <c r="A1344" s="459">
        <v>11145</v>
      </c>
      <c r="B1344" s="460" t="s">
        <v>9506</v>
      </c>
      <c r="C1344" s="459" t="s">
        <v>5123</v>
      </c>
      <c r="D1344" s="463">
        <v>312.42</v>
      </c>
      <c r="E1344" s="462" t="s">
        <v>258</v>
      </c>
    </row>
    <row r="1345" spans="1:5" ht="25.5" x14ac:dyDescent="0.25">
      <c r="A1345" s="459">
        <v>34496</v>
      </c>
      <c r="B1345" s="460" t="s">
        <v>9507</v>
      </c>
      <c r="C1345" s="459" t="s">
        <v>5123</v>
      </c>
      <c r="D1345" s="463">
        <v>284.42</v>
      </c>
      <c r="E1345" s="462" t="s">
        <v>258</v>
      </c>
    </row>
    <row r="1346" spans="1:5" ht="25.5" x14ac:dyDescent="0.25">
      <c r="A1346" s="459">
        <v>34479</v>
      </c>
      <c r="B1346" s="460" t="s">
        <v>9508</v>
      </c>
      <c r="C1346" s="459" t="s">
        <v>5123</v>
      </c>
      <c r="D1346" s="463">
        <v>324.20999999999998</v>
      </c>
      <c r="E1346" s="462" t="s">
        <v>258</v>
      </c>
    </row>
    <row r="1347" spans="1:5" ht="25.5" x14ac:dyDescent="0.25">
      <c r="A1347" s="459">
        <v>34481</v>
      </c>
      <c r="B1347" s="460" t="s">
        <v>9509</v>
      </c>
      <c r="C1347" s="459" t="s">
        <v>5123</v>
      </c>
      <c r="D1347" s="463">
        <v>364.49</v>
      </c>
      <c r="E1347" s="462" t="s">
        <v>258</v>
      </c>
    </row>
    <row r="1348" spans="1:5" ht="25.5" x14ac:dyDescent="0.25">
      <c r="A1348" s="459">
        <v>34483</v>
      </c>
      <c r="B1348" s="460" t="s">
        <v>9510</v>
      </c>
      <c r="C1348" s="459" t="s">
        <v>5123</v>
      </c>
      <c r="D1348" s="463">
        <v>432.28</v>
      </c>
      <c r="E1348" s="462" t="s">
        <v>258</v>
      </c>
    </row>
    <row r="1349" spans="1:5" ht="25.5" x14ac:dyDescent="0.25">
      <c r="A1349" s="459">
        <v>34485</v>
      </c>
      <c r="B1349" s="460" t="s">
        <v>9511</v>
      </c>
      <c r="C1349" s="459" t="s">
        <v>5123</v>
      </c>
      <c r="D1349" s="463">
        <v>555.08000000000004</v>
      </c>
      <c r="E1349" s="462" t="s">
        <v>258</v>
      </c>
    </row>
    <row r="1350" spans="1:5" ht="25.5" x14ac:dyDescent="0.25">
      <c r="A1350" s="459">
        <v>34497</v>
      </c>
      <c r="B1350" s="460" t="s">
        <v>9512</v>
      </c>
      <c r="C1350" s="459" t="s">
        <v>5123</v>
      </c>
      <c r="D1350" s="463">
        <v>766.31</v>
      </c>
      <c r="E1350" s="462" t="s">
        <v>258</v>
      </c>
    </row>
    <row r="1351" spans="1:5" ht="25.5" x14ac:dyDescent="0.25">
      <c r="A1351" s="459">
        <v>14041</v>
      </c>
      <c r="B1351" s="460" t="s">
        <v>9513</v>
      </c>
      <c r="C1351" s="459" t="s">
        <v>5123</v>
      </c>
      <c r="D1351" s="463">
        <v>240.17</v>
      </c>
      <c r="E1351" s="462" t="s">
        <v>258</v>
      </c>
    </row>
    <row r="1352" spans="1:5" ht="25.5" x14ac:dyDescent="0.25">
      <c r="A1352" s="459">
        <v>1523</v>
      </c>
      <c r="B1352" s="460" t="s">
        <v>9514</v>
      </c>
      <c r="C1352" s="459" t="s">
        <v>5123</v>
      </c>
      <c r="D1352" s="463">
        <v>242.46</v>
      </c>
      <c r="E1352" s="462" t="s">
        <v>258</v>
      </c>
    </row>
    <row r="1353" spans="1:5" x14ac:dyDescent="0.25">
      <c r="A1353" s="459">
        <v>14052</v>
      </c>
      <c r="B1353" s="460" t="s">
        <v>9515</v>
      </c>
      <c r="C1353" s="459" t="s">
        <v>5122</v>
      </c>
      <c r="D1353" s="463">
        <v>7.14</v>
      </c>
      <c r="E1353" s="462" t="s">
        <v>258</v>
      </c>
    </row>
    <row r="1354" spans="1:5" x14ac:dyDescent="0.25">
      <c r="A1354" s="459">
        <v>14054</v>
      </c>
      <c r="B1354" s="460" t="s">
        <v>9516</v>
      </c>
      <c r="C1354" s="459" t="s">
        <v>5122</v>
      </c>
      <c r="D1354" s="463">
        <v>9.2799999999999994</v>
      </c>
      <c r="E1354" s="462" t="s">
        <v>258</v>
      </c>
    </row>
    <row r="1355" spans="1:5" x14ac:dyDescent="0.25">
      <c r="A1355" s="459">
        <v>14053</v>
      </c>
      <c r="B1355" s="460" t="s">
        <v>9517</v>
      </c>
      <c r="C1355" s="459" t="s">
        <v>5122</v>
      </c>
      <c r="D1355" s="463">
        <v>7.24</v>
      </c>
      <c r="E1355" s="462" t="s">
        <v>258</v>
      </c>
    </row>
    <row r="1356" spans="1:5" x14ac:dyDescent="0.25">
      <c r="A1356" s="459">
        <v>2558</v>
      </c>
      <c r="B1356" s="460" t="s">
        <v>9518</v>
      </c>
      <c r="C1356" s="459" t="s">
        <v>5122</v>
      </c>
      <c r="D1356" s="463">
        <v>5.45</v>
      </c>
      <c r="E1356" s="462" t="s">
        <v>258</v>
      </c>
    </row>
    <row r="1357" spans="1:5" x14ac:dyDescent="0.25">
      <c r="A1357" s="459">
        <v>2560</v>
      </c>
      <c r="B1357" s="460" t="s">
        <v>9519</v>
      </c>
      <c r="C1357" s="459" t="s">
        <v>5122</v>
      </c>
      <c r="D1357" s="463">
        <v>9.6</v>
      </c>
      <c r="E1357" s="462" t="s">
        <v>258</v>
      </c>
    </row>
    <row r="1358" spans="1:5" x14ac:dyDescent="0.25">
      <c r="A1358" s="459">
        <v>2559</v>
      </c>
      <c r="B1358" s="460" t="s">
        <v>9520</v>
      </c>
      <c r="C1358" s="459" t="s">
        <v>5122</v>
      </c>
      <c r="D1358" s="463">
        <v>7.68</v>
      </c>
      <c r="E1358" s="462" t="s">
        <v>258</v>
      </c>
    </row>
    <row r="1359" spans="1:5" x14ac:dyDescent="0.25">
      <c r="A1359" s="459">
        <v>2592</v>
      </c>
      <c r="B1359" s="460" t="s">
        <v>9521</v>
      </c>
      <c r="C1359" s="459" t="s">
        <v>5122</v>
      </c>
      <c r="D1359" s="463">
        <v>127.31</v>
      </c>
      <c r="E1359" s="462" t="s">
        <v>258</v>
      </c>
    </row>
    <row r="1360" spans="1:5" x14ac:dyDescent="0.25">
      <c r="A1360" s="459">
        <v>2566</v>
      </c>
      <c r="B1360" s="460" t="s">
        <v>9522</v>
      </c>
      <c r="C1360" s="459" t="s">
        <v>5122</v>
      </c>
      <c r="D1360" s="463">
        <v>12.81</v>
      </c>
      <c r="E1360" s="462" t="s">
        <v>258</v>
      </c>
    </row>
    <row r="1361" spans="1:5" x14ac:dyDescent="0.25">
      <c r="A1361" s="459">
        <v>2589</v>
      </c>
      <c r="B1361" s="460" t="s">
        <v>9523</v>
      </c>
      <c r="C1361" s="459" t="s">
        <v>5122</v>
      </c>
      <c r="D1361" s="463">
        <v>17.03</v>
      </c>
      <c r="E1361" s="462" t="s">
        <v>258</v>
      </c>
    </row>
    <row r="1362" spans="1:5" x14ac:dyDescent="0.25">
      <c r="A1362" s="459">
        <v>2591</v>
      </c>
      <c r="B1362" s="460" t="s">
        <v>9524</v>
      </c>
      <c r="C1362" s="459" t="s">
        <v>5122</v>
      </c>
      <c r="D1362" s="463">
        <v>6.21</v>
      </c>
      <c r="E1362" s="462" t="s">
        <v>258</v>
      </c>
    </row>
    <row r="1363" spans="1:5" x14ac:dyDescent="0.25">
      <c r="A1363" s="459">
        <v>2590</v>
      </c>
      <c r="B1363" s="460" t="s">
        <v>9525</v>
      </c>
      <c r="C1363" s="459" t="s">
        <v>5122</v>
      </c>
      <c r="D1363" s="463">
        <v>10.45</v>
      </c>
      <c r="E1363" s="462" t="s">
        <v>258</v>
      </c>
    </row>
    <row r="1364" spans="1:5" x14ac:dyDescent="0.25">
      <c r="A1364" s="459">
        <v>2567</v>
      </c>
      <c r="B1364" s="460" t="s">
        <v>9526</v>
      </c>
      <c r="C1364" s="459" t="s">
        <v>5122</v>
      </c>
      <c r="D1364" s="463">
        <v>24.98</v>
      </c>
      <c r="E1364" s="462" t="s">
        <v>258</v>
      </c>
    </row>
    <row r="1365" spans="1:5" x14ac:dyDescent="0.25">
      <c r="A1365" s="459">
        <v>2565</v>
      </c>
      <c r="B1365" s="460" t="s">
        <v>9527</v>
      </c>
      <c r="C1365" s="459" t="s">
        <v>5122</v>
      </c>
      <c r="D1365" s="463">
        <v>6.22</v>
      </c>
      <c r="E1365" s="462" t="s">
        <v>258</v>
      </c>
    </row>
    <row r="1366" spans="1:5" x14ac:dyDescent="0.25">
      <c r="A1366" s="459">
        <v>2568</v>
      </c>
      <c r="B1366" s="460" t="s">
        <v>9528</v>
      </c>
      <c r="C1366" s="459" t="s">
        <v>5122</v>
      </c>
      <c r="D1366" s="463">
        <v>69.36</v>
      </c>
      <c r="E1366" s="462" t="s">
        <v>258</v>
      </c>
    </row>
    <row r="1367" spans="1:5" x14ac:dyDescent="0.25">
      <c r="A1367" s="459">
        <v>2594</v>
      </c>
      <c r="B1367" s="460" t="s">
        <v>9529</v>
      </c>
      <c r="C1367" s="459" t="s">
        <v>5122</v>
      </c>
      <c r="D1367" s="463">
        <v>115.56</v>
      </c>
      <c r="E1367" s="462" t="s">
        <v>258</v>
      </c>
    </row>
    <row r="1368" spans="1:5" x14ac:dyDescent="0.25">
      <c r="A1368" s="459">
        <v>2587</v>
      </c>
      <c r="B1368" s="460" t="s">
        <v>9530</v>
      </c>
      <c r="C1368" s="459" t="s">
        <v>5122</v>
      </c>
      <c r="D1368" s="463">
        <v>19.690000000000001</v>
      </c>
      <c r="E1368" s="462" t="s">
        <v>258</v>
      </c>
    </row>
    <row r="1369" spans="1:5" x14ac:dyDescent="0.25">
      <c r="A1369" s="459">
        <v>2588</v>
      </c>
      <c r="B1369" s="460" t="s">
        <v>9531</v>
      </c>
      <c r="C1369" s="459" t="s">
        <v>5122</v>
      </c>
      <c r="D1369" s="463">
        <v>15.64</v>
      </c>
      <c r="E1369" s="462" t="s">
        <v>258</v>
      </c>
    </row>
    <row r="1370" spans="1:5" x14ac:dyDescent="0.25">
      <c r="A1370" s="459">
        <v>2569</v>
      </c>
      <c r="B1370" s="460" t="s">
        <v>9532</v>
      </c>
      <c r="C1370" s="459" t="s">
        <v>5122</v>
      </c>
      <c r="D1370" s="463">
        <v>6.02</v>
      </c>
      <c r="E1370" s="462" t="s">
        <v>258</v>
      </c>
    </row>
    <row r="1371" spans="1:5" x14ac:dyDescent="0.25">
      <c r="A1371" s="459">
        <v>2570</v>
      </c>
      <c r="B1371" s="460" t="s">
        <v>9533</v>
      </c>
      <c r="C1371" s="459" t="s">
        <v>5122</v>
      </c>
      <c r="D1371" s="463">
        <v>10.1</v>
      </c>
      <c r="E1371" s="462" t="s">
        <v>258</v>
      </c>
    </row>
    <row r="1372" spans="1:5" x14ac:dyDescent="0.25">
      <c r="A1372" s="459">
        <v>2571</v>
      </c>
      <c r="B1372" s="460" t="s">
        <v>9534</v>
      </c>
      <c r="C1372" s="459" t="s">
        <v>5122</v>
      </c>
      <c r="D1372" s="463">
        <v>29.99</v>
      </c>
      <c r="E1372" s="462" t="s">
        <v>258</v>
      </c>
    </row>
    <row r="1373" spans="1:5" x14ac:dyDescent="0.25">
      <c r="A1373" s="459">
        <v>2593</v>
      </c>
      <c r="B1373" s="460" t="s">
        <v>9535</v>
      </c>
      <c r="C1373" s="459" t="s">
        <v>5122</v>
      </c>
      <c r="D1373" s="463">
        <v>6.42</v>
      </c>
      <c r="E1373" s="462" t="s">
        <v>258</v>
      </c>
    </row>
    <row r="1374" spans="1:5" x14ac:dyDescent="0.25">
      <c r="A1374" s="459">
        <v>2572</v>
      </c>
      <c r="B1374" s="460" t="s">
        <v>9536</v>
      </c>
      <c r="C1374" s="459" t="s">
        <v>5122</v>
      </c>
      <c r="D1374" s="463">
        <v>88.7</v>
      </c>
      <c r="E1374" s="462" t="s">
        <v>258</v>
      </c>
    </row>
    <row r="1375" spans="1:5" x14ac:dyDescent="0.25">
      <c r="A1375" s="459">
        <v>2595</v>
      </c>
      <c r="B1375" s="460" t="s">
        <v>9537</v>
      </c>
      <c r="C1375" s="459" t="s">
        <v>5122</v>
      </c>
      <c r="D1375" s="463">
        <v>138.4</v>
      </c>
      <c r="E1375" s="462" t="s">
        <v>258</v>
      </c>
    </row>
    <row r="1376" spans="1:5" x14ac:dyDescent="0.25">
      <c r="A1376" s="459">
        <v>2576</v>
      </c>
      <c r="B1376" s="460" t="s">
        <v>9538</v>
      </c>
      <c r="C1376" s="459" t="s">
        <v>5122</v>
      </c>
      <c r="D1376" s="463">
        <v>23.59</v>
      </c>
      <c r="E1376" s="462" t="s">
        <v>258</v>
      </c>
    </row>
    <row r="1377" spans="1:5" x14ac:dyDescent="0.25">
      <c r="A1377" s="459">
        <v>2575</v>
      </c>
      <c r="B1377" s="460" t="s">
        <v>9539</v>
      </c>
      <c r="C1377" s="459" t="s">
        <v>5122</v>
      </c>
      <c r="D1377" s="463">
        <v>17.73</v>
      </c>
      <c r="E1377" s="462" t="s">
        <v>258</v>
      </c>
    </row>
    <row r="1378" spans="1:5" x14ac:dyDescent="0.25">
      <c r="A1378" s="459">
        <v>2573</v>
      </c>
      <c r="B1378" s="460" t="s">
        <v>9540</v>
      </c>
      <c r="C1378" s="459" t="s">
        <v>5122</v>
      </c>
      <c r="D1378" s="463">
        <v>7.36</v>
      </c>
      <c r="E1378" s="462" t="s">
        <v>258</v>
      </c>
    </row>
    <row r="1379" spans="1:5" x14ac:dyDescent="0.25">
      <c r="A1379" s="459">
        <v>2586</v>
      </c>
      <c r="B1379" s="460" t="s">
        <v>9541</v>
      </c>
      <c r="C1379" s="459" t="s">
        <v>5122</v>
      </c>
      <c r="D1379" s="463">
        <v>11.94</v>
      </c>
      <c r="E1379" s="462" t="s">
        <v>258</v>
      </c>
    </row>
    <row r="1380" spans="1:5" x14ac:dyDescent="0.25">
      <c r="A1380" s="459">
        <v>2577</v>
      </c>
      <c r="B1380" s="460" t="s">
        <v>9542</v>
      </c>
      <c r="C1380" s="459" t="s">
        <v>5122</v>
      </c>
      <c r="D1380" s="463">
        <v>31.97</v>
      </c>
      <c r="E1380" s="462" t="s">
        <v>258</v>
      </c>
    </row>
    <row r="1381" spans="1:5" x14ac:dyDescent="0.25">
      <c r="A1381" s="459">
        <v>2574</v>
      </c>
      <c r="B1381" s="460" t="s">
        <v>9543</v>
      </c>
      <c r="C1381" s="459" t="s">
        <v>5122</v>
      </c>
      <c r="D1381" s="463">
        <v>7.41</v>
      </c>
      <c r="E1381" s="462" t="s">
        <v>258</v>
      </c>
    </row>
    <row r="1382" spans="1:5" x14ac:dyDescent="0.25">
      <c r="A1382" s="459">
        <v>2578</v>
      </c>
      <c r="B1382" s="460" t="s">
        <v>9544</v>
      </c>
      <c r="C1382" s="459" t="s">
        <v>5122</v>
      </c>
      <c r="D1382" s="463">
        <v>99.81</v>
      </c>
      <c r="E1382" s="462" t="s">
        <v>258</v>
      </c>
    </row>
    <row r="1383" spans="1:5" x14ac:dyDescent="0.25">
      <c r="A1383" s="459">
        <v>2585</v>
      </c>
      <c r="B1383" s="460" t="s">
        <v>9545</v>
      </c>
      <c r="C1383" s="459" t="s">
        <v>5122</v>
      </c>
      <c r="D1383" s="463">
        <v>136.96</v>
      </c>
      <c r="E1383" s="462" t="s">
        <v>258</v>
      </c>
    </row>
    <row r="1384" spans="1:5" x14ac:dyDescent="0.25">
      <c r="A1384" s="459">
        <v>12008</v>
      </c>
      <c r="B1384" s="460" t="s">
        <v>9546</v>
      </c>
      <c r="C1384" s="459" t="s">
        <v>5122</v>
      </c>
      <c r="D1384" s="463">
        <v>73.48</v>
      </c>
      <c r="E1384" s="462" t="s">
        <v>258</v>
      </c>
    </row>
    <row r="1385" spans="1:5" x14ac:dyDescent="0.25">
      <c r="A1385" s="459">
        <v>2582</v>
      </c>
      <c r="B1385" s="460" t="s">
        <v>9547</v>
      </c>
      <c r="C1385" s="459" t="s">
        <v>5122</v>
      </c>
      <c r="D1385" s="463">
        <v>21.88</v>
      </c>
      <c r="E1385" s="462" t="s">
        <v>258</v>
      </c>
    </row>
    <row r="1386" spans="1:5" x14ac:dyDescent="0.25">
      <c r="A1386" s="459">
        <v>2597</v>
      </c>
      <c r="B1386" s="460" t="s">
        <v>9548</v>
      </c>
      <c r="C1386" s="459" t="s">
        <v>5122</v>
      </c>
      <c r="D1386" s="463">
        <v>18.75</v>
      </c>
      <c r="E1386" s="462" t="s">
        <v>258</v>
      </c>
    </row>
    <row r="1387" spans="1:5" x14ac:dyDescent="0.25">
      <c r="A1387" s="459">
        <v>2579</v>
      </c>
      <c r="B1387" s="460" t="s">
        <v>9549</v>
      </c>
      <c r="C1387" s="459" t="s">
        <v>5122</v>
      </c>
      <c r="D1387" s="463">
        <v>8.93</v>
      </c>
      <c r="E1387" s="462" t="s">
        <v>258</v>
      </c>
    </row>
    <row r="1388" spans="1:5" x14ac:dyDescent="0.25">
      <c r="A1388" s="459">
        <v>2581</v>
      </c>
      <c r="B1388" s="460" t="s">
        <v>9550</v>
      </c>
      <c r="C1388" s="459" t="s">
        <v>5122</v>
      </c>
      <c r="D1388" s="463">
        <v>11.42</v>
      </c>
      <c r="E1388" s="462" t="s">
        <v>258</v>
      </c>
    </row>
    <row r="1389" spans="1:5" x14ac:dyDescent="0.25">
      <c r="A1389" s="459">
        <v>2596</v>
      </c>
      <c r="B1389" s="460" t="s">
        <v>9551</v>
      </c>
      <c r="C1389" s="459" t="s">
        <v>5122</v>
      </c>
      <c r="D1389" s="463">
        <v>33.79</v>
      </c>
      <c r="E1389" s="462" t="s">
        <v>258</v>
      </c>
    </row>
    <row r="1390" spans="1:5" x14ac:dyDescent="0.25">
      <c r="A1390" s="459">
        <v>2580</v>
      </c>
      <c r="B1390" s="460" t="s">
        <v>9552</v>
      </c>
      <c r="C1390" s="459" t="s">
        <v>5122</v>
      </c>
      <c r="D1390" s="463">
        <v>9.7799999999999994</v>
      </c>
      <c r="E1390" s="462" t="s">
        <v>258</v>
      </c>
    </row>
    <row r="1391" spans="1:5" x14ac:dyDescent="0.25">
      <c r="A1391" s="459">
        <v>2583</v>
      </c>
      <c r="B1391" s="460" t="s">
        <v>9553</v>
      </c>
      <c r="C1391" s="459" t="s">
        <v>5122</v>
      </c>
      <c r="D1391" s="463">
        <v>82.19</v>
      </c>
      <c r="E1391" s="462" t="s">
        <v>258</v>
      </c>
    </row>
    <row r="1392" spans="1:5" x14ac:dyDescent="0.25">
      <c r="A1392" s="459">
        <v>2584</v>
      </c>
      <c r="B1392" s="460" t="s">
        <v>9554</v>
      </c>
      <c r="C1392" s="459" t="s">
        <v>5122</v>
      </c>
      <c r="D1392" s="463">
        <v>136.82</v>
      </c>
      <c r="E1392" s="462" t="s">
        <v>258</v>
      </c>
    </row>
    <row r="1393" spans="1:5" x14ac:dyDescent="0.25">
      <c r="A1393" s="459">
        <v>12010</v>
      </c>
      <c r="B1393" s="460" t="s">
        <v>9555</v>
      </c>
      <c r="C1393" s="459" t="s">
        <v>5122</v>
      </c>
      <c r="D1393" s="463">
        <v>6.46</v>
      </c>
      <c r="E1393" s="462" t="s">
        <v>258</v>
      </c>
    </row>
    <row r="1394" spans="1:5" x14ac:dyDescent="0.25">
      <c r="A1394" s="459">
        <v>39329</v>
      </c>
      <c r="B1394" s="460" t="s">
        <v>9556</v>
      </c>
      <c r="C1394" s="459" t="s">
        <v>5122</v>
      </c>
      <c r="D1394" s="463">
        <v>6.76</v>
      </c>
      <c r="E1394" s="462" t="s">
        <v>258</v>
      </c>
    </row>
    <row r="1395" spans="1:5" x14ac:dyDescent="0.25">
      <c r="A1395" s="459">
        <v>39330</v>
      </c>
      <c r="B1395" s="460" t="s">
        <v>9557</v>
      </c>
      <c r="C1395" s="459" t="s">
        <v>5122</v>
      </c>
      <c r="D1395" s="463">
        <v>7.11</v>
      </c>
      <c r="E1395" s="462" t="s">
        <v>258</v>
      </c>
    </row>
    <row r="1396" spans="1:5" x14ac:dyDescent="0.25">
      <c r="A1396" s="459">
        <v>39332</v>
      </c>
      <c r="B1396" s="460" t="s">
        <v>9558</v>
      </c>
      <c r="C1396" s="459" t="s">
        <v>5122</v>
      </c>
      <c r="D1396" s="463">
        <v>7.95</v>
      </c>
      <c r="E1396" s="462" t="s">
        <v>258</v>
      </c>
    </row>
    <row r="1397" spans="1:5" x14ac:dyDescent="0.25">
      <c r="A1397" s="459">
        <v>39331</v>
      </c>
      <c r="B1397" s="460" t="s">
        <v>9559</v>
      </c>
      <c r="C1397" s="459" t="s">
        <v>5122</v>
      </c>
      <c r="D1397" s="463">
        <v>6.33</v>
      </c>
      <c r="E1397" s="462" t="s">
        <v>258</v>
      </c>
    </row>
    <row r="1398" spans="1:5" x14ac:dyDescent="0.25">
      <c r="A1398" s="459">
        <v>39333</v>
      </c>
      <c r="B1398" s="460" t="s">
        <v>9560</v>
      </c>
      <c r="C1398" s="459" t="s">
        <v>5122</v>
      </c>
      <c r="D1398" s="463">
        <v>6.17</v>
      </c>
      <c r="E1398" s="462" t="s">
        <v>258</v>
      </c>
    </row>
    <row r="1399" spans="1:5" x14ac:dyDescent="0.25">
      <c r="A1399" s="459">
        <v>39335</v>
      </c>
      <c r="B1399" s="460" t="s">
        <v>9561</v>
      </c>
      <c r="C1399" s="459" t="s">
        <v>5122</v>
      </c>
      <c r="D1399" s="463">
        <v>7.14</v>
      </c>
      <c r="E1399" s="462" t="s">
        <v>258</v>
      </c>
    </row>
    <row r="1400" spans="1:5" x14ac:dyDescent="0.25">
      <c r="A1400" s="459">
        <v>39334</v>
      </c>
      <c r="B1400" s="460" t="s">
        <v>9562</v>
      </c>
      <c r="C1400" s="459" t="s">
        <v>5122</v>
      </c>
      <c r="D1400" s="463">
        <v>5.67</v>
      </c>
      <c r="E1400" s="462" t="s">
        <v>258</v>
      </c>
    </row>
    <row r="1401" spans="1:5" x14ac:dyDescent="0.25">
      <c r="A1401" s="459">
        <v>12016</v>
      </c>
      <c r="B1401" s="460" t="s">
        <v>9563</v>
      </c>
      <c r="C1401" s="459" t="s">
        <v>5122</v>
      </c>
      <c r="D1401" s="463">
        <v>7.12</v>
      </c>
      <c r="E1401" s="462" t="s">
        <v>258</v>
      </c>
    </row>
    <row r="1402" spans="1:5" x14ac:dyDescent="0.25">
      <c r="A1402" s="459">
        <v>12015</v>
      </c>
      <c r="B1402" s="460" t="s">
        <v>9564</v>
      </c>
      <c r="C1402" s="459" t="s">
        <v>5122</v>
      </c>
      <c r="D1402" s="463">
        <v>8.2899999999999991</v>
      </c>
      <c r="E1402" s="462" t="s">
        <v>258</v>
      </c>
    </row>
    <row r="1403" spans="1:5" x14ac:dyDescent="0.25">
      <c r="A1403" s="459">
        <v>12020</v>
      </c>
      <c r="B1403" s="460" t="s">
        <v>9565</v>
      </c>
      <c r="C1403" s="459" t="s">
        <v>5122</v>
      </c>
      <c r="D1403" s="463">
        <v>7.12</v>
      </c>
      <c r="E1403" s="462" t="s">
        <v>258</v>
      </c>
    </row>
    <row r="1404" spans="1:5" x14ac:dyDescent="0.25">
      <c r="A1404" s="459">
        <v>12019</v>
      </c>
      <c r="B1404" s="460" t="s">
        <v>9566</v>
      </c>
      <c r="C1404" s="459" t="s">
        <v>5122</v>
      </c>
      <c r="D1404" s="463">
        <v>8.2899999999999991</v>
      </c>
      <c r="E1404" s="462" t="s">
        <v>258</v>
      </c>
    </row>
    <row r="1405" spans="1:5" x14ac:dyDescent="0.25">
      <c r="A1405" s="459">
        <v>39336</v>
      </c>
      <c r="B1405" s="460" t="s">
        <v>9567</v>
      </c>
      <c r="C1405" s="459" t="s">
        <v>5122</v>
      </c>
      <c r="D1405" s="463">
        <v>7.11</v>
      </c>
      <c r="E1405" s="462" t="s">
        <v>258</v>
      </c>
    </row>
    <row r="1406" spans="1:5" x14ac:dyDescent="0.25">
      <c r="A1406" s="459">
        <v>39338</v>
      </c>
      <c r="B1406" s="460" t="s">
        <v>9568</v>
      </c>
      <c r="C1406" s="459" t="s">
        <v>5122</v>
      </c>
      <c r="D1406" s="463">
        <v>7.95</v>
      </c>
      <c r="E1406" s="462" t="s">
        <v>258</v>
      </c>
    </row>
    <row r="1407" spans="1:5" x14ac:dyDescent="0.25">
      <c r="A1407" s="459">
        <v>39337</v>
      </c>
      <c r="B1407" s="460" t="s">
        <v>9569</v>
      </c>
      <c r="C1407" s="459" t="s">
        <v>5122</v>
      </c>
      <c r="D1407" s="463">
        <v>6.33</v>
      </c>
      <c r="E1407" s="462" t="s">
        <v>258</v>
      </c>
    </row>
    <row r="1408" spans="1:5" x14ac:dyDescent="0.25">
      <c r="A1408" s="459">
        <v>39341</v>
      </c>
      <c r="B1408" s="460" t="s">
        <v>9570</v>
      </c>
      <c r="C1408" s="459" t="s">
        <v>5122</v>
      </c>
      <c r="D1408" s="463">
        <v>10.36</v>
      </c>
      <c r="E1408" s="462" t="s">
        <v>258</v>
      </c>
    </row>
    <row r="1409" spans="1:5" x14ac:dyDescent="0.25">
      <c r="A1409" s="459">
        <v>39340</v>
      </c>
      <c r="B1409" s="460" t="s">
        <v>9571</v>
      </c>
      <c r="C1409" s="459" t="s">
        <v>5122</v>
      </c>
      <c r="D1409" s="463">
        <v>7.61</v>
      </c>
      <c r="E1409" s="462" t="s">
        <v>258</v>
      </c>
    </row>
    <row r="1410" spans="1:5" x14ac:dyDescent="0.25">
      <c r="A1410" s="459">
        <v>12025</v>
      </c>
      <c r="B1410" s="460" t="s">
        <v>9572</v>
      </c>
      <c r="C1410" s="459" t="s">
        <v>5122</v>
      </c>
      <c r="D1410" s="463">
        <v>7.86</v>
      </c>
      <c r="E1410" s="462" t="s">
        <v>258</v>
      </c>
    </row>
    <row r="1411" spans="1:5" x14ac:dyDescent="0.25">
      <c r="A1411" s="459">
        <v>39342</v>
      </c>
      <c r="B1411" s="460" t="s">
        <v>9573</v>
      </c>
      <c r="C1411" s="459" t="s">
        <v>5122</v>
      </c>
      <c r="D1411" s="463">
        <v>10.36</v>
      </c>
      <c r="E1411" s="462" t="s">
        <v>258</v>
      </c>
    </row>
    <row r="1412" spans="1:5" x14ac:dyDescent="0.25">
      <c r="A1412" s="459">
        <v>39343</v>
      </c>
      <c r="B1412" s="460" t="s">
        <v>9574</v>
      </c>
      <c r="C1412" s="459" t="s">
        <v>5122</v>
      </c>
      <c r="D1412" s="463">
        <v>8.75</v>
      </c>
      <c r="E1412" s="462" t="s">
        <v>258</v>
      </c>
    </row>
    <row r="1413" spans="1:5" x14ac:dyDescent="0.25">
      <c r="A1413" s="459">
        <v>39345</v>
      </c>
      <c r="B1413" s="460" t="s">
        <v>9575</v>
      </c>
      <c r="C1413" s="459" t="s">
        <v>5122</v>
      </c>
      <c r="D1413" s="463">
        <v>11.84</v>
      </c>
      <c r="E1413" s="462" t="s">
        <v>258</v>
      </c>
    </row>
    <row r="1414" spans="1:5" x14ac:dyDescent="0.25">
      <c r="A1414" s="459">
        <v>39344</v>
      </c>
      <c r="B1414" s="460" t="s">
        <v>9576</v>
      </c>
      <c r="C1414" s="459" t="s">
        <v>5122</v>
      </c>
      <c r="D1414" s="463">
        <v>8.4600000000000009</v>
      </c>
      <c r="E1414" s="462" t="s">
        <v>258</v>
      </c>
    </row>
    <row r="1415" spans="1:5" x14ac:dyDescent="0.25">
      <c r="A1415" s="459">
        <v>12623</v>
      </c>
      <c r="B1415" s="460" t="s">
        <v>9577</v>
      </c>
      <c r="C1415" s="459" t="s">
        <v>5125</v>
      </c>
      <c r="D1415" s="463">
        <v>10.69</v>
      </c>
      <c r="E1415" s="462" t="s">
        <v>258</v>
      </c>
    </row>
    <row r="1416" spans="1:5" x14ac:dyDescent="0.25">
      <c r="A1416" s="459">
        <v>34498</v>
      </c>
      <c r="B1416" s="460" t="s">
        <v>9578</v>
      </c>
      <c r="C1416" s="459" t="s">
        <v>5122</v>
      </c>
      <c r="D1416" s="463">
        <v>106.9</v>
      </c>
      <c r="E1416" s="462" t="s">
        <v>258</v>
      </c>
    </row>
    <row r="1417" spans="1:5" x14ac:dyDescent="0.25">
      <c r="A1417" s="459">
        <v>13244</v>
      </c>
      <c r="B1417" s="460" t="s">
        <v>9579</v>
      </c>
      <c r="C1417" s="459" t="s">
        <v>5122</v>
      </c>
      <c r="D1417" s="463">
        <v>45</v>
      </c>
      <c r="E1417" s="462" t="s">
        <v>258</v>
      </c>
    </row>
    <row r="1418" spans="1:5" ht="25.5" x14ac:dyDescent="0.25">
      <c r="A1418" s="459">
        <v>38998</v>
      </c>
      <c r="B1418" s="460" t="s">
        <v>9580</v>
      </c>
      <c r="C1418" s="459" t="s">
        <v>5122</v>
      </c>
      <c r="D1418" s="463">
        <v>7.72</v>
      </c>
      <c r="E1418" s="462" t="s">
        <v>258</v>
      </c>
    </row>
    <row r="1419" spans="1:5" ht="25.5" x14ac:dyDescent="0.25">
      <c r="A1419" s="459">
        <v>38999</v>
      </c>
      <c r="B1419" s="460" t="s">
        <v>9581</v>
      </c>
      <c r="C1419" s="459" t="s">
        <v>5122</v>
      </c>
      <c r="D1419" s="463">
        <v>12.78</v>
      </c>
      <c r="E1419" s="462" t="s">
        <v>258</v>
      </c>
    </row>
    <row r="1420" spans="1:5" ht="25.5" x14ac:dyDescent="0.25">
      <c r="A1420" s="459">
        <v>38996</v>
      </c>
      <c r="B1420" s="460" t="s">
        <v>9582</v>
      </c>
      <c r="C1420" s="459" t="s">
        <v>5122</v>
      </c>
      <c r="D1420" s="463">
        <v>11.16</v>
      </c>
      <c r="E1420" s="462" t="s">
        <v>258</v>
      </c>
    </row>
    <row r="1421" spans="1:5" ht="25.5" x14ac:dyDescent="0.25">
      <c r="A1421" s="459">
        <v>38997</v>
      </c>
      <c r="B1421" s="460" t="s">
        <v>9583</v>
      </c>
      <c r="C1421" s="459" t="s">
        <v>5122</v>
      </c>
      <c r="D1421" s="463">
        <v>18.059999999999999</v>
      </c>
      <c r="E1421" s="462" t="s">
        <v>258</v>
      </c>
    </row>
    <row r="1422" spans="1:5" x14ac:dyDescent="0.25">
      <c r="A1422" s="459">
        <v>39862</v>
      </c>
      <c r="B1422" s="460" t="s">
        <v>9584</v>
      </c>
      <c r="C1422" s="459" t="s">
        <v>5122</v>
      </c>
      <c r="D1422" s="463">
        <v>8.01</v>
      </c>
      <c r="E1422" s="462" t="s">
        <v>258</v>
      </c>
    </row>
    <row r="1423" spans="1:5" x14ac:dyDescent="0.25">
      <c r="A1423" s="459">
        <v>39863</v>
      </c>
      <c r="B1423" s="460" t="s">
        <v>9585</v>
      </c>
      <c r="C1423" s="459" t="s">
        <v>5122</v>
      </c>
      <c r="D1423" s="463">
        <v>8.1300000000000008</v>
      </c>
      <c r="E1423" s="462" t="s">
        <v>258</v>
      </c>
    </row>
    <row r="1424" spans="1:5" x14ac:dyDescent="0.25">
      <c r="A1424" s="459">
        <v>39864</v>
      </c>
      <c r="B1424" s="460" t="s">
        <v>9586</v>
      </c>
      <c r="C1424" s="459" t="s">
        <v>5122</v>
      </c>
      <c r="D1424" s="463">
        <v>10.08</v>
      </c>
      <c r="E1424" s="462" t="s">
        <v>258</v>
      </c>
    </row>
    <row r="1425" spans="1:5" x14ac:dyDescent="0.25">
      <c r="A1425" s="459">
        <v>39865</v>
      </c>
      <c r="B1425" s="460" t="s">
        <v>9587</v>
      </c>
      <c r="C1425" s="459" t="s">
        <v>5122</v>
      </c>
      <c r="D1425" s="463">
        <v>14.21</v>
      </c>
      <c r="E1425" s="462" t="s">
        <v>258</v>
      </c>
    </row>
    <row r="1426" spans="1:5" ht="25.5" x14ac:dyDescent="0.25">
      <c r="A1426" s="459">
        <v>2517</v>
      </c>
      <c r="B1426" s="460" t="s">
        <v>9588</v>
      </c>
      <c r="C1426" s="459" t="s">
        <v>5122</v>
      </c>
      <c r="D1426" s="463">
        <v>13.63</v>
      </c>
      <c r="E1426" s="462" t="s">
        <v>258</v>
      </c>
    </row>
    <row r="1427" spans="1:5" ht="25.5" x14ac:dyDescent="0.25">
      <c r="A1427" s="459">
        <v>2522</v>
      </c>
      <c r="B1427" s="460" t="s">
        <v>9589</v>
      </c>
      <c r="C1427" s="459" t="s">
        <v>5122</v>
      </c>
      <c r="D1427" s="463">
        <v>8.81</v>
      </c>
      <c r="E1427" s="462" t="s">
        <v>258</v>
      </c>
    </row>
    <row r="1428" spans="1:5" ht="25.5" x14ac:dyDescent="0.25">
      <c r="A1428" s="459">
        <v>2548</v>
      </c>
      <c r="B1428" s="460" t="s">
        <v>9590</v>
      </c>
      <c r="C1428" s="459" t="s">
        <v>5122</v>
      </c>
      <c r="D1428" s="463">
        <v>5.42</v>
      </c>
      <c r="E1428" s="462" t="s">
        <v>258</v>
      </c>
    </row>
    <row r="1429" spans="1:5" ht="25.5" x14ac:dyDescent="0.25">
      <c r="A1429" s="459">
        <v>2516</v>
      </c>
      <c r="B1429" s="460" t="s">
        <v>9591</v>
      </c>
      <c r="C1429" s="459" t="s">
        <v>5122</v>
      </c>
      <c r="D1429" s="463">
        <v>7.07</v>
      </c>
      <c r="E1429" s="462" t="s">
        <v>258</v>
      </c>
    </row>
    <row r="1430" spans="1:5" ht="25.5" x14ac:dyDescent="0.25">
      <c r="A1430" s="459">
        <v>2518</v>
      </c>
      <c r="B1430" s="460" t="s">
        <v>9592</v>
      </c>
      <c r="C1430" s="459" t="s">
        <v>5122</v>
      </c>
      <c r="D1430" s="463">
        <v>64.89</v>
      </c>
      <c r="E1430" s="462" t="s">
        <v>258</v>
      </c>
    </row>
    <row r="1431" spans="1:5" ht="25.5" x14ac:dyDescent="0.25">
      <c r="A1431" s="459">
        <v>2521</v>
      </c>
      <c r="B1431" s="460" t="s">
        <v>9593</v>
      </c>
      <c r="C1431" s="459" t="s">
        <v>5122</v>
      </c>
      <c r="D1431" s="463">
        <v>27.62</v>
      </c>
      <c r="E1431" s="462" t="s">
        <v>258</v>
      </c>
    </row>
    <row r="1432" spans="1:5" ht="25.5" x14ac:dyDescent="0.25">
      <c r="A1432" s="459">
        <v>2515</v>
      </c>
      <c r="B1432" s="460" t="s">
        <v>9594</v>
      </c>
      <c r="C1432" s="459" t="s">
        <v>5122</v>
      </c>
      <c r="D1432" s="463">
        <v>5.88</v>
      </c>
      <c r="E1432" s="462" t="s">
        <v>258</v>
      </c>
    </row>
    <row r="1433" spans="1:5" ht="25.5" x14ac:dyDescent="0.25">
      <c r="A1433" s="459">
        <v>2519</v>
      </c>
      <c r="B1433" s="460" t="s">
        <v>9595</v>
      </c>
      <c r="C1433" s="459" t="s">
        <v>5122</v>
      </c>
      <c r="D1433" s="463">
        <v>78.239999999999995</v>
      </c>
      <c r="E1433" s="462" t="s">
        <v>258</v>
      </c>
    </row>
    <row r="1434" spans="1:5" ht="25.5" x14ac:dyDescent="0.25">
      <c r="A1434" s="459">
        <v>2520</v>
      </c>
      <c r="B1434" s="460" t="s">
        <v>9596</v>
      </c>
      <c r="C1434" s="459" t="s">
        <v>5122</v>
      </c>
      <c r="D1434" s="463">
        <v>144.01</v>
      </c>
      <c r="E1434" s="462" t="s">
        <v>258</v>
      </c>
    </row>
    <row r="1435" spans="1:5" ht="25.5" x14ac:dyDescent="0.25">
      <c r="A1435" s="459">
        <v>1602</v>
      </c>
      <c r="B1435" s="460" t="s">
        <v>9597</v>
      </c>
      <c r="C1435" s="459" t="s">
        <v>5122</v>
      </c>
      <c r="D1435" s="463">
        <v>27.42</v>
      </c>
      <c r="E1435" s="462" t="s">
        <v>258</v>
      </c>
    </row>
    <row r="1436" spans="1:5" ht="25.5" x14ac:dyDescent="0.25">
      <c r="A1436" s="459">
        <v>1601</v>
      </c>
      <c r="B1436" s="460" t="s">
        <v>9598</v>
      </c>
      <c r="C1436" s="459" t="s">
        <v>5122</v>
      </c>
      <c r="D1436" s="463">
        <v>24.44</v>
      </c>
      <c r="E1436" s="462" t="s">
        <v>258</v>
      </c>
    </row>
    <row r="1437" spans="1:5" ht="25.5" x14ac:dyDescent="0.25">
      <c r="A1437" s="459">
        <v>1598</v>
      </c>
      <c r="B1437" s="460" t="s">
        <v>9599</v>
      </c>
      <c r="C1437" s="459" t="s">
        <v>5122</v>
      </c>
      <c r="D1437" s="463">
        <v>7.23</v>
      </c>
      <c r="E1437" s="462" t="s">
        <v>258</v>
      </c>
    </row>
    <row r="1438" spans="1:5" ht="25.5" x14ac:dyDescent="0.25">
      <c r="A1438" s="459">
        <v>1600</v>
      </c>
      <c r="B1438" s="460" t="s">
        <v>9600</v>
      </c>
      <c r="C1438" s="459" t="s">
        <v>5122</v>
      </c>
      <c r="D1438" s="463">
        <v>10.67</v>
      </c>
      <c r="E1438" s="462" t="s">
        <v>258</v>
      </c>
    </row>
    <row r="1439" spans="1:5" ht="25.5" x14ac:dyDescent="0.25">
      <c r="A1439" s="459">
        <v>1603</v>
      </c>
      <c r="B1439" s="460" t="s">
        <v>9601</v>
      </c>
      <c r="C1439" s="459" t="s">
        <v>5122</v>
      </c>
      <c r="D1439" s="463">
        <v>41.41</v>
      </c>
      <c r="E1439" s="462" t="s">
        <v>258</v>
      </c>
    </row>
    <row r="1440" spans="1:5" ht="25.5" x14ac:dyDescent="0.25">
      <c r="A1440" s="459">
        <v>1599</v>
      </c>
      <c r="B1440" s="460" t="s">
        <v>9602</v>
      </c>
      <c r="C1440" s="459" t="s">
        <v>5122</v>
      </c>
      <c r="D1440" s="463">
        <v>8.39</v>
      </c>
      <c r="E1440" s="462" t="s">
        <v>258</v>
      </c>
    </row>
    <row r="1441" spans="1:5" ht="25.5" x14ac:dyDescent="0.25">
      <c r="A1441" s="459">
        <v>1597</v>
      </c>
      <c r="B1441" s="460" t="s">
        <v>9603</v>
      </c>
      <c r="C1441" s="459" t="s">
        <v>5122</v>
      </c>
      <c r="D1441" s="463">
        <v>6.8</v>
      </c>
      <c r="E1441" s="462" t="s">
        <v>258</v>
      </c>
    </row>
    <row r="1442" spans="1:5" x14ac:dyDescent="0.25">
      <c r="A1442" s="459">
        <v>39600</v>
      </c>
      <c r="B1442" s="460" t="s">
        <v>9604</v>
      </c>
      <c r="C1442" s="459" t="s">
        <v>5122</v>
      </c>
      <c r="D1442" s="463">
        <v>8.7799999999999994</v>
      </c>
      <c r="E1442" s="462" t="s">
        <v>258</v>
      </c>
    </row>
    <row r="1443" spans="1:5" x14ac:dyDescent="0.25">
      <c r="A1443" s="459">
        <v>39601</v>
      </c>
      <c r="B1443" s="460" t="s">
        <v>9605</v>
      </c>
      <c r="C1443" s="459" t="s">
        <v>5122</v>
      </c>
      <c r="D1443" s="463">
        <v>15.26</v>
      </c>
      <c r="E1443" s="462" t="s">
        <v>258</v>
      </c>
    </row>
    <row r="1444" spans="1:5" x14ac:dyDescent="0.25">
      <c r="A1444" s="459">
        <v>39602</v>
      </c>
      <c r="B1444" s="460" t="s">
        <v>9606</v>
      </c>
      <c r="C1444" s="459" t="s">
        <v>5122</v>
      </c>
      <c r="D1444" s="463">
        <v>1</v>
      </c>
      <c r="E1444" s="462" t="s">
        <v>258</v>
      </c>
    </row>
    <row r="1445" spans="1:5" x14ac:dyDescent="0.25">
      <c r="A1445" s="459">
        <v>39603</v>
      </c>
      <c r="B1445" s="460" t="s">
        <v>9607</v>
      </c>
      <c r="C1445" s="459" t="s">
        <v>5122</v>
      </c>
      <c r="D1445" s="463">
        <v>1.72</v>
      </c>
      <c r="E1445" s="462" t="s">
        <v>258</v>
      </c>
    </row>
    <row r="1446" spans="1:5" ht="25.5" x14ac:dyDescent="0.25">
      <c r="A1446" s="459">
        <v>11821</v>
      </c>
      <c r="B1446" s="460" t="s">
        <v>9608</v>
      </c>
      <c r="C1446" s="459" t="s">
        <v>5122</v>
      </c>
      <c r="D1446" s="463">
        <v>5.58</v>
      </c>
      <c r="E1446" s="462" t="s">
        <v>258</v>
      </c>
    </row>
    <row r="1447" spans="1:5" ht="25.5" x14ac:dyDescent="0.25">
      <c r="A1447" s="459">
        <v>1562</v>
      </c>
      <c r="B1447" s="460" t="s">
        <v>9609</v>
      </c>
      <c r="C1447" s="459" t="s">
        <v>5122</v>
      </c>
      <c r="D1447" s="463">
        <v>9.15</v>
      </c>
      <c r="E1447" s="462" t="s">
        <v>258</v>
      </c>
    </row>
    <row r="1448" spans="1:5" ht="25.5" x14ac:dyDescent="0.25">
      <c r="A1448" s="459">
        <v>1563</v>
      </c>
      <c r="B1448" s="460" t="s">
        <v>9610</v>
      </c>
      <c r="C1448" s="459" t="s">
        <v>5122</v>
      </c>
      <c r="D1448" s="463">
        <v>12.27</v>
      </c>
      <c r="E1448" s="462" t="s">
        <v>258</v>
      </c>
    </row>
    <row r="1449" spans="1:5" x14ac:dyDescent="0.25">
      <c r="A1449" s="459">
        <v>11856</v>
      </c>
      <c r="B1449" s="460" t="s">
        <v>9611</v>
      </c>
      <c r="C1449" s="459" t="s">
        <v>5122</v>
      </c>
      <c r="D1449" s="463">
        <v>3.66</v>
      </c>
      <c r="E1449" s="462" t="s">
        <v>258</v>
      </c>
    </row>
    <row r="1450" spans="1:5" x14ac:dyDescent="0.25">
      <c r="A1450" s="459">
        <v>11857</v>
      </c>
      <c r="B1450" s="460" t="s">
        <v>9612</v>
      </c>
      <c r="C1450" s="459" t="s">
        <v>5122</v>
      </c>
      <c r="D1450" s="463">
        <v>19.260000000000002</v>
      </c>
      <c r="E1450" s="462" t="s">
        <v>258</v>
      </c>
    </row>
    <row r="1451" spans="1:5" x14ac:dyDescent="0.25">
      <c r="A1451" s="459">
        <v>11858</v>
      </c>
      <c r="B1451" s="460" t="s">
        <v>9613</v>
      </c>
      <c r="C1451" s="459" t="s">
        <v>5122</v>
      </c>
      <c r="D1451" s="463">
        <v>23.9</v>
      </c>
      <c r="E1451" s="462" t="s">
        <v>258</v>
      </c>
    </row>
    <row r="1452" spans="1:5" x14ac:dyDescent="0.25">
      <c r="A1452" s="459">
        <v>1539</v>
      </c>
      <c r="B1452" s="460" t="s">
        <v>9614</v>
      </c>
      <c r="C1452" s="459" t="s">
        <v>5122</v>
      </c>
      <c r="D1452" s="463">
        <v>4.3</v>
      </c>
      <c r="E1452" s="462" t="s">
        <v>258</v>
      </c>
    </row>
    <row r="1453" spans="1:5" x14ac:dyDescent="0.25">
      <c r="A1453" s="459">
        <v>11859</v>
      </c>
      <c r="B1453" s="460" t="s">
        <v>9615</v>
      </c>
      <c r="C1453" s="459" t="s">
        <v>5122</v>
      </c>
      <c r="D1453" s="463">
        <v>32.520000000000003</v>
      </c>
      <c r="E1453" s="462" t="s">
        <v>258</v>
      </c>
    </row>
    <row r="1454" spans="1:5" x14ac:dyDescent="0.25">
      <c r="A1454" s="459">
        <v>1550</v>
      </c>
      <c r="B1454" s="460" t="s">
        <v>9616</v>
      </c>
      <c r="C1454" s="459" t="s">
        <v>5122</v>
      </c>
      <c r="D1454" s="463">
        <v>4.54</v>
      </c>
      <c r="E1454" s="462" t="s">
        <v>258</v>
      </c>
    </row>
    <row r="1455" spans="1:5" x14ac:dyDescent="0.25">
      <c r="A1455" s="459">
        <v>11854</v>
      </c>
      <c r="B1455" s="460" t="s">
        <v>9617</v>
      </c>
      <c r="C1455" s="459" t="s">
        <v>5122</v>
      </c>
      <c r="D1455" s="463">
        <v>5.67</v>
      </c>
      <c r="E1455" s="462" t="s">
        <v>258</v>
      </c>
    </row>
    <row r="1456" spans="1:5" x14ac:dyDescent="0.25">
      <c r="A1456" s="459">
        <v>11862</v>
      </c>
      <c r="B1456" s="460" t="s">
        <v>9618</v>
      </c>
      <c r="C1456" s="459" t="s">
        <v>5122</v>
      </c>
      <c r="D1456" s="463">
        <v>7.95</v>
      </c>
      <c r="E1456" s="462" t="s">
        <v>258</v>
      </c>
    </row>
    <row r="1457" spans="1:5" x14ac:dyDescent="0.25">
      <c r="A1457" s="459">
        <v>11863</v>
      </c>
      <c r="B1457" s="460" t="s">
        <v>9619</v>
      </c>
      <c r="C1457" s="459" t="s">
        <v>5122</v>
      </c>
      <c r="D1457" s="463">
        <v>3.21</v>
      </c>
      <c r="E1457" s="462" t="s">
        <v>258</v>
      </c>
    </row>
    <row r="1458" spans="1:5" x14ac:dyDescent="0.25">
      <c r="A1458" s="459">
        <v>11855</v>
      </c>
      <c r="B1458" s="460" t="s">
        <v>9620</v>
      </c>
      <c r="C1458" s="459" t="s">
        <v>5122</v>
      </c>
      <c r="D1458" s="463">
        <v>11.87</v>
      </c>
      <c r="E1458" s="462" t="s">
        <v>258</v>
      </c>
    </row>
    <row r="1459" spans="1:5" x14ac:dyDescent="0.25">
      <c r="A1459" s="459">
        <v>11864</v>
      </c>
      <c r="B1459" s="460" t="s">
        <v>9621</v>
      </c>
      <c r="C1459" s="459" t="s">
        <v>5122</v>
      </c>
      <c r="D1459" s="463">
        <v>17.95</v>
      </c>
      <c r="E1459" s="462" t="s">
        <v>258</v>
      </c>
    </row>
    <row r="1460" spans="1:5" ht="25.5" x14ac:dyDescent="0.25">
      <c r="A1460" s="459">
        <v>2527</v>
      </c>
      <c r="B1460" s="460" t="s">
        <v>9622</v>
      </c>
      <c r="C1460" s="459" t="s">
        <v>5122</v>
      </c>
      <c r="D1460" s="463">
        <v>4.88</v>
      </c>
      <c r="E1460" s="462" t="s">
        <v>258</v>
      </c>
    </row>
    <row r="1461" spans="1:5" ht="25.5" x14ac:dyDescent="0.25">
      <c r="A1461" s="459">
        <v>2526</v>
      </c>
      <c r="B1461" s="460" t="s">
        <v>9623</v>
      </c>
      <c r="C1461" s="459" t="s">
        <v>5122</v>
      </c>
      <c r="D1461" s="463">
        <v>3.12</v>
      </c>
      <c r="E1461" s="462" t="s">
        <v>258</v>
      </c>
    </row>
    <row r="1462" spans="1:5" ht="25.5" x14ac:dyDescent="0.25">
      <c r="A1462" s="459">
        <v>2487</v>
      </c>
      <c r="B1462" s="460" t="s">
        <v>9624</v>
      </c>
      <c r="C1462" s="459" t="s">
        <v>5122</v>
      </c>
      <c r="D1462" s="463">
        <v>1.06</v>
      </c>
      <c r="E1462" s="462" t="s">
        <v>258</v>
      </c>
    </row>
    <row r="1463" spans="1:5" ht="25.5" x14ac:dyDescent="0.25">
      <c r="A1463" s="459">
        <v>2483</v>
      </c>
      <c r="B1463" s="460" t="s">
        <v>9625</v>
      </c>
      <c r="C1463" s="459" t="s">
        <v>5122</v>
      </c>
      <c r="D1463" s="463">
        <v>2.2200000000000002</v>
      </c>
      <c r="E1463" s="462" t="s">
        <v>258</v>
      </c>
    </row>
    <row r="1464" spans="1:5" ht="25.5" x14ac:dyDescent="0.25">
      <c r="A1464" s="459">
        <v>2528</v>
      </c>
      <c r="B1464" s="460" t="s">
        <v>9626</v>
      </c>
      <c r="C1464" s="459" t="s">
        <v>5122</v>
      </c>
      <c r="D1464" s="463">
        <v>12.28</v>
      </c>
      <c r="E1464" s="462" t="s">
        <v>258</v>
      </c>
    </row>
    <row r="1465" spans="1:5" ht="25.5" x14ac:dyDescent="0.25">
      <c r="A1465" s="459">
        <v>2489</v>
      </c>
      <c r="B1465" s="460" t="s">
        <v>9627</v>
      </c>
      <c r="C1465" s="459" t="s">
        <v>5122</v>
      </c>
      <c r="D1465" s="463">
        <v>5.4</v>
      </c>
      <c r="E1465" s="462" t="s">
        <v>258</v>
      </c>
    </row>
    <row r="1466" spans="1:5" ht="25.5" x14ac:dyDescent="0.25">
      <c r="A1466" s="459">
        <v>2488</v>
      </c>
      <c r="B1466" s="460" t="s">
        <v>9628</v>
      </c>
      <c r="C1466" s="459" t="s">
        <v>5122</v>
      </c>
      <c r="D1466" s="463">
        <v>1.25</v>
      </c>
      <c r="E1466" s="462" t="s">
        <v>258</v>
      </c>
    </row>
    <row r="1467" spans="1:5" ht="25.5" x14ac:dyDescent="0.25">
      <c r="A1467" s="459">
        <v>2484</v>
      </c>
      <c r="B1467" s="460" t="s">
        <v>9629</v>
      </c>
      <c r="C1467" s="459" t="s">
        <v>5122</v>
      </c>
      <c r="D1467" s="463">
        <v>17.829999999999998</v>
      </c>
      <c r="E1467" s="462" t="s">
        <v>258</v>
      </c>
    </row>
    <row r="1468" spans="1:5" ht="25.5" x14ac:dyDescent="0.25">
      <c r="A1468" s="459">
        <v>2485</v>
      </c>
      <c r="B1468" s="460" t="s">
        <v>9630</v>
      </c>
      <c r="C1468" s="459" t="s">
        <v>5122</v>
      </c>
      <c r="D1468" s="463">
        <v>27.95</v>
      </c>
      <c r="E1468" s="462" t="s">
        <v>258</v>
      </c>
    </row>
    <row r="1469" spans="1:5" x14ac:dyDescent="0.25">
      <c r="A1469" s="459">
        <v>38005</v>
      </c>
      <c r="B1469" s="460" t="s">
        <v>9631</v>
      </c>
      <c r="C1469" s="459" t="s">
        <v>5122</v>
      </c>
      <c r="D1469" s="463">
        <v>9.56</v>
      </c>
      <c r="E1469" s="462" t="s">
        <v>258</v>
      </c>
    </row>
    <row r="1470" spans="1:5" x14ac:dyDescent="0.25">
      <c r="A1470" s="459">
        <v>38006</v>
      </c>
      <c r="B1470" s="460" t="s">
        <v>9632</v>
      </c>
      <c r="C1470" s="459" t="s">
        <v>5122</v>
      </c>
      <c r="D1470" s="463">
        <v>11.74</v>
      </c>
      <c r="E1470" s="462" t="s">
        <v>258</v>
      </c>
    </row>
    <row r="1471" spans="1:5" x14ac:dyDescent="0.25">
      <c r="A1471" s="459">
        <v>38428</v>
      </c>
      <c r="B1471" s="460" t="s">
        <v>9633</v>
      </c>
      <c r="C1471" s="459" t="s">
        <v>5122</v>
      </c>
      <c r="D1471" s="463">
        <v>11</v>
      </c>
      <c r="E1471" s="462" t="s">
        <v>258</v>
      </c>
    </row>
    <row r="1472" spans="1:5" x14ac:dyDescent="0.25">
      <c r="A1472" s="459">
        <v>38007</v>
      </c>
      <c r="B1472" s="460" t="s">
        <v>9634</v>
      </c>
      <c r="C1472" s="459" t="s">
        <v>5122</v>
      </c>
      <c r="D1472" s="463">
        <v>17.97</v>
      </c>
      <c r="E1472" s="462" t="s">
        <v>258</v>
      </c>
    </row>
    <row r="1473" spans="1:5" x14ac:dyDescent="0.25">
      <c r="A1473" s="459">
        <v>38008</v>
      </c>
      <c r="B1473" s="460" t="s">
        <v>9635</v>
      </c>
      <c r="C1473" s="459" t="s">
        <v>5122</v>
      </c>
      <c r="D1473" s="463">
        <v>72.38</v>
      </c>
      <c r="E1473" s="462" t="s">
        <v>258</v>
      </c>
    </row>
    <row r="1474" spans="1:5" x14ac:dyDescent="0.25">
      <c r="A1474" s="459">
        <v>38009</v>
      </c>
      <c r="B1474" s="460" t="s">
        <v>9636</v>
      </c>
      <c r="C1474" s="459" t="s">
        <v>5122</v>
      </c>
      <c r="D1474" s="463">
        <v>88.46</v>
      </c>
      <c r="E1474" s="462" t="s">
        <v>258</v>
      </c>
    </row>
    <row r="1475" spans="1:5" ht="25.5" x14ac:dyDescent="0.25">
      <c r="A1475" s="459">
        <v>39279</v>
      </c>
      <c r="B1475" s="460" t="s">
        <v>9637</v>
      </c>
      <c r="C1475" s="459" t="s">
        <v>5122</v>
      </c>
      <c r="D1475" s="463">
        <v>10.66</v>
      </c>
      <c r="E1475" s="462" t="s">
        <v>258</v>
      </c>
    </row>
    <row r="1476" spans="1:5" ht="25.5" x14ac:dyDescent="0.25">
      <c r="A1476" s="459">
        <v>38845</v>
      </c>
      <c r="B1476" s="460" t="s">
        <v>9638</v>
      </c>
      <c r="C1476" s="459" t="s">
        <v>5122</v>
      </c>
      <c r="D1476" s="463">
        <v>15.43</v>
      </c>
      <c r="E1476" s="462" t="s">
        <v>258</v>
      </c>
    </row>
    <row r="1477" spans="1:5" ht="25.5" x14ac:dyDescent="0.25">
      <c r="A1477" s="459">
        <v>39280</v>
      </c>
      <c r="B1477" s="460" t="s">
        <v>9639</v>
      </c>
      <c r="C1477" s="459" t="s">
        <v>5122</v>
      </c>
      <c r="D1477" s="463">
        <v>13.82</v>
      </c>
      <c r="E1477" s="462" t="s">
        <v>258</v>
      </c>
    </row>
    <row r="1478" spans="1:5" ht="25.5" x14ac:dyDescent="0.25">
      <c r="A1478" s="459">
        <v>39281</v>
      </c>
      <c r="B1478" s="460" t="s">
        <v>9640</v>
      </c>
      <c r="C1478" s="459" t="s">
        <v>5122</v>
      </c>
      <c r="D1478" s="463">
        <v>18.2</v>
      </c>
      <c r="E1478" s="462" t="s">
        <v>258</v>
      </c>
    </row>
    <row r="1479" spans="1:5" ht="25.5" x14ac:dyDescent="0.25">
      <c r="A1479" s="459">
        <v>38849</v>
      </c>
      <c r="B1479" s="460" t="s">
        <v>9641</v>
      </c>
      <c r="C1479" s="459" t="s">
        <v>5122</v>
      </c>
      <c r="D1479" s="463">
        <v>15.59</v>
      </c>
      <c r="E1479" s="462" t="s">
        <v>258</v>
      </c>
    </row>
    <row r="1480" spans="1:5" ht="25.5" x14ac:dyDescent="0.25">
      <c r="A1480" s="459">
        <v>39282</v>
      </c>
      <c r="B1480" s="460" t="s">
        <v>9642</v>
      </c>
      <c r="C1480" s="459" t="s">
        <v>5122</v>
      </c>
      <c r="D1480" s="463">
        <v>18.63</v>
      </c>
      <c r="E1480" s="462" t="s">
        <v>258</v>
      </c>
    </row>
    <row r="1481" spans="1:5" ht="25.5" x14ac:dyDescent="0.25">
      <c r="A1481" s="459">
        <v>38852</v>
      </c>
      <c r="B1481" s="460" t="s">
        <v>9643</v>
      </c>
      <c r="C1481" s="459" t="s">
        <v>5122</v>
      </c>
      <c r="D1481" s="463">
        <v>25.35</v>
      </c>
      <c r="E1481" s="462" t="s">
        <v>258</v>
      </c>
    </row>
    <row r="1482" spans="1:5" ht="25.5" x14ac:dyDescent="0.25">
      <c r="A1482" s="459">
        <v>38844</v>
      </c>
      <c r="B1482" s="460" t="s">
        <v>9644</v>
      </c>
      <c r="C1482" s="459" t="s">
        <v>5122</v>
      </c>
      <c r="D1482" s="463">
        <v>7.79</v>
      </c>
      <c r="E1482" s="462" t="s">
        <v>258</v>
      </c>
    </row>
    <row r="1483" spans="1:5" ht="25.5" x14ac:dyDescent="0.25">
      <c r="A1483" s="459">
        <v>38846</v>
      </c>
      <c r="B1483" s="460" t="s">
        <v>9645</v>
      </c>
      <c r="C1483" s="459" t="s">
        <v>5122</v>
      </c>
      <c r="D1483" s="463">
        <v>8.52</v>
      </c>
      <c r="E1483" s="462" t="s">
        <v>258</v>
      </c>
    </row>
    <row r="1484" spans="1:5" ht="25.5" x14ac:dyDescent="0.25">
      <c r="A1484" s="459">
        <v>38847</v>
      </c>
      <c r="B1484" s="460" t="s">
        <v>9646</v>
      </c>
      <c r="C1484" s="459" t="s">
        <v>5122</v>
      </c>
      <c r="D1484" s="463">
        <v>10.48</v>
      </c>
      <c r="E1484" s="462" t="s">
        <v>258</v>
      </c>
    </row>
    <row r="1485" spans="1:5" ht="25.5" x14ac:dyDescent="0.25">
      <c r="A1485" s="459">
        <v>38850</v>
      </c>
      <c r="B1485" s="460" t="s">
        <v>9647</v>
      </c>
      <c r="C1485" s="459" t="s">
        <v>5122</v>
      </c>
      <c r="D1485" s="463">
        <v>14.57</v>
      </c>
      <c r="E1485" s="462" t="s">
        <v>258</v>
      </c>
    </row>
    <row r="1486" spans="1:5" ht="25.5" x14ac:dyDescent="0.25">
      <c r="A1486" s="459">
        <v>38848</v>
      </c>
      <c r="B1486" s="460" t="s">
        <v>9648</v>
      </c>
      <c r="C1486" s="459" t="s">
        <v>5122</v>
      </c>
      <c r="D1486" s="463">
        <v>12.19</v>
      </c>
      <c r="E1486" s="462" t="s">
        <v>258</v>
      </c>
    </row>
    <row r="1487" spans="1:5" ht="25.5" x14ac:dyDescent="0.25">
      <c r="A1487" s="459">
        <v>38851</v>
      </c>
      <c r="B1487" s="460" t="s">
        <v>9649</v>
      </c>
      <c r="C1487" s="459" t="s">
        <v>5122</v>
      </c>
      <c r="D1487" s="463">
        <v>22.15</v>
      </c>
      <c r="E1487" s="462" t="s">
        <v>258</v>
      </c>
    </row>
    <row r="1488" spans="1:5" x14ac:dyDescent="0.25">
      <c r="A1488" s="459">
        <v>38860</v>
      </c>
      <c r="B1488" s="460" t="s">
        <v>9650</v>
      </c>
      <c r="C1488" s="459" t="s">
        <v>5122</v>
      </c>
      <c r="D1488" s="463">
        <v>6.26</v>
      </c>
      <c r="E1488" s="462" t="s">
        <v>258</v>
      </c>
    </row>
    <row r="1489" spans="1:5" x14ac:dyDescent="0.25">
      <c r="A1489" s="459">
        <v>38861</v>
      </c>
      <c r="B1489" s="460" t="s">
        <v>9651</v>
      </c>
      <c r="C1489" s="459" t="s">
        <v>5122</v>
      </c>
      <c r="D1489" s="463">
        <v>8.42</v>
      </c>
      <c r="E1489" s="462" t="s">
        <v>258</v>
      </c>
    </row>
    <row r="1490" spans="1:5" x14ac:dyDescent="0.25">
      <c r="A1490" s="459">
        <v>38862</v>
      </c>
      <c r="B1490" s="460" t="s">
        <v>9652</v>
      </c>
      <c r="C1490" s="459" t="s">
        <v>5122</v>
      </c>
      <c r="D1490" s="463">
        <v>7.1</v>
      </c>
      <c r="E1490" s="462" t="s">
        <v>258</v>
      </c>
    </row>
    <row r="1491" spans="1:5" x14ac:dyDescent="0.25">
      <c r="A1491" s="459">
        <v>38863</v>
      </c>
      <c r="B1491" s="460" t="s">
        <v>9653</v>
      </c>
      <c r="C1491" s="459" t="s">
        <v>5122</v>
      </c>
      <c r="D1491" s="463">
        <v>8.16</v>
      </c>
      <c r="E1491" s="462" t="s">
        <v>258</v>
      </c>
    </row>
    <row r="1492" spans="1:5" x14ac:dyDescent="0.25">
      <c r="A1492" s="459">
        <v>38865</v>
      </c>
      <c r="B1492" s="460" t="s">
        <v>9654</v>
      </c>
      <c r="C1492" s="459" t="s">
        <v>5122</v>
      </c>
      <c r="D1492" s="463">
        <v>11.08</v>
      </c>
      <c r="E1492" s="462" t="s">
        <v>258</v>
      </c>
    </row>
    <row r="1493" spans="1:5" x14ac:dyDescent="0.25">
      <c r="A1493" s="459">
        <v>38864</v>
      </c>
      <c r="B1493" s="460" t="s">
        <v>9655</v>
      </c>
      <c r="C1493" s="459" t="s">
        <v>5122</v>
      </c>
      <c r="D1493" s="463">
        <v>16.93</v>
      </c>
      <c r="E1493" s="462" t="s">
        <v>258</v>
      </c>
    </row>
    <row r="1494" spans="1:5" x14ac:dyDescent="0.25">
      <c r="A1494" s="459">
        <v>38866</v>
      </c>
      <c r="B1494" s="460" t="s">
        <v>9656</v>
      </c>
      <c r="C1494" s="459" t="s">
        <v>5122</v>
      </c>
      <c r="D1494" s="463">
        <v>11.92</v>
      </c>
      <c r="E1494" s="462" t="s">
        <v>258</v>
      </c>
    </row>
    <row r="1495" spans="1:5" x14ac:dyDescent="0.25">
      <c r="A1495" s="459">
        <v>38868</v>
      </c>
      <c r="B1495" s="460" t="s">
        <v>9657</v>
      </c>
      <c r="C1495" s="459" t="s">
        <v>5122</v>
      </c>
      <c r="D1495" s="463">
        <v>19.87</v>
      </c>
      <c r="E1495" s="462" t="s">
        <v>258</v>
      </c>
    </row>
    <row r="1496" spans="1:5" ht="25.5" x14ac:dyDescent="0.25">
      <c r="A1496" s="459">
        <v>38853</v>
      </c>
      <c r="B1496" s="460" t="s">
        <v>9658</v>
      </c>
      <c r="C1496" s="459" t="s">
        <v>5122</v>
      </c>
      <c r="D1496" s="463">
        <v>6.42</v>
      </c>
      <c r="E1496" s="462" t="s">
        <v>258</v>
      </c>
    </row>
    <row r="1497" spans="1:5" ht="25.5" x14ac:dyDescent="0.25">
      <c r="A1497" s="459">
        <v>38854</v>
      </c>
      <c r="B1497" s="460" t="s">
        <v>9659</v>
      </c>
      <c r="C1497" s="459" t="s">
        <v>5122</v>
      </c>
      <c r="D1497" s="463">
        <v>8.7799999999999994</v>
      </c>
      <c r="E1497" s="462" t="s">
        <v>258</v>
      </c>
    </row>
    <row r="1498" spans="1:5" ht="25.5" x14ac:dyDescent="0.25">
      <c r="A1498" s="459">
        <v>38855</v>
      </c>
      <c r="B1498" s="460" t="s">
        <v>9660</v>
      </c>
      <c r="C1498" s="459" t="s">
        <v>5122</v>
      </c>
      <c r="D1498" s="463">
        <v>6.51</v>
      </c>
      <c r="E1498" s="462" t="s">
        <v>258</v>
      </c>
    </row>
    <row r="1499" spans="1:5" ht="25.5" x14ac:dyDescent="0.25">
      <c r="A1499" s="459">
        <v>38856</v>
      </c>
      <c r="B1499" s="460" t="s">
        <v>9661</v>
      </c>
      <c r="C1499" s="459" t="s">
        <v>5122</v>
      </c>
      <c r="D1499" s="463">
        <v>10.45</v>
      </c>
      <c r="E1499" s="462" t="s">
        <v>258</v>
      </c>
    </row>
    <row r="1500" spans="1:5" ht="25.5" x14ac:dyDescent="0.25">
      <c r="A1500" s="459">
        <v>38857</v>
      </c>
      <c r="B1500" s="460" t="s">
        <v>9662</v>
      </c>
      <c r="C1500" s="459" t="s">
        <v>5122</v>
      </c>
      <c r="D1500" s="463">
        <v>13.83</v>
      </c>
      <c r="E1500" s="462" t="s">
        <v>258</v>
      </c>
    </row>
    <row r="1501" spans="1:5" ht="25.5" x14ac:dyDescent="0.25">
      <c r="A1501" s="459">
        <v>38858</v>
      </c>
      <c r="B1501" s="460" t="s">
        <v>9663</v>
      </c>
      <c r="C1501" s="459" t="s">
        <v>5122</v>
      </c>
      <c r="D1501" s="463">
        <v>12.57</v>
      </c>
      <c r="E1501" s="462" t="s">
        <v>258</v>
      </c>
    </row>
    <row r="1502" spans="1:5" ht="25.5" x14ac:dyDescent="0.25">
      <c r="A1502" s="459">
        <v>38859</v>
      </c>
      <c r="B1502" s="460" t="s">
        <v>9664</v>
      </c>
      <c r="C1502" s="459" t="s">
        <v>5122</v>
      </c>
      <c r="D1502" s="463">
        <v>20.36</v>
      </c>
      <c r="E1502" s="462" t="s">
        <v>258</v>
      </c>
    </row>
    <row r="1503" spans="1:5" ht="25.5" x14ac:dyDescent="0.25">
      <c r="A1503" s="459">
        <v>1607</v>
      </c>
      <c r="B1503" s="460" t="s">
        <v>9665</v>
      </c>
      <c r="C1503" s="459" t="s">
        <v>5137</v>
      </c>
      <c r="D1503" s="463">
        <v>0.14000000000000001</v>
      </c>
      <c r="E1503" s="462" t="s">
        <v>258</v>
      </c>
    </row>
    <row r="1504" spans="1:5" ht="25.5" x14ac:dyDescent="0.25">
      <c r="A1504" s="459">
        <v>11467</v>
      </c>
      <c r="B1504" s="460" t="s">
        <v>9666</v>
      </c>
      <c r="C1504" s="459" t="s">
        <v>5122</v>
      </c>
      <c r="D1504" s="463">
        <v>15.09</v>
      </c>
      <c r="E1504" s="462" t="s">
        <v>258</v>
      </c>
    </row>
    <row r="1505" spans="1:5" ht="25.5" x14ac:dyDescent="0.25">
      <c r="A1505" s="459">
        <v>38169</v>
      </c>
      <c r="B1505" s="460" t="s">
        <v>9667</v>
      </c>
      <c r="C1505" s="459" t="s">
        <v>5137</v>
      </c>
      <c r="D1505" s="463">
        <v>60.54</v>
      </c>
      <c r="E1505" s="462" t="s">
        <v>258</v>
      </c>
    </row>
    <row r="1506" spans="1:5" ht="25.5" x14ac:dyDescent="0.25">
      <c r="A1506" s="459">
        <v>6142</v>
      </c>
      <c r="B1506" s="460" t="s">
        <v>9668</v>
      </c>
      <c r="C1506" s="459" t="s">
        <v>5122</v>
      </c>
      <c r="D1506" s="463">
        <v>5.24</v>
      </c>
      <c r="E1506" s="462" t="s">
        <v>258</v>
      </c>
    </row>
    <row r="1507" spans="1:5" ht="25.5" x14ac:dyDescent="0.25">
      <c r="A1507" s="459">
        <v>11686</v>
      </c>
      <c r="B1507" s="460" t="s">
        <v>9669</v>
      </c>
      <c r="C1507" s="459" t="s">
        <v>5122</v>
      </c>
      <c r="D1507" s="463">
        <v>7.27</v>
      </c>
      <c r="E1507" s="462" t="s">
        <v>258</v>
      </c>
    </row>
    <row r="1508" spans="1:5" ht="25.5" x14ac:dyDescent="0.25">
      <c r="A1508" s="459">
        <v>37598</v>
      </c>
      <c r="B1508" s="460" t="s">
        <v>9670</v>
      </c>
      <c r="C1508" s="459" t="s">
        <v>5122</v>
      </c>
      <c r="D1508" s="463">
        <v>18.899999999999999</v>
      </c>
      <c r="E1508" s="462" t="s">
        <v>258</v>
      </c>
    </row>
    <row r="1509" spans="1:5" ht="38.25" x14ac:dyDescent="0.25">
      <c r="A1509" s="459">
        <v>25398</v>
      </c>
      <c r="B1509" s="460" t="s">
        <v>9671</v>
      </c>
      <c r="C1509" s="459" t="s">
        <v>5122</v>
      </c>
      <c r="D1509" s="461">
        <v>2386.66</v>
      </c>
      <c r="E1509" s="462" t="s">
        <v>258</v>
      </c>
    </row>
    <row r="1510" spans="1:5" ht="38.25" x14ac:dyDescent="0.25">
      <c r="A1510" s="459">
        <v>25399</v>
      </c>
      <c r="B1510" s="460" t="s">
        <v>9672</v>
      </c>
      <c r="C1510" s="459" t="s">
        <v>5122</v>
      </c>
      <c r="D1510" s="461">
        <v>1448.91</v>
      </c>
      <c r="E1510" s="462" t="s">
        <v>258</v>
      </c>
    </row>
    <row r="1511" spans="1:5" ht="25.5" x14ac:dyDescent="0.25">
      <c r="A1511" s="459">
        <v>10667</v>
      </c>
      <c r="B1511" s="460" t="s">
        <v>9673</v>
      </c>
      <c r="C1511" s="459" t="s">
        <v>5122</v>
      </c>
      <c r="D1511" s="461">
        <v>10343.5</v>
      </c>
      <c r="E1511" s="462" t="s">
        <v>258</v>
      </c>
    </row>
    <row r="1512" spans="1:5" ht="25.5" x14ac:dyDescent="0.25">
      <c r="A1512" s="459">
        <v>1613</v>
      </c>
      <c r="B1512" s="460" t="s">
        <v>9674</v>
      </c>
      <c r="C1512" s="459" t="s">
        <v>5122</v>
      </c>
      <c r="D1512" s="461">
        <v>1260.26</v>
      </c>
      <c r="E1512" s="462" t="s">
        <v>258</v>
      </c>
    </row>
    <row r="1513" spans="1:5" ht="25.5" x14ac:dyDescent="0.25">
      <c r="A1513" s="459">
        <v>1626</v>
      </c>
      <c r="B1513" s="460" t="s">
        <v>9675</v>
      </c>
      <c r="C1513" s="459" t="s">
        <v>5122</v>
      </c>
      <c r="D1513" s="461">
        <v>1884.87</v>
      </c>
      <c r="E1513" s="462" t="s">
        <v>258</v>
      </c>
    </row>
    <row r="1514" spans="1:5" ht="25.5" x14ac:dyDescent="0.25">
      <c r="A1514" s="459">
        <v>1625</v>
      </c>
      <c r="B1514" s="460" t="s">
        <v>9676</v>
      </c>
      <c r="C1514" s="459" t="s">
        <v>5122</v>
      </c>
      <c r="D1514" s="463">
        <v>131.65</v>
      </c>
      <c r="E1514" s="462" t="s">
        <v>258</v>
      </c>
    </row>
    <row r="1515" spans="1:5" ht="25.5" x14ac:dyDescent="0.25">
      <c r="A1515" s="459">
        <v>1622</v>
      </c>
      <c r="B1515" s="460" t="s">
        <v>9677</v>
      </c>
      <c r="C1515" s="459" t="s">
        <v>5122</v>
      </c>
      <c r="D1515" s="461">
        <v>4253.3900000000003</v>
      </c>
      <c r="E1515" s="462" t="s">
        <v>258</v>
      </c>
    </row>
    <row r="1516" spans="1:5" ht="25.5" x14ac:dyDescent="0.25">
      <c r="A1516" s="459">
        <v>1620</v>
      </c>
      <c r="B1516" s="460" t="s">
        <v>9678</v>
      </c>
      <c r="C1516" s="459" t="s">
        <v>5122</v>
      </c>
      <c r="D1516" s="463">
        <v>277.33</v>
      </c>
      <c r="E1516" s="462" t="s">
        <v>258</v>
      </c>
    </row>
    <row r="1517" spans="1:5" ht="25.5" x14ac:dyDescent="0.25">
      <c r="A1517" s="459">
        <v>1629</v>
      </c>
      <c r="B1517" s="460" t="s">
        <v>9679</v>
      </c>
      <c r="C1517" s="459" t="s">
        <v>5122</v>
      </c>
      <c r="D1517" s="461">
        <v>10351.73</v>
      </c>
      <c r="E1517" s="462" t="s">
        <v>258</v>
      </c>
    </row>
    <row r="1518" spans="1:5" ht="25.5" x14ac:dyDescent="0.25">
      <c r="A1518" s="459">
        <v>1627</v>
      </c>
      <c r="B1518" s="460" t="s">
        <v>9680</v>
      </c>
      <c r="C1518" s="459" t="s">
        <v>5122</v>
      </c>
      <c r="D1518" s="463">
        <v>530.1</v>
      </c>
      <c r="E1518" s="462" t="s">
        <v>258</v>
      </c>
    </row>
    <row r="1519" spans="1:5" x14ac:dyDescent="0.25">
      <c r="A1519" s="459">
        <v>1623</v>
      </c>
      <c r="B1519" s="460" t="s">
        <v>9681</v>
      </c>
      <c r="C1519" s="459" t="s">
        <v>5122</v>
      </c>
      <c r="D1519" s="463">
        <v>107.36</v>
      </c>
      <c r="E1519" s="462" t="s">
        <v>258</v>
      </c>
    </row>
    <row r="1520" spans="1:5" x14ac:dyDescent="0.25">
      <c r="A1520" s="459">
        <v>1619</v>
      </c>
      <c r="B1520" s="460" t="s">
        <v>9682</v>
      </c>
      <c r="C1520" s="459" t="s">
        <v>5122</v>
      </c>
      <c r="D1520" s="463">
        <v>147.69</v>
      </c>
      <c r="E1520" s="462" t="s">
        <v>258</v>
      </c>
    </row>
    <row r="1521" spans="1:5" ht="25.5" x14ac:dyDescent="0.25">
      <c r="A1521" s="459">
        <v>1630</v>
      </c>
      <c r="B1521" s="460" t="s">
        <v>9683</v>
      </c>
      <c r="C1521" s="459" t="s">
        <v>5122</v>
      </c>
      <c r="D1521" s="461">
        <v>3251.8</v>
      </c>
      <c r="E1521" s="462" t="s">
        <v>258</v>
      </c>
    </row>
    <row r="1522" spans="1:5" ht="25.5" x14ac:dyDescent="0.25">
      <c r="A1522" s="459">
        <v>1616</v>
      </c>
      <c r="B1522" s="460" t="s">
        <v>9684</v>
      </c>
      <c r="C1522" s="459" t="s">
        <v>5122</v>
      </c>
      <c r="D1522" s="461">
        <v>5001.33</v>
      </c>
      <c r="E1522" s="462" t="s">
        <v>258</v>
      </c>
    </row>
    <row r="1523" spans="1:5" x14ac:dyDescent="0.25">
      <c r="A1523" s="459">
        <v>1614</v>
      </c>
      <c r="B1523" s="460" t="s">
        <v>9685</v>
      </c>
      <c r="C1523" s="459" t="s">
        <v>5122</v>
      </c>
      <c r="D1523" s="463">
        <v>228.58</v>
      </c>
      <c r="E1523" s="462" t="s">
        <v>258</v>
      </c>
    </row>
    <row r="1524" spans="1:5" ht="25.5" x14ac:dyDescent="0.25">
      <c r="A1524" s="459">
        <v>1617</v>
      </c>
      <c r="B1524" s="460" t="s">
        <v>9686</v>
      </c>
      <c r="C1524" s="459" t="s">
        <v>5122</v>
      </c>
      <c r="D1524" s="461">
        <v>5970.5</v>
      </c>
      <c r="E1524" s="462" t="s">
        <v>258</v>
      </c>
    </row>
    <row r="1525" spans="1:5" x14ac:dyDescent="0.25">
      <c r="A1525" s="459">
        <v>1621</v>
      </c>
      <c r="B1525" s="460" t="s">
        <v>9687</v>
      </c>
      <c r="C1525" s="459" t="s">
        <v>5122</v>
      </c>
      <c r="D1525" s="463">
        <v>408.8</v>
      </c>
      <c r="E1525" s="462" t="s">
        <v>258</v>
      </c>
    </row>
    <row r="1526" spans="1:5" ht="25.5" x14ac:dyDescent="0.25">
      <c r="A1526" s="459">
        <v>1624</v>
      </c>
      <c r="B1526" s="460" t="s">
        <v>9688</v>
      </c>
      <c r="C1526" s="459" t="s">
        <v>5122</v>
      </c>
      <c r="D1526" s="461">
        <v>14675.79</v>
      </c>
      <c r="E1526" s="462" t="s">
        <v>258</v>
      </c>
    </row>
    <row r="1527" spans="1:5" x14ac:dyDescent="0.25">
      <c r="A1527" s="459">
        <v>1615</v>
      </c>
      <c r="B1527" s="460" t="s">
        <v>9689</v>
      </c>
      <c r="C1527" s="459" t="s">
        <v>5122</v>
      </c>
      <c r="D1527" s="463">
        <v>767.67</v>
      </c>
      <c r="E1527" s="462" t="s">
        <v>258</v>
      </c>
    </row>
    <row r="1528" spans="1:5" x14ac:dyDescent="0.25">
      <c r="A1528" s="459">
        <v>1612</v>
      </c>
      <c r="B1528" s="460" t="s">
        <v>9690</v>
      </c>
      <c r="C1528" s="459" t="s">
        <v>5122</v>
      </c>
      <c r="D1528" s="463">
        <v>101.11</v>
      </c>
      <c r="E1528" s="462" t="s">
        <v>258</v>
      </c>
    </row>
    <row r="1529" spans="1:5" x14ac:dyDescent="0.25">
      <c r="A1529" s="459">
        <v>1618</v>
      </c>
      <c r="B1529" s="460" t="s">
        <v>9691</v>
      </c>
      <c r="C1529" s="459" t="s">
        <v>5122</v>
      </c>
      <c r="D1529" s="461">
        <v>1054.9000000000001</v>
      </c>
      <c r="E1529" s="462" t="s">
        <v>258</v>
      </c>
    </row>
    <row r="1530" spans="1:5" x14ac:dyDescent="0.25">
      <c r="A1530" s="459">
        <v>14211</v>
      </c>
      <c r="B1530" s="460" t="s">
        <v>9692</v>
      </c>
      <c r="C1530" s="459" t="s">
        <v>5122</v>
      </c>
      <c r="D1530" s="463">
        <v>32.49</v>
      </c>
      <c r="E1530" s="462" t="s">
        <v>258</v>
      </c>
    </row>
    <row r="1531" spans="1:5" x14ac:dyDescent="0.25">
      <c r="A1531" s="459">
        <v>34500</v>
      </c>
      <c r="B1531" s="460" t="s">
        <v>9693</v>
      </c>
      <c r="C1531" s="459" t="s">
        <v>5121</v>
      </c>
      <c r="D1531" s="463">
        <v>121</v>
      </c>
      <c r="E1531" s="462" t="s">
        <v>374</v>
      </c>
    </row>
    <row r="1532" spans="1:5" x14ac:dyDescent="0.25">
      <c r="A1532" s="459">
        <v>40934</v>
      </c>
      <c r="B1532" s="460" t="s">
        <v>9694</v>
      </c>
      <c r="C1532" s="459" t="s">
        <v>5130</v>
      </c>
      <c r="D1532" s="461">
        <v>21567.06</v>
      </c>
      <c r="E1532" s="462" t="s">
        <v>374</v>
      </c>
    </row>
    <row r="1533" spans="1:5" x14ac:dyDescent="0.25">
      <c r="A1533" s="459">
        <v>5328</v>
      </c>
      <c r="B1533" s="460" t="s">
        <v>9695</v>
      </c>
      <c r="C1533" s="459" t="s">
        <v>5122</v>
      </c>
      <c r="D1533" s="463">
        <v>3.64</v>
      </c>
      <c r="E1533" s="462" t="s">
        <v>258</v>
      </c>
    </row>
    <row r="1534" spans="1:5" x14ac:dyDescent="0.25">
      <c r="A1534" s="459">
        <v>38200</v>
      </c>
      <c r="B1534" s="460" t="s">
        <v>9696</v>
      </c>
      <c r="C1534" s="459" t="s">
        <v>5138</v>
      </c>
      <c r="D1534" s="463">
        <v>478.04</v>
      </c>
      <c r="E1534" s="462" t="s">
        <v>258</v>
      </c>
    </row>
    <row r="1535" spans="1:5" ht="25.5" x14ac:dyDescent="0.25">
      <c r="A1535" s="459">
        <v>39269</v>
      </c>
      <c r="B1535" s="460" t="s">
        <v>9697</v>
      </c>
      <c r="C1535" s="459" t="s">
        <v>5125</v>
      </c>
      <c r="D1535" s="463">
        <v>0.89</v>
      </c>
      <c r="E1535" s="462" t="s">
        <v>258</v>
      </c>
    </row>
    <row r="1536" spans="1:5" ht="25.5" x14ac:dyDescent="0.25">
      <c r="A1536" s="459">
        <v>11889</v>
      </c>
      <c r="B1536" s="460" t="s">
        <v>9698</v>
      </c>
      <c r="C1536" s="459" t="s">
        <v>5125</v>
      </c>
      <c r="D1536" s="463">
        <v>1.24</v>
      </c>
      <c r="E1536" s="462" t="s">
        <v>258</v>
      </c>
    </row>
    <row r="1537" spans="1:5" ht="25.5" x14ac:dyDescent="0.25">
      <c r="A1537" s="459">
        <v>39270</v>
      </c>
      <c r="B1537" s="460" t="s">
        <v>9699</v>
      </c>
      <c r="C1537" s="459" t="s">
        <v>5125</v>
      </c>
      <c r="D1537" s="463">
        <v>1.48</v>
      </c>
      <c r="E1537" s="462" t="s">
        <v>258</v>
      </c>
    </row>
    <row r="1538" spans="1:5" ht="25.5" x14ac:dyDescent="0.25">
      <c r="A1538" s="459">
        <v>11890</v>
      </c>
      <c r="B1538" s="460" t="s">
        <v>9700</v>
      </c>
      <c r="C1538" s="459" t="s">
        <v>5125</v>
      </c>
      <c r="D1538" s="463">
        <v>1.93</v>
      </c>
      <c r="E1538" s="462" t="s">
        <v>258</v>
      </c>
    </row>
    <row r="1539" spans="1:5" ht="25.5" x14ac:dyDescent="0.25">
      <c r="A1539" s="459">
        <v>11891</v>
      </c>
      <c r="B1539" s="460" t="s">
        <v>9701</v>
      </c>
      <c r="C1539" s="459" t="s">
        <v>5125</v>
      </c>
      <c r="D1539" s="463">
        <v>3.19</v>
      </c>
      <c r="E1539" s="462" t="s">
        <v>258</v>
      </c>
    </row>
    <row r="1540" spans="1:5" ht="25.5" x14ac:dyDescent="0.25">
      <c r="A1540" s="459">
        <v>11892</v>
      </c>
      <c r="B1540" s="460" t="s">
        <v>9702</v>
      </c>
      <c r="C1540" s="459" t="s">
        <v>5125</v>
      </c>
      <c r="D1540" s="463">
        <v>4.91</v>
      </c>
      <c r="E1540" s="462" t="s">
        <v>258</v>
      </c>
    </row>
    <row r="1541" spans="1:5" x14ac:dyDescent="0.25">
      <c r="A1541" s="459">
        <v>37601</v>
      </c>
      <c r="B1541" s="460" t="s">
        <v>9703</v>
      </c>
      <c r="C1541" s="459" t="s">
        <v>5125</v>
      </c>
      <c r="D1541" s="463">
        <v>4.2</v>
      </c>
      <c r="E1541" s="462" t="s">
        <v>258</v>
      </c>
    </row>
    <row r="1542" spans="1:5" x14ac:dyDescent="0.25">
      <c r="A1542" s="459">
        <v>1634</v>
      </c>
      <c r="B1542" s="460" t="s">
        <v>9704</v>
      </c>
      <c r="C1542" s="459" t="s">
        <v>5125</v>
      </c>
      <c r="D1542" s="463">
        <v>4.33</v>
      </c>
      <c r="E1542" s="462" t="s">
        <v>258</v>
      </c>
    </row>
    <row r="1543" spans="1:5" ht="25.5" x14ac:dyDescent="0.25">
      <c r="A1543" s="459">
        <v>5086</v>
      </c>
      <c r="B1543" s="460" t="s">
        <v>9705</v>
      </c>
      <c r="C1543" s="459" t="s">
        <v>5126</v>
      </c>
      <c r="D1543" s="463">
        <v>25.06</v>
      </c>
      <c r="E1543" s="462" t="s">
        <v>258</v>
      </c>
    </row>
    <row r="1544" spans="1:5" ht="25.5" x14ac:dyDescent="0.25">
      <c r="A1544" s="459">
        <v>11280</v>
      </c>
      <c r="B1544" s="460" t="s">
        <v>9706</v>
      </c>
      <c r="C1544" s="459" t="s">
        <v>5122</v>
      </c>
      <c r="D1544" s="461">
        <v>8287.9500000000007</v>
      </c>
      <c r="E1544" s="462" t="s">
        <v>258</v>
      </c>
    </row>
    <row r="1545" spans="1:5" ht="25.5" x14ac:dyDescent="0.25">
      <c r="A1545" s="459">
        <v>40519</v>
      </c>
      <c r="B1545" s="460" t="s">
        <v>9707</v>
      </c>
      <c r="C1545" s="459" t="s">
        <v>5122</v>
      </c>
      <c r="D1545" s="461">
        <v>68323.06</v>
      </c>
      <c r="E1545" s="462" t="s">
        <v>258</v>
      </c>
    </row>
    <row r="1546" spans="1:5" x14ac:dyDescent="0.25">
      <c r="A1546" s="459">
        <v>39869</v>
      </c>
      <c r="B1546" s="460" t="s">
        <v>9708</v>
      </c>
      <c r="C1546" s="459" t="s">
        <v>5122</v>
      </c>
      <c r="D1546" s="463">
        <v>7.96</v>
      </c>
      <c r="E1546" s="462" t="s">
        <v>258</v>
      </c>
    </row>
    <row r="1547" spans="1:5" x14ac:dyDescent="0.25">
      <c r="A1547" s="459">
        <v>39870</v>
      </c>
      <c r="B1547" s="460" t="s">
        <v>9709</v>
      </c>
      <c r="C1547" s="459" t="s">
        <v>5122</v>
      </c>
      <c r="D1547" s="463">
        <v>12.17</v>
      </c>
      <c r="E1547" s="462" t="s">
        <v>258</v>
      </c>
    </row>
    <row r="1548" spans="1:5" x14ac:dyDescent="0.25">
      <c r="A1548" s="459">
        <v>39871</v>
      </c>
      <c r="B1548" s="460" t="s">
        <v>9710</v>
      </c>
      <c r="C1548" s="459" t="s">
        <v>5122</v>
      </c>
      <c r="D1548" s="463">
        <v>13.64</v>
      </c>
      <c r="E1548" s="462" t="s">
        <v>258</v>
      </c>
    </row>
    <row r="1549" spans="1:5" x14ac:dyDescent="0.25">
      <c r="A1549" s="459">
        <v>12722</v>
      </c>
      <c r="B1549" s="460" t="s">
        <v>9711</v>
      </c>
      <c r="C1549" s="459" t="s">
        <v>5122</v>
      </c>
      <c r="D1549" s="463">
        <v>456.68</v>
      </c>
      <c r="E1549" s="462" t="s">
        <v>258</v>
      </c>
    </row>
    <row r="1550" spans="1:5" x14ac:dyDescent="0.25">
      <c r="A1550" s="459">
        <v>12714</v>
      </c>
      <c r="B1550" s="460" t="s">
        <v>9712</v>
      </c>
      <c r="C1550" s="459" t="s">
        <v>5122</v>
      </c>
      <c r="D1550" s="463">
        <v>2.98</v>
      </c>
      <c r="E1550" s="462" t="s">
        <v>258</v>
      </c>
    </row>
    <row r="1551" spans="1:5" x14ac:dyDescent="0.25">
      <c r="A1551" s="459">
        <v>12715</v>
      </c>
      <c r="B1551" s="460" t="s">
        <v>9713</v>
      </c>
      <c r="C1551" s="459" t="s">
        <v>5122</v>
      </c>
      <c r="D1551" s="463">
        <v>6.73</v>
      </c>
      <c r="E1551" s="462" t="s">
        <v>258</v>
      </c>
    </row>
    <row r="1552" spans="1:5" x14ac:dyDescent="0.25">
      <c r="A1552" s="459">
        <v>12716</v>
      </c>
      <c r="B1552" s="460" t="s">
        <v>9714</v>
      </c>
      <c r="C1552" s="459" t="s">
        <v>5122</v>
      </c>
      <c r="D1552" s="463">
        <v>11.56</v>
      </c>
      <c r="E1552" s="462" t="s">
        <v>258</v>
      </c>
    </row>
    <row r="1553" spans="1:5" x14ac:dyDescent="0.25">
      <c r="A1553" s="459">
        <v>12717</v>
      </c>
      <c r="B1553" s="460" t="s">
        <v>9715</v>
      </c>
      <c r="C1553" s="459" t="s">
        <v>5122</v>
      </c>
      <c r="D1553" s="463">
        <v>22.72</v>
      </c>
      <c r="E1553" s="462" t="s">
        <v>258</v>
      </c>
    </row>
    <row r="1554" spans="1:5" x14ac:dyDescent="0.25">
      <c r="A1554" s="459">
        <v>12718</v>
      </c>
      <c r="B1554" s="460" t="s">
        <v>9716</v>
      </c>
      <c r="C1554" s="459" t="s">
        <v>5122</v>
      </c>
      <c r="D1554" s="463">
        <v>34.86</v>
      </c>
      <c r="E1554" s="462" t="s">
        <v>258</v>
      </c>
    </row>
    <row r="1555" spans="1:5" x14ac:dyDescent="0.25">
      <c r="A1555" s="459">
        <v>12719</v>
      </c>
      <c r="B1555" s="460" t="s">
        <v>9717</v>
      </c>
      <c r="C1555" s="459" t="s">
        <v>5122</v>
      </c>
      <c r="D1555" s="463">
        <v>55.35</v>
      </c>
      <c r="E1555" s="462" t="s">
        <v>258</v>
      </c>
    </row>
    <row r="1556" spans="1:5" x14ac:dyDescent="0.25">
      <c r="A1556" s="459">
        <v>12720</v>
      </c>
      <c r="B1556" s="460" t="s">
        <v>9718</v>
      </c>
      <c r="C1556" s="459" t="s">
        <v>5122</v>
      </c>
      <c r="D1556" s="463">
        <v>192.73</v>
      </c>
      <c r="E1556" s="462" t="s">
        <v>258</v>
      </c>
    </row>
    <row r="1557" spans="1:5" x14ac:dyDescent="0.25">
      <c r="A1557" s="459">
        <v>12721</v>
      </c>
      <c r="B1557" s="460" t="s">
        <v>9719</v>
      </c>
      <c r="C1557" s="459" t="s">
        <v>5122</v>
      </c>
      <c r="D1557" s="463">
        <v>184.81</v>
      </c>
      <c r="E1557" s="462" t="s">
        <v>258</v>
      </c>
    </row>
    <row r="1558" spans="1:5" x14ac:dyDescent="0.25">
      <c r="A1558" s="459">
        <v>3468</v>
      </c>
      <c r="B1558" s="460" t="s">
        <v>9720</v>
      </c>
      <c r="C1558" s="459" t="s">
        <v>5122</v>
      </c>
      <c r="D1558" s="463">
        <v>23.67</v>
      </c>
      <c r="E1558" s="462" t="s">
        <v>258</v>
      </c>
    </row>
    <row r="1559" spans="1:5" x14ac:dyDescent="0.25">
      <c r="A1559" s="459">
        <v>3465</v>
      </c>
      <c r="B1559" s="460" t="s">
        <v>9721</v>
      </c>
      <c r="C1559" s="459" t="s">
        <v>5122</v>
      </c>
      <c r="D1559" s="463">
        <v>23.66</v>
      </c>
      <c r="E1559" s="462" t="s">
        <v>258</v>
      </c>
    </row>
    <row r="1560" spans="1:5" x14ac:dyDescent="0.25">
      <c r="A1560" s="459">
        <v>12403</v>
      </c>
      <c r="B1560" s="460" t="s">
        <v>9722</v>
      </c>
      <c r="C1560" s="459" t="s">
        <v>5122</v>
      </c>
      <c r="D1560" s="463">
        <v>16.86</v>
      </c>
      <c r="E1560" s="462" t="s">
        <v>258</v>
      </c>
    </row>
    <row r="1561" spans="1:5" x14ac:dyDescent="0.25">
      <c r="A1561" s="459">
        <v>3463</v>
      </c>
      <c r="B1561" s="460" t="s">
        <v>9723</v>
      </c>
      <c r="C1561" s="459" t="s">
        <v>5122</v>
      </c>
      <c r="D1561" s="463">
        <v>9.85</v>
      </c>
      <c r="E1561" s="462" t="s">
        <v>258</v>
      </c>
    </row>
    <row r="1562" spans="1:5" x14ac:dyDescent="0.25">
      <c r="A1562" s="459">
        <v>3464</v>
      </c>
      <c r="B1562" s="460" t="s">
        <v>9724</v>
      </c>
      <c r="C1562" s="459" t="s">
        <v>5122</v>
      </c>
      <c r="D1562" s="463">
        <v>9.85</v>
      </c>
      <c r="E1562" s="462" t="s">
        <v>258</v>
      </c>
    </row>
    <row r="1563" spans="1:5" x14ac:dyDescent="0.25">
      <c r="A1563" s="459">
        <v>3466</v>
      </c>
      <c r="B1563" s="460" t="s">
        <v>9725</v>
      </c>
      <c r="C1563" s="459" t="s">
        <v>5122</v>
      </c>
      <c r="D1563" s="463">
        <v>60.1</v>
      </c>
      <c r="E1563" s="462" t="s">
        <v>258</v>
      </c>
    </row>
    <row r="1564" spans="1:5" x14ac:dyDescent="0.25">
      <c r="A1564" s="459">
        <v>3467</v>
      </c>
      <c r="B1564" s="460" t="s">
        <v>9726</v>
      </c>
      <c r="C1564" s="459" t="s">
        <v>5122</v>
      </c>
      <c r="D1564" s="463">
        <v>33.94</v>
      </c>
      <c r="E1564" s="462" t="s">
        <v>258</v>
      </c>
    </row>
    <row r="1565" spans="1:5" x14ac:dyDescent="0.25">
      <c r="A1565" s="459">
        <v>3462</v>
      </c>
      <c r="B1565" s="460" t="s">
        <v>9727</v>
      </c>
      <c r="C1565" s="459" t="s">
        <v>5122</v>
      </c>
      <c r="D1565" s="463">
        <v>6.5</v>
      </c>
      <c r="E1565" s="462" t="s">
        <v>258</v>
      </c>
    </row>
    <row r="1566" spans="1:5" x14ac:dyDescent="0.25">
      <c r="A1566" s="459">
        <v>3446</v>
      </c>
      <c r="B1566" s="460" t="s">
        <v>9728</v>
      </c>
      <c r="C1566" s="459" t="s">
        <v>5122</v>
      </c>
      <c r="D1566" s="463">
        <v>20.010000000000002</v>
      </c>
      <c r="E1566" s="462" t="s">
        <v>258</v>
      </c>
    </row>
    <row r="1567" spans="1:5" x14ac:dyDescent="0.25">
      <c r="A1567" s="459">
        <v>3445</v>
      </c>
      <c r="B1567" s="460" t="s">
        <v>9729</v>
      </c>
      <c r="C1567" s="459" t="s">
        <v>5122</v>
      </c>
      <c r="D1567" s="463">
        <v>16.329999999999998</v>
      </c>
      <c r="E1567" s="462" t="s">
        <v>258</v>
      </c>
    </row>
    <row r="1568" spans="1:5" x14ac:dyDescent="0.25">
      <c r="A1568" s="459">
        <v>3441</v>
      </c>
      <c r="B1568" s="460" t="s">
        <v>9730</v>
      </c>
      <c r="C1568" s="459" t="s">
        <v>5122</v>
      </c>
      <c r="D1568" s="463">
        <v>4.6100000000000003</v>
      </c>
      <c r="E1568" s="462" t="s">
        <v>258</v>
      </c>
    </row>
    <row r="1569" spans="1:5" x14ac:dyDescent="0.25">
      <c r="A1569" s="459">
        <v>3444</v>
      </c>
      <c r="B1569" s="460" t="s">
        <v>9731</v>
      </c>
      <c r="C1569" s="459" t="s">
        <v>5122</v>
      </c>
      <c r="D1569" s="463">
        <v>10.050000000000001</v>
      </c>
      <c r="E1569" s="462" t="s">
        <v>258</v>
      </c>
    </row>
    <row r="1570" spans="1:5" x14ac:dyDescent="0.25">
      <c r="A1570" s="459">
        <v>12402</v>
      </c>
      <c r="B1570" s="460" t="s">
        <v>9732</v>
      </c>
      <c r="C1570" s="459" t="s">
        <v>5122</v>
      </c>
      <c r="D1570" s="463">
        <v>56.25</v>
      </c>
      <c r="E1570" s="462" t="s">
        <v>258</v>
      </c>
    </row>
    <row r="1571" spans="1:5" x14ac:dyDescent="0.25">
      <c r="A1571" s="459">
        <v>3447</v>
      </c>
      <c r="B1571" s="460" t="s">
        <v>9733</v>
      </c>
      <c r="C1571" s="459" t="s">
        <v>5122</v>
      </c>
      <c r="D1571" s="463">
        <v>29.1</v>
      </c>
      <c r="E1571" s="462" t="s">
        <v>258</v>
      </c>
    </row>
    <row r="1572" spans="1:5" x14ac:dyDescent="0.25">
      <c r="A1572" s="459">
        <v>3442</v>
      </c>
      <c r="B1572" s="460" t="s">
        <v>9734</v>
      </c>
      <c r="C1572" s="459" t="s">
        <v>5122</v>
      </c>
      <c r="D1572" s="463">
        <v>6.89</v>
      </c>
      <c r="E1572" s="462" t="s">
        <v>258</v>
      </c>
    </row>
    <row r="1573" spans="1:5" x14ac:dyDescent="0.25">
      <c r="A1573" s="459">
        <v>3448</v>
      </c>
      <c r="B1573" s="460" t="s">
        <v>9735</v>
      </c>
      <c r="C1573" s="459" t="s">
        <v>5122</v>
      </c>
      <c r="D1573" s="463">
        <v>82.23</v>
      </c>
      <c r="E1573" s="462" t="s">
        <v>258</v>
      </c>
    </row>
    <row r="1574" spans="1:5" x14ac:dyDescent="0.25">
      <c r="A1574" s="459">
        <v>3449</v>
      </c>
      <c r="B1574" s="460" t="s">
        <v>9736</v>
      </c>
      <c r="C1574" s="459" t="s">
        <v>5122</v>
      </c>
      <c r="D1574" s="463">
        <v>144.09</v>
      </c>
      <c r="E1574" s="462" t="s">
        <v>258</v>
      </c>
    </row>
    <row r="1575" spans="1:5" x14ac:dyDescent="0.25">
      <c r="A1575" s="459">
        <v>37438</v>
      </c>
      <c r="B1575" s="460" t="s">
        <v>9737</v>
      </c>
      <c r="C1575" s="459" t="s">
        <v>5122</v>
      </c>
      <c r="D1575" s="463">
        <v>146.93</v>
      </c>
      <c r="E1575" s="462" t="s">
        <v>258</v>
      </c>
    </row>
    <row r="1576" spans="1:5" x14ac:dyDescent="0.25">
      <c r="A1576" s="459">
        <v>37439</v>
      </c>
      <c r="B1576" s="460" t="s">
        <v>9738</v>
      </c>
      <c r="C1576" s="459" t="s">
        <v>5122</v>
      </c>
      <c r="D1576" s="463">
        <v>960.63</v>
      </c>
      <c r="E1576" s="462" t="s">
        <v>258</v>
      </c>
    </row>
    <row r="1577" spans="1:5" x14ac:dyDescent="0.25">
      <c r="A1577" s="459">
        <v>37435</v>
      </c>
      <c r="B1577" s="460" t="s">
        <v>9739</v>
      </c>
      <c r="C1577" s="459" t="s">
        <v>5122</v>
      </c>
      <c r="D1577" s="463">
        <v>17.260000000000002</v>
      </c>
      <c r="E1577" s="462" t="s">
        <v>258</v>
      </c>
    </row>
    <row r="1578" spans="1:5" x14ac:dyDescent="0.25">
      <c r="A1578" s="459">
        <v>37436</v>
      </c>
      <c r="B1578" s="460" t="s">
        <v>9740</v>
      </c>
      <c r="C1578" s="459" t="s">
        <v>5122</v>
      </c>
      <c r="D1578" s="463">
        <v>20.38</v>
      </c>
      <c r="E1578" s="462" t="s">
        <v>258</v>
      </c>
    </row>
    <row r="1579" spans="1:5" x14ac:dyDescent="0.25">
      <c r="A1579" s="459">
        <v>37437</v>
      </c>
      <c r="B1579" s="460" t="s">
        <v>9741</v>
      </c>
      <c r="C1579" s="459" t="s">
        <v>5122</v>
      </c>
      <c r="D1579" s="463">
        <v>29.47</v>
      </c>
      <c r="E1579" s="462" t="s">
        <v>258</v>
      </c>
    </row>
    <row r="1580" spans="1:5" x14ac:dyDescent="0.25">
      <c r="A1580" s="459">
        <v>3473</v>
      </c>
      <c r="B1580" s="460" t="s">
        <v>9742</v>
      </c>
      <c r="C1580" s="459" t="s">
        <v>5122</v>
      </c>
      <c r="D1580" s="463">
        <v>22.62</v>
      </c>
      <c r="E1580" s="462" t="s">
        <v>258</v>
      </c>
    </row>
    <row r="1581" spans="1:5" x14ac:dyDescent="0.25">
      <c r="A1581" s="459">
        <v>3474</v>
      </c>
      <c r="B1581" s="460" t="s">
        <v>9743</v>
      </c>
      <c r="C1581" s="459" t="s">
        <v>5122</v>
      </c>
      <c r="D1581" s="463">
        <v>18.649999999999999</v>
      </c>
      <c r="E1581" s="462" t="s">
        <v>258</v>
      </c>
    </row>
    <row r="1582" spans="1:5" x14ac:dyDescent="0.25">
      <c r="A1582" s="459">
        <v>3450</v>
      </c>
      <c r="B1582" s="460" t="s">
        <v>9744</v>
      </c>
      <c r="C1582" s="459" t="s">
        <v>5122</v>
      </c>
      <c r="D1582" s="463">
        <v>5.4</v>
      </c>
      <c r="E1582" s="462" t="s">
        <v>258</v>
      </c>
    </row>
    <row r="1583" spans="1:5" x14ac:dyDescent="0.25">
      <c r="A1583" s="459">
        <v>3443</v>
      </c>
      <c r="B1583" s="460" t="s">
        <v>9745</v>
      </c>
      <c r="C1583" s="459" t="s">
        <v>5122</v>
      </c>
      <c r="D1583" s="463">
        <v>11.6</v>
      </c>
      <c r="E1583" s="462" t="s">
        <v>258</v>
      </c>
    </row>
    <row r="1584" spans="1:5" x14ac:dyDescent="0.25">
      <c r="A1584" s="459">
        <v>3453</v>
      </c>
      <c r="B1584" s="460" t="s">
        <v>9746</v>
      </c>
      <c r="C1584" s="459" t="s">
        <v>5122</v>
      </c>
      <c r="D1584" s="463">
        <v>66.040000000000006</v>
      </c>
      <c r="E1584" s="462" t="s">
        <v>258</v>
      </c>
    </row>
    <row r="1585" spans="1:5" x14ac:dyDescent="0.25">
      <c r="A1585" s="459">
        <v>3452</v>
      </c>
      <c r="B1585" s="460" t="s">
        <v>9747</v>
      </c>
      <c r="C1585" s="459" t="s">
        <v>5122</v>
      </c>
      <c r="D1585" s="463">
        <v>32.590000000000003</v>
      </c>
      <c r="E1585" s="462" t="s">
        <v>258</v>
      </c>
    </row>
    <row r="1586" spans="1:5" x14ac:dyDescent="0.25">
      <c r="A1586" s="459">
        <v>3451</v>
      </c>
      <c r="B1586" s="460" t="s">
        <v>9748</v>
      </c>
      <c r="C1586" s="459" t="s">
        <v>5122</v>
      </c>
      <c r="D1586" s="463">
        <v>6.46</v>
      </c>
      <c r="E1586" s="462" t="s">
        <v>258</v>
      </c>
    </row>
    <row r="1587" spans="1:5" x14ac:dyDescent="0.25">
      <c r="A1587" s="459">
        <v>3454</v>
      </c>
      <c r="B1587" s="460" t="s">
        <v>9749</v>
      </c>
      <c r="C1587" s="459" t="s">
        <v>5122</v>
      </c>
      <c r="D1587" s="463">
        <v>100.44</v>
      </c>
      <c r="E1587" s="462" t="s">
        <v>258</v>
      </c>
    </row>
    <row r="1588" spans="1:5" x14ac:dyDescent="0.25">
      <c r="A1588" s="459">
        <v>3458</v>
      </c>
      <c r="B1588" s="460" t="s">
        <v>9750</v>
      </c>
      <c r="C1588" s="459" t="s">
        <v>5122</v>
      </c>
      <c r="D1588" s="463">
        <v>18.13</v>
      </c>
      <c r="E1588" s="462" t="s">
        <v>258</v>
      </c>
    </row>
    <row r="1589" spans="1:5" x14ac:dyDescent="0.25">
      <c r="A1589" s="459">
        <v>3457</v>
      </c>
      <c r="B1589" s="460" t="s">
        <v>9751</v>
      </c>
      <c r="C1589" s="459" t="s">
        <v>5122</v>
      </c>
      <c r="D1589" s="463">
        <v>13.61</v>
      </c>
      <c r="E1589" s="462" t="s">
        <v>258</v>
      </c>
    </row>
    <row r="1590" spans="1:5" x14ac:dyDescent="0.25">
      <c r="A1590" s="459">
        <v>3455</v>
      </c>
      <c r="B1590" s="460" t="s">
        <v>9752</v>
      </c>
      <c r="C1590" s="459" t="s">
        <v>5122</v>
      </c>
      <c r="D1590" s="463">
        <v>3.86</v>
      </c>
      <c r="E1590" s="462" t="s">
        <v>258</v>
      </c>
    </row>
    <row r="1591" spans="1:5" x14ac:dyDescent="0.25">
      <c r="A1591" s="459">
        <v>3472</v>
      </c>
      <c r="B1591" s="460" t="s">
        <v>9753</v>
      </c>
      <c r="C1591" s="459" t="s">
        <v>5122</v>
      </c>
      <c r="D1591" s="463">
        <v>8.68</v>
      </c>
      <c r="E1591" s="462" t="s">
        <v>258</v>
      </c>
    </row>
    <row r="1592" spans="1:5" x14ac:dyDescent="0.25">
      <c r="A1592" s="459">
        <v>3470</v>
      </c>
      <c r="B1592" s="460" t="s">
        <v>9754</v>
      </c>
      <c r="C1592" s="459" t="s">
        <v>5122</v>
      </c>
      <c r="D1592" s="463">
        <v>50.64</v>
      </c>
      <c r="E1592" s="462" t="s">
        <v>258</v>
      </c>
    </row>
    <row r="1593" spans="1:5" x14ac:dyDescent="0.25">
      <c r="A1593" s="459">
        <v>3471</v>
      </c>
      <c r="B1593" s="460" t="s">
        <v>9755</v>
      </c>
      <c r="C1593" s="459" t="s">
        <v>5122</v>
      </c>
      <c r="D1593" s="463">
        <v>27.82</v>
      </c>
      <c r="E1593" s="462" t="s">
        <v>258</v>
      </c>
    </row>
    <row r="1594" spans="1:5" x14ac:dyDescent="0.25">
      <c r="A1594" s="459">
        <v>3456</v>
      </c>
      <c r="B1594" s="460" t="s">
        <v>9756</v>
      </c>
      <c r="C1594" s="459" t="s">
        <v>5122</v>
      </c>
      <c r="D1594" s="463">
        <v>5.78</v>
      </c>
      <c r="E1594" s="462" t="s">
        <v>258</v>
      </c>
    </row>
    <row r="1595" spans="1:5" x14ac:dyDescent="0.25">
      <c r="A1595" s="459">
        <v>3459</v>
      </c>
      <c r="B1595" s="460" t="s">
        <v>9757</v>
      </c>
      <c r="C1595" s="459" t="s">
        <v>5122</v>
      </c>
      <c r="D1595" s="463">
        <v>71.42</v>
      </c>
      <c r="E1595" s="462" t="s">
        <v>258</v>
      </c>
    </row>
    <row r="1596" spans="1:5" x14ac:dyDescent="0.25">
      <c r="A1596" s="459">
        <v>3469</v>
      </c>
      <c r="B1596" s="460" t="s">
        <v>9758</v>
      </c>
      <c r="C1596" s="459" t="s">
        <v>5122</v>
      </c>
      <c r="D1596" s="463">
        <v>135.83000000000001</v>
      </c>
      <c r="E1596" s="462" t="s">
        <v>258</v>
      </c>
    </row>
    <row r="1597" spans="1:5" x14ac:dyDescent="0.25">
      <c r="A1597" s="459">
        <v>3460</v>
      </c>
      <c r="B1597" s="460" t="s">
        <v>9759</v>
      </c>
      <c r="C1597" s="459" t="s">
        <v>5122</v>
      </c>
      <c r="D1597" s="463">
        <v>198.2</v>
      </c>
      <c r="E1597" s="462" t="s">
        <v>258</v>
      </c>
    </row>
    <row r="1598" spans="1:5" x14ac:dyDescent="0.25">
      <c r="A1598" s="459">
        <v>3461</v>
      </c>
      <c r="B1598" s="460" t="s">
        <v>9760</v>
      </c>
      <c r="C1598" s="459" t="s">
        <v>5122</v>
      </c>
      <c r="D1598" s="463">
        <v>506.6</v>
      </c>
      <c r="E1598" s="462" t="s">
        <v>258</v>
      </c>
    </row>
    <row r="1599" spans="1:5" x14ac:dyDescent="0.25">
      <c r="A1599" s="459">
        <v>37433</v>
      </c>
      <c r="B1599" s="460" t="s">
        <v>9761</v>
      </c>
      <c r="C1599" s="459" t="s">
        <v>5122</v>
      </c>
      <c r="D1599" s="463">
        <v>146.93</v>
      </c>
      <c r="E1599" s="462" t="s">
        <v>258</v>
      </c>
    </row>
    <row r="1600" spans="1:5" x14ac:dyDescent="0.25">
      <c r="A1600" s="459">
        <v>37430</v>
      </c>
      <c r="B1600" s="460" t="s">
        <v>9762</v>
      </c>
      <c r="C1600" s="459" t="s">
        <v>5122</v>
      </c>
      <c r="D1600" s="463">
        <v>18.41</v>
      </c>
      <c r="E1600" s="462" t="s">
        <v>258</v>
      </c>
    </row>
    <row r="1601" spans="1:5" x14ac:dyDescent="0.25">
      <c r="A1601" s="459">
        <v>37434</v>
      </c>
      <c r="B1601" s="460" t="s">
        <v>9763</v>
      </c>
      <c r="C1601" s="459" t="s">
        <v>5122</v>
      </c>
      <c r="D1601" s="461">
        <v>1369.99</v>
      </c>
      <c r="E1601" s="462" t="s">
        <v>258</v>
      </c>
    </row>
    <row r="1602" spans="1:5" x14ac:dyDescent="0.25">
      <c r="A1602" s="459">
        <v>37431</v>
      </c>
      <c r="B1602" s="460" t="s">
        <v>9764</v>
      </c>
      <c r="C1602" s="459" t="s">
        <v>5122</v>
      </c>
      <c r="D1602" s="463">
        <v>24.98</v>
      </c>
      <c r="E1602" s="462" t="s">
        <v>258</v>
      </c>
    </row>
    <row r="1603" spans="1:5" x14ac:dyDescent="0.25">
      <c r="A1603" s="459">
        <v>37432</v>
      </c>
      <c r="B1603" s="460" t="s">
        <v>9765</v>
      </c>
      <c r="C1603" s="459" t="s">
        <v>5122</v>
      </c>
      <c r="D1603" s="463">
        <v>46.07</v>
      </c>
      <c r="E1603" s="462" t="s">
        <v>258</v>
      </c>
    </row>
    <row r="1604" spans="1:5" ht="25.5" x14ac:dyDescent="0.25">
      <c r="A1604" s="459">
        <v>37413</v>
      </c>
      <c r="B1604" s="460" t="s">
        <v>9766</v>
      </c>
      <c r="C1604" s="459" t="s">
        <v>5122</v>
      </c>
      <c r="D1604" s="463">
        <v>2.96</v>
      </c>
      <c r="E1604" s="462" t="s">
        <v>258</v>
      </c>
    </row>
    <row r="1605" spans="1:5" ht="25.5" x14ac:dyDescent="0.25">
      <c r="A1605" s="459">
        <v>37414</v>
      </c>
      <c r="B1605" s="460" t="s">
        <v>9767</v>
      </c>
      <c r="C1605" s="459" t="s">
        <v>5122</v>
      </c>
      <c r="D1605" s="463">
        <v>3.36</v>
      </c>
      <c r="E1605" s="462" t="s">
        <v>258</v>
      </c>
    </row>
    <row r="1606" spans="1:5" ht="25.5" x14ac:dyDescent="0.25">
      <c r="A1606" s="459">
        <v>37415</v>
      </c>
      <c r="B1606" s="460" t="s">
        <v>9768</v>
      </c>
      <c r="C1606" s="459" t="s">
        <v>5122</v>
      </c>
      <c r="D1606" s="463">
        <v>6.11</v>
      </c>
      <c r="E1606" s="462" t="s">
        <v>258</v>
      </c>
    </row>
    <row r="1607" spans="1:5" ht="25.5" x14ac:dyDescent="0.25">
      <c r="A1607" s="459">
        <v>37416</v>
      </c>
      <c r="B1607" s="460" t="s">
        <v>9769</v>
      </c>
      <c r="C1607" s="459" t="s">
        <v>5122</v>
      </c>
      <c r="D1607" s="463">
        <v>2.77</v>
      </c>
      <c r="E1607" s="462" t="s">
        <v>258</v>
      </c>
    </row>
    <row r="1608" spans="1:5" ht="25.5" x14ac:dyDescent="0.25">
      <c r="A1608" s="459">
        <v>37417</v>
      </c>
      <c r="B1608" s="460" t="s">
        <v>9770</v>
      </c>
      <c r="C1608" s="459" t="s">
        <v>5122</v>
      </c>
      <c r="D1608" s="463">
        <v>3.98</v>
      </c>
      <c r="E1608" s="462" t="s">
        <v>258</v>
      </c>
    </row>
    <row r="1609" spans="1:5" ht="25.5" x14ac:dyDescent="0.25">
      <c r="A1609" s="459">
        <v>3112</v>
      </c>
      <c r="B1609" s="460" t="s">
        <v>9771</v>
      </c>
      <c r="C1609" s="459" t="s">
        <v>5137</v>
      </c>
      <c r="D1609" s="463">
        <v>50.64</v>
      </c>
      <c r="E1609" s="462" t="s">
        <v>258</v>
      </c>
    </row>
    <row r="1610" spans="1:5" ht="25.5" x14ac:dyDescent="0.25">
      <c r="A1610" s="459">
        <v>3113</v>
      </c>
      <c r="B1610" s="460" t="s">
        <v>9772</v>
      </c>
      <c r="C1610" s="459" t="s">
        <v>5137</v>
      </c>
      <c r="D1610" s="463">
        <v>58.34</v>
      </c>
      <c r="E1610" s="462" t="s">
        <v>258</v>
      </c>
    </row>
    <row r="1611" spans="1:5" ht="25.5" x14ac:dyDescent="0.25">
      <c r="A1611" s="459">
        <v>3114</v>
      </c>
      <c r="B1611" s="460" t="s">
        <v>9773</v>
      </c>
      <c r="C1611" s="459" t="s">
        <v>5122</v>
      </c>
      <c r="D1611" s="463">
        <v>26.36</v>
      </c>
      <c r="E1611" s="462" t="s">
        <v>258</v>
      </c>
    </row>
    <row r="1612" spans="1:5" x14ac:dyDescent="0.25">
      <c r="A1612" s="459">
        <v>34519</v>
      </c>
      <c r="B1612" s="460" t="s">
        <v>9774</v>
      </c>
      <c r="C1612" s="459" t="s">
        <v>5122</v>
      </c>
      <c r="D1612" s="463">
        <v>71.819999999999993</v>
      </c>
      <c r="E1612" s="462" t="s">
        <v>258</v>
      </c>
    </row>
    <row r="1613" spans="1:5" x14ac:dyDescent="0.25">
      <c r="A1613" s="459">
        <v>10510</v>
      </c>
      <c r="B1613" s="460" t="s">
        <v>9775</v>
      </c>
      <c r="C1613" s="459" t="s">
        <v>5122</v>
      </c>
      <c r="D1613" s="463">
        <v>70.92</v>
      </c>
      <c r="E1613" s="462" t="s">
        <v>258</v>
      </c>
    </row>
    <row r="1614" spans="1:5" x14ac:dyDescent="0.25">
      <c r="A1614" s="459">
        <v>1649</v>
      </c>
      <c r="B1614" s="460" t="s">
        <v>9776</v>
      </c>
      <c r="C1614" s="459" t="s">
        <v>5122</v>
      </c>
      <c r="D1614" s="463">
        <v>42.77</v>
      </c>
      <c r="E1614" s="462" t="s">
        <v>258</v>
      </c>
    </row>
    <row r="1615" spans="1:5" x14ac:dyDescent="0.25">
      <c r="A1615" s="459">
        <v>1653</v>
      </c>
      <c r="B1615" s="460" t="s">
        <v>9777</v>
      </c>
      <c r="C1615" s="459" t="s">
        <v>5122</v>
      </c>
      <c r="D1615" s="463">
        <v>33.5</v>
      </c>
      <c r="E1615" s="462" t="s">
        <v>258</v>
      </c>
    </row>
    <row r="1616" spans="1:5" x14ac:dyDescent="0.25">
      <c r="A1616" s="459">
        <v>1647</v>
      </c>
      <c r="B1616" s="460" t="s">
        <v>9778</v>
      </c>
      <c r="C1616" s="459" t="s">
        <v>5122</v>
      </c>
      <c r="D1616" s="463">
        <v>11.99</v>
      </c>
      <c r="E1616" s="462" t="s">
        <v>258</v>
      </c>
    </row>
    <row r="1617" spans="1:5" x14ac:dyDescent="0.25">
      <c r="A1617" s="459">
        <v>1648</v>
      </c>
      <c r="B1617" s="460" t="s">
        <v>9779</v>
      </c>
      <c r="C1617" s="459" t="s">
        <v>5122</v>
      </c>
      <c r="D1617" s="463">
        <v>23.03</v>
      </c>
      <c r="E1617" s="462" t="s">
        <v>258</v>
      </c>
    </row>
    <row r="1618" spans="1:5" x14ac:dyDescent="0.25">
      <c r="A1618" s="459">
        <v>1651</v>
      </c>
      <c r="B1618" s="460" t="s">
        <v>9780</v>
      </c>
      <c r="C1618" s="459" t="s">
        <v>5122</v>
      </c>
      <c r="D1618" s="463">
        <v>106.85</v>
      </c>
      <c r="E1618" s="462" t="s">
        <v>258</v>
      </c>
    </row>
    <row r="1619" spans="1:5" x14ac:dyDescent="0.25">
      <c r="A1619" s="459">
        <v>1650</v>
      </c>
      <c r="B1619" s="460" t="s">
        <v>9781</v>
      </c>
      <c r="C1619" s="459" t="s">
        <v>5122</v>
      </c>
      <c r="D1619" s="463">
        <v>59.06</v>
      </c>
      <c r="E1619" s="462" t="s">
        <v>258</v>
      </c>
    </row>
    <row r="1620" spans="1:5" x14ac:dyDescent="0.25">
      <c r="A1620" s="459">
        <v>1654</v>
      </c>
      <c r="B1620" s="460" t="s">
        <v>9782</v>
      </c>
      <c r="C1620" s="459" t="s">
        <v>5122</v>
      </c>
      <c r="D1620" s="463">
        <v>16.46</v>
      </c>
      <c r="E1620" s="462" t="s">
        <v>258</v>
      </c>
    </row>
    <row r="1621" spans="1:5" x14ac:dyDescent="0.25">
      <c r="A1621" s="459">
        <v>1652</v>
      </c>
      <c r="B1621" s="460" t="s">
        <v>9783</v>
      </c>
      <c r="C1621" s="459" t="s">
        <v>5122</v>
      </c>
      <c r="D1621" s="463">
        <v>153.36000000000001</v>
      </c>
      <c r="E1621" s="462" t="s">
        <v>258</v>
      </c>
    </row>
    <row r="1622" spans="1:5" x14ac:dyDescent="0.25">
      <c r="A1622" s="459">
        <v>1747</v>
      </c>
      <c r="B1622" s="460" t="s">
        <v>9784</v>
      </c>
      <c r="C1622" s="459" t="s">
        <v>5122</v>
      </c>
      <c r="D1622" s="463">
        <v>142.81</v>
      </c>
      <c r="E1622" s="462" t="s">
        <v>258</v>
      </c>
    </row>
    <row r="1623" spans="1:5" x14ac:dyDescent="0.25">
      <c r="A1623" s="459">
        <v>1744</v>
      </c>
      <c r="B1623" s="460" t="s">
        <v>9785</v>
      </c>
      <c r="C1623" s="459" t="s">
        <v>5122</v>
      </c>
      <c r="D1623" s="463">
        <v>98.91</v>
      </c>
      <c r="E1623" s="462" t="s">
        <v>258</v>
      </c>
    </row>
    <row r="1624" spans="1:5" x14ac:dyDescent="0.25">
      <c r="A1624" s="459">
        <v>1743</v>
      </c>
      <c r="B1624" s="460" t="s">
        <v>9786</v>
      </c>
      <c r="C1624" s="459" t="s">
        <v>5122</v>
      </c>
      <c r="D1624" s="463">
        <v>129.88999999999999</v>
      </c>
      <c r="E1624" s="462" t="s">
        <v>258</v>
      </c>
    </row>
    <row r="1625" spans="1:5" x14ac:dyDescent="0.25">
      <c r="A1625" s="459">
        <v>7241</v>
      </c>
      <c r="B1625" s="460" t="s">
        <v>9787</v>
      </c>
      <c r="C1625" s="459" t="s">
        <v>5124</v>
      </c>
      <c r="D1625" s="463">
        <v>55.13</v>
      </c>
      <c r="E1625" s="462" t="s">
        <v>258</v>
      </c>
    </row>
    <row r="1626" spans="1:5" ht="25.5" x14ac:dyDescent="0.25">
      <c r="A1626" s="459">
        <v>39640</v>
      </c>
      <c r="B1626" s="460" t="s">
        <v>9788</v>
      </c>
      <c r="C1626" s="459" t="s">
        <v>5122</v>
      </c>
      <c r="D1626" s="463">
        <v>5.87</v>
      </c>
      <c r="E1626" s="462" t="s">
        <v>258</v>
      </c>
    </row>
    <row r="1627" spans="1:5" ht="25.5" x14ac:dyDescent="0.25">
      <c r="A1627" s="459">
        <v>11013</v>
      </c>
      <c r="B1627" s="460" t="s">
        <v>9789</v>
      </c>
      <c r="C1627" s="459" t="s">
        <v>5122</v>
      </c>
      <c r="D1627" s="463">
        <v>12.08</v>
      </c>
      <c r="E1627" s="462" t="s">
        <v>258</v>
      </c>
    </row>
    <row r="1628" spans="1:5" ht="25.5" x14ac:dyDescent="0.25">
      <c r="A1628" s="459">
        <v>11017</v>
      </c>
      <c r="B1628" s="460" t="s">
        <v>9790</v>
      </c>
      <c r="C1628" s="459" t="s">
        <v>5122</v>
      </c>
      <c r="D1628" s="463">
        <v>5.15</v>
      </c>
      <c r="E1628" s="462" t="s">
        <v>258</v>
      </c>
    </row>
    <row r="1629" spans="1:5" ht="25.5" x14ac:dyDescent="0.25">
      <c r="A1629" s="459">
        <v>20236</v>
      </c>
      <c r="B1629" s="460" t="s">
        <v>9791</v>
      </c>
      <c r="C1629" s="459" t="s">
        <v>5122</v>
      </c>
      <c r="D1629" s="463">
        <v>22.7</v>
      </c>
      <c r="E1629" s="462" t="s">
        <v>258</v>
      </c>
    </row>
    <row r="1630" spans="1:5" ht="25.5" x14ac:dyDescent="0.25">
      <c r="A1630" s="459">
        <v>7215</v>
      </c>
      <c r="B1630" s="460" t="s">
        <v>9792</v>
      </c>
      <c r="C1630" s="459" t="s">
        <v>5122</v>
      </c>
      <c r="D1630" s="463">
        <v>19.440000000000001</v>
      </c>
      <c r="E1630" s="462" t="s">
        <v>258</v>
      </c>
    </row>
    <row r="1631" spans="1:5" ht="25.5" x14ac:dyDescent="0.25">
      <c r="A1631" s="459">
        <v>7216</v>
      </c>
      <c r="B1631" s="460" t="s">
        <v>9793</v>
      </c>
      <c r="C1631" s="459" t="s">
        <v>5122</v>
      </c>
      <c r="D1631" s="463">
        <v>81.25</v>
      </c>
      <c r="E1631" s="462" t="s">
        <v>258</v>
      </c>
    </row>
    <row r="1632" spans="1:5" ht="25.5" x14ac:dyDescent="0.25">
      <c r="A1632" s="459">
        <v>20235</v>
      </c>
      <c r="B1632" s="460" t="s">
        <v>9794</v>
      </c>
      <c r="C1632" s="459" t="s">
        <v>5122</v>
      </c>
      <c r="D1632" s="463">
        <v>41.08</v>
      </c>
      <c r="E1632" s="462" t="s">
        <v>258</v>
      </c>
    </row>
    <row r="1633" spans="1:5" x14ac:dyDescent="0.25">
      <c r="A1633" s="459">
        <v>7181</v>
      </c>
      <c r="B1633" s="460" t="s">
        <v>9795</v>
      </c>
      <c r="C1633" s="459" t="s">
        <v>5122</v>
      </c>
      <c r="D1633" s="463">
        <v>3.21</v>
      </c>
      <c r="E1633" s="462" t="s">
        <v>258</v>
      </c>
    </row>
    <row r="1634" spans="1:5" ht="25.5" x14ac:dyDescent="0.25">
      <c r="A1634" s="459">
        <v>40866</v>
      </c>
      <c r="B1634" s="460" t="s">
        <v>9796</v>
      </c>
      <c r="C1634" s="459" t="s">
        <v>5122</v>
      </c>
      <c r="D1634" s="463">
        <v>5.97</v>
      </c>
      <c r="E1634" s="462" t="s">
        <v>258</v>
      </c>
    </row>
    <row r="1635" spans="1:5" ht="25.5" x14ac:dyDescent="0.25">
      <c r="A1635" s="459">
        <v>7214</v>
      </c>
      <c r="B1635" s="460" t="s">
        <v>9797</v>
      </c>
      <c r="C1635" s="459" t="s">
        <v>5122</v>
      </c>
      <c r="D1635" s="463">
        <v>27.83</v>
      </c>
      <c r="E1635" s="462" t="s">
        <v>258</v>
      </c>
    </row>
    <row r="1636" spans="1:5" ht="25.5" x14ac:dyDescent="0.25">
      <c r="A1636" s="459">
        <v>7219</v>
      </c>
      <c r="B1636" s="460" t="s">
        <v>9798</v>
      </c>
      <c r="C1636" s="459" t="s">
        <v>5122</v>
      </c>
      <c r="D1636" s="463">
        <v>28.81</v>
      </c>
      <c r="E1636" s="462" t="s">
        <v>258</v>
      </c>
    </row>
    <row r="1637" spans="1:5" x14ac:dyDescent="0.25">
      <c r="A1637" s="459">
        <v>37972</v>
      </c>
      <c r="B1637" s="460" t="s">
        <v>9799</v>
      </c>
      <c r="C1637" s="459" t="s">
        <v>5122</v>
      </c>
      <c r="D1637" s="463">
        <v>3.42</v>
      </c>
      <c r="E1637" s="462" t="s">
        <v>258</v>
      </c>
    </row>
    <row r="1638" spans="1:5" x14ac:dyDescent="0.25">
      <c r="A1638" s="459">
        <v>37973</v>
      </c>
      <c r="B1638" s="460" t="s">
        <v>9800</v>
      </c>
      <c r="C1638" s="459" t="s">
        <v>5122</v>
      </c>
      <c r="D1638" s="463">
        <v>5.48</v>
      </c>
      <c r="E1638" s="462" t="s">
        <v>258</v>
      </c>
    </row>
    <row r="1639" spans="1:5" x14ac:dyDescent="0.25">
      <c r="A1639" s="459">
        <v>37971</v>
      </c>
      <c r="B1639" s="460" t="s">
        <v>9801</v>
      </c>
      <c r="C1639" s="459" t="s">
        <v>5122</v>
      </c>
      <c r="D1639" s="463">
        <v>2.0499999999999998</v>
      </c>
      <c r="E1639" s="462" t="s">
        <v>258</v>
      </c>
    </row>
    <row r="1640" spans="1:5" x14ac:dyDescent="0.25">
      <c r="A1640" s="459">
        <v>20094</v>
      </c>
      <c r="B1640" s="460" t="s">
        <v>9802</v>
      </c>
      <c r="C1640" s="459" t="s">
        <v>5122</v>
      </c>
      <c r="D1640" s="463">
        <v>15.96</v>
      </c>
      <c r="E1640" s="462" t="s">
        <v>258</v>
      </c>
    </row>
    <row r="1641" spans="1:5" x14ac:dyDescent="0.25">
      <c r="A1641" s="459">
        <v>20095</v>
      </c>
      <c r="B1641" s="460" t="s">
        <v>9803</v>
      </c>
      <c r="C1641" s="459" t="s">
        <v>5122</v>
      </c>
      <c r="D1641" s="463">
        <v>20.329999999999998</v>
      </c>
      <c r="E1641" s="462" t="s">
        <v>258</v>
      </c>
    </row>
    <row r="1642" spans="1:5" x14ac:dyDescent="0.25">
      <c r="A1642" s="459">
        <v>1954</v>
      </c>
      <c r="B1642" s="460" t="s">
        <v>9804</v>
      </c>
      <c r="C1642" s="459" t="s">
        <v>5122</v>
      </c>
      <c r="D1642" s="463">
        <v>94.51</v>
      </c>
      <c r="E1642" s="462" t="s">
        <v>258</v>
      </c>
    </row>
    <row r="1643" spans="1:5" x14ac:dyDescent="0.25">
      <c r="A1643" s="459">
        <v>1926</v>
      </c>
      <c r="B1643" s="460" t="s">
        <v>9805</v>
      </c>
      <c r="C1643" s="459" t="s">
        <v>5122</v>
      </c>
      <c r="D1643" s="463">
        <v>1.25</v>
      </c>
      <c r="E1643" s="462" t="s">
        <v>258</v>
      </c>
    </row>
    <row r="1644" spans="1:5" x14ac:dyDescent="0.25">
      <c r="A1644" s="459">
        <v>1927</v>
      </c>
      <c r="B1644" s="460" t="s">
        <v>9806</v>
      </c>
      <c r="C1644" s="459" t="s">
        <v>5122</v>
      </c>
      <c r="D1644" s="463">
        <v>1.64</v>
      </c>
      <c r="E1644" s="462" t="s">
        <v>258</v>
      </c>
    </row>
    <row r="1645" spans="1:5" x14ac:dyDescent="0.25">
      <c r="A1645" s="459">
        <v>1923</v>
      </c>
      <c r="B1645" s="460" t="s">
        <v>9807</v>
      </c>
      <c r="C1645" s="459" t="s">
        <v>5122</v>
      </c>
      <c r="D1645" s="463">
        <v>2.69</v>
      </c>
      <c r="E1645" s="462" t="s">
        <v>258</v>
      </c>
    </row>
    <row r="1646" spans="1:5" x14ac:dyDescent="0.25">
      <c r="A1646" s="459">
        <v>1929</v>
      </c>
      <c r="B1646" s="460" t="s">
        <v>9808</v>
      </c>
      <c r="C1646" s="459" t="s">
        <v>5122</v>
      </c>
      <c r="D1646" s="463">
        <v>4.41</v>
      </c>
      <c r="E1646" s="462" t="s">
        <v>258</v>
      </c>
    </row>
    <row r="1647" spans="1:5" x14ac:dyDescent="0.25">
      <c r="A1647" s="459">
        <v>1930</v>
      </c>
      <c r="B1647" s="460" t="s">
        <v>9809</v>
      </c>
      <c r="C1647" s="459" t="s">
        <v>5122</v>
      </c>
      <c r="D1647" s="463">
        <v>8.56</v>
      </c>
      <c r="E1647" s="462" t="s">
        <v>258</v>
      </c>
    </row>
    <row r="1648" spans="1:5" x14ac:dyDescent="0.25">
      <c r="A1648" s="459">
        <v>1924</v>
      </c>
      <c r="B1648" s="460" t="s">
        <v>9810</v>
      </c>
      <c r="C1648" s="459" t="s">
        <v>5122</v>
      </c>
      <c r="D1648" s="463">
        <v>14.75</v>
      </c>
      <c r="E1648" s="462" t="s">
        <v>258</v>
      </c>
    </row>
    <row r="1649" spans="1:5" x14ac:dyDescent="0.25">
      <c r="A1649" s="459">
        <v>1922</v>
      </c>
      <c r="B1649" s="460" t="s">
        <v>9811</v>
      </c>
      <c r="C1649" s="459" t="s">
        <v>5122</v>
      </c>
      <c r="D1649" s="463">
        <v>21.91</v>
      </c>
      <c r="E1649" s="462" t="s">
        <v>258</v>
      </c>
    </row>
    <row r="1650" spans="1:5" x14ac:dyDescent="0.25">
      <c r="A1650" s="459">
        <v>1953</v>
      </c>
      <c r="B1650" s="460" t="s">
        <v>9812</v>
      </c>
      <c r="C1650" s="459" t="s">
        <v>5122</v>
      </c>
      <c r="D1650" s="463">
        <v>38.29</v>
      </c>
      <c r="E1650" s="462" t="s">
        <v>258</v>
      </c>
    </row>
    <row r="1651" spans="1:5" x14ac:dyDescent="0.25">
      <c r="A1651" s="459">
        <v>1962</v>
      </c>
      <c r="B1651" s="460" t="s">
        <v>9813</v>
      </c>
      <c r="C1651" s="459" t="s">
        <v>5122</v>
      </c>
      <c r="D1651" s="463">
        <v>125.27</v>
      </c>
      <c r="E1651" s="462" t="s">
        <v>258</v>
      </c>
    </row>
    <row r="1652" spans="1:5" x14ac:dyDescent="0.25">
      <c r="A1652" s="459">
        <v>1955</v>
      </c>
      <c r="B1652" s="460" t="s">
        <v>9814</v>
      </c>
      <c r="C1652" s="459" t="s">
        <v>5122</v>
      </c>
      <c r="D1652" s="463">
        <v>1.65</v>
      </c>
      <c r="E1652" s="462" t="s">
        <v>258</v>
      </c>
    </row>
    <row r="1653" spans="1:5" x14ac:dyDescent="0.25">
      <c r="A1653" s="459">
        <v>1956</v>
      </c>
      <c r="B1653" s="460" t="s">
        <v>9815</v>
      </c>
      <c r="C1653" s="459" t="s">
        <v>5122</v>
      </c>
      <c r="D1653" s="463">
        <v>2.13</v>
      </c>
      <c r="E1653" s="462" t="s">
        <v>258</v>
      </c>
    </row>
    <row r="1654" spans="1:5" x14ac:dyDescent="0.25">
      <c r="A1654" s="459">
        <v>1957</v>
      </c>
      <c r="B1654" s="460" t="s">
        <v>9816</v>
      </c>
      <c r="C1654" s="459" t="s">
        <v>5122</v>
      </c>
      <c r="D1654" s="463">
        <v>4.8499999999999996</v>
      </c>
      <c r="E1654" s="462" t="s">
        <v>258</v>
      </c>
    </row>
    <row r="1655" spans="1:5" x14ac:dyDescent="0.25">
      <c r="A1655" s="459">
        <v>1958</v>
      </c>
      <c r="B1655" s="460" t="s">
        <v>9817</v>
      </c>
      <c r="C1655" s="459" t="s">
        <v>5122</v>
      </c>
      <c r="D1655" s="463">
        <v>8.6199999999999992</v>
      </c>
      <c r="E1655" s="462" t="s">
        <v>258</v>
      </c>
    </row>
    <row r="1656" spans="1:5" x14ac:dyDescent="0.25">
      <c r="A1656" s="459">
        <v>1959</v>
      </c>
      <c r="B1656" s="460" t="s">
        <v>9818</v>
      </c>
      <c r="C1656" s="459" t="s">
        <v>5122</v>
      </c>
      <c r="D1656" s="463">
        <v>10.51</v>
      </c>
      <c r="E1656" s="462" t="s">
        <v>258</v>
      </c>
    </row>
    <row r="1657" spans="1:5" x14ac:dyDescent="0.25">
      <c r="A1657" s="459">
        <v>1925</v>
      </c>
      <c r="B1657" s="460" t="s">
        <v>9819</v>
      </c>
      <c r="C1657" s="459" t="s">
        <v>5122</v>
      </c>
      <c r="D1657" s="463">
        <v>25.97</v>
      </c>
      <c r="E1657" s="462" t="s">
        <v>258</v>
      </c>
    </row>
    <row r="1658" spans="1:5" x14ac:dyDescent="0.25">
      <c r="A1658" s="459">
        <v>1960</v>
      </c>
      <c r="B1658" s="460" t="s">
        <v>9820</v>
      </c>
      <c r="C1658" s="459" t="s">
        <v>5122</v>
      </c>
      <c r="D1658" s="463">
        <v>36.93</v>
      </c>
      <c r="E1658" s="462" t="s">
        <v>258</v>
      </c>
    </row>
    <row r="1659" spans="1:5" x14ac:dyDescent="0.25">
      <c r="A1659" s="459">
        <v>1961</v>
      </c>
      <c r="B1659" s="460" t="s">
        <v>9821</v>
      </c>
      <c r="C1659" s="459" t="s">
        <v>5122</v>
      </c>
      <c r="D1659" s="463">
        <v>53.07</v>
      </c>
      <c r="E1659" s="462" t="s">
        <v>258</v>
      </c>
    </row>
    <row r="1660" spans="1:5" x14ac:dyDescent="0.25">
      <c r="A1660" s="459">
        <v>38426</v>
      </c>
      <c r="B1660" s="460" t="s">
        <v>9822</v>
      </c>
      <c r="C1660" s="459" t="s">
        <v>5122</v>
      </c>
      <c r="D1660" s="463">
        <v>14.78</v>
      </c>
      <c r="E1660" s="462" t="s">
        <v>258</v>
      </c>
    </row>
    <row r="1661" spans="1:5" x14ac:dyDescent="0.25">
      <c r="A1661" s="459">
        <v>38423</v>
      </c>
      <c r="B1661" s="460" t="s">
        <v>9823</v>
      </c>
      <c r="C1661" s="459" t="s">
        <v>5122</v>
      </c>
      <c r="D1661" s="463">
        <v>33.520000000000003</v>
      </c>
      <c r="E1661" s="462" t="s">
        <v>258</v>
      </c>
    </row>
    <row r="1662" spans="1:5" x14ac:dyDescent="0.25">
      <c r="A1662" s="459">
        <v>38421</v>
      </c>
      <c r="B1662" s="460" t="s">
        <v>9824</v>
      </c>
      <c r="C1662" s="459" t="s">
        <v>5122</v>
      </c>
      <c r="D1662" s="463">
        <v>15.82</v>
      </c>
      <c r="E1662" s="462" t="s">
        <v>258</v>
      </c>
    </row>
    <row r="1663" spans="1:5" x14ac:dyDescent="0.25">
      <c r="A1663" s="459">
        <v>38422</v>
      </c>
      <c r="B1663" s="460" t="s">
        <v>9825</v>
      </c>
      <c r="C1663" s="459" t="s">
        <v>5122</v>
      </c>
      <c r="D1663" s="463">
        <v>23.13</v>
      </c>
      <c r="E1663" s="462" t="s">
        <v>258</v>
      </c>
    </row>
    <row r="1664" spans="1:5" x14ac:dyDescent="0.25">
      <c r="A1664" s="459">
        <v>39866</v>
      </c>
      <c r="B1664" s="460" t="s">
        <v>9826</v>
      </c>
      <c r="C1664" s="459" t="s">
        <v>5122</v>
      </c>
      <c r="D1664" s="463">
        <v>10.54</v>
      </c>
      <c r="E1664" s="462" t="s">
        <v>258</v>
      </c>
    </row>
    <row r="1665" spans="1:5" x14ac:dyDescent="0.25">
      <c r="A1665" s="459">
        <v>39867</v>
      </c>
      <c r="B1665" s="460" t="s">
        <v>9827</v>
      </c>
      <c r="C1665" s="459" t="s">
        <v>5122</v>
      </c>
      <c r="D1665" s="463">
        <v>23.43</v>
      </c>
      <c r="E1665" s="462" t="s">
        <v>258</v>
      </c>
    </row>
    <row r="1666" spans="1:5" x14ac:dyDescent="0.25">
      <c r="A1666" s="459">
        <v>39868</v>
      </c>
      <c r="B1666" s="460" t="s">
        <v>9828</v>
      </c>
      <c r="C1666" s="459" t="s">
        <v>5122</v>
      </c>
      <c r="D1666" s="463">
        <v>42.22</v>
      </c>
      <c r="E1666" s="462" t="s">
        <v>258</v>
      </c>
    </row>
    <row r="1667" spans="1:5" x14ac:dyDescent="0.25">
      <c r="A1667" s="459">
        <v>37999</v>
      </c>
      <c r="B1667" s="460" t="s">
        <v>9829</v>
      </c>
      <c r="C1667" s="459" t="s">
        <v>5122</v>
      </c>
      <c r="D1667" s="463">
        <v>3.28</v>
      </c>
      <c r="E1667" s="462" t="s">
        <v>258</v>
      </c>
    </row>
    <row r="1668" spans="1:5" x14ac:dyDescent="0.25">
      <c r="A1668" s="459">
        <v>38000</v>
      </c>
      <c r="B1668" s="460" t="s">
        <v>9830</v>
      </c>
      <c r="C1668" s="459" t="s">
        <v>5122</v>
      </c>
      <c r="D1668" s="463">
        <v>4.34</v>
      </c>
      <c r="E1668" s="462" t="s">
        <v>258</v>
      </c>
    </row>
    <row r="1669" spans="1:5" x14ac:dyDescent="0.25">
      <c r="A1669" s="459">
        <v>38129</v>
      </c>
      <c r="B1669" s="460" t="s">
        <v>9831</v>
      </c>
      <c r="C1669" s="459" t="s">
        <v>5122</v>
      </c>
      <c r="D1669" s="463">
        <v>2.87</v>
      </c>
      <c r="E1669" s="462" t="s">
        <v>258</v>
      </c>
    </row>
    <row r="1670" spans="1:5" x14ac:dyDescent="0.25">
      <c r="A1670" s="459">
        <v>38025</v>
      </c>
      <c r="B1670" s="460" t="s">
        <v>9832</v>
      </c>
      <c r="C1670" s="459" t="s">
        <v>5122</v>
      </c>
      <c r="D1670" s="463">
        <v>4.79</v>
      </c>
      <c r="E1670" s="462" t="s">
        <v>258</v>
      </c>
    </row>
    <row r="1671" spans="1:5" x14ac:dyDescent="0.25">
      <c r="A1671" s="459">
        <v>38026</v>
      </c>
      <c r="B1671" s="460" t="s">
        <v>9833</v>
      </c>
      <c r="C1671" s="459" t="s">
        <v>5122</v>
      </c>
      <c r="D1671" s="463">
        <v>12.84</v>
      </c>
      <c r="E1671" s="462" t="s">
        <v>258</v>
      </c>
    </row>
    <row r="1672" spans="1:5" x14ac:dyDescent="0.25">
      <c r="A1672" s="459">
        <v>1858</v>
      </c>
      <c r="B1672" s="460" t="s">
        <v>9834</v>
      </c>
      <c r="C1672" s="459" t="s">
        <v>5122</v>
      </c>
      <c r="D1672" s="463">
        <v>22.35</v>
      </c>
      <c r="E1672" s="462" t="s">
        <v>258</v>
      </c>
    </row>
    <row r="1673" spans="1:5" x14ac:dyDescent="0.25">
      <c r="A1673" s="459">
        <v>1844</v>
      </c>
      <c r="B1673" s="460" t="s">
        <v>9835</v>
      </c>
      <c r="C1673" s="459" t="s">
        <v>5122</v>
      </c>
      <c r="D1673" s="463">
        <v>82.42</v>
      </c>
      <c r="E1673" s="462" t="s">
        <v>258</v>
      </c>
    </row>
    <row r="1674" spans="1:5" x14ac:dyDescent="0.25">
      <c r="A1674" s="459">
        <v>1863</v>
      </c>
      <c r="B1674" s="460" t="s">
        <v>9836</v>
      </c>
      <c r="C1674" s="459" t="s">
        <v>5122</v>
      </c>
      <c r="D1674" s="463">
        <v>32.44</v>
      </c>
      <c r="E1674" s="462" t="s">
        <v>258</v>
      </c>
    </row>
    <row r="1675" spans="1:5" x14ac:dyDescent="0.25">
      <c r="A1675" s="459">
        <v>1865</v>
      </c>
      <c r="B1675" s="460" t="s">
        <v>9837</v>
      </c>
      <c r="C1675" s="459" t="s">
        <v>5122</v>
      </c>
      <c r="D1675" s="463">
        <v>118.35</v>
      </c>
      <c r="E1675" s="462" t="s">
        <v>258</v>
      </c>
    </row>
    <row r="1676" spans="1:5" x14ac:dyDescent="0.25">
      <c r="A1676" s="459">
        <v>36355</v>
      </c>
      <c r="B1676" s="460" t="s">
        <v>9838</v>
      </c>
      <c r="C1676" s="459" t="s">
        <v>5122</v>
      </c>
      <c r="D1676" s="463">
        <v>4.2699999999999996</v>
      </c>
      <c r="E1676" s="462" t="s">
        <v>258</v>
      </c>
    </row>
    <row r="1677" spans="1:5" x14ac:dyDescent="0.25">
      <c r="A1677" s="459">
        <v>36356</v>
      </c>
      <c r="B1677" s="460" t="s">
        <v>9839</v>
      </c>
      <c r="C1677" s="459" t="s">
        <v>5122</v>
      </c>
      <c r="D1677" s="463">
        <v>7.18</v>
      </c>
      <c r="E1677" s="462" t="s">
        <v>258</v>
      </c>
    </row>
    <row r="1678" spans="1:5" x14ac:dyDescent="0.25">
      <c r="A1678" s="459">
        <v>1932</v>
      </c>
      <c r="B1678" s="460" t="s">
        <v>9840</v>
      </c>
      <c r="C1678" s="459" t="s">
        <v>5122</v>
      </c>
      <c r="D1678" s="463">
        <v>5.71</v>
      </c>
      <c r="E1678" s="462" t="s">
        <v>258</v>
      </c>
    </row>
    <row r="1679" spans="1:5" x14ac:dyDescent="0.25">
      <c r="A1679" s="459">
        <v>1933</v>
      </c>
      <c r="B1679" s="460" t="s">
        <v>9841</v>
      </c>
      <c r="C1679" s="459" t="s">
        <v>5122</v>
      </c>
      <c r="D1679" s="463">
        <v>2.5099999999999998</v>
      </c>
      <c r="E1679" s="462" t="s">
        <v>258</v>
      </c>
    </row>
    <row r="1680" spans="1:5" x14ac:dyDescent="0.25">
      <c r="A1680" s="459">
        <v>1951</v>
      </c>
      <c r="B1680" s="460" t="s">
        <v>9842</v>
      </c>
      <c r="C1680" s="459" t="s">
        <v>5122</v>
      </c>
      <c r="D1680" s="463">
        <v>11.17</v>
      </c>
      <c r="E1680" s="462" t="s">
        <v>258</v>
      </c>
    </row>
    <row r="1681" spans="1:5" x14ac:dyDescent="0.25">
      <c r="A1681" s="459">
        <v>1966</v>
      </c>
      <c r="B1681" s="460" t="s">
        <v>9843</v>
      </c>
      <c r="C1681" s="459" t="s">
        <v>5122</v>
      </c>
      <c r="D1681" s="463">
        <v>12.85</v>
      </c>
      <c r="E1681" s="462" t="s">
        <v>258</v>
      </c>
    </row>
    <row r="1682" spans="1:5" x14ac:dyDescent="0.25">
      <c r="A1682" s="459">
        <v>1952</v>
      </c>
      <c r="B1682" s="460" t="s">
        <v>9844</v>
      </c>
      <c r="C1682" s="459" t="s">
        <v>5122</v>
      </c>
      <c r="D1682" s="463">
        <v>48.27</v>
      </c>
      <c r="E1682" s="462" t="s">
        <v>258</v>
      </c>
    </row>
    <row r="1683" spans="1:5" x14ac:dyDescent="0.25">
      <c r="A1683" s="459">
        <v>20104</v>
      </c>
      <c r="B1683" s="460" t="s">
        <v>9845</v>
      </c>
      <c r="C1683" s="459" t="s">
        <v>5122</v>
      </c>
      <c r="D1683" s="463">
        <v>356.66</v>
      </c>
      <c r="E1683" s="462" t="s">
        <v>258</v>
      </c>
    </row>
    <row r="1684" spans="1:5" x14ac:dyDescent="0.25">
      <c r="A1684" s="459">
        <v>20105</v>
      </c>
      <c r="B1684" s="460" t="s">
        <v>9846</v>
      </c>
      <c r="C1684" s="459" t="s">
        <v>5122</v>
      </c>
      <c r="D1684" s="463">
        <v>555.54</v>
      </c>
      <c r="E1684" s="462" t="s">
        <v>258</v>
      </c>
    </row>
    <row r="1685" spans="1:5" x14ac:dyDescent="0.25">
      <c r="A1685" s="459">
        <v>1965</v>
      </c>
      <c r="B1685" s="460" t="s">
        <v>9847</v>
      </c>
      <c r="C1685" s="459" t="s">
        <v>5122</v>
      </c>
      <c r="D1685" s="463">
        <v>26.06</v>
      </c>
      <c r="E1685" s="462" t="s">
        <v>258</v>
      </c>
    </row>
    <row r="1686" spans="1:5" x14ac:dyDescent="0.25">
      <c r="A1686" s="459">
        <v>10765</v>
      </c>
      <c r="B1686" s="460" t="s">
        <v>9848</v>
      </c>
      <c r="C1686" s="459" t="s">
        <v>5122</v>
      </c>
      <c r="D1686" s="463">
        <v>6.58</v>
      </c>
      <c r="E1686" s="462" t="s">
        <v>258</v>
      </c>
    </row>
    <row r="1687" spans="1:5" x14ac:dyDescent="0.25">
      <c r="A1687" s="459">
        <v>10767</v>
      </c>
      <c r="B1687" s="460" t="s">
        <v>9849</v>
      </c>
      <c r="C1687" s="459" t="s">
        <v>5122</v>
      </c>
      <c r="D1687" s="463">
        <v>21.58</v>
      </c>
      <c r="E1687" s="462" t="s">
        <v>258</v>
      </c>
    </row>
    <row r="1688" spans="1:5" x14ac:dyDescent="0.25">
      <c r="A1688" s="459">
        <v>1970</v>
      </c>
      <c r="B1688" s="460" t="s">
        <v>9850</v>
      </c>
      <c r="C1688" s="459" t="s">
        <v>5122</v>
      </c>
      <c r="D1688" s="463">
        <v>27.04</v>
      </c>
      <c r="E1688" s="462" t="s">
        <v>258</v>
      </c>
    </row>
    <row r="1689" spans="1:5" x14ac:dyDescent="0.25">
      <c r="A1689" s="459">
        <v>1967</v>
      </c>
      <c r="B1689" s="460" t="s">
        <v>9851</v>
      </c>
      <c r="C1689" s="459" t="s">
        <v>5122</v>
      </c>
      <c r="D1689" s="463">
        <v>3.01</v>
      </c>
      <c r="E1689" s="462" t="s">
        <v>258</v>
      </c>
    </row>
    <row r="1690" spans="1:5" x14ac:dyDescent="0.25">
      <c r="A1690" s="459">
        <v>1968</v>
      </c>
      <c r="B1690" s="460" t="s">
        <v>9852</v>
      </c>
      <c r="C1690" s="459" t="s">
        <v>5122</v>
      </c>
      <c r="D1690" s="463">
        <v>6.3</v>
      </c>
      <c r="E1690" s="462" t="s">
        <v>258</v>
      </c>
    </row>
    <row r="1691" spans="1:5" x14ac:dyDescent="0.25">
      <c r="A1691" s="459">
        <v>1969</v>
      </c>
      <c r="B1691" s="460" t="s">
        <v>9853</v>
      </c>
      <c r="C1691" s="459" t="s">
        <v>5122</v>
      </c>
      <c r="D1691" s="463">
        <v>18.55</v>
      </c>
      <c r="E1691" s="462" t="s">
        <v>258</v>
      </c>
    </row>
    <row r="1692" spans="1:5" x14ac:dyDescent="0.25">
      <c r="A1692" s="459">
        <v>1839</v>
      </c>
      <c r="B1692" s="460" t="s">
        <v>9854</v>
      </c>
      <c r="C1692" s="459" t="s">
        <v>5122</v>
      </c>
      <c r="D1692" s="463">
        <v>101.72</v>
      </c>
      <c r="E1692" s="462" t="s">
        <v>258</v>
      </c>
    </row>
    <row r="1693" spans="1:5" x14ac:dyDescent="0.25">
      <c r="A1693" s="459">
        <v>1835</v>
      </c>
      <c r="B1693" s="460" t="s">
        <v>9855</v>
      </c>
      <c r="C1693" s="459" t="s">
        <v>5122</v>
      </c>
      <c r="D1693" s="463">
        <v>21.62</v>
      </c>
      <c r="E1693" s="462" t="s">
        <v>258</v>
      </c>
    </row>
    <row r="1694" spans="1:5" x14ac:dyDescent="0.25">
      <c r="A1694" s="459">
        <v>1823</v>
      </c>
      <c r="B1694" s="460" t="s">
        <v>9856</v>
      </c>
      <c r="C1694" s="459" t="s">
        <v>5122</v>
      </c>
      <c r="D1694" s="463">
        <v>41.81</v>
      </c>
      <c r="E1694" s="462" t="s">
        <v>258</v>
      </c>
    </row>
    <row r="1695" spans="1:5" x14ac:dyDescent="0.25">
      <c r="A1695" s="459">
        <v>1827</v>
      </c>
      <c r="B1695" s="460" t="s">
        <v>9857</v>
      </c>
      <c r="C1695" s="459" t="s">
        <v>5122</v>
      </c>
      <c r="D1695" s="463">
        <v>100.73</v>
      </c>
      <c r="E1695" s="462" t="s">
        <v>258</v>
      </c>
    </row>
    <row r="1696" spans="1:5" x14ac:dyDescent="0.25">
      <c r="A1696" s="459">
        <v>1831</v>
      </c>
      <c r="B1696" s="460" t="s">
        <v>9858</v>
      </c>
      <c r="C1696" s="459" t="s">
        <v>5122</v>
      </c>
      <c r="D1696" s="463">
        <v>21.99</v>
      </c>
      <c r="E1696" s="462" t="s">
        <v>258</v>
      </c>
    </row>
    <row r="1697" spans="1:5" x14ac:dyDescent="0.25">
      <c r="A1697" s="459">
        <v>1825</v>
      </c>
      <c r="B1697" s="460" t="s">
        <v>9859</v>
      </c>
      <c r="C1697" s="459" t="s">
        <v>5122</v>
      </c>
      <c r="D1697" s="463">
        <v>54.27</v>
      </c>
      <c r="E1697" s="462" t="s">
        <v>258</v>
      </c>
    </row>
    <row r="1698" spans="1:5" x14ac:dyDescent="0.25">
      <c r="A1698" s="459">
        <v>1828</v>
      </c>
      <c r="B1698" s="460" t="s">
        <v>9860</v>
      </c>
      <c r="C1698" s="459" t="s">
        <v>5122</v>
      </c>
      <c r="D1698" s="463">
        <v>122.92</v>
      </c>
      <c r="E1698" s="462" t="s">
        <v>258</v>
      </c>
    </row>
    <row r="1699" spans="1:5" x14ac:dyDescent="0.25">
      <c r="A1699" s="459">
        <v>1845</v>
      </c>
      <c r="B1699" s="460" t="s">
        <v>9861</v>
      </c>
      <c r="C1699" s="459" t="s">
        <v>5122</v>
      </c>
      <c r="D1699" s="463">
        <v>27.55</v>
      </c>
      <c r="E1699" s="462" t="s">
        <v>258</v>
      </c>
    </row>
    <row r="1700" spans="1:5" x14ac:dyDescent="0.25">
      <c r="A1700" s="459">
        <v>1824</v>
      </c>
      <c r="B1700" s="460" t="s">
        <v>9862</v>
      </c>
      <c r="C1700" s="459" t="s">
        <v>5122</v>
      </c>
      <c r="D1700" s="463">
        <v>65.06</v>
      </c>
      <c r="E1700" s="462" t="s">
        <v>258</v>
      </c>
    </row>
    <row r="1701" spans="1:5" x14ac:dyDescent="0.25">
      <c r="A1701" s="459">
        <v>1941</v>
      </c>
      <c r="B1701" s="460" t="s">
        <v>9863</v>
      </c>
      <c r="C1701" s="459" t="s">
        <v>5122</v>
      </c>
      <c r="D1701" s="463">
        <v>18.510000000000002</v>
      </c>
      <c r="E1701" s="462" t="s">
        <v>258</v>
      </c>
    </row>
    <row r="1702" spans="1:5" x14ac:dyDescent="0.25">
      <c r="A1702" s="459">
        <v>1940</v>
      </c>
      <c r="B1702" s="460" t="s">
        <v>9864</v>
      </c>
      <c r="C1702" s="459" t="s">
        <v>5122</v>
      </c>
      <c r="D1702" s="463">
        <v>13.99</v>
      </c>
      <c r="E1702" s="462" t="s">
        <v>258</v>
      </c>
    </row>
    <row r="1703" spans="1:5" x14ac:dyDescent="0.25">
      <c r="A1703" s="459">
        <v>1937</v>
      </c>
      <c r="B1703" s="460" t="s">
        <v>9865</v>
      </c>
      <c r="C1703" s="459" t="s">
        <v>5122</v>
      </c>
      <c r="D1703" s="463">
        <v>2.9</v>
      </c>
      <c r="E1703" s="462" t="s">
        <v>258</v>
      </c>
    </row>
    <row r="1704" spans="1:5" x14ac:dyDescent="0.25">
      <c r="A1704" s="459">
        <v>1939</v>
      </c>
      <c r="B1704" s="460" t="s">
        <v>9866</v>
      </c>
      <c r="C1704" s="459" t="s">
        <v>5122</v>
      </c>
      <c r="D1704" s="463">
        <v>5.75</v>
      </c>
      <c r="E1704" s="462" t="s">
        <v>258</v>
      </c>
    </row>
    <row r="1705" spans="1:5" x14ac:dyDescent="0.25">
      <c r="A1705" s="459">
        <v>1942</v>
      </c>
      <c r="B1705" s="460" t="s">
        <v>9867</v>
      </c>
      <c r="C1705" s="459" t="s">
        <v>5122</v>
      </c>
      <c r="D1705" s="463">
        <v>26.42</v>
      </c>
      <c r="E1705" s="462" t="s">
        <v>258</v>
      </c>
    </row>
    <row r="1706" spans="1:5" x14ac:dyDescent="0.25">
      <c r="A1706" s="459">
        <v>1938</v>
      </c>
      <c r="B1706" s="460" t="s">
        <v>9868</v>
      </c>
      <c r="C1706" s="459" t="s">
        <v>5122</v>
      </c>
      <c r="D1706" s="463">
        <v>3.68</v>
      </c>
      <c r="E1706" s="462" t="s">
        <v>258</v>
      </c>
    </row>
    <row r="1707" spans="1:5" ht="25.5" x14ac:dyDescent="0.25">
      <c r="A1707" s="459">
        <v>42692</v>
      </c>
      <c r="B1707" s="460" t="s">
        <v>9869</v>
      </c>
      <c r="C1707" s="459" t="s">
        <v>5122</v>
      </c>
      <c r="D1707" s="463">
        <v>262.57</v>
      </c>
      <c r="E1707" s="462" t="s">
        <v>258</v>
      </c>
    </row>
    <row r="1708" spans="1:5" ht="25.5" x14ac:dyDescent="0.25">
      <c r="A1708" s="459">
        <v>42693</v>
      </c>
      <c r="B1708" s="460" t="s">
        <v>9870</v>
      </c>
      <c r="C1708" s="459" t="s">
        <v>5122</v>
      </c>
      <c r="D1708" s="463">
        <v>431.92</v>
      </c>
      <c r="E1708" s="462" t="s">
        <v>258</v>
      </c>
    </row>
    <row r="1709" spans="1:5" ht="25.5" x14ac:dyDescent="0.25">
      <c r="A1709" s="459">
        <v>42695</v>
      </c>
      <c r="B1709" s="460" t="s">
        <v>9871</v>
      </c>
      <c r="C1709" s="459" t="s">
        <v>5122</v>
      </c>
      <c r="D1709" s="463">
        <v>328.41</v>
      </c>
      <c r="E1709" s="462" t="s">
        <v>258</v>
      </c>
    </row>
    <row r="1710" spans="1:5" ht="25.5" x14ac:dyDescent="0.25">
      <c r="A1710" s="459">
        <v>42694</v>
      </c>
      <c r="B1710" s="460" t="s">
        <v>9872</v>
      </c>
      <c r="C1710" s="459" t="s">
        <v>5122</v>
      </c>
      <c r="D1710" s="463">
        <v>485.51</v>
      </c>
      <c r="E1710" s="462" t="s">
        <v>258</v>
      </c>
    </row>
    <row r="1711" spans="1:5" x14ac:dyDescent="0.25">
      <c r="A1711" s="459">
        <v>20097</v>
      </c>
      <c r="B1711" s="460" t="s">
        <v>9873</v>
      </c>
      <c r="C1711" s="459" t="s">
        <v>5122</v>
      </c>
      <c r="D1711" s="463">
        <v>25.55</v>
      </c>
      <c r="E1711" s="462" t="s">
        <v>258</v>
      </c>
    </row>
    <row r="1712" spans="1:5" x14ac:dyDescent="0.25">
      <c r="A1712" s="459">
        <v>20098</v>
      </c>
      <c r="B1712" s="460" t="s">
        <v>9874</v>
      </c>
      <c r="C1712" s="459" t="s">
        <v>5122</v>
      </c>
      <c r="D1712" s="463">
        <v>86.15</v>
      </c>
      <c r="E1712" s="462" t="s">
        <v>258</v>
      </c>
    </row>
    <row r="1713" spans="1:5" x14ac:dyDescent="0.25">
      <c r="A1713" s="459">
        <v>20096</v>
      </c>
      <c r="B1713" s="460" t="s">
        <v>9875</v>
      </c>
      <c r="C1713" s="459" t="s">
        <v>5122</v>
      </c>
      <c r="D1713" s="463">
        <v>16.72</v>
      </c>
      <c r="E1713" s="462" t="s">
        <v>258</v>
      </c>
    </row>
    <row r="1714" spans="1:5" x14ac:dyDescent="0.25">
      <c r="A1714" s="459">
        <v>1964</v>
      </c>
      <c r="B1714" s="460" t="s">
        <v>9876</v>
      </c>
      <c r="C1714" s="459" t="s">
        <v>5122</v>
      </c>
      <c r="D1714" s="463">
        <v>15.45</v>
      </c>
      <c r="E1714" s="462" t="s">
        <v>258</v>
      </c>
    </row>
    <row r="1715" spans="1:5" x14ac:dyDescent="0.25">
      <c r="A1715" s="459">
        <v>1880</v>
      </c>
      <c r="B1715" s="460" t="s">
        <v>9877</v>
      </c>
      <c r="C1715" s="459" t="s">
        <v>5122</v>
      </c>
      <c r="D1715" s="463">
        <v>2.11</v>
      </c>
      <c r="E1715" s="462" t="s">
        <v>258</v>
      </c>
    </row>
    <row r="1716" spans="1:5" x14ac:dyDescent="0.25">
      <c r="A1716" s="459">
        <v>39274</v>
      </c>
      <c r="B1716" s="460" t="s">
        <v>9878</v>
      </c>
      <c r="C1716" s="459" t="s">
        <v>5122</v>
      </c>
      <c r="D1716" s="463">
        <v>1.64</v>
      </c>
      <c r="E1716" s="462" t="s">
        <v>258</v>
      </c>
    </row>
    <row r="1717" spans="1:5" ht="25.5" x14ac:dyDescent="0.25">
      <c r="A1717" s="459">
        <v>2628</v>
      </c>
      <c r="B1717" s="460" t="s">
        <v>9879</v>
      </c>
      <c r="C1717" s="459" t="s">
        <v>5122</v>
      </c>
      <c r="D1717" s="463">
        <v>197.89</v>
      </c>
      <c r="E1717" s="462" t="s">
        <v>258</v>
      </c>
    </row>
    <row r="1718" spans="1:5" ht="25.5" x14ac:dyDescent="0.25">
      <c r="A1718" s="459">
        <v>2622</v>
      </c>
      <c r="B1718" s="460" t="s">
        <v>9880</v>
      </c>
      <c r="C1718" s="459" t="s">
        <v>5122</v>
      </c>
      <c r="D1718" s="463">
        <v>4.7</v>
      </c>
      <c r="E1718" s="462" t="s">
        <v>258</v>
      </c>
    </row>
    <row r="1719" spans="1:5" ht="25.5" x14ac:dyDescent="0.25">
      <c r="A1719" s="459">
        <v>2623</v>
      </c>
      <c r="B1719" s="460" t="s">
        <v>9881</v>
      </c>
      <c r="C1719" s="459" t="s">
        <v>5122</v>
      </c>
      <c r="D1719" s="463">
        <v>5.65</v>
      </c>
      <c r="E1719" s="462" t="s">
        <v>258</v>
      </c>
    </row>
    <row r="1720" spans="1:5" ht="25.5" x14ac:dyDescent="0.25">
      <c r="A1720" s="459">
        <v>2624</v>
      </c>
      <c r="B1720" s="460" t="s">
        <v>9882</v>
      </c>
      <c r="C1720" s="459" t="s">
        <v>5122</v>
      </c>
      <c r="D1720" s="463">
        <v>8.99</v>
      </c>
      <c r="E1720" s="462" t="s">
        <v>258</v>
      </c>
    </row>
    <row r="1721" spans="1:5" ht="25.5" x14ac:dyDescent="0.25">
      <c r="A1721" s="459">
        <v>2625</v>
      </c>
      <c r="B1721" s="460" t="s">
        <v>9883</v>
      </c>
      <c r="C1721" s="459" t="s">
        <v>5122</v>
      </c>
      <c r="D1721" s="463">
        <v>18.989999999999998</v>
      </c>
      <c r="E1721" s="462" t="s">
        <v>258</v>
      </c>
    </row>
    <row r="1722" spans="1:5" ht="25.5" x14ac:dyDescent="0.25">
      <c r="A1722" s="459">
        <v>2626</v>
      </c>
      <c r="B1722" s="460" t="s">
        <v>9884</v>
      </c>
      <c r="C1722" s="459" t="s">
        <v>5122</v>
      </c>
      <c r="D1722" s="463">
        <v>27.82</v>
      </c>
      <c r="E1722" s="462" t="s">
        <v>258</v>
      </c>
    </row>
    <row r="1723" spans="1:5" ht="25.5" x14ac:dyDescent="0.25">
      <c r="A1723" s="459">
        <v>2630</v>
      </c>
      <c r="B1723" s="460" t="s">
        <v>9885</v>
      </c>
      <c r="C1723" s="459" t="s">
        <v>5122</v>
      </c>
      <c r="D1723" s="463">
        <v>42.31</v>
      </c>
      <c r="E1723" s="462" t="s">
        <v>258</v>
      </c>
    </row>
    <row r="1724" spans="1:5" ht="25.5" x14ac:dyDescent="0.25">
      <c r="A1724" s="459">
        <v>2627</v>
      </c>
      <c r="B1724" s="460" t="s">
        <v>9886</v>
      </c>
      <c r="C1724" s="459" t="s">
        <v>5122</v>
      </c>
      <c r="D1724" s="463">
        <v>74.540000000000006</v>
      </c>
      <c r="E1724" s="462" t="s">
        <v>258</v>
      </c>
    </row>
    <row r="1725" spans="1:5" ht="25.5" x14ac:dyDescent="0.25">
      <c r="A1725" s="459">
        <v>2629</v>
      </c>
      <c r="B1725" s="460" t="s">
        <v>9887</v>
      </c>
      <c r="C1725" s="459" t="s">
        <v>5122</v>
      </c>
      <c r="D1725" s="463">
        <v>100.82</v>
      </c>
      <c r="E1725" s="462" t="s">
        <v>258</v>
      </c>
    </row>
    <row r="1726" spans="1:5" x14ac:dyDescent="0.25">
      <c r="A1726" s="459">
        <v>12033</v>
      </c>
      <c r="B1726" s="460" t="s">
        <v>9888</v>
      </c>
      <c r="C1726" s="459" t="s">
        <v>5122</v>
      </c>
      <c r="D1726" s="463">
        <v>6.75</v>
      </c>
      <c r="E1726" s="462" t="s">
        <v>258</v>
      </c>
    </row>
    <row r="1727" spans="1:5" x14ac:dyDescent="0.25">
      <c r="A1727" s="459">
        <v>40408</v>
      </c>
      <c r="B1727" s="460" t="s">
        <v>9889</v>
      </c>
      <c r="C1727" s="459" t="s">
        <v>5122</v>
      </c>
      <c r="D1727" s="463">
        <v>4.43</v>
      </c>
      <c r="E1727" s="462" t="s">
        <v>258</v>
      </c>
    </row>
    <row r="1728" spans="1:5" x14ac:dyDescent="0.25">
      <c r="A1728" s="459">
        <v>40409</v>
      </c>
      <c r="B1728" s="460" t="s">
        <v>9890</v>
      </c>
      <c r="C1728" s="459" t="s">
        <v>5122</v>
      </c>
      <c r="D1728" s="463">
        <v>1.57</v>
      </c>
      <c r="E1728" s="462" t="s">
        <v>258</v>
      </c>
    </row>
    <row r="1729" spans="1:5" x14ac:dyDescent="0.25">
      <c r="A1729" s="459">
        <v>39276</v>
      </c>
      <c r="B1729" s="460" t="s">
        <v>9891</v>
      </c>
      <c r="C1729" s="459" t="s">
        <v>5122</v>
      </c>
      <c r="D1729" s="463">
        <v>3.99</v>
      </c>
      <c r="E1729" s="462" t="s">
        <v>258</v>
      </c>
    </row>
    <row r="1730" spans="1:5" x14ac:dyDescent="0.25">
      <c r="A1730" s="459">
        <v>39277</v>
      </c>
      <c r="B1730" s="460" t="s">
        <v>9892</v>
      </c>
      <c r="C1730" s="459" t="s">
        <v>5122</v>
      </c>
      <c r="D1730" s="463">
        <v>10.79</v>
      </c>
      <c r="E1730" s="462" t="s">
        <v>258</v>
      </c>
    </row>
    <row r="1731" spans="1:5" x14ac:dyDescent="0.25">
      <c r="A1731" s="459">
        <v>12034</v>
      </c>
      <c r="B1731" s="460" t="s">
        <v>9893</v>
      </c>
      <c r="C1731" s="459" t="s">
        <v>5122</v>
      </c>
      <c r="D1731" s="463">
        <v>3.06</v>
      </c>
      <c r="E1731" s="462" t="s">
        <v>258</v>
      </c>
    </row>
    <row r="1732" spans="1:5" x14ac:dyDescent="0.25">
      <c r="A1732" s="459">
        <v>39879</v>
      </c>
      <c r="B1732" s="460" t="s">
        <v>9894</v>
      </c>
      <c r="C1732" s="459" t="s">
        <v>5122</v>
      </c>
      <c r="D1732" s="463">
        <v>2.96</v>
      </c>
      <c r="E1732" s="462" t="s">
        <v>258</v>
      </c>
    </row>
    <row r="1733" spans="1:5" x14ac:dyDescent="0.25">
      <c r="A1733" s="459">
        <v>39880</v>
      </c>
      <c r="B1733" s="460" t="s">
        <v>9895</v>
      </c>
      <c r="C1733" s="459" t="s">
        <v>5122</v>
      </c>
      <c r="D1733" s="463">
        <v>6.56</v>
      </c>
      <c r="E1733" s="462" t="s">
        <v>258</v>
      </c>
    </row>
    <row r="1734" spans="1:5" x14ac:dyDescent="0.25">
      <c r="A1734" s="459">
        <v>39881</v>
      </c>
      <c r="B1734" s="460" t="s">
        <v>9896</v>
      </c>
      <c r="C1734" s="459" t="s">
        <v>5122</v>
      </c>
      <c r="D1734" s="463">
        <v>10.53</v>
      </c>
      <c r="E1734" s="462" t="s">
        <v>258</v>
      </c>
    </row>
    <row r="1735" spans="1:5" x14ac:dyDescent="0.25">
      <c r="A1735" s="459">
        <v>39882</v>
      </c>
      <c r="B1735" s="460" t="s">
        <v>9897</v>
      </c>
      <c r="C1735" s="459" t="s">
        <v>5122</v>
      </c>
      <c r="D1735" s="463">
        <v>27.74</v>
      </c>
      <c r="E1735" s="462" t="s">
        <v>258</v>
      </c>
    </row>
    <row r="1736" spans="1:5" x14ac:dyDescent="0.25">
      <c r="A1736" s="459">
        <v>39883</v>
      </c>
      <c r="B1736" s="460" t="s">
        <v>9898</v>
      </c>
      <c r="C1736" s="459" t="s">
        <v>5122</v>
      </c>
      <c r="D1736" s="463">
        <v>44.3</v>
      </c>
      <c r="E1736" s="462" t="s">
        <v>258</v>
      </c>
    </row>
    <row r="1737" spans="1:5" x14ac:dyDescent="0.25">
      <c r="A1737" s="459">
        <v>39884</v>
      </c>
      <c r="B1737" s="460" t="s">
        <v>9899</v>
      </c>
      <c r="C1737" s="459" t="s">
        <v>5122</v>
      </c>
      <c r="D1737" s="463">
        <v>65.8</v>
      </c>
      <c r="E1737" s="462" t="s">
        <v>258</v>
      </c>
    </row>
    <row r="1738" spans="1:5" x14ac:dyDescent="0.25">
      <c r="A1738" s="459">
        <v>39885</v>
      </c>
      <c r="B1738" s="460" t="s">
        <v>9900</v>
      </c>
      <c r="C1738" s="459" t="s">
        <v>5122</v>
      </c>
      <c r="D1738" s="463">
        <v>156.38999999999999</v>
      </c>
      <c r="E1738" s="462" t="s">
        <v>258</v>
      </c>
    </row>
    <row r="1739" spans="1:5" x14ac:dyDescent="0.25">
      <c r="A1739" s="459">
        <v>1777</v>
      </c>
      <c r="B1739" s="460" t="s">
        <v>9901</v>
      </c>
      <c r="C1739" s="459" t="s">
        <v>5122</v>
      </c>
      <c r="D1739" s="463">
        <v>46.11</v>
      </c>
      <c r="E1739" s="462" t="s">
        <v>258</v>
      </c>
    </row>
    <row r="1740" spans="1:5" x14ac:dyDescent="0.25">
      <c r="A1740" s="459">
        <v>1819</v>
      </c>
      <c r="B1740" s="460" t="s">
        <v>9902</v>
      </c>
      <c r="C1740" s="459" t="s">
        <v>5122</v>
      </c>
      <c r="D1740" s="463">
        <v>33.549999999999997</v>
      </c>
      <c r="E1740" s="462" t="s">
        <v>258</v>
      </c>
    </row>
    <row r="1741" spans="1:5" x14ac:dyDescent="0.25">
      <c r="A1741" s="459">
        <v>1775</v>
      </c>
      <c r="B1741" s="460" t="s">
        <v>9903</v>
      </c>
      <c r="C1741" s="459" t="s">
        <v>5122</v>
      </c>
      <c r="D1741" s="463">
        <v>10.029999999999999</v>
      </c>
      <c r="E1741" s="462" t="s">
        <v>258</v>
      </c>
    </row>
    <row r="1742" spans="1:5" x14ac:dyDescent="0.25">
      <c r="A1742" s="459">
        <v>1776</v>
      </c>
      <c r="B1742" s="460" t="s">
        <v>9904</v>
      </c>
      <c r="C1742" s="459" t="s">
        <v>5122</v>
      </c>
      <c r="D1742" s="463">
        <v>27.29</v>
      </c>
      <c r="E1742" s="462" t="s">
        <v>258</v>
      </c>
    </row>
    <row r="1743" spans="1:5" x14ac:dyDescent="0.25">
      <c r="A1743" s="459">
        <v>1778</v>
      </c>
      <c r="B1743" s="460" t="s">
        <v>9905</v>
      </c>
      <c r="C1743" s="459" t="s">
        <v>5122</v>
      </c>
      <c r="D1743" s="463">
        <v>111.62</v>
      </c>
      <c r="E1743" s="462" t="s">
        <v>258</v>
      </c>
    </row>
    <row r="1744" spans="1:5" x14ac:dyDescent="0.25">
      <c r="A1744" s="459">
        <v>1818</v>
      </c>
      <c r="B1744" s="460" t="s">
        <v>9906</v>
      </c>
      <c r="C1744" s="459" t="s">
        <v>5122</v>
      </c>
      <c r="D1744" s="463">
        <v>74.09</v>
      </c>
      <c r="E1744" s="462" t="s">
        <v>258</v>
      </c>
    </row>
    <row r="1745" spans="1:5" x14ac:dyDescent="0.25">
      <c r="A1745" s="459">
        <v>1820</v>
      </c>
      <c r="B1745" s="460" t="s">
        <v>9907</v>
      </c>
      <c r="C1745" s="459" t="s">
        <v>5122</v>
      </c>
      <c r="D1745" s="463">
        <v>14.49</v>
      </c>
      <c r="E1745" s="462" t="s">
        <v>258</v>
      </c>
    </row>
    <row r="1746" spans="1:5" x14ac:dyDescent="0.25">
      <c r="A1746" s="459">
        <v>1779</v>
      </c>
      <c r="B1746" s="460" t="s">
        <v>9908</v>
      </c>
      <c r="C1746" s="459" t="s">
        <v>5122</v>
      </c>
      <c r="D1746" s="463">
        <v>162.33000000000001</v>
      </c>
      <c r="E1746" s="462" t="s">
        <v>258</v>
      </c>
    </row>
    <row r="1747" spans="1:5" x14ac:dyDescent="0.25">
      <c r="A1747" s="459">
        <v>1780</v>
      </c>
      <c r="B1747" s="460" t="s">
        <v>9909</v>
      </c>
      <c r="C1747" s="459" t="s">
        <v>5122</v>
      </c>
      <c r="D1747" s="463">
        <v>334.65</v>
      </c>
      <c r="E1747" s="462" t="s">
        <v>258</v>
      </c>
    </row>
    <row r="1748" spans="1:5" x14ac:dyDescent="0.25">
      <c r="A1748" s="459">
        <v>1783</v>
      </c>
      <c r="B1748" s="460" t="s">
        <v>9910</v>
      </c>
      <c r="C1748" s="459" t="s">
        <v>5122</v>
      </c>
      <c r="D1748" s="463">
        <v>35.380000000000003</v>
      </c>
      <c r="E1748" s="462" t="s">
        <v>258</v>
      </c>
    </row>
    <row r="1749" spans="1:5" x14ac:dyDescent="0.25">
      <c r="A1749" s="459">
        <v>1782</v>
      </c>
      <c r="B1749" s="460" t="s">
        <v>9911</v>
      </c>
      <c r="C1749" s="459" t="s">
        <v>5122</v>
      </c>
      <c r="D1749" s="463">
        <v>27.97</v>
      </c>
      <c r="E1749" s="462" t="s">
        <v>258</v>
      </c>
    </row>
    <row r="1750" spans="1:5" x14ac:dyDescent="0.25">
      <c r="A1750" s="459">
        <v>1817</v>
      </c>
      <c r="B1750" s="460" t="s">
        <v>9912</v>
      </c>
      <c r="C1750" s="459" t="s">
        <v>5122</v>
      </c>
      <c r="D1750" s="463">
        <v>8.33</v>
      </c>
      <c r="E1750" s="462" t="s">
        <v>258</v>
      </c>
    </row>
    <row r="1751" spans="1:5" x14ac:dyDescent="0.25">
      <c r="A1751" s="459">
        <v>1781</v>
      </c>
      <c r="B1751" s="460" t="s">
        <v>9913</v>
      </c>
      <c r="C1751" s="459" t="s">
        <v>5122</v>
      </c>
      <c r="D1751" s="463">
        <v>18.22</v>
      </c>
      <c r="E1751" s="462" t="s">
        <v>258</v>
      </c>
    </row>
    <row r="1752" spans="1:5" x14ac:dyDescent="0.25">
      <c r="A1752" s="459">
        <v>1784</v>
      </c>
      <c r="B1752" s="460" t="s">
        <v>9914</v>
      </c>
      <c r="C1752" s="459" t="s">
        <v>5122</v>
      </c>
      <c r="D1752" s="463">
        <v>99.91</v>
      </c>
      <c r="E1752" s="462" t="s">
        <v>258</v>
      </c>
    </row>
    <row r="1753" spans="1:5" x14ac:dyDescent="0.25">
      <c r="A1753" s="459">
        <v>1810</v>
      </c>
      <c r="B1753" s="460" t="s">
        <v>9915</v>
      </c>
      <c r="C1753" s="459" t="s">
        <v>5122</v>
      </c>
      <c r="D1753" s="463">
        <v>55.42</v>
      </c>
      <c r="E1753" s="462" t="s">
        <v>258</v>
      </c>
    </row>
    <row r="1754" spans="1:5" x14ac:dyDescent="0.25">
      <c r="A1754" s="459">
        <v>1811</v>
      </c>
      <c r="B1754" s="460" t="s">
        <v>9916</v>
      </c>
      <c r="C1754" s="459" t="s">
        <v>5122</v>
      </c>
      <c r="D1754" s="463">
        <v>11.99</v>
      </c>
      <c r="E1754" s="462" t="s">
        <v>258</v>
      </c>
    </row>
    <row r="1755" spans="1:5" x14ac:dyDescent="0.25">
      <c r="A1755" s="459">
        <v>1812</v>
      </c>
      <c r="B1755" s="460" t="s">
        <v>9917</v>
      </c>
      <c r="C1755" s="459" t="s">
        <v>5122</v>
      </c>
      <c r="D1755" s="463">
        <v>139.9</v>
      </c>
      <c r="E1755" s="462" t="s">
        <v>258</v>
      </c>
    </row>
    <row r="1756" spans="1:5" x14ac:dyDescent="0.25">
      <c r="A1756" s="459">
        <v>40386</v>
      </c>
      <c r="B1756" s="460" t="s">
        <v>9918</v>
      </c>
      <c r="C1756" s="459" t="s">
        <v>5122</v>
      </c>
      <c r="D1756" s="463">
        <v>42.45</v>
      </c>
      <c r="E1756" s="462" t="s">
        <v>258</v>
      </c>
    </row>
    <row r="1757" spans="1:5" x14ac:dyDescent="0.25">
      <c r="A1757" s="459">
        <v>40384</v>
      </c>
      <c r="B1757" s="460" t="s">
        <v>9919</v>
      </c>
      <c r="C1757" s="459" t="s">
        <v>5122</v>
      </c>
      <c r="D1757" s="463">
        <v>29.06</v>
      </c>
      <c r="E1757" s="462" t="s">
        <v>258</v>
      </c>
    </row>
    <row r="1758" spans="1:5" x14ac:dyDescent="0.25">
      <c r="A1758" s="459">
        <v>40379</v>
      </c>
      <c r="B1758" s="460" t="s">
        <v>9920</v>
      </c>
      <c r="C1758" s="459" t="s">
        <v>5122</v>
      </c>
      <c r="D1758" s="463">
        <v>10.050000000000001</v>
      </c>
      <c r="E1758" s="462" t="s">
        <v>258</v>
      </c>
    </row>
    <row r="1759" spans="1:5" x14ac:dyDescent="0.25">
      <c r="A1759" s="459">
        <v>40423</v>
      </c>
      <c r="B1759" s="460" t="s">
        <v>9921</v>
      </c>
      <c r="C1759" s="459" t="s">
        <v>5122</v>
      </c>
      <c r="D1759" s="463">
        <v>19.010000000000002</v>
      </c>
      <c r="E1759" s="462" t="s">
        <v>258</v>
      </c>
    </row>
    <row r="1760" spans="1:5" x14ac:dyDescent="0.25">
      <c r="A1760" s="459">
        <v>40389</v>
      </c>
      <c r="B1760" s="460" t="s">
        <v>9922</v>
      </c>
      <c r="C1760" s="459" t="s">
        <v>5122</v>
      </c>
      <c r="D1760" s="463">
        <v>120.59</v>
      </c>
      <c r="E1760" s="462" t="s">
        <v>258</v>
      </c>
    </row>
    <row r="1761" spans="1:5" x14ac:dyDescent="0.25">
      <c r="A1761" s="459">
        <v>40388</v>
      </c>
      <c r="B1761" s="460" t="s">
        <v>9923</v>
      </c>
      <c r="C1761" s="459" t="s">
        <v>5122</v>
      </c>
      <c r="D1761" s="463">
        <v>60.36</v>
      </c>
      <c r="E1761" s="462" t="s">
        <v>258</v>
      </c>
    </row>
    <row r="1762" spans="1:5" x14ac:dyDescent="0.25">
      <c r="A1762" s="459">
        <v>40381</v>
      </c>
      <c r="B1762" s="460" t="s">
        <v>9924</v>
      </c>
      <c r="C1762" s="459" t="s">
        <v>5122</v>
      </c>
      <c r="D1762" s="463">
        <v>13.4</v>
      </c>
      <c r="E1762" s="462" t="s">
        <v>258</v>
      </c>
    </row>
    <row r="1763" spans="1:5" x14ac:dyDescent="0.25">
      <c r="A1763" s="459">
        <v>40391</v>
      </c>
      <c r="B1763" s="460" t="s">
        <v>9925</v>
      </c>
      <c r="C1763" s="459" t="s">
        <v>5122</v>
      </c>
      <c r="D1763" s="463">
        <v>313.01</v>
      </c>
      <c r="E1763" s="462" t="s">
        <v>258</v>
      </c>
    </row>
    <row r="1764" spans="1:5" x14ac:dyDescent="0.25">
      <c r="A1764" s="459">
        <v>40414</v>
      </c>
      <c r="B1764" s="460" t="s">
        <v>9926</v>
      </c>
      <c r="C1764" s="459" t="s">
        <v>5122</v>
      </c>
      <c r="D1764" s="463">
        <v>11.89</v>
      </c>
      <c r="E1764" s="462" t="s">
        <v>258</v>
      </c>
    </row>
    <row r="1765" spans="1:5" x14ac:dyDescent="0.25">
      <c r="A1765" s="459">
        <v>40416</v>
      </c>
      <c r="B1765" s="460" t="s">
        <v>9927</v>
      </c>
      <c r="C1765" s="459" t="s">
        <v>5122</v>
      </c>
      <c r="D1765" s="463">
        <v>16.43</v>
      </c>
      <c r="E1765" s="462" t="s">
        <v>258</v>
      </c>
    </row>
    <row r="1766" spans="1:5" x14ac:dyDescent="0.25">
      <c r="A1766" s="459">
        <v>40418</v>
      </c>
      <c r="B1766" s="460" t="s">
        <v>9928</v>
      </c>
      <c r="C1766" s="459" t="s">
        <v>5122</v>
      </c>
      <c r="D1766" s="463">
        <v>19.600000000000001</v>
      </c>
      <c r="E1766" s="462" t="s">
        <v>258</v>
      </c>
    </row>
    <row r="1767" spans="1:5" ht="25.5" x14ac:dyDescent="0.25">
      <c r="A1767" s="459">
        <v>2615</v>
      </c>
      <c r="B1767" s="460" t="s">
        <v>9929</v>
      </c>
      <c r="C1767" s="459" t="s">
        <v>5122</v>
      </c>
      <c r="D1767" s="463">
        <v>131.44999999999999</v>
      </c>
      <c r="E1767" s="462" t="s">
        <v>258</v>
      </c>
    </row>
    <row r="1768" spans="1:5" ht="25.5" x14ac:dyDescent="0.25">
      <c r="A1768" s="459">
        <v>2635</v>
      </c>
      <c r="B1768" s="460" t="s">
        <v>9930</v>
      </c>
      <c r="C1768" s="459" t="s">
        <v>5122</v>
      </c>
      <c r="D1768" s="463">
        <v>3.92</v>
      </c>
      <c r="E1768" s="462" t="s">
        <v>258</v>
      </c>
    </row>
    <row r="1769" spans="1:5" ht="25.5" x14ac:dyDescent="0.25">
      <c r="A1769" s="459">
        <v>2609</v>
      </c>
      <c r="B1769" s="460" t="s">
        <v>9931</v>
      </c>
      <c r="C1769" s="459" t="s">
        <v>5122</v>
      </c>
      <c r="D1769" s="463">
        <v>4.41</v>
      </c>
      <c r="E1769" s="462" t="s">
        <v>258</v>
      </c>
    </row>
    <row r="1770" spans="1:5" ht="25.5" x14ac:dyDescent="0.25">
      <c r="A1770" s="459">
        <v>2634</v>
      </c>
      <c r="B1770" s="460" t="s">
        <v>9932</v>
      </c>
      <c r="C1770" s="459" t="s">
        <v>5122</v>
      </c>
      <c r="D1770" s="463">
        <v>5.8</v>
      </c>
      <c r="E1770" s="462" t="s">
        <v>258</v>
      </c>
    </row>
    <row r="1771" spans="1:5" ht="25.5" x14ac:dyDescent="0.25">
      <c r="A1771" s="459">
        <v>2611</v>
      </c>
      <c r="B1771" s="460" t="s">
        <v>9933</v>
      </c>
      <c r="C1771" s="459" t="s">
        <v>5122</v>
      </c>
      <c r="D1771" s="463">
        <v>16.34</v>
      </c>
      <c r="E1771" s="462" t="s">
        <v>258</v>
      </c>
    </row>
    <row r="1772" spans="1:5" ht="25.5" x14ac:dyDescent="0.25">
      <c r="A1772" s="459">
        <v>2612</v>
      </c>
      <c r="B1772" s="460" t="s">
        <v>9934</v>
      </c>
      <c r="C1772" s="459" t="s">
        <v>5122</v>
      </c>
      <c r="D1772" s="463">
        <v>23.77</v>
      </c>
      <c r="E1772" s="462" t="s">
        <v>258</v>
      </c>
    </row>
    <row r="1773" spans="1:5" ht="25.5" x14ac:dyDescent="0.25">
      <c r="A1773" s="459">
        <v>2613</v>
      </c>
      <c r="B1773" s="460" t="s">
        <v>9935</v>
      </c>
      <c r="C1773" s="459" t="s">
        <v>5122</v>
      </c>
      <c r="D1773" s="463">
        <v>57.38</v>
      </c>
      <c r="E1773" s="462" t="s">
        <v>258</v>
      </c>
    </row>
    <row r="1774" spans="1:5" ht="25.5" x14ac:dyDescent="0.25">
      <c r="A1774" s="459">
        <v>2614</v>
      </c>
      <c r="B1774" s="460" t="s">
        <v>9936</v>
      </c>
      <c r="C1774" s="459" t="s">
        <v>5122</v>
      </c>
      <c r="D1774" s="463">
        <v>79.790000000000006</v>
      </c>
      <c r="E1774" s="462" t="s">
        <v>258</v>
      </c>
    </row>
    <row r="1775" spans="1:5" x14ac:dyDescent="0.25">
      <c r="A1775" s="459">
        <v>34359</v>
      </c>
      <c r="B1775" s="460" t="s">
        <v>9937</v>
      </c>
      <c r="C1775" s="459" t="s">
        <v>5122</v>
      </c>
      <c r="D1775" s="463">
        <v>6.52</v>
      </c>
      <c r="E1775" s="462" t="s">
        <v>258</v>
      </c>
    </row>
    <row r="1776" spans="1:5" x14ac:dyDescent="0.25">
      <c r="A1776" s="459">
        <v>1789</v>
      </c>
      <c r="B1776" s="460" t="s">
        <v>9938</v>
      </c>
      <c r="C1776" s="459" t="s">
        <v>5122</v>
      </c>
      <c r="D1776" s="463">
        <v>44.26</v>
      </c>
      <c r="E1776" s="462" t="s">
        <v>258</v>
      </c>
    </row>
    <row r="1777" spans="1:5" x14ac:dyDescent="0.25">
      <c r="A1777" s="459">
        <v>1788</v>
      </c>
      <c r="B1777" s="460" t="s">
        <v>9939</v>
      </c>
      <c r="C1777" s="459" t="s">
        <v>5122</v>
      </c>
      <c r="D1777" s="463">
        <v>35.47</v>
      </c>
      <c r="E1777" s="462" t="s">
        <v>258</v>
      </c>
    </row>
    <row r="1778" spans="1:5" x14ac:dyDescent="0.25">
      <c r="A1778" s="459">
        <v>1786</v>
      </c>
      <c r="B1778" s="460" t="s">
        <v>9940</v>
      </c>
      <c r="C1778" s="459" t="s">
        <v>5122</v>
      </c>
      <c r="D1778" s="463">
        <v>8.81</v>
      </c>
      <c r="E1778" s="462" t="s">
        <v>258</v>
      </c>
    </row>
    <row r="1779" spans="1:5" x14ac:dyDescent="0.25">
      <c r="A1779" s="459">
        <v>1787</v>
      </c>
      <c r="B1779" s="460" t="s">
        <v>9941</v>
      </c>
      <c r="C1779" s="459" t="s">
        <v>5122</v>
      </c>
      <c r="D1779" s="463">
        <v>21.09</v>
      </c>
      <c r="E1779" s="462" t="s">
        <v>258</v>
      </c>
    </row>
    <row r="1780" spans="1:5" x14ac:dyDescent="0.25">
      <c r="A1780" s="459">
        <v>1791</v>
      </c>
      <c r="B1780" s="460" t="s">
        <v>9942</v>
      </c>
      <c r="C1780" s="459" t="s">
        <v>5122</v>
      </c>
      <c r="D1780" s="463">
        <v>127.91</v>
      </c>
      <c r="E1780" s="462" t="s">
        <v>258</v>
      </c>
    </row>
    <row r="1781" spans="1:5" x14ac:dyDescent="0.25">
      <c r="A1781" s="459">
        <v>1790</v>
      </c>
      <c r="B1781" s="460" t="s">
        <v>9943</v>
      </c>
      <c r="C1781" s="459" t="s">
        <v>5122</v>
      </c>
      <c r="D1781" s="463">
        <v>73.7</v>
      </c>
      <c r="E1781" s="462" t="s">
        <v>258</v>
      </c>
    </row>
    <row r="1782" spans="1:5" x14ac:dyDescent="0.25">
      <c r="A1782" s="459">
        <v>1813</v>
      </c>
      <c r="B1782" s="460" t="s">
        <v>9944</v>
      </c>
      <c r="C1782" s="459" t="s">
        <v>5122</v>
      </c>
      <c r="D1782" s="463">
        <v>13.98</v>
      </c>
      <c r="E1782" s="462" t="s">
        <v>258</v>
      </c>
    </row>
    <row r="1783" spans="1:5" x14ac:dyDescent="0.25">
      <c r="A1783" s="459">
        <v>1792</v>
      </c>
      <c r="B1783" s="460" t="s">
        <v>9945</v>
      </c>
      <c r="C1783" s="459" t="s">
        <v>5122</v>
      </c>
      <c r="D1783" s="463">
        <v>172.65</v>
      </c>
      <c r="E1783" s="462" t="s">
        <v>258</v>
      </c>
    </row>
    <row r="1784" spans="1:5" x14ac:dyDescent="0.25">
      <c r="A1784" s="459">
        <v>1793</v>
      </c>
      <c r="B1784" s="460" t="s">
        <v>9946</v>
      </c>
      <c r="C1784" s="459" t="s">
        <v>5122</v>
      </c>
      <c r="D1784" s="463">
        <v>348.88</v>
      </c>
      <c r="E1784" s="462" t="s">
        <v>258</v>
      </c>
    </row>
    <row r="1785" spans="1:5" x14ac:dyDescent="0.25">
      <c r="A1785" s="459">
        <v>1809</v>
      </c>
      <c r="B1785" s="460" t="s">
        <v>9947</v>
      </c>
      <c r="C1785" s="459" t="s">
        <v>5122</v>
      </c>
      <c r="D1785" s="463">
        <v>41.49</v>
      </c>
      <c r="E1785" s="462" t="s">
        <v>258</v>
      </c>
    </row>
    <row r="1786" spans="1:5" x14ac:dyDescent="0.25">
      <c r="A1786" s="459">
        <v>1814</v>
      </c>
      <c r="B1786" s="460" t="s">
        <v>9948</v>
      </c>
      <c r="C1786" s="459" t="s">
        <v>5122</v>
      </c>
      <c r="D1786" s="463">
        <v>34.08</v>
      </c>
      <c r="E1786" s="462" t="s">
        <v>258</v>
      </c>
    </row>
    <row r="1787" spans="1:5" x14ac:dyDescent="0.25">
      <c r="A1787" s="459">
        <v>1803</v>
      </c>
      <c r="B1787" s="460" t="s">
        <v>9949</v>
      </c>
      <c r="C1787" s="459" t="s">
        <v>5122</v>
      </c>
      <c r="D1787" s="463">
        <v>8.61</v>
      </c>
      <c r="E1787" s="462" t="s">
        <v>258</v>
      </c>
    </row>
    <row r="1788" spans="1:5" x14ac:dyDescent="0.25">
      <c r="A1788" s="459">
        <v>1805</v>
      </c>
      <c r="B1788" s="460" t="s">
        <v>9950</v>
      </c>
      <c r="C1788" s="459" t="s">
        <v>5122</v>
      </c>
      <c r="D1788" s="463">
        <v>19.78</v>
      </c>
      <c r="E1788" s="462" t="s">
        <v>258</v>
      </c>
    </row>
    <row r="1789" spans="1:5" x14ac:dyDescent="0.25">
      <c r="A1789" s="459">
        <v>1821</v>
      </c>
      <c r="B1789" s="460" t="s">
        <v>9951</v>
      </c>
      <c r="C1789" s="459" t="s">
        <v>5122</v>
      </c>
      <c r="D1789" s="463">
        <v>116.86</v>
      </c>
      <c r="E1789" s="462" t="s">
        <v>258</v>
      </c>
    </row>
    <row r="1790" spans="1:5" x14ac:dyDescent="0.25">
      <c r="A1790" s="459">
        <v>1806</v>
      </c>
      <c r="B1790" s="460" t="s">
        <v>9952</v>
      </c>
      <c r="C1790" s="459" t="s">
        <v>5122</v>
      </c>
      <c r="D1790" s="463">
        <v>69.56</v>
      </c>
      <c r="E1790" s="462" t="s">
        <v>258</v>
      </c>
    </row>
    <row r="1791" spans="1:5" x14ac:dyDescent="0.25">
      <c r="A1791" s="459">
        <v>1804</v>
      </c>
      <c r="B1791" s="460" t="s">
        <v>9953</v>
      </c>
      <c r="C1791" s="459" t="s">
        <v>5122</v>
      </c>
      <c r="D1791" s="463">
        <v>12.26</v>
      </c>
      <c r="E1791" s="462" t="s">
        <v>258</v>
      </c>
    </row>
    <row r="1792" spans="1:5" x14ac:dyDescent="0.25">
      <c r="A1792" s="459">
        <v>1807</v>
      </c>
      <c r="B1792" s="460" t="s">
        <v>9954</v>
      </c>
      <c r="C1792" s="459" t="s">
        <v>5122</v>
      </c>
      <c r="D1792" s="463">
        <v>167.13</v>
      </c>
      <c r="E1792" s="462" t="s">
        <v>258</v>
      </c>
    </row>
    <row r="1793" spans="1:5" x14ac:dyDescent="0.25">
      <c r="A1793" s="459">
        <v>1808</v>
      </c>
      <c r="B1793" s="460" t="s">
        <v>9955</v>
      </c>
      <c r="C1793" s="459" t="s">
        <v>5122</v>
      </c>
      <c r="D1793" s="463">
        <v>335.07</v>
      </c>
      <c r="E1793" s="462" t="s">
        <v>258</v>
      </c>
    </row>
    <row r="1794" spans="1:5" x14ac:dyDescent="0.25">
      <c r="A1794" s="459">
        <v>1797</v>
      </c>
      <c r="B1794" s="460" t="s">
        <v>9956</v>
      </c>
      <c r="C1794" s="459" t="s">
        <v>5122</v>
      </c>
      <c r="D1794" s="463">
        <v>50.25</v>
      </c>
      <c r="E1794" s="462" t="s">
        <v>258</v>
      </c>
    </row>
    <row r="1795" spans="1:5" x14ac:dyDescent="0.25">
      <c r="A1795" s="459">
        <v>1796</v>
      </c>
      <c r="B1795" s="460" t="s">
        <v>9957</v>
      </c>
      <c r="C1795" s="459" t="s">
        <v>5122</v>
      </c>
      <c r="D1795" s="463">
        <v>38.549999999999997</v>
      </c>
      <c r="E1795" s="462" t="s">
        <v>258</v>
      </c>
    </row>
    <row r="1796" spans="1:5" x14ac:dyDescent="0.25">
      <c r="A1796" s="459">
        <v>1794</v>
      </c>
      <c r="B1796" s="460" t="s">
        <v>9958</v>
      </c>
      <c r="C1796" s="459" t="s">
        <v>5122</v>
      </c>
      <c r="D1796" s="463">
        <v>9.1999999999999993</v>
      </c>
      <c r="E1796" s="462" t="s">
        <v>258</v>
      </c>
    </row>
    <row r="1797" spans="1:5" x14ac:dyDescent="0.25">
      <c r="A1797" s="459">
        <v>1816</v>
      </c>
      <c r="B1797" s="460" t="s">
        <v>9959</v>
      </c>
      <c r="C1797" s="459" t="s">
        <v>5122</v>
      </c>
      <c r="D1797" s="463">
        <v>20.75</v>
      </c>
      <c r="E1797" s="462" t="s">
        <v>258</v>
      </c>
    </row>
    <row r="1798" spans="1:5" x14ac:dyDescent="0.25">
      <c r="A1798" s="459">
        <v>1815</v>
      </c>
      <c r="B1798" s="460" t="s">
        <v>9960</v>
      </c>
      <c r="C1798" s="459" t="s">
        <v>5122</v>
      </c>
      <c r="D1798" s="463">
        <v>159.34</v>
      </c>
      <c r="E1798" s="462" t="s">
        <v>258</v>
      </c>
    </row>
    <row r="1799" spans="1:5" x14ac:dyDescent="0.25">
      <c r="A1799" s="459">
        <v>1798</v>
      </c>
      <c r="B1799" s="460" t="s">
        <v>9961</v>
      </c>
      <c r="C1799" s="459" t="s">
        <v>5122</v>
      </c>
      <c r="D1799" s="463">
        <v>71.3</v>
      </c>
      <c r="E1799" s="462" t="s">
        <v>258</v>
      </c>
    </row>
    <row r="1800" spans="1:5" x14ac:dyDescent="0.25">
      <c r="A1800" s="459">
        <v>1795</v>
      </c>
      <c r="B1800" s="460" t="s">
        <v>9962</v>
      </c>
      <c r="C1800" s="459" t="s">
        <v>5122</v>
      </c>
      <c r="D1800" s="463">
        <v>12.75</v>
      </c>
      <c r="E1800" s="462" t="s">
        <v>258</v>
      </c>
    </row>
    <row r="1801" spans="1:5" x14ac:dyDescent="0.25">
      <c r="A1801" s="459">
        <v>1799</v>
      </c>
      <c r="B1801" s="460" t="s">
        <v>9963</v>
      </c>
      <c r="C1801" s="459" t="s">
        <v>5122</v>
      </c>
      <c r="D1801" s="463">
        <v>207.52</v>
      </c>
      <c r="E1801" s="462" t="s">
        <v>258</v>
      </c>
    </row>
    <row r="1802" spans="1:5" x14ac:dyDescent="0.25">
      <c r="A1802" s="459">
        <v>1800</v>
      </c>
      <c r="B1802" s="460" t="s">
        <v>9964</v>
      </c>
      <c r="C1802" s="459" t="s">
        <v>5122</v>
      </c>
      <c r="D1802" s="463">
        <v>396.2</v>
      </c>
      <c r="E1802" s="462" t="s">
        <v>258</v>
      </c>
    </row>
    <row r="1803" spans="1:5" x14ac:dyDescent="0.25">
      <c r="A1803" s="459">
        <v>1802</v>
      </c>
      <c r="B1803" s="460" t="s">
        <v>9965</v>
      </c>
      <c r="C1803" s="459" t="s">
        <v>5122</v>
      </c>
      <c r="D1803" s="463">
        <v>991.05</v>
      </c>
      <c r="E1803" s="462" t="s">
        <v>258</v>
      </c>
    </row>
    <row r="1804" spans="1:5" x14ac:dyDescent="0.25">
      <c r="A1804" s="459">
        <v>40385</v>
      </c>
      <c r="B1804" s="460" t="s">
        <v>9966</v>
      </c>
      <c r="C1804" s="459" t="s">
        <v>5122</v>
      </c>
      <c r="D1804" s="463">
        <v>42.45</v>
      </c>
      <c r="E1804" s="462" t="s">
        <v>258</v>
      </c>
    </row>
    <row r="1805" spans="1:5" x14ac:dyDescent="0.25">
      <c r="A1805" s="459">
        <v>40383</v>
      </c>
      <c r="B1805" s="460" t="s">
        <v>9967</v>
      </c>
      <c r="C1805" s="459" t="s">
        <v>5122</v>
      </c>
      <c r="D1805" s="463">
        <v>29.06</v>
      </c>
      <c r="E1805" s="462" t="s">
        <v>258</v>
      </c>
    </row>
    <row r="1806" spans="1:5" x14ac:dyDescent="0.25">
      <c r="A1806" s="459">
        <v>40378</v>
      </c>
      <c r="B1806" s="460" t="s">
        <v>9968</v>
      </c>
      <c r="C1806" s="459" t="s">
        <v>5122</v>
      </c>
      <c r="D1806" s="463">
        <v>10.050000000000001</v>
      </c>
      <c r="E1806" s="462" t="s">
        <v>258</v>
      </c>
    </row>
    <row r="1807" spans="1:5" x14ac:dyDescent="0.25">
      <c r="A1807" s="459">
        <v>40382</v>
      </c>
      <c r="B1807" s="460" t="s">
        <v>9969</v>
      </c>
      <c r="C1807" s="459" t="s">
        <v>5122</v>
      </c>
      <c r="D1807" s="463">
        <v>19.010000000000002</v>
      </c>
      <c r="E1807" s="462" t="s">
        <v>258</v>
      </c>
    </row>
    <row r="1808" spans="1:5" x14ac:dyDescent="0.25">
      <c r="A1808" s="459">
        <v>40422</v>
      </c>
      <c r="B1808" s="460" t="s">
        <v>9970</v>
      </c>
      <c r="C1808" s="459" t="s">
        <v>5122</v>
      </c>
      <c r="D1808" s="463">
        <v>129.55000000000001</v>
      </c>
      <c r="E1808" s="462" t="s">
        <v>258</v>
      </c>
    </row>
    <row r="1809" spans="1:5" x14ac:dyDescent="0.25">
      <c r="A1809" s="459">
        <v>40387</v>
      </c>
      <c r="B1809" s="460" t="s">
        <v>9971</v>
      </c>
      <c r="C1809" s="459" t="s">
        <v>5122</v>
      </c>
      <c r="D1809" s="463">
        <v>65.959999999999994</v>
      </c>
      <c r="E1809" s="462" t="s">
        <v>258</v>
      </c>
    </row>
    <row r="1810" spans="1:5" x14ac:dyDescent="0.25">
      <c r="A1810" s="459">
        <v>40380</v>
      </c>
      <c r="B1810" s="460" t="s">
        <v>9972</v>
      </c>
      <c r="C1810" s="459" t="s">
        <v>5122</v>
      </c>
      <c r="D1810" s="463">
        <v>13.4</v>
      </c>
      <c r="E1810" s="462" t="s">
        <v>258</v>
      </c>
    </row>
    <row r="1811" spans="1:5" x14ac:dyDescent="0.25">
      <c r="A1811" s="459">
        <v>40390</v>
      </c>
      <c r="B1811" s="460" t="s">
        <v>9973</v>
      </c>
      <c r="C1811" s="459" t="s">
        <v>5122</v>
      </c>
      <c r="D1811" s="463">
        <v>272.83999999999997</v>
      </c>
      <c r="E1811" s="462" t="s">
        <v>258</v>
      </c>
    </row>
    <row r="1812" spans="1:5" x14ac:dyDescent="0.25">
      <c r="A1812" s="459">
        <v>40413</v>
      </c>
      <c r="B1812" s="460" t="s">
        <v>9974</v>
      </c>
      <c r="C1812" s="459" t="s">
        <v>5122</v>
      </c>
      <c r="D1812" s="463">
        <v>12.91</v>
      </c>
      <c r="E1812" s="462" t="s">
        <v>258</v>
      </c>
    </row>
    <row r="1813" spans="1:5" x14ac:dyDescent="0.25">
      <c r="A1813" s="459">
        <v>40415</v>
      </c>
      <c r="B1813" s="460" t="s">
        <v>9975</v>
      </c>
      <c r="C1813" s="459" t="s">
        <v>5122</v>
      </c>
      <c r="D1813" s="463">
        <v>18.399999999999999</v>
      </c>
      <c r="E1813" s="462" t="s">
        <v>258</v>
      </c>
    </row>
    <row r="1814" spans="1:5" x14ac:dyDescent="0.25">
      <c r="A1814" s="459">
        <v>40417</v>
      </c>
      <c r="B1814" s="460" t="s">
        <v>9976</v>
      </c>
      <c r="C1814" s="459" t="s">
        <v>5122</v>
      </c>
      <c r="D1814" s="463">
        <v>21.71</v>
      </c>
      <c r="E1814" s="462" t="s">
        <v>258</v>
      </c>
    </row>
    <row r="1815" spans="1:5" x14ac:dyDescent="0.25">
      <c r="A1815" s="459">
        <v>39271</v>
      </c>
      <c r="B1815" s="460" t="s">
        <v>9977</v>
      </c>
      <c r="C1815" s="459" t="s">
        <v>5122</v>
      </c>
      <c r="D1815" s="463">
        <v>1.36</v>
      </c>
      <c r="E1815" s="462" t="s">
        <v>258</v>
      </c>
    </row>
    <row r="1816" spans="1:5" x14ac:dyDescent="0.25">
      <c r="A1816" s="459">
        <v>39273</v>
      </c>
      <c r="B1816" s="460" t="s">
        <v>9978</v>
      </c>
      <c r="C1816" s="459" t="s">
        <v>5122</v>
      </c>
      <c r="D1816" s="463">
        <v>2.31</v>
      </c>
      <c r="E1816" s="462" t="s">
        <v>258</v>
      </c>
    </row>
    <row r="1817" spans="1:5" x14ac:dyDescent="0.25">
      <c r="A1817" s="459">
        <v>39272</v>
      </c>
      <c r="B1817" s="460" t="s">
        <v>9979</v>
      </c>
      <c r="C1817" s="459" t="s">
        <v>5122</v>
      </c>
      <c r="D1817" s="463">
        <v>1.67</v>
      </c>
      <c r="E1817" s="462" t="s">
        <v>258</v>
      </c>
    </row>
    <row r="1818" spans="1:5" x14ac:dyDescent="0.25">
      <c r="A1818" s="459">
        <v>1875</v>
      </c>
      <c r="B1818" s="460" t="s">
        <v>9980</v>
      </c>
      <c r="C1818" s="459" t="s">
        <v>5122</v>
      </c>
      <c r="D1818" s="463">
        <v>3.69</v>
      </c>
      <c r="E1818" s="462" t="s">
        <v>258</v>
      </c>
    </row>
    <row r="1819" spans="1:5" x14ac:dyDescent="0.25">
      <c r="A1819" s="459">
        <v>1874</v>
      </c>
      <c r="B1819" s="460" t="s">
        <v>9981</v>
      </c>
      <c r="C1819" s="459" t="s">
        <v>5122</v>
      </c>
      <c r="D1819" s="463">
        <v>3.05</v>
      </c>
      <c r="E1819" s="462" t="s">
        <v>258</v>
      </c>
    </row>
    <row r="1820" spans="1:5" x14ac:dyDescent="0.25">
      <c r="A1820" s="459">
        <v>1870</v>
      </c>
      <c r="B1820" s="460" t="s">
        <v>9982</v>
      </c>
      <c r="C1820" s="459" t="s">
        <v>5122</v>
      </c>
      <c r="D1820" s="463">
        <v>1.76</v>
      </c>
      <c r="E1820" s="462" t="s">
        <v>258</v>
      </c>
    </row>
    <row r="1821" spans="1:5" x14ac:dyDescent="0.25">
      <c r="A1821" s="459">
        <v>1884</v>
      </c>
      <c r="B1821" s="460" t="s">
        <v>9983</v>
      </c>
      <c r="C1821" s="459" t="s">
        <v>5122</v>
      </c>
      <c r="D1821" s="463">
        <v>2.7</v>
      </c>
      <c r="E1821" s="462" t="s">
        <v>258</v>
      </c>
    </row>
    <row r="1822" spans="1:5" x14ac:dyDescent="0.25">
      <c r="A1822" s="459">
        <v>1887</v>
      </c>
      <c r="B1822" s="460" t="s">
        <v>9984</v>
      </c>
      <c r="C1822" s="459" t="s">
        <v>5122</v>
      </c>
      <c r="D1822" s="463">
        <v>15.3</v>
      </c>
      <c r="E1822" s="462" t="s">
        <v>258</v>
      </c>
    </row>
    <row r="1823" spans="1:5" x14ac:dyDescent="0.25">
      <c r="A1823" s="459">
        <v>1876</v>
      </c>
      <c r="B1823" s="460" t="s">
        <v>9985</v>
      </c>
      <c r="C1823" s="459" t="s">
        <v>5122</v>
      </c>
      <c r="D1823" s="463">
        <v>5.99</v>
      </c>
      <c r="E1823" s="462" t="s">
        <v>258</v>
      </c>
    </row>
    <row r="1824" spans="1:5" x14ac:dyDescent="0.25">
      <c r="A1824" s="459">
        <v>1879</v>
      </c>
      <c r="B1824" s="460" t="s">
        <v>9986</v>
      </c>
      <c r="C1824" s="459" t="s">
        <v>5122</v>
      </c>
      <c r="D1824" s="463">
        <v>1.78</v>
      </c>
      <c r="E1824" s="462" t="s">
        <v>258</v>
      </c>
    </row>
    <row r="1825" spans="1:5" x14ac:dyDescent="0.25">
      <c r="A1825" s="459">
        <v>1877</v>
      </c>
      <c r="B1825" s="460" t="s">
        <v>9987</v>
      </c>
      <c r="C1825" s="459" t="s">
        <v>5122</v>
      </c>
      <c r="D1825" s="463">
        <v>15.32</v>
      </c>
      <c r="E1825" s="462" t="s">
        <v>258</v>
      </c>
    </row>
    <row r="1826" spans="1:5" x14ac:dyDescent="0.25">
      <c r="A1826" s="459">
        <v>1878</v>
      </c>
      <c r="B1826" s="460" t="s">
        <v>9988</v>
      </c>
      <c r="C1826" s="459" t="s">
        <v>5122</v>
      </c>
      <c r="D1826" s="463">
        <v>30.78</v>
      </c>
      <c r="E1826" s="462" t="s">
        <v>258</v>
      </c>
    </row>
    <row r="1827" spans="1:5" ht="25.5" x14ac:dyDescent="0.25">
      <c r="A1827" s="459">
        <v>2621</v>
      </c>
      <c r="B1827" s="460" t="s">
        <v>9989</v>
      </c>
      <c r="C1827" s="459" t="s">
        <v>5122</v>
      </c>
      <c r="D1827" s="463">
        <v>139.82</v>
      </c>
      <c r="E1827" s="462" t="s">
        <v>258</v>
      </c>
    </row>
    <row r="1828" spans="1:5" ht="25.5" x14ac:dyDescent="0.25">
      <c r="A1828" s="459">
        <v>2616</v>
      </c>
      <c r="B1828" s="460" t="s">
        <v>9990</v>
      </c>
      <c r="C1828" s="459" t="s">
        <v>5122</v>
      </c>
      <c r="D1828" s="463">
        <v>3.95</v>
      </c>
      <c r="E1828" s="462" t="s">
        <v>258</v>
      </c>
    </row>
    <row r="1829" spans="1:5" ht="25.5" x14ac:dyDescent="0.25">
      <c r="A1829" s="459">
        <v>2633</v>
      </c>
      <c r="B1829" s="460" t="s">
        <v>9991</v>
      </c>
      <c r="C1829" s="459" t="s">
        <v>5122</v>
      </c>
      <c r="D1829" s="463">
        <v>4.47</v>
      </c>
      <c r="E1829" s="462" t="s">
        <v>258</v>
      </c>
    </row>
    <row r="1830" spans="1:5" ht="25.5" x14ac:dyDescent="0.25">
      <c r="A1830" s="459">
        <v>2617</v>
      </c>
      <c r="B1830" s="460" t="s">
        <v>9992</v>
      </c>
      <c r="C1830" s="459" t="s">
        <v>5122</v>
      </c>
      <c r="D1830" s="463">
        <v>6.08</v>
      </c>
      <c r="E1830" s="462" t="s">
        <v>258</v>
      </c>
    </row>
    <row r="1831" spans="1:5" ht="25.5" x14ac:dyDescent="0.25">
      <c r="A1831" s="459">
        <v>2618</v>
      </c>
      <c r="B1831" s="460" t="s">
        <v>9993</v>
      </c>
      <c r="C1831" s="459" t="s">
        <v>5122</v>
      </c>
      <c r="D1831" s="463">
        <v>13.85</v>
      </c>
      <c r="E1831" s="462" t="s">
        <v>258</v>
      </c>
    </row>
    <row r="1832" spans="1:5" ht="25.5" x14ac:dyDescent="0.25">
      <c r="A1832" s="459">
        <v>2632</v>
      </c>
      <c r="B1832" s="460" t="s">
        <v>9994</v>
      </c>
      <c r="C1832" s="459" t="s">
        <v>5122</v>
      </c>
      <c r="D1832" s="463">
        <v>16.89</v>
      </c>
      <c r="E1832" s="462" t="s">
        <v>258</v>
      </c>
    </row>
    <row r="1833" spans="1:5" ht="25.5" x14ac:dyDescent="0.25">
      <c r="A1833" s="459">
        <v>2631</v>
      </c>
      <c r="B1833" s="460" t="s">
        <v>9995</v>
      </c>
      <c r="C1833" s="459" t="s">
        <v>5122</v>
      </c>
      <c r="D1833" s="463">
        <v>24.8</v>
      </c>
      <c r="E1833" s="462" t="s">
        <v>258</v>
      </c>
    </row>
    <row r="1834" spans="1:5" ht="25.5" x14ac:dyDescent="0.25">
      <c r="A1834" s="459">
        <v>2619</v>
      </c>
      <c r="B1834" s="460" t="s">
        <v>9996</v>
      </c>
      <c r="C1834" s="459" t="s">
        <v>5122</v>
      </c>
      <c r="D1834" s="463">
        <v>62.79</v>
      </c>
      <c r="E1834" s="462" t="s">
        <v>258</v>
      </c>
    </row>
    <row r="1835" spans="1:5" ht="25.5" x14ac:dyDescent="0.25">
      <c r="A1835" s="459">
        <v>2620</v>
      </c>
      <c r="B1835" s="460" t="s">
        <v>9997</v>
      </c>
      <c r="C1835" s="459" t="s">
        <v>5122</v>
      </c>
      <c r="D1835" s="463">
        <v>82.44</v>
      </c>
      <c r="E1835" s="462" t="s">
        <v>258</v>
      </c>
    </row>
    <row r="1836" spans="1:5" x14ac:dyDescent="0.25">
      <c r="A1836" s="459">
        <v>25968</v>
      </c>
      <c r="B1836" s="460" t="s">
        <v>9998</v>
      </c>
      <c r="C1836" s="459" t="s">
        <v>5122</v>
      </c>
      <c r="D1836" s="463">
        <v>37.57</v>
      </c>
      <c r="E1836" s="462" t="s">
        <v>258</v>
      </c>
    </row>
    <row r="1837" spans="1:5" ht="25.5" x14ac:dyDescent="0.25">
      <c r="A1837" s="459">
        <v>38369</v>
      </c>
      <c r="B1837" s="460" t="s">
        <v>9999</v>
      </c>
      <c r="C1837" s="459" t="s">
        <v>5122</v>
      </c>
      <c r="D1837" s="463">
        <v>11.66</v>
      </c>
      <c r="E1837" s="462" t="s">
        <v>258</v>
      </c>
    </row>
    <row r="1838" spans="1:5" x14ac:dyDescent="0.25">
      <c r="A1838" s="459">
        <v>38370</v>
      </c>
      <c r="B1838" s="460" t="s">
        <v>10000</v>
      </c>
      <c r="C1838" s="459" t="s">
        <v>5122</v>
      </c>
      <c r="D1838" s="463">
        <v>11.66</v>
      </c>
      <c r="E1838" s="462" t="s">
        <v>258</v>
      </c>
    </row>
    <row r="1839" spans="1:5" x14ac:dyDescent="0.25">
      <c r="A1839" s="459">
        <v>38372</v>
      </c>
      <c r="B1839" s="460" t="s">
        <v>10001</v>
      </c>
      <c r="C1839" s="459" t="s">
        <v>5122</v>
      </c>
      <c r="D1839" s="463">
        <v>15.64</v>
      </c>
      <c r="E1839" s="462" t="s">
        <v>258</v>
      </c>
    </row>
    <row r="1840" spans="1:5" x14ac:dyDescent="0.25">
      <c r="A1840" s="459">
        <v>2357</v>
      </c>
      <c r="B1840" s="460" t="s">
        <v>10002</v>
      </c>
      <c r="C1840" s="459" t="s">
        <v>5121</v>
      </c>
      <c r="D1840" s="463">
        <v>11.68</v>
      </c>
      <c r="E1840" s="462" t="s">
        <v>374</v>
      </c>
    </row>
    <row r="1841" spans="1:5" x14ac:dyDescent="0.25">
      <c r="A1841" s="459">
        <v>40806</v>
      </c>
      <c r="B1841" s="460" t="s">
        <v>10003</v>
      </c>
      <c r="C1841" s="459" t="s">
        <v>5130</v>
      </c>
      <c r="D1841" s="461">
        <v>1236.3800000000001</v>
      </c>
      <c r="E1841" s="462" t="s">
        <v>374</v>
      </c>
    </row>
    <row r="1842" spans="1:5" x14ac:dyDescent="0.25">
      <c r="A1842" s="459">
        <v>2355</v>
      </c>
      <c r="B1842" s="460" t="s">
        <v>10004</v>
      </c>
      <c r="C1842" s="459" t="s">
        <v>5121</v>
      </c>
      <c r="D1842" s="463">
        <v>24.98</v>
      </c>
      <c r="E1842" s="462" t="s">
        <v>374</v>
      </c>
    </row>
    <row r="1843" spans="1:5" x14ac:dyDescent="0.25">
      <c r="A1843" s="459">
        <v>40805</v>
      </c>
      <c r="B1843" s="460" t="s">
        <v>10005</v>
      </c>
      <c r="C1843" s="459" t="s">
        <v>5130</v>
      </c>
      <c r="D1843" s="461">
        <v>2641.06</v>
      </c>
      <c r="E1843" s="462" t="s">
        <v>374</v>
      </c>
    </row>
    <row r="1844" spans="1:5" x14ac:dyDescent="0.25">
      <c r="A1844" s="459">
        <v>2358</v>
      </c>
      <c r="B1844" s="460" t="s">
        <v>10006</v>
      </c>
      <c r="C1844" s="459" t="s">
        <v>5121</v>
      </c>
      <c r="D1844" s="463">
        <v>22.32</v>
      </c>
      <c r="E1844" s="462" t="s">
        <v>374</v>
      </c>
    </row>
    <row r="1845" spans="1:5" x14ac:dyDescent="0.25">
      <c r="A1845" s="459">
        <v>40807</v>
      </c>
      <c r="B1845" s="460" t="s">
        <v>10007</v>
      </c>
      <c r="C1845" s="459" t="s">
        <v>5130</v>
      </c>
      <c r="D1845" s="461">
        <v>2360.62</v>
      </c>
      <c r="E1845" s="462" t="s">
        <v>374</v>
      </c>
    </row>
    <row r="1846" spans="1:5" x14ac:dyDescent="0.25">
      <c r="A1846" s="459">
        <v>2359</v>
      </c>
      <c r="B1846" s="460" t="s">
        <v>10008</v>
      </c>
      <c r="C1846" s="459" t="s">
        <v>5121</v>
      </c>
      <c r="D1846" s="463">
        <v>26.69</v>
      </c>
      <c r="E1846" s="462" t="s">
        <v>374</v>
      </c>
    </row>
    <row r="1847" spans="1:5" x14ac:dyDescent="0.25">
      <c r="A1847" s="459">
        <v>40808</v>
      </c>
      <c r="B1847" s="460" t="s">
        <v>10009</v>
      </c>
      <c r="C1847" s="459" t="s">
        <v>5130</v>
      </c>
      <c r="D1847" s="461">
        <v>2820.76</v>
      </c>
      <c r="E1847" s="462" t="s">
        <v>374</v>
      </c>
    </row>
    <row r="1848" spans="1:5" x14ac:dyDescent="0.25">
      <c r="A1848" s="459">
        <v>39397</v>
      </c>
      <c r="B1848" s="460" t="s">
        <v>10010</v>
      </c>
      <c r="C1848" s="459" t="s">
        <v>5127</v>
      </c>
      <c r="D1848" s="463">
        <v>12.92</v>
      </c>
      <c r="E1848" s="462" t="s">
        <v>258</v>
      </c>
    </row>
    <row r="1849" spans="1:5" x14ac:dyDescent="0.25">
      <c r="A1849" s="459">
        <v>2692</v>
      </c>
      <c r="B1849" s="460" t="s">
        <v>10011</v>
      </c>
      <c r="C1849" s="459" t="s">
        <v>5127</v>
      </c>
      <c r="D1849" s="463">
        <v>6.11</v>
      </c>
      <c r="E1849" s="462" t="s">
        <v>258</v>
      </c>
    </row>
    <row r="1850" spans="1:5" x14ac:dyDescent="0.25">
      <c r="A1850" s="459">
        <v>6</v>
      </c>
      <c r="B1850" s="460" t="s">
        <v>10012</v>
      </c>
      <c r="C1850" s="459" t="s">
        <v>5127</v>
      </c>
      <c r="D1850" s="463">
        <v>2.94</v>
      </c>
      <c r="E1850" s="462" t="s">
        <v>258</v>
      </c>
    </row>
    <row r="1851" spans="1:5" x14ac:dyDescent="0.25">
      <c r="A1851" s="459">
        <v>5330</v>
      </c>
      <c r="B1851" s="460" t="s">
        <v>10013</v>
      </c>
      <c r="C1851" s="459" t="s">
        <v>5127</v>
      </c>
      <c r="D1851" s="463">
        <v>30.82</v>
      </c>
      <c r="E1851" s="462" t="s">
        <v>258</v>
      </c>
    </row>
    <row r="1852" spans="1:5" x14ac:dyDescent="0.25">
      <c r="A1852" s="459">
        <v>26017</v>
      </c>
      <c r="B1852" s="460" t="s">
        <v>10014</v>
      </c>
      <c r="C1852" s="459" t="s">
        <v>5122</v>
      </c>
      <c r="D1852" s="463">
        <v>30.98</v>
      </c>
      <c r="E1852" s="462" t="s">
        <v>258</v>
      </c>
    </row>
    <row r="1853" spans="1:5" x14ac:dyDescent="0.25">
      <c r="A1853" s="459">
        <v>25931</v>
      </c>
      <c r="B1853" s="460" t="s">
        <v>10015</v>
      </c>
      <c r="C1853" s="459" t="s">
        <v>5122</v>
      </c>
      <c r="D1853" s="463">
        <v>98.47</v>
      </c>
      <c r="E1853" s="462" t="s">
        <v>258</v>
      </c>
    </row>
    <row r="1854" spans="1:5" ht="25.5" x14ac:dyDescent="0.25">
      <c r="A1854" s="459">
        <v>38140</v>
      </c>
      <c r="B1854" s="460" t="s">
        <v>10016</v>
      </c>
      <c r="C1854" s="459" t="s">
        <v>5122</v>
      </c>
      <c r="D1854" s="463">
        <v>23.88</v>
      </c>
      <c r="E1854" s="462" t="s">
        <v>258</v>
      </c>
    </row>
    <row r="1855" spans="1:5" ht="25.5" x14ac:dyDescent="0.25">
      <c r="A1855" s="459">
        <v>13887</v>
      </c>
      <c r="B1855" s="460" t="s">
        <v>10017</v>
      </c>
      <c r="C1855" s="459" t="s">
        <v>5122</v>
      </c>
      <c r="D1855" s="463">
        <v>565.37</v>
      </c>
      <c r="E1855" s="462" t="s">
        <v>258</v>
      </c>
    </row>
    <row r="1856" spans="1:5" x14ac:dyDescent="0.25">
      <c r="A1856" s="459">
        <v>26018</v>
      </c>
      <c r="B1856" s="460" t="s">
        <v>10018</v>
      </c>
      <c r="C1856" s="459" t="s">
        <v>5122</v>
      </c>
      <c r="D1856" s="463">
        <v>25.17</v>
      </c>
      <c r="E1856" s="462" t="s">
        <v>258</v>
      </c>
    </row>
    <row r="1857" spans="1:5" ht="25.5" x14ac:dyDescent="0.25">
      <c r="A1857" s="459">
        <v>26019</v>
      </c>
      <c r="B1857" s="460" t="s">
        <v>10019</v>
      </c>
      <c r="C1857" s="459" t="s">
        <v>5122</v>
      </c>
      <c r="D1857" s="463">
        <v>23.76</v>
      </c>
      <c r="E1857" s="462" t="s">
        <v>258</v>
      </c>
    </row>
    <row r="1858" spans="1:5" x14ac:dyDescent="0.25">
      <c r="A1858" s="459">
        <v>26020</v>
      </c>
      <c r="B1858" s="460" t="s">
        <v>10020</v>
      </c>
      <c r="C1858" s="459" t="s">
        <v>5122</v>
      </c>
      <c r="D1858" s="463">
        <v>6.19</v>
      </c>
      <c r="E1858" s="462" t="s">
        <v>258</v>
      </c>
    </row>
    <row r="1859" spans="1:5" x14ac:dyDescent="0.25">
      <c r="A1859" s="459">
        <v>34544</v>
      </c>
      <c r="B1859" s="460" t="s">
        <v>10021</v>
      </c>
      <c r="C1859" s="459" t="s">
        <v>5122</v>
      </c>
      <c r="D1859" s="461">
        <v>1368.71</v>
      </c>
      <c r="E1859" s="462" t="s">
        <v>258</v>
      </c>
    </row>
    <row r="1860" spans="1:5" ht="25.5" x14ac:dyDescent="0.25">
      <c r="A1860" s="459">
        <v>34729</v>
      </c>
      <c r="B1860" s="460" t="s">
        <v>10022</v>
      </c>
      <c r="C1860" s="459" t="s">
        <v>5122</v>
      </c>
      <c r="D1860" s="461">
        <v>1076.7</v>
      </c>
      <c r="E1860" s="462" t="s">
        <v>258</v>
      </c>
    </row>
    <row r="1861" spans="1:5" ht="25.5" x14ac:dyDescent="0.25">
      <c r="A1861" s="459">
        <v>34734</v>
      </c>
      <c r="B1861" s="460" t="s">
        <v>10023</v>
      </c>
      <c r="C1861" s="459" t="s">
        <v>5122</v>
      </c>
      <c r="D1861" s="461">
        <v>1667.08</v>
      </c>
      <c r="E1861" s="462" t="s">
        <v>258</v>
      </c>
    </row>
    <row r="1862" spans="1:5" ht="25.5" x14ac:dyDescent="0.25">
      <c r="A1862" s="459">
        <v>34738</v>
      </c>
      <c r="B1862" s="460" t="s">
        <v>10024</v>
      </c>
      <c r="C1862" s="459" t="s">
        <v>5122</v>
      </c>
      <c r="D1862" s="461">
        <v>3894.81</v>
      </c>
      <c r="E1862" s="462" t="s">
        <v>258</v>
      </c>
    </row>
    <row r="1863" spans="1:5" x14ac:dyDescent="0.25">
      <c r="A1863" s="459">
        <v>2391</v>
      </c>
      <c r="B1863" s="460" t="s">
        <v>10025</v>
      </c>
      <c r="C1863" s="459" t="s">
        <v>5122</v>
      </c>
      <c r="D1863" s="463">
        <v>316.77</v>
      </c>
      <c r="E1863" s="462" t="s">
        <v>258</v>
      </c>
    </row>
    <row r="1864" spans="1:5" x14ac:dyDescent="0.25">
      <c r="A1864" s="459">
        <v>2374</v>
      </c>
      <c r="B1864" s="460" t="s">
        <v>10026</v>
      </c>
      <c r="C1864" s="459" t="s">
        <v>5122</v>
      </c>
      <c r="D1864" s="463">
        <v>359.37</v>
      </c>
      <c r="E1864" s="462" t="s">
        <v>258</v>
      </c>
    </row>
    <row r="1865" spans="1:5" x14ac:dyDescent="0.25">
      <c r="A1865" s="459">
        <v>2377</v>
      </c>
      <c r="B1865" s="460" t="s">
        <v>10027</v>
      </c>
      <c r="C1865" s="459" t="s">
        <v>5122</v>
      </c>
      <c r="D1865" s="463">
        <v>504.34</v>
      </c>
      <c r="E1865" s="462" t="s">
        <v>258</v>
      </c>
    </row>
    <row r="1866" spans="1:5" x14ac:dyDescent="0.25">
      <c r="A1866" s="459">
        <v>2393</v>
      </c>
      <c r="B1866" s="460" t="s">
        <v>10028</v>
      </c>
      <c r="C1866" s="459" t="s">
        <v>5122</v>
      </c>
      <c r="D1866" s="463">
        <v>844.59</v>
      </c>
      <c r="E1866" s="462" t="s">
        <v>258</v>
      </c>
    </row>
    <row r="1867" spans="1:5" x14ac:dyDescent="0.25">
      <c r="A1867" s="459">
        <v>34705</v>
      </c>
      <c r="B1867" s="460" t="s">
        <v>10029</v>
      </c>
      <c r="C1867" s="459" t="s">
        <v>5122</v>
      </c>
      <c r="D1867" s="463">
        <v>738.71</v>
      </c>
      <c r="E1867" s="462" t="s">
        <v>258</v>
      </c>
    </row>
    <row r="1868" spans="1:5" x14ac:dyDescent="0.25">
      <c r="A1868" s="459">
        <v>34707</v>
      </c>
      <c r="B1868" s="460" t="s">
        <v>10030</v>
      </c>
      <c r="C1868" s="459" t="s">
        <v>5122</v>
      </c>
      <c r="D1868" s="461">
        <v>1368.85</v>
      </c>
      <c r="E1868" s="462" t="s">
        <v>258</v>
      </c>
    </row>
    <row r="1869" spans="1:5" x14ac:dyDescent="0.25">
      <c r="A1869" s="459">
        <v>2378</v>
      </c>
      <c r="B1869" s="460" t="s">
        <v>10031</v>
      </c>
      <c r="C1869" s="459" t="s">
        <v>5122</v>
      </c>
      <c r="D1869" s="461">
        <v>1160.1500000000001</v>
      </c>
      <c r="E1869" s="462" t="s">
        <v>258</v>
      </c>
    </row>
    <row r="1870" spans="1:5" x14ac:dyDescent="0.25">
      <c r="A1870" s="459">
        <v>2379</v>
      </c>
      <c r="B1870" s="460" t="s">
        <v>10032</v>
      </c>
      <c r="C1870" s="459" t="s">
        <v>5122</v>
      </c>
      <c r="D1870" s="461">
        <v>1160.1500000000001</v>
      </c>
      <c r="E1870" s="462" t="s">
        <v>258</v>
      </c>
    </row>
    <row r="1871" spans="1:5" x14ac:dyDescent="0.25">
      <c r="A1871" s="459">
        <v>2376</v>
      </c>
      <c r="B1871" s="460" t="s">
        <v>10033</v>
      </c>
      <c r="C1871" s="459" t="s">
        <v>5122</v>
      </c>
      <c r="D1871" s="461">
        <v>1910.77</v>
      </c>
      <c r="E1871" s="462" t="s">
        <v>258</v>
      </c>
    </row>
    <row r="1872" spans="1:5" x14ac:dyDescent="0.25">
      <c r="A1872" s="459">
        <v>2394</v>
      </c>
      <c r="B1872" s="460" t="s">
        <v>10034</v>
      </c>
      <c r="C1872" s="459" t="s">
        <v>5122</v>
      </c>
      <c r="D1872" s="461">
        <v>4084.88</v>
      </c>
      <c r="E1872" s="462" t="s">
        <v>258</v>
      </c>
    </row>
    <row r="1873" spans="1:5" x14ac:dyDescent="0.25">
      <c r="A1873" s="459">
        <v>34686</v>
      </c>
      <c r="B1873" s="460" t="s">
        <v>10035</v>
      </c>
      <c r="C1873" s="459" t="s">
        <v>5122</v>
      </c>
      <c r="D1873" s="463">
        <v>12.26</v>
      </c>
      <c r="E1873" s="462" t="s">
        <v>258</v>
      </c>
    </row>
    <row r="1874" spans="1:5" x14ac:dyDescent="0.25">
      <c r="A1874" s="459">
        <v>34616</v>
      </c>
      <c r="B1874" s="460" t="s">
        <v>10036</v>
      </c>
      <c r="C1874" s="459" t="s">
        <v>5122</v>
      </c>
      <c r="D1874" s="463">
        <v>47.4</v>
      </c>
      <c r="E1874" s="462" t="s">
        <v>258</v>
      </c>
    </row>
    <row r="1875" spans="1:5" x14ac:dyDescent="0.25">
      <c r="A1875" s="459">
        <v>34623</v>
      </c>
      <c r="B1875" s="460" t="s">
        <v>10037</v>
      </c>
      <c r="C1875" s="459" t="s">
        <v>5122</v>
      </c>
      <c r="D1875" s="463">
        <v>46.67</v>
      </c>
      <c r="E1875" s="462" t="s">
        <v>258</v>
      </c>
    </row>
    <row r="1876" spans="1:5" x14ac:dyDescent="0.25">
      <c r="A1876" s="459">
        <v>34628</v>
      </c>
      <c r="B1876" s="460" t="s">
        <v>10038</v>
      </c>
      <c r="C1876" s="459" t="s">
        <v>5122</v>
      </c>
      <c r="D1876" s="463">
        <v>66.849999999999994</v>
      </c>
      <c r="E1876" s="462" t="s">
        <v>258</v>
      </c>
    </row>
    <row r="1877" spans="1:5" x14ac:dyDescent="0.25">
      <c r="A1877" s="459">
        <v>34653</v>
      </c>
      <c r="B1877" s="460" t="s">
        <v>10039</v>
      </c>
      <c r="C1877" s="459" t="s">
        <v>5122</v>
      </c>
      <c r="D1877" s="463">
        <v>8.27</v>
      </c>
      <c r="E1877" s="462" t="s">
        <v>258</v>
      </c>
    </row>
    <row r="1878" spans="1:5" x14ac:dyDescent="0.25">
      <c r="A1878" s="459">
        <v>34688</v>
      </c>
      <c r="B1878" s="460" t="s">
        <v>10040</v>
      </c>
      <c r="C1878" s="459" t="s">
        <v>5122</v>
      </c>
      <c r="D1878" s="463">
        <v>14.98</v>
      </c>
      <c r="E1878" s="462" t="s">
        <v>258</v>
      </c>
    </row>
    <row r="1879" spans="1:5" x14ac:dyDescent="0.25">
      <c r="A1879" s="459">
        <v>34709</v>
      </c>
      <c r="B1879" s="460" t="s">
        <v>10041</v>
      </c>
      <c r="C1879" s="459" t="s">
        <v>5122</v>
      </c>
      <c r="D1879" s="463">
        <v>58.07</v>
      </c>
      <c r="E1879" s="462" t="s">
        <v>258</v>
      </c>
    </row>
    <row r="1880" spans="1:5" x14ac:dyDescent="0.25">
      <c r="A1880" s="459">
        <v>34714</v>
      </c>
      <c r="B1880" s="460" t="s">
        <v>10042</v>
      </c>
      <c r="C1880" s="459" t="s">
        <v>5122</v>
      </c>
      <c r="D1880" s="463">
        <v>69.36</v>
      </c>
      <c r="E1880" s="462" t="s">
        <v>258</v>
      </c>
    </row>
    <row r="1881" spans="1:5" x14ac:dyDescent="0.25">
      <c r="A1881" s="459">
        <v>2388</v>
      </c>
      <c r="B1881" s="460" t="s">
        <v>10043</v>
      </c>
      <c r="C1881" s="459" t="s">
        <v>5122</v>
      </c>
      <c r="D1881" s="463">
        <v>57.64</v>
      </c>
      <c r="E1881" s="462" t="s">
        <v>258</v>
      </c>
    </row>
    <row r="1882" spans="1:5" x14ac:dyDescent="0.25">
      <c r="A1882" s="459">
        <v>34606</v>
      </c>
      <c r="B1882" s="460" t="s">
        <v>10044</v>
      </c>
      <c r="C1882" s="459" t="s">
        <v>5122</v>
      </c>
      <c r="D1882" s="463">
        <v>88.41</v>
      </c>
      <c r="E1882" s="462" t="s">
        <v>258</v>
      </c>
    </row>
    <row r="1883" spans="1:5" x14ac:dyDescent="0.25">
      <c r="A1883" s="459">
        <v>34689</v>
      </c>
      <c r="B1883" s="460" t="s">
        <v>10045</v>
      </c>
      <c r="C1883" s="459" t="s">
        <v>5122</v>
      </c>
      <c r="D1883" s="463">
        <v>28.15</v>
      </c>
      <c r="E1883" s="462" t="s">
        <v>258</v>
      </c>
    </row>
    <row r="1884" spans="1:5" x14ac:dyDescent="0.25">
      <c r="A1884" s="459">
        <v>2370</v>
      </c>
      <c r="B1884" s="460" t="s">
        <v>10046</v>
      </c>
      <c r="C1884" s="459" t="s">
        <v>5122</v>
      </c>
      <c r="D1884" s="463">
        <v>10.71</v>
      </c>
      <c r="E1884" s="462" t="s">
        <v>258</v>
      </c>
    </row>
    <row r="1885" spans="1:5" x14ac:dyDescent="0.25">
      <c r="A1885" s="459">
        <v>2386</v>
      </c>
      <c r="B1885" s="460" t="s">
        <v>10047</v>
      </c>
      <c r="C1885" s="459" t="s">
        <v>5122</v>
      </c>
      <c r="D1885" s="463">
        <v>17.96</v>
      </c>
      <c r="E1885" s="462" t="s">
        <v>258</v>
      </c>
    </row>
    <row r="1886" spans="1:5" x14ac:dyDescent="0.25">
      <c r="A1886" s="459">
        <v>2392</v>
      </c>
      <c r="B1886" s="460" t="s">
        <v>10048</v>
      </c>
      <c r="C1886" s="459" t="s">
        <v>5122</v>
      </c>
      <c r="D1886" s="463">
        <v>71.89</v>
      </c>
      <c r="E1886" s="462" t="s">
        <v>258</v>
      </c>
    </row>
    <row r="1887" spans="1:5" x14ac:dyDescent="0.25">
      <c r="A1887" s="459">
        <v>2373</v>
      </c>
      <c r="B1887" s="460" t="s">
        <v>10049</v>
      </c>
      <c r="C1887" s="459" t="s">
        <v>5122</v>
      </c>
      <c r="D1887" s="463">
        <v>101.29</v>
      </c>
      <c r="E1887" s="462" t="s">
        <v>258</v>
      </c>
    </row>
    <row r="1888" spans="1:5" ht="25.5" x14ac:dyDescent="0.25">
      <c r="A1888" s="459">
        <v>39465</v>
      </c>
      <c r="B1888" s="460" t="s">
        <v>10050</v>
      </c>
      <c r="C1888" s="459" t="s">
        <v>5122</v>
      </c>
      <c r="D1888" s="463">
        <v>61.88</v>
      </c>
      <c r="E1888" s="462" t="s">
        <v>258</v>
      </c>
    </row>
    <row r="1889" spans="1:5" ht="25.5" x14ac:dyDescent="0.25">
      <c r="A1889" s="459">
        <v>39466</v>
      </c>
      <c r="B1889" s="460" t="s">
        <v>10051</v>
      </c>
      <c r="C1889" s="459" t="s">
        <v>5122</v>
      </c>
      <c r="D1889" s="463">
        <v>69.61</v>
      </c>
      <c r="E1889" s="462" t="s">
        <v>258</v>
      </c>
    </row>
    <row r="1890" spans="1:5" ht="25.5" x14ac:dyDescent="0.25">
      <c r="A1890" s="459">
        <v>39467</v>
      </c>
      <c r="B1890" s="460" t="s">
        <v>10052</v>
      </c>
      <c r="C1890" s="459" t="s">
        <v>5122</v>
      </c>
      <c r="D1890" s="463">
        <v>89.04</v>
      </c>
      <c r="E1890" s="462" t="s">
        <v>258</v>
      </c>
    </row>
    <row r="1891" spans="1:5" ht="25.5" x14ac:dyDescent="0.25">
      <c r="A1891" s="459">
        <v>39468</v>
      </c>
      <c r="B1891" s="460" t="s">
        <v>10053</v>
      </c>
      <c r="C1891" s="459" t="s">
        <v>5122</v>
      </c>
      <c r="D1891" s="463">
        <v>158.27000000000001</v>
      </c>
      <c r="E1891" s="462" t="s">
        <v>258</v>
      </c>
    </row>
    <row r="1892" spans="1:5" ht="25.5" x14ac:dyDescent="0.25">
      <c r="A1892" s="459">
        <v>39469</v>
      </c>
      <c r="B1892" s="460" t="s">
        <v>10054</v>
      </c>
      <c r="C1892" s="459" t="s">
        <v>5122</v>
      </c>
      <c r="D1892" s="463">
        <v>64.47</v>
      </c>
      <c r="E1892" s="462" t="s">
        <v>258</v>
      </c>
    </row>
    <row r="1893" spans="1:5" ht="25.5" x14ac:dyDescent="0.25">
      <c r="A1893" s="459">
        <v>39470</v>
      </c>
      <c r="B1893" s="460" t="s">
        <v>10055</v>
      </c>
      <c r="C1893" s="459" t="s">
        <v>5122</v>
      </c>
      <c r="D1893" s="463">
        <v>79.209999999999994</v>
      </c>
      <c r="E1893" s="462" t="s">
        <v>258</v>
      </c>
    </row>
    <row r="1894" spans="1:5" ht="25.5" x14ac:dyDescent="0.25">
      <c r="A1894" s="459">
        <v>39471</v>
      </c>
      <c r="B1894" s="460" t="s">
        <v>10056</v>
      </c>
      <c r="C1894" s="459" t="s">
        <v>5122</v>
      </c>
      <c r="D1894" s="463">
        <v>95.2</v>
      </c>
      <c r="E1894" s="462" t="s">
        <v>258</v>
      </c>
    </row>
    <row r="1895" spans="1:5" ht="25.5" x14ac:dyDescent="0.25">
      <c r="A1895" s="459">
        <v>39472</v>
      </c>
      <c r="B1895" s="460" t="s">
        <v>10057</v>
      </c>
      <c r="C1895" s="459" t="s">
        <v>5122</v>
      </c>
      <c r="D1895" s="463">
        <v>165.4</v>
      </c>
      <c r="E1895" s="462" t="s">
        <v>258</v>
      </c>
    </row>
    <row r="1896" spans="1:5" ht="25.5" x14ac:dyDescent="0.25">
      <c r="A1896" s="459">
        <v>39473</v>
      </c>
      <c r="B1896" s="460" t="s">
        <v>10058</v>
      </c>
      <c r="C1896" s="459" t="s">
        <v>5122</v>
      </c>
      <c r="D1896" s="463">
        <v>106.85</v>
      </c>
      <c r="E1896" s="462" t="s">
        <v>258</v>
      </c>
    </row>
    <row r="1897" spans="1:5" ht="25.5" x14ac:dyDescent="0.25">
      <c r="A1897" s="459">
        <v>39474</v>
      </c>
      <c r="B1897" s="460" t="s">
        <v>10059</v>
      </c>
      <c r="C1897" s="459" t="s">
        <v>5122</v>
      </c>
      <c r="D1897" s="463">
        <v>113.91</v>
      </c>
      <c r="E1897" s="462" t="s">
        <v>258</v>
      </c>
    </row>
    <row r="1898" spans="1:5" ht="25.5" x14ac:dyDescent="0.25">
      <c r="A1898" s="459">
        <v>39475</v>
      </c>
      <c r="B1898" s="460" t="s">
        <v>10060</v>
      </c>
      <c r="C1898" s="459" t="s">
        <v>5122</v>
      </c>
      <c r="D1898" s="463">
        <v>129.24</v>
      </c>
      <c r="E1898" s="462" t="s">
        <v>258</v>
      </c>
    </row>
    <row r="1899" spans="1:5" ht="25.5" x14ac:dyDescent="0.25">
      <c r="A1899" s="459">
        <v>39476</v>
      </c>
      <c r="B1899" s="460" t="s">
        <v>10061</v>
      </c>
      <c r="C1899" s="459" t="s">
        <v>5122</v>
      </c>
      <c r="D1899" s="463">
        <v>243.29</v>
      </c>
      <c r="E1899" s="462" t="s">
        <v>258</v>
      </c>
    </row>
    <row r="1900" spans="1:5" ht="25.5" x14ac:dyDescent="0.25">
      <c r="A1900" s="459">
        <v>39477</v>
      </c>
      <c r="B1900" s="460" t="s">
        <v>10062</v>
      </c>
      <c r="C1900" s="459" t="s">
        <v>5122</v>
      </c>
      <c r="D1900" s="463">
        <v>119.2</v>
      </c>
      <c r="E1900" s="462" t="s">
        <v>258</v>
      </c>
    </row>
    <row r="1901" spans="1:5" ht="25.5" x14ac:dyDescent="0.25">
      <c r="A1901" s="459">
        <v>39478</v>
      </c>
      <c r="B1901" s="460" t="s">
        <v>10063</v>
      </c>
      <c r="C1901" s="459" t="s">
        <v>5122</v>
      </c>
      <c r="D1901" s="463">
        <v>122.89</v>
      </c>
      <c r="E1901" s="462" t="s">
        <v>258</v>
      </c>
    </row>
    <row r="1902" spans="1:5" ht="25.5" x14ac:dyDescent="0.25">
      <c r="A1902" s="459">
        <v>39479</v>
      </c>
      <c r="B1902" s="460" t="s">
        <v>10064</v>
      </c>
      <c r="C1902" s="459" t="s">
        <v>5122</v>
      </c>
      <c r="D1902" s="463">
        <v>144.79</v>
      </c>
      <c r="E1902" s="462" t="s">
        <v>258</v>
      </c>
    </row>
    <row r="1903" spans="1:5" ht="25.5" x14ac:dyDescent="0.25">
      <c r="A1903" s="459">
        <v>39480</v>
      </c>
      <c r="B1903" s="460" t="s">
        <v>10065</v>
      </c>
      <c r="C1903" s="459" t="s">
        <v>5122</v>
      </c>
      <c r="D1903" s="463">
        <v>298.77999999999997</v>
      </c>
      <c r="E1903" s="462" t="s">
        <v>258</v>
      </c>
    </row>
    <row r="1904" spans="1:5" x14ac:dyDescent="0.25">
      <c r="A1904" s="459">
        <v>39459</v>
      </c>
      <c r="B1904" s="460" t="s">
        <v>10066</v>
      </c>
      <c r="C1904" s="459" t="s">
        <v>5122</v>
      </c>
      <c r="D1904" s="463">
        <v>253.59</v>
      </c>
      <c r="E1904" s="462" t="s">
        <v>258</v>
      </c>
    </row>
    <row r="1905" spans="1:5" x14ac:dyDescent="0.25">
      <c r="A1905" s="459">
        <v>39445</v>
      </c>
      <c r="B1905" s="460" t="s">
        <v>10067</v>
      </c>
      <c r="C1905" s="459" t="s">
        <v>5122</v>
      </c>
      <c r="D1905" s="463">
        <v>127.33</v>
      </c>
      <c r="E1905" s="462" t="s">
        <v>258</v>
      </c>
    </row>
    <row r="1906" spans="1:5" x14ac:dyDescent="0.25">
      <c r="A1906" s="459">
        <v>39446</v>
      </c>
      <c r="B1906" s="460" t="s">
        <v>10068</v>
      </c>
      <c r="C1906" s="459" t="s">
        <v>5122</v>
      </c>
      <c r="D1906" s="463">
        <v>129.59</v>
      </c>
      <c r="E1906" s="462" t="s">
        <v>258</v>
      </c>
    </row>
    <row r="1907" spans="1:5" x14ac:dyDescent="0.25">
      <c r="A1907" s="459">
        <v>39447</v>
      </c>
      <c r="B1907" s="460" t="s">
        <v>10069</v>
      </c>
      <c r="C1907" s="459" t="s">
        <v>5122</v>
      </c>
      <c r="D1907" s="463">
        <v>138.58000000000001</v>
      </c>
      <c r="E1907" s="462" t="s">
        <v>258</v>
      </c>
    </row>
    <row r="1908" spans="1:5" x14ac:dyDescent="0.25">
      <c r="A1908" s="459">
        <v>39448</v>
      </c>
      <c r="B1908" s="460" t="s">
        <v>10070</v>
      </c>
      <c r="C1908" s="459" t="s">
        <v>5122</v>
      </c>
      <c r="D1908" s="463">
        <v>236.31</v>
      </c>
      <c r="E1908" s="462" t="s">
        <v>258</v>
      </c>
    </row>
    <row r="1909" spans="1:5" x14ac:dyDescent="0.25">
      <c r="A1909" s="459">
        <v>39450</v>
      </c>
      <c r="B1909" s="460" t="s">
        <v>10071</v>
      </c>
      <c r="C1909" s="459" t="s">
        <v>5122</v>
      </c>
      <c r="D1909" s="463">
        <v>144.18</v>
      </c>
      <c r="E1909" s="462" t="s">
        <v>258</v>
      </c>
    </row>
    <row r="1910" spans="1:5" x14ac:dyDescent="0.25">
      <c r="A1910" s="459">
        <v>39451</v>
      </c>
      <c r="B1910" s="460" t="s">
        <v>10072</v>
      </c>
      <c r="C1910" s="459" t="s">
        <v>5122</v>
      </c>
      <c r="D1910" s="463">
        <v>157.25</v>
      </c>
      <c r="E1910" s="462" t="s">
        <v>258</v>
      </c>
    </row>
    <row r="1911" spans="1:5" x14ac:dyDescent="0.25">
      <c r="A1911" s="459">
        <v>39452</v>
      </c>
      <c r="B1911" s="460" t="s">
        <v>10073</v>
      </c>
      <c r="C1911" s="459" t="s">
        <v>5122</v>
      </c>
      <c r="D1911" s="463">
        <v>158.19</v>
      </c>
      <c r="E1911" s="462" t="s">
        <v>258</v>
      </c>
    </row>
    <row r="1912" spans="1:5" x14ac:dyDescent="0.25">
      <c r="A1912" s="459">
        <v>39523</v>
      </c>
      <c r="B1912" s="460" t="s">
        <v>10074</v>
      </c>
      <c r="C1912" s="459" t="s">
        <v>5122</v>
      </c>
      <c r="D1912" s="463">
        <v>264.73</v>
      </c>
      <c r="E1912" s="462" t="s">
        <v>258</v>
      </c>
    </row>
    <row r="1913" spans="1:5" x14ac:dyDescent="0.25">
      <c r="A1913" s="459">
        <v>39449</v>
      </c>
      <c r="B1913" s="460" t="s">
        <v>10075</v>
      </c>
      <c r="C1913" s="459" t="s">
        <v>5122</v>
      </c>
      <c r="D1913" s="463">
        <v>293.18</v>
      </c>
      <c r="E1913" s="462" t="s">
        <v>258</v>
      </c>
    </row>
    <row r="1914" spans="1:5" x14ac:dyDescent="0.25">
      <c r="A1914" s="459">
        <v>39455</v>
      </c>
      <c r="B1914" s="460" t="s">
        <v>10076</v>
      </c>
      <c r="C1914" s="459" t="s">
        <v>5122</v>
      </c>
      <c r="D1914" s="463">
        <v>145.07</v>
      </c>
      <c r="E1914" s="462" t="s">
        <v>258</v>
      </c>
    </row>
    <row r="1915" spans="1:5" x14ac:dyDescent="0.25">
      <c r="A1915" s="459">
        <v>39456</v>
      </c>
      <c r="B1915" s="460" t="s">
        <v>10077</v>
      </c>
      <c r="C1915" s="459" t="s">
        <v>5122</v>
      </c>
      <c r="D1915" s="463">
        <v>145.18</v>
      </c>
      <c r="E1915" s="462" t="s">
        <v>258</v>
      </c>
    </row>
    <row r="1916" spans="1:5" x14ac:dyDescent="0.25">
      <c r="A1916" s="459">
        <v>39457</v>
      </c>
      <c r="B1916" s="460" t="s">
        <v>10078</v>
      </c>
      <c r="C1916" s="459" t="s">
        <v>5122</v>
      </c>
      <c r="D1916" s="463">
        <v>158.27000000000001</v>
      </c>
      <c r="E1916" s="462" t="s">
        <v>258</v>
      </c>
    </row>
    <row r="1917" spans="1:5" x14ac:dyDescent="0.25">
      <c r="A1917" s="459">
        <v>39458</v>
      </c>
      <c r="B1917" s="460" t="s">
        <v>10079</v>
      </c>
      <c r="C1917" s="459" t="s">
        <v>5122</v>
      </c>
      <c r="D1917" s="463">
        <v>295.33999999999997</v>
      </c>
      <c r="E1917" s="462" t="s">
        <v>258</v>
      </c>
    </row>
    <row r="1918" spans="1:5" x14ac:dyDescent="0.25">
      <c r="A1918" s="459">
        <v>39464</v>
      </c>
      <c r="B1918" s="460" t="s">
        <v>10080</v>
      </c>
      <c r="C1918" s="459" t="s">
        <v>5122</v>
      </c>
      <c r="D1918" s="463">
        <v>474.92</v>
      </c>
      <c r="E1918" s="462" t="s">
        <v>258</v>
      </c>
    </row>
    <row r="1919" spans="1:5" x14ac:dyDescent="0.25">
      <c r="A1919" s="459">
        <v>39460</v>
      </c>
      <c r="B1919" s="460" t="s">
        <v>10081</v>
      </c>
      <c r="C1919" s="459" t="s">
        <v>5122</v>
      </c>
      <c r="D1919" s="463">
        <v>180.13</v>
      </c>
      <c r="E1919" s="462" t="s">
        <v>258</v>
      </c>
    </row>
    <row r="1920" spans="1:5" x14ac:dyDescent="0.25">
      <c r="A1920" s="459">
        <v>39461</v>
      </c>
      <c r="B1920" s="460" t="s">
        <v>10082</v>
      </c>
      <c r="C1920" s="459" t="s">
        <v>5122</v>
      </c>
      <c r="D1920" s="463">
        <v>211.07</v>
      </c>
      <c r="E1920" s="462" t="s">
        <v>258</v>
      </c>
    </row>
    <row r="1921" spans="1:5" x14ac:dyDescent="0.25">
      <c r="A1921" s="459">
        <v>39462</v>
      </c>
      <c r="B1921" s="460" t="s">
        <v>10083</v>
      </c>
      <c r="C1921" s="459" t="s">
        <v>5122</v>
      </c>
      <c r="D1921" s="463">
        <v>203.41</v>
      </c>
      <c r="E1921" s="462" t="s">
        <v>258</v>
      </c>
    </row>
    <row r="1922" spans="1:5" x14ac:dyDescent="0.25">
      <c r="A1922" s="459">
        <v>39463</v>
      </c>
      <c r="B1922" s="460" t="s">
        <v>10084</v>
      </c>
      <c r="C1922" s="459" t="s">
        <v>5122</v>
      </c>
      <c r="D1922" s="463">
        <v>471.24</v>
      </c>
      <c r="E1922" s="462" t="s">
        <v>258</v>
      </c>
    </row>
    <row r="1923" spans="1:5" x14ac:dyDescent="0.25">
      <c r="A1923" s="459">
        <v>26039</v>
      </c>
      <c r="B1923" s="460" t="s">
        <v>10085</v>
      </c>
      <c r="C1923" s="459" t="s">
        <v>5122</v>
      </c>
      <c r="D1923" s="461">
        <v>249588.52</v>
      </c>
      <c r="E1923" s="462" t="s">
        <v>258</v>
      </c>
    </row>
    <row r="1924" spans="1:5" x14ac:dyDescent="0.25">
      <c r="A1924" s="459">
        <v>2401</v>
      </c>
      <c r="B1924" s="460" t="s">
        <v>10086</v>
      </c>
      <c r="C1924" s="459" t="s">
        <v>5122</v>
      </c>
      <c r="D1924" s="461">
        <v>57408.12</v>
      </c>
      <c r="E1924" s="462" t="s">
        <v>258</v>
      </c>
    </row>
    <row r="1925" spans="1:5" ht="25.5" x14ac:dyDescent="0.25">
      <c r="A1925" s="459">
        <v>38870</v>
      </c>
      <c r="B1925" s="460" t="s">
        <v>10087</v>
      </c>
      <c r="C1925" s="459" t="s">
        <v>5122</v>
      </c>
      <c r="D1925" s="463">
        <v>36.450000000000003</v>
      </c>
      <c r="E1925" s="462" t="s">
        <v>258</v>
      </c>
    </row>
    <row r="1926" spans="1:5" ht="25.5" x14ac:dyDescent="0.25">
      <c r="A1926" s="459">
        <v>38869</v>
      </c>
      <c r="B1926" s="460" t="s">
        <v>10088</v>
      </c>
      <c r="C1926" s="459" t="s">
        <v>5122</v>
      </c>
      <c r="D1926" s="463">
        <v>32.15</v>
      </c>
      <c r="E1926" s="462" t="s">
        <v>258</v>
      </c>
    </row>
    <row r="1927" spans="1:5" ht="25.5" x14ac:dyDescent="0.25">
      <c r="A1927" s="459">
        <v>38872</v>
      </c>
      <c r="B1927" s="460" t="s">
        <v>10089</v>
      </c>
      <c r="C1927" s="459" t="s">
        <v>5122</v>
      </c>
      <c r="D1927" s="463">
        <v>49.79</v>
      </c>
      <c r="E1927" s="462" t="s">
        <v>258</v>
      </c>
    </row>
    <row r="1928" spans="1:5" ht="25.5" x14ac:dyDescent="0.25">
      <c r="A1928" s="459">
        <v>38871</v>
      </c>
      <c r="B1928" s="460" t="s">
        <v>10090</v>
      </c>
      <c r="C1928" s="459" t="s">
        <v>5122</v>
      </c>
      <c r="D1928" s="463">
        <v>40.049999999999997</v>
      </c>
      <c r="E1928" s="462" t="s">
        <v>258</v>
      </c>
    </row>
    <row r="1929" spans="1:5" ht="25.5" x14ac:dyDescent="0.25">
      <c r="A1929" s="459">
        <v>39283</v>
      </c>
      <c r="B1929" s="460" t="s">
        <v>10091</v>
      </c>
      <c r="C1929" s="459" t="s">
        <v>5122</v>
      </c>
      <c r="D1929" s="463">
        <v>124.76</v>
      </c>
      <c r="E1929" s="462" t="s">
        <v>258</v>
      </c>
    </row>
    <row r="1930" spans="1:5" ht="25.5" x14ac:dyDescent="0.25">
      <c r="A1930" s="459">
        <v>39284</v>
      </c>
      <c r="B1930" s="460" t="s">
        <v>10092</v>
      </c>
      <c r="C1930" s="459" t="s">
        <v>5122</v>
      </c>
      <c r="D1930" s="463">
        <v>135.19999999999999</v>
      </c>
      <c r="E1930" s="462" t="s">
        <v>258</v>
      </c>
    </row>
    <row r="1931" spans="1:5" ht="25.5" x14ac:dyDescent="0.25">
      <c r="A1931" s="459">
        <v>39285</v>
      </c>
      <c r="B1931" s="460" t="s">
        <v>10093</v>
      </c>
      <c r="C1931" s="459" t="s">
        <v>5122</v>
      </c>
      <c r="D1931" s="463">
        <v>137.15</v>
      </c>
      <c r="E1931" s="462" t="s">
        <v>258</v>
      </c>
    </row>
    <row r="1932" spans="1:5" ht="25.5" x14ac:dyDescent="0.25">
      <c r="A1932" s="459">
        <v>39286</v>
      </c>
      <c r="B1932" s="460" t="s">
        <v>10094</v>
      </c>
      <c r="C1932" s="459" t="s">
        <v>5122</v>
      </c>
      <c r="D1932" s="463">
        <v>134.16</v>
      </c>
      <c r="E1932" s="462" t="s">
        <v>258</v>
      </c>
    </row>
    <row r="1933" spans="1:5" ht="25.5" x14ac:dyDescent="0.25">
      <c r="A1933" s="459">
        <v>39287</v>
      </c>
      <c r="B1933" s="460" t="s">
        <v>10095</v>
      </c>
      <c r="C1933" s="459" t="s">
        <v>5122</v>
      </c>
      <c r="D1933" s="463">
        <v>157.53</v>
      </c>
      <c r="E1933" s="462" t="s">
        <v>258</v>
      </c>
    </row>
    <row r="1934" spans="1:5" ht="25.5" x14ac:dyDescent="0.25">
      <c r="A1934" s="459">
        <v>39288</v>
      </c>
      <c r="B1934" s="460" t="s">
        <v>10096</v>
      </c>
      <c r="C1934" s="459" t="s">
        <v>5122</v>
      </c>
      <c r="D1934" s="463">
        <v>168.12</v>
      </c>
      <c r="E1934" s="462" t="s">
        <v>258</v>
      </c>
    </row>
    <row r="1935" spans="1:5" ht="25.5" x14ac:dyDescent="0.25">
      <c r="A1935" s="459">
        <v>2414</v>
      </c>
      <c r="B1935" s="460" t="s">
        <v>10097</v>
      </c>
      <c r="C1935" s="459" t="s">
        <v>5124</v>
      </c>
      <c r="D1935" s="463">
        <v>95.49</v>
      </c>
      <c r="E1935" s="462" t="s">
        <v>258</v>
      </c>
    </row>
    <row r="1936" spans="1:5" ht="25.5" x14ac:dyDescent="0.25">
      <c r="A1936" s="459">
        <v>2413</v>
      </c>
      <c r="B1936" s="460" t="s">
        <v>10098</v>
      </c>
      <c r="C1936" s="459" t="s">
        <v>5124</v>
      </c>
      <c r="D1936" s="463">
        <v>91.87</v>
      </c>
      <c r="E1936" s="462" t="s">
        <v>258</v>
      </c>
    </row>
    <row r="1937" spans="1:5" ht="25.5" x14ac:dyDescent="0.25">
      <c r="A1937" s="459">
        <v>2405</v>
      </c>
      <c r="B1937" s="460" t="s">
        <v>10099</v>
      </c>
      <c r="C1937" s="459" t="s">
        <v>5124</v>
      </c>
      <c r="D1937" s="463">
        <v>106.93</v>
      </c>
      <c r="E1937" s="462" t="s">
        <v>258</v>
      </c>
    </row>
    <row r="1938" spans="1:5" ht="25.5" x14ac:dyDescent="0.25">
      <c r="A1938" s="459">
        <v>13361</v>
      </c>
      <c r="B1938" s="460" t="s">
        <v>10100</v>
      </c>
      <c r="C1938" s="459" t="s">
        <v>5124</v>
      </c>
      <c r="D1938" s="463">
        <v>89.45</v>
      </c>
      <c r="E1938" s="462" t="s">
        <v>258</v>
      </c>
    </row>
    <row r="1939" spans="1:5" ht="25.5" x14ac:dyDescent="0.25">
      <c r="A1939" s="459">
        <v>11987</v>
      </c>
      <c r="B1939" s="460" t="s">
        <v>10101</v>
      </c>
      <c r="C1939" s="459" t="s">
        <v>5124</v>
      </c>
      <c r="D1939" s="463">
        <v>239.35</v>
      </c>
      <c r="E1939" s="462" t="s">
        <v>258</v>
      </c>
    </row>
    <row r="1940" spans="1:5" ht="25.5" x14ac:dyDescent="0.25">
      <c r="A1940" s="459">
        <v>2416</v>
      </c>
      <c r="B1940" s="460" t="s">
        <v>10102</v>
      </c>
      <c r="C1940" s="459" t="s">
        <v>5124</v>
      </c>
      <c r="D1940" s="463">
        <v>105.89</v>
      </c>
      <c r="E1940" s="462" t="s">
        <v>258</v>
      </c>
    </row>
    <row r="1941" spans="1:5" ht="25.5" x14ac:dyDescent="0.25">
      <c r="A1941" s="459">
        <v>2412</v>
      </c>
      <c r="B1941" s="460" t="s">
        <v>10103</v>
      </c>
      <c r="C1941" s="459" t="s">
        <v>5124</v>
      </c>
      <c r="D1941" s="463">
        <v>102.26</v>
      </c>
      <c r="E1941" s="462" t="s">
        <v>258</v>
      </c>
    </row>
    <row r="1942" spans="1:5" ht="25.5" x14ac:dyDescent="0.25">
      <c r="A1942" s="459">
        <v>2411</v>
      </c>
      <c r="B1942" s="460" t="s">
        <v>10104</v>
      </c>
      <c r="C1942" s="459" t="s">
        <v>5124</v>
      </c>
      <c r="D1942" s="463">
        <v>89.45</v>
      </c>
      <c r="E1942" s="462" t="s">
        <v>258</v>
      </c>
    </row>
    <row r="1943" spans="1:5" ht="25.5" x14ac:dyDescent="0.25">
      <c r="A1943" s="459">
        <v>2406</v>
      </c>
      <c r="B1943" s="460" t="s">
        <v>10105</v>
      </c>
      <c r="C1943" s="459" t="s">
        <v>5124</v>
      </c>
      <c r="D1943" s="463">
        <v>87.03</v>
      </c>
      <c r="E1943" s="462" t="s">
        <v>258</v>
      </c>
    </row>
    <row r="1944" spans="1:5" ht="25.5" x14ac:dyDescent="0.25">
      <c r="A1944" s="459">
        <v>10571</v>
      </c>
      <c r="B1944" s="460" t="s">
        <v>10106</v>
      </c>
      <c r="C1944" s="459" t="s">
        <v>5124</v>
      </c>
      <c r="D1944" s="463">
        <v>212.75</v>
      </c>
      <c r="E1944" s="462" t="s">
        <v>258</v>
      </c>
    </row>
    <row r="1945" spans="1:5" ht="25.5" x14ac:dyDescent="0.25">
      <c r="A1945" s="459">
        <v>11985</v>
      </c>
      <c r="B1945" s="460" t="s">
        <v>10107</v>
      </c>
      <c r="C1945" s="459" t="s">
        <v>5124</v>
      </c>
      <c r="D1945" s="463">
        <v>205.5</v>
      </c>
      <c r="E1945" s="462" t="s">
        <v>258</v>
      </c>
    </row>
    <row r="1946" spans="1:5" ht="25.5" x14ac:dyDescent="0.25">
      <c r="A1946" s="459">
        <v>2410</v>
      </c>
      <c r="B1946" s="460" t="s">
        <v>10108</v>
      </c>
      <c r="C1946" s="459" t="s">
        <v>5124</v>
      </c>
      <c r="D1946" s="463">
        <v>90.66</v>
      </c>
      <c r="E1946" s="462" t="s">
        <v>258</v>
      </c>
    </row>
    <row r="1947" spans="1:5" ht="25.5" x14ac:dyDescent="0.25">
      <c r="A1947" s="459">
        <v>2417</v>
      </c>
      <c r="B1947" s="460" t="s">
        <v>10109</v>
      </c>
      <c r="C1947" s="459" t="s">
        <v>5124</v>
      </c>
      <c r="D1947" s="463">
        <v>96.7</v>
      </c>
      <c r="E1947" s="462" t="s">
        <v>258</v>
      </c>
    </row>
    <row r="1948" spans="1:5" ht="25.5" x14ac:dyDescent="0.25">
      <c r="A1948" s="459">
        <v>2415</v>
      </c>
      <c r="B1948" s="460" t="s">
        <v>10110</v>
      </c>
      <c r="C1948" s="459" t="s">
        <v>5124</v>
      </c>
      <c r="D1948" s="463">
        <v>77.36</v>
      </c>
      <c r="E1948" s="462" t="s">
        <v>258</v>
      </c>
    </row>
    <row r="1949" spans="1:5" ht="25.5" x14ac:dyDescent="0.25">
      <c r="A1949" s="459">
        <v>13360</v>
      </c>
      <c r="B1949" s="460" t="s">
        <v>10111</v>
      </c>
      <c r="C1949" s="459" t="s">
        <v>5124</v>
      </c>
      <c r="D1949" s="463">
        <v>77.36</v>
      </c>
      <c r="E1949" s="462" t="s">
        <v>258</v>
      </c>
    </row>
    <row r="1950" spans="1:5" ht="25.5" x14ac:dyDescent="0.25">
      <c r="A1950" s="459">
        <v>11983</v>
      </c>
      <c r="B1950" s="460" t="s">
        <v>10112</v>
      </c>
      <c r="C1950" s="459" t="s">
        <v>5124</v>
      </c>
      <c r="D1950" s="463">
        <v>188.58</v>
      </c>
      <c r="E1950" s="462" t="s">
        <v>258</v>
      </c>
    </row>
    <row r="1951" spans="1:5" ht="25.5" x14ac:dyDescent="0.25">
      <c r="A1951" s="459">
        <v>11986</v>
      </c>
      <c r="B1951" s="460" t="s">
        <v>10113</v>
      </c>
      <c r="C1951" s="459" t="s">
        <v>5124</v>
      </c>
      <c r="D1951" s="463">
        <v>229.68</v>
      </c>
      <c r="E1951" s="462" t="s">
        <v>258</v>
      </c>
    </row>
    <row r="1952" spans="1:5" ht="25.5" x14ac:dyDescent="0.25">
      <c r="A1952" s="459">
        <v>25976</v>
      </c>
      <c r="B1952" s="460" t="s">
        <v>10114</v>
      </c>
      <c r="C1952" s="459" t="s">
        <v>5124</v>
      </c>
      <c r="D1952" s="463">
        <v>552.07000000000005</v>
      </c>
      <c r="E1952" s="462" t="s">
        <v>258</v>
      </c>
    </row>
    <row r="1953" spans="1:5" x14ac:dyDescent="0.25">
      <c r="A1953" s="459">
        <v>10629</v>
      </c>
      <c r="B1953" s="460" t="s">
        <v>10115</v>
      </c>
      <c r="C1953" s="459" t="s">
        <v>5124</v>
      </c>
      <c r="D1953" s="463">
        <v>259.13</v>
      </c>
      <c r="E1953" s="462" t="s">
        <v>258</v>
      </c>
    </row>
    <row r="1954" spans="1:5" x14ac:dyDescent="0.25">
      <c r="A1954" s="459">
        <v>10698</v>
      </c>
      <c r="B1954" s="460" t="s">
        <v>10116</v>
      </c>
      <c r="C1954" s="459" t="s">
        <v>5124</v>
      </c>
      <c r="D1954" s="463">
        <v>119.56</v>
      </c>
      <c r="E1954" s="462" t="s">
        <v>258</v>
      </c>
    </row>
    <row r="1955" spans="1:5" ht="25.5" x14ac:dyDescent="0.25">
      <c r="A1955" s="459">
        <v>40521</v>
      </c>
      <c r="B1955" s="460" t="s">
        <v>10117</v>
      </c>
      <c r="C1955" s="459" t="s">
        <v>5122</v>
      </c>
      <c r="D1955" s="461">
        <v>72411.45</v>
      </c>
      <c r="E1955" s="462" t="s">
        <v>258</v>
      </c>
    </row>
    <row r="1956" spans="1:5" ht="25.5" x14ac:dyDescent="0.25">
      <c r="A1956" s="459">
        <v>2432</v>
      </c>
      <c r="B1956" s="460" t="s">
        <v>10118</v>
      </c>
      <c r="C1956" s="459" t="s">
        <v>5122</v>
      </c>
      <c r="D1956" s="463">
        <v>19.399999999999999</v>
      </c>
      <c r="E1956" s="462" t="s">
        <v>258</v>
      </c>
    </row>
    <row r="1957" spans="1:5" ht="25.5" x14ac:dyDescent="0.25">
      <c r="A1957" s="459">
        <v>2418</v>
      </c>
      <c r="B1957" s="460" t="s">
        <v>10119</v>
      </c>
      <c r="C1957" s="459" t="s">
        <v>5122</v>
      </c>
      <c r="D1957" s="463">
        <v>9</v>
      </c>
      <c r="E1957" s="462" t="s">
        <v>258</v>
      </c>
    </row>
    <row r="1958" spans="1:5" ht="25.5" x14ac:dyDescent="0.25">
      <c r="A1958" s="459">
        <v>2433</v>
      </c>
      <c r="B1958" s="460" t="s">
        <v>10120</v>
      </c>
      <c r="C1958" s="459" t="s">
        <v>5122</v>
      </c>
      <c r="D1958" s="463">
        <v>6.57</v>
      </c>
      <c r="E1958" s="462" t="s">
        <v>258</v>
      </c>
    </row>
    <row r="1959" spans="1:5" ht="25.5" x14ac:dyDescent="0.25">
      <c r="A1959" s="459">
        <v>2420</v>
      </c>
      <c r="B1959" s="460" t="s">
        <v>10121</v>
      </c>
      <c r="C1959" s="459" t="s">
        <v>5122</v>
      </c>
      <c r="D1959" s="463">
        <v>11.29</v>
      </c>
      <c r="E1959" s="462" t="s">
        <v>258</v>
      </c>
    </row>
    <row r="1960" spans="1:5" ht="25.5" x14ac:dyDescent="0.25">
      <c r="A1960" s="459">
        <v>2421</v>
      </c>
      <c r="B1960" s="460" t="s">
        <v>10122</v>
      </c>
      <c r="C1960" s="459" t="s">
        <v>5122</v>
      </c>
      <c r="D1960" s="463">
        <v>24.63</v>
      </c>
      <c r="E1960" s="462" t="s">
        <v>258</v>
      </c>
    </row>
    <row r="1961" spans="1:5" ht="25.5" x14ac:dyDescent="0.25">
      <c r="A1961" s="459">
        <v>11447</v>
      </c>
      <c r="B1961" s="460" t="s">
        <v>10123</v>
      </c>
      <c r="C1961" s="459" t="s">
        <v>5122</v>
      </c>
      <c r="D1961" s="463">
        <v>22.31</v>
      </c>
      <c r="E1961" s="462" t="s">
        <v>258</v>
      </c>
    </row>
    <row r="1962" spans="1:5" x14ac:dyDescent="0.25">
      <c r="A1962" s="459">
        <v>2429</v>
      </c>
      <c r="B1962" s="460" t="s">
        <v>10124</v>
      </c>
      <c r="C1962" s="459" t="s">
        <v>5122</v>
      </c>
      <c r="D1962" s="463">
        <v>56.46</v>
      </c>
      <c r="E1962" s="462" t="s">
        <v>258</v>
      </c>
    </row>
    <row r="1963" spans="1:5" x14ac:dyDescent="0.25">
      <c r="A1963" s="459">
        <v>11449</v>
      </c>
      <c r="B1963" s="460" t="s">
        <v>10125</v>
      </c>
      <c r="C1963" s="459" t="s">
        <v>5122</v>
      </c>
      <c r="D1963" s="463">
        <v>60.82</v>
      </c>
      <c r="E1963" s="462" t="s">
        <v>258</v>
      </c>
    </row>
    <row r="1964" spans="1:5" x14ac:dyDescent="0.25">
      <c r="A1964" s="459">
        <v>11451</v>
      </c>
      <c r="B1964" s="460" t="s">
        <v>10126</v>
      </c>
      <c r="C1964" s="459" t="s">
        <v>5122</v>
      </c>
      <c r="D1964" s="463">
        <v>59.8</v>
      </c>
      <c r="E1964" s="462" t="s">
        <v>258</v>
      </c>
    </row>
    <row r="1965" spans="1:5" x14ac:dyDescent="0.25">
      <c r="A1965" s="459">
        <v>11116</v>
      </c>
      <c r="B1965" s="460" t="s">
        <v>10127</v>
      </c>
      <c r="C1965" s="459" t="s">
        <v>5122</v>
      </c>
      <c r="D1965" s="463">
        <v>444.59</v>
      </c>
      <c r="E1965" s="462" t="s">
        <v>258</v>
      </c>
    </row>
    <row r="1966" spans="1:5" x14ac:dyDescent="0.25">
      <c r="A1966" s="459">
        <v>38411</v>
      </c>
      <c r="B1966" s="460" t="s">
        <v>10128</v>
      </c>
      <c r="C1966" s="459" t="s">
        <v>5122</v>
      </c>
      <c r="D1966" s="461">
        <v>1139.42</v>
      </c>
      <c r="E1966" s="462" t="s">
        <v>258</v>
      </c>
    </row>
    <row r="1967" spans="1:5" x14ac:dyDescent="0.25">
      <c r="A1967" s="459">
        <v>1370</v>
      </c>
      <c r="B1967" s="460" t="s">
        <v>10129</v>
      </c>
      <c r="C1967" s="459" t="s">
        <v>5122</v>
      </c>
      <c r="D1967" s="463">
        <v>67.95</v>
      </c>
      <c r="E1967" s="462" t="s">
        <v>258</v>
      </c>
    </row>
    <row r="1968" spans="1:5" x14ac:dyDescent="0.25">
      <c r="A1968" s="459">
        <v>38189</v>
      </c>
      <c r="B1968" s="460" t="s">
        <v>10130</v>
      </c>
      <c r="C1968" s="459" t="s">
        <v>5122</v>
      </c>
      <c r="D1968" s="463">
        <v>165.25</v>
      </c>
      <c r="E1968" s="462" t="s">
        <v>258</v>
      </c>
    </row>
    <row r="1969" spans="1:5" x14ac:dyDescent="0.25">
      <c r="A1969" s="459">
        <v>38190</v>
      </c>
      <c r="B1969" s="460" t="s">
        <v>10131</v>
      </c>
      <c r="C1969" s="459" t="s">
        <v>5122</v>
      </c>
      <c r="D1969" s="463">
        <v>371.6</v>
      </c>
      <c r="E1969" s="462" t="s">
        <v>258</v>
      </c>
    </row>
    <row r="1970" spans="1:5" ht="25.5" x14ac:dyDescent="0.25">
      <c r="A1970" s="459">
        <v>36516</v>
      </c>
      <c r="B1970" s="460" t="s">
        <v>10132</v>
      </c>
      <c r="C1970" s="459" t="s">
        <v>5122</v>
      </c>
      <c r="D1970" s="461">
        <v>69964.94</v>
      </c>
      <c r="E1970" s="462" t="s">
        <v>258</v>
      </c>
    </row>
    <row r="1971" spans="1:5" x14ac:dyDescent="0.25">
      <c r="A1971" s="459">
        <v>34777</v>
      </c>
      <c r="B1971" s="460" t="s">
        <v>10133</v>
      </c>
      <c r="C1971" s="459" t="s">
        <v>5122</v>
      </c>
      <c r="D1971" s="463">
        <v>1.44</v>
      </c>
      <c r="E1971" s="462" t="s">
        <v>258</v>
      </c>
    </row>
    <row r="1972" spans="1:5" x14ac:dyDescent="0.25">
      <c r="A1972" s="459">
        <v>7273</v>
      </c>
      <c r="B1972" s="460" t="s">
        <v>10134</v>
      </c>
      <c r="C1972" s="459" t="s">
        <v>5122</v>
      </c>
      <c r="D1972" s="463">
        <v>2.37</v>
      </c>
      <c r="E1972" s="462" t="s">
        <v>258</v>
      </c>
    </row>
    <row r="1973" spans="1:5" x14ac:dyDescent="0.25">
      <c r="A1973" s="459">
        <v>7272</v>
      </c>
      <c r="B1973" s="460" t="s">
        <v>10135</v>
      </c>
      <c r="C1973" s="459" t="s">
        <v>5122</v>
      </c>
      <c r="D1973" s="463">
        <v>3.31</v>
      </c>
      <c r="E1973" s="462" t="s">
        <v>258</v>
      </c>
    </row>
    <row r="1974" spans="1:5" x14ac:dyDescent="0.25">
      <c r="A1974" s="459">
        <v>10605</v>
      </c>
      <c r="B1974" s="460" t="s">
        <v>10136</v>
      </c>
      <c r="C1974" s="459" t="s">
        <v>5122</v>
      </c>
      <c r="D1974" s="463">
        <v>1.65</v>
      </c>
      <c r="E1974" s="462" t="s">
        <v>258</v>
      </c>
    </row>
    <row r="1975" spans="1:5" x14ac:dyDescent="0.25">
      <c r="A1975" s="459">
        <v>10604</v>
      </c>
      <c r="B1975" s="460" t="s">
        <v>10137</v>
      </c>
      <c r="C1975" s="459" t="s">
        <v>5122</v>
      </c>
      <c r="D1975" s="463">
        <v>3.3</v>
      </c>
      <c r="E1975" s="462" t="s">
        <v>258</v>
      </c>
    </row>
    <row r="1976" spans="1:5" x14ac:dyDescent="0.25">
      <c r="A1976" s="459">
        <v>672</v>
      </c>
      <c r="B1976" s="460" t="s">
        <v>10138</v>
      </c>
      <c r="C1976" s="459" t="s">
        <v>5122</v>
      </c>
      <c r="D1976" s="463">
        <v>3.33</v>
      </c>
      <c r="E1976" s="462" t="s">
        <v>258</v>
      </c>
    </row>
    <row r="1977" spans="1:5" x14ac:dyDescent="0.25">
      <c r="A1977" s="459">
        <v>668</v>
      </c>
      <c r="B1977" s="460" t="s">
        <v>10139</v>
      </c>
      <c r="C1977" s="459" t="s">
        <v>5122</v>
      </c>
      <c r="D1977" s="463">
        <v>5.25</v>
      </c>
      <c r="E1977" s="462" t="s">
        <v>258</v>
      </c>
    </row>
    <row r="1978" spans="1:5" x14ac:dyDescent="0.25">
      <c r="A1978" s="459">
        <v>10578</v>
      </c>
      <c r="B1978" s="460" t="s">
        <v>10140</v>
      </c>
      <c r="C1978" s="459" t="s">
        <v>5122</v>
      </c>
      <c r="D1978" s="463">
        <v>9.15</v>
      </c>
      <c r="E1978" s="462" t="s">
        <v>258</v>
      </c>
    </row>
    <row r="1979" spans="1:5" x14ac:dyDescent="0.25">
      <c r="A1979" s="459">
        <v>666</v>
      </c>
      <c r="B1979" s="460" t="s">
        <v>10141</v>
      </c>
      <c r="C1979" s="459" t="s">
        <v>5122</v>
      </c>
      <c r="D1979" s="463">
        <v>9.09</v>
      </c>
      <c r="E1979" s="462" t="s">
        <v>258</v>
      </c>
    </row>
    <row r="1980" spans="1:5" x14ac:dyDescent="0.25">
      <c r="A1980" s="459">
        <v>665</v>
      </c>
      <c r="B1980" s="460" t="s">
        <v>10142</v>
      </c>
      <c r="C1980" s="459" t="s">
        <v>5122</v>
      </c>
      <c r="D1980" s="463">
        <v>17.02</v>
      </c>
      <c r="E1980" s="462" t="s">
        <v>258</v>
      </c>
    </row>
    <row r="1981" spans="1:5" x14ac:dyDescent="0.25">
      <c r="A1981" s="459">
        <v>10577</v>
      </c>
      <c r="B1981" s="460" t="s">
        <v>10143</v>
      </c>
      <c r="C1981" s="459" t="s">
        <v>5122</v>
      </c>
      <c r="D1981" s="463">
        <v>13.33</v>
      </c>
      <c r="E1981" s="462" t="s">
        <v>258</v>
      </c>
    </row>
    <row r="1982" spans="1:5" x14ac:dyDescent="0.25">
      <c r="A1982" s="459">
        <v>10583</v>
      </c>
      <c r="B1982" s="460" t="s">
        <v>10144</v>
      </c>
      <c r="C1982" s="459" t="s">
        <v>5122</v>
      </c>
      <c r="D1982" s="463">
        <v>7.47</v>
      </c>
      <c r="E1982" s="462" t="s">
        <v>258</v>
      </c>
    </row>
    <row r="1983" spans="1:5" x14ac:dyDescent="0.25">
      <c r="A1983" s="459">
        <v>10579</v>
      </c>
      <c r="B1983" s="460" t="s">
        <v>10145</v>
      </c>
      <c r="C1983" s="459" t="s">
        <v>5122</v>
      </c>
      <c r="D1983" s="463">
        <v>12.19</v>
      </c>
      <c r="E1983" s="462" t="s">
        <v>258</v>
      </c>
    </row>
    <row r="1984" spans="1:5" x14ac:dyDescent="0.25">
      <c r="A1984" s="459">
        <v>10582</v>
      </c>
      <c r="B1984" s="460" t="s">
        <v>10146</v>
      </c>
      <c r="C1984" s="459" t="s">
        <v>5122</v>
      </c>
      <c r="D1984" s="463">
        <v>4.26</v>
      </c>
      <c r="E1984" s="462" t="s">
        <v>258</v>
      </c>
    </row>
    <row r="1985" spans="1:5" x14ac:dyDescent="0.25">
      <c r="A1985" s="459">
        <v>2436</v>
      </c>
      <c r="B1985" s="460" t="s">
        <v>10147</v>
      </c>
      <c r="C1985" s="459" t="s">
        <v>5121</v>
      </c>
      <c r="D1985" s="463">
        <v>15.71</v>
      </c>
      <c r="E1985" s="462" t="s">
        <v>374</v>
      </c>
    </row>
    <row r="1986" spans="1:5" x14ac:dyDescent="0.25">
      <c r="A1986" s="459">
        <v>40918</v>
      </c>
      <c r="B1986" s="460" t="s">
        <v>10148</v>
      </c>
      <c r="C1986" s="459" t="s">
        <v>5130</v>
      </c>
      <c r="D1986" s="461">
        <v>2800.54</v>
      </c>
      <c r="E1986" s="462" t="s">
        <v>374</v>
      </c>
    </row>
    <row r="1987" spans="1:5" x14ac:dyDescent="0.25">
      <c r="A1987" s="459">
        <v>2439</v>
      </c>
      <c r="B1987" s="460" t="s">
        <v>10149</v>
      </c>
      <c r="C1987" s="459" t="s">
        <v>5121</v>
      </c>
      <c r="D1987" s="463">
        <v>15.71</v>
      </c>
      <c r="E1987" s="462" t="s">
        <v>374</v>
      </c>
    </row>
    <row r="1988" spans="1:5" x14ac:dyDescent="0.25">
      <c r="A1988" s="459">
        <v>40923</v>
      </c>
      <c r="B1988" s="460" t="s">
        <v>10150</v>
      </c>
      <c r="C1988" s="459" t="s">
        <v>5130</v>
      </c>
      <c r="D1988" s="461">
        <v>2803.79</v>
      </c>
      <c r="E1988" s="462" t="s">
        <v>374</v>
      </c>
    </row>
    <row r="1989" spans="1:5" x14ac:dyDescent="0.25">
      <c r="A1989" s="459">
        <v>10998</v>
      </c>
      <c r="B1989" s="460" t="s">
        <v>10151</v>
      </c>
      <c r="C1989" s="459" t="s">
        <v>5126</v>
      </c>
      <c r="D1989" s="463">
        <v>18.739999999999998</v>
      </c>
      <c r="E1989" s="462" t="s">
        <v>258</v>
      </c>
    </row>
    <row r="1990" spans="1:5" x14ac:dyDescent="0.25">
      <c r="A1990" s="459">
        <v>11002</v>
      </c>
      <c r="B1990" s="460" t="s">
        <v>10152</v>
      </c>
      <c r="C1990" s="459" t="s">
        <v>5126</v>
      </c>
      <c r="D1990" s="463">
        <v>17.170000000000002</v>
      </c>
      <c r="E1990" s="462" t="s">
        <v>258</v>
      </c>
    </row>
    <row r="1991" spans="1:5" x14ac:dyDescent="0.25">
      <c r="A1991" s="459">
        <v>10999</v>
      </c>
      <c r="B1991" s="460" t="s">
        <v>10153</v>
      </c>
      <c r="C1991" s="459" t="s">
        <v>5126</v>
      </c>
      <c r="D1991" s="463">
        <v>16.489999999999998</v>
      </c>
      <c r="E1991" s="462" t="s">
        <v>258</v>
      </c>
    </row>
    <row r="1992" spans="1:5" x14ac:dyDescent="0.25">
      <c r="A1992" s="459">
        <v>10997</v>
      </c>
      <c r="B1992" s="460" t="s">
        <v>10154</v>
      </c>
      <c r="C1992" s="459" t="s">
        <v>5126</v>
      </c>
      <c r="D1992" s="463">
        <v>17.88</v>
      </c>
      <c r="E1992" s="462" t="s">
        <v>258</v>
      </c>
    </row>
    <row r="1993" spans="1:5" x14ac:dyDescent="0.25">
      <c r="A1993" s="459">
        <v>2685</v>
      </c>
      <c r="B1993" s="460" t="s">
        <v>10155</v>
      </c>
      <c r="C1993" s="459" t="s">
        <v>5125</v>
      </c>
      <c r="D1993" s="463">
        <v>4.3600000000000003</v>
      </c>
      <c r="E1993" s="462" t="s">
        <v>258</v>
      </c>
    </row>
    <row r="1994" spans="1:5" x14ac:dyDescent="0.25">
      <c r="A1994" s="459">
        <v>2680</v>
      </c>
      <c r="B1994" s="460" t="s">
        <v>10156</v>
      </c>
      <c r="C1994" s="459" t="s">
        <v>5125</v>
      </c>
      <c r="D1994" s="463">
        <v>6.38</v>
      </c>
      <c r="E1994" s="462" t="s">
        <v>258</v>
      </c>
    </row>
    <row r="1995" spans="1:5" x14ac:dyDescent="0.25">
      <c r="A1995" s="459">
        <v>2684</v>
      </c>
      <c r="B1995" s="460" t="s">
        <v>10157</v>
      </c>
      <c r="C1995" s="459" t="s">
        <v>5125</v>
      </c>
      <c r="D1995" s="463">
        <v>5.8</v>
      </c>
      <c r="E1995" s="462" t="s">
        <v>258</v>
      </c>
    </row>
    <row r="1996" spans="1:5" x14ac:dyDescent="0.25">
      <c r="A1996" s="459">
        <v>2673</v>
      </c>
      <c r="B1996" s="460" t="s">
        <v>10158</v>
      </c>
      <c r="C1996" s="459" t="s">
        <v>5125</v>
      </c>
      <c r="D1996" s="463">
        <v>2.2400000000000002</v>
      </c>
      <c r="E1996" s="462" t="s">
        <v>258</v>
      </c>
    </row>
    <row r="1997" spans="1:5" x14ac:dyDescent="0.25">
      <c r="A1997" s="459">
        <v>2681</v>
      </c>
      <c r="B1997" s="460" t="s">
        <v>10159</v>
      </c>
      <c r="C1997" s="459" t="s">
        <v>5125</v>
      </c>
      <c r="D1997" s="463">
        <v>10.42</v>
      </c>
      <c r="E1997" s="462" t="s">
        <v>258</v>
      </c>
    </row>
    <row r="1998" spans="1:5" x14ac:dyDescent="0.25">
      <c r="A1998" s="459">
        <v>2682</v>
      </c>
      <c r="B1998" s="460" t="s">
        <v>10160</v>
      </c>
      <c r="C1998" s="459" t="s">
        <v>5125</v>
      </c>
      <c r="D1998" s="463">
        <v>15.2</v>
      </c>
      <c r="E1998" s="462" t="s">
        <v>258</v>
      </c>
    </row>
    <row r="1999" spans="1:5" x14ac:dyDescent="0.25">
      <c r="A1999" s="459">
        <v>2686</v>
      </c>
      <c r="B1999" s="460" t="s">
        <v>10161</v>
      </c>
      <c r="C1999" s="459" t="s">
        <v>5125</v>
      </c>
      <c r="D1999" s="463">
        <v>19.07</v>
      </c>
      <c r="E1999" s="462" t="s">
        <v>258</v>
      </c>
    </row>
    <row r="2000" spans="1:5" x14ac:dyDescent="0.25">
      <c r="A2000" s="459">
        <v>2674</v>
      </c>
      <c r="B2000" s="460" t="s">
        <v>10162</v>
      </c>
      <c r="C2000" s="459" t="s">
        <v>5125</v>
      </c>
      <c r="D2000" s="463">
        <v>2.79</v>
      </c>
      <c r="E2000" s="462" t="s">
        <v>258</v>
      </c>
    </row>
    <row r="2001" spans="1:5" x14ac:dyDescent="0.25">
      <c r="A2001" s="459">
        <v>2683</v>
      </c>
      <c r="B2001" s="460" t="s">
        <v>10163</v>
      </c>
      <c r="C2001" s="459" t="s">
        <v>5125</v>
      </c>
      <c r="D2001" s="463">
        <v>30.05</v>
      </c>
      <c r="E2001" s="462" t="s">
        <v>258</v>
      </c>
    </row>
    <row r="2002" spans="1:5" x14ac:dyDescent="0.25">
      <c r="A2002" s="459">
        <v>2676</v>
      </c>
      <c r="B2002" s="460" t="s">
        <v>10164</v>
      </c>
      <c r="C2002" s="459" t="s">
        <v>5125</v>
      </c>
      <c r="D2002" s="463">
        <v>1.3</v>
      </c>
      <c r="E2002" s="462" t="s">
        <v>258</v>
      </c>
    </row>
    <row r="2003" spans="1:5" x14ac:dyDescent="0.25">
      <c r="A2003" s="459">
        <v>2678</v>
      </c>
      <c r="B2003" s="460" t="s">
        <v>10165</v>
      </c>
      <c r="C2003" s="459" t="s">
        <v>5125</v>
      </c>
      <c r="D2003" s="463">
        <v>1.63</v>
      </c>
      <c r="E2003" s="462" t="s">
        <v>258</v>
      </c>
    </row>
    <row r="2004" spans="1:5" x14ac:dyDescent="0.25">
      <c r="A2004" s="459">
        <v>2679</v>
      </c>
      <c r="B2004" s="460" t="s">
        <v>10166</v>
      </c>
      <c r="C2004" s="459" t="s">
        <v>5125</v>
      </c>
      <c r="D2004" s="463">
        <v>2.5099999999999998</v>
      </c>
      <c r="E2004" s="462" t="s">
        <v>258</v>
      </c>
    </row>
    <row r="2005" spans="1:5" x14ac:dyDescent="0.25">
      <c r="A2005" s="459">
        <v>12070</v>
      </c>
      <c r="B2005" s="460" t="s">
        <v>10167</v>
      </c>
      <c r="C2005" s="459" t="s">
        <v>5125</v>
      </c>
      <c r="D2005" s="463">
        <v>3.5</v>
      </c>
      <c r="E2005" s="462" t="s">
        <v>258</v>
      </c>
    </row>
    <row r="2006" spans="1:5" x14ac:dyDescent="0.25">
      <c r="A2006" s="459">
        <v>2675</v>
      </c>
      <c r="B2006" s="460" t="s">
        <v>10168</v>
      </c>
      <c r="C2006" s="459" t="s">
        <v>5125</v>
      </c>
      <c r="D2006" s="463">
        <v>4.55</v>
      </c>
      <c r="E2006" s="462" t="s">
        <v>258</v>
      </c>
    </row>
    <row r="2007" spans="1:5" x14ac:dyDescent="0.25">
      <c r="A2007" s="459">
        <v>12067</v>
      </c>
      <c r="B2007" s="460" t="s">
        <v>10169</v>
      </c>
      <c r="C2007" s="459" t="s">
        <v>5125</v>
      </c>
      <c r="D2007" s="463">
        <v>6.17</v>
      </c>
      <c r="E2007" s="462" t="s">
        <v>258</v>
      </c>
    </row>
    <row r="2008" spans="1:5" x14ac:dyDescent="0.25">
      <c r="A2008" s="459">
        <v>40401</v>
      </c>
      <c r="B2008" s="460" t="s">
        <v>10170</v>
      </c>
      <c r="C2008" s="459" t="s">
        <v>5125</v>
      </c>
      <c r="D2008" s="463">
        <v>2.15</v>
      </c>
      <c r="E2008" s="462" t="s">
        <v>258</v>
      </c>
    </row>
    <row r="2009" spans="1:5" x14ac:dyDescent="0.25">
      <c r="A2009" s="459">
        <v>40402</v>
      </c>
      <c r="B2009" s="460" t="s">
        <v>10171</v>
      </c>
      <c r="C2009" s="459" t="s">
        <v>5125</v>
      </c>
      <c r="D2009" s="463">
        <v>2.76</v>
      </c>
      <c r="E2009" s="462" t="s">
        <v>258</v>
      </c>
    </row>
    <row r="2010" spans="1:5" x14ac:dyDescent="0.25">
      <c r="A2010" s="459">
        <v>40400</v>
      </c>
      <c r="B2010" s="460" t="s">
        <v>10172</v>
      </c>
      <c r="C2010" s="459" t="s">
        <v>5125</v>
      </c>
      <c r="D2010" s="463">
        <v>1.46</v>
      </c>
      <c r="E2010" s="462" t="s">
        <v>258</v>
      </c>
    </row>
    <row r="2011" spans="1:5" ht="25.5" x14ac:dyDescent="0.25">
      <c r="A2011" s="459">
        <v>2504</v>
      </c>
      <c r="B2011" s="460" t="s">
        <v>10173</v>
      </c>
      <c r="C2011" s="459" t="s">
        <v>5125</v>
      </c>
      <c r="D2011" s="463">
        <v>10.16</v>
      </c>
      <c r="E2011" s="462" t="s">
        <v>258</v>
      </c>
    </row>
    <row r="2012" spans="1:5" ht="25.5" x14ac:dyDescent="0.25">
      <c r="A2012" s="459">
        <v>2501</v>
      </c>
      <c r="B2012" s="460" t="s">
        <v>10174</v>
      </c>
      <c r="C2012" s="459" t="s">
        <v>5125</v>
      </c>
      <c r="D2012" s="463">
        <v>13.33</v>
      </c>
      <c r="E2012" s="462" t="s">
        <v>258</v>
      </c>
    </row>
    <row r="2013" spans="1:5" ht="25.5" x14ac:dyDescent="0.25">
      <c r="A2013" s="459">
        <v>2502</v>
      </c>
      <c r="B2013" s="460" t="s">
        <v>10175</v>
      </c>
      <c r="C2013" s="459" t="s">
        <v>5125</v>
      </c>
      <c r="D2013" s="463">
        <v>20.11</v>
      </c>
      <c r="E2013" s="462" t="s">
        <v>258</v>
      </c>
    </row>
    <row r="2014" spans="1:5" ht="25.5" x14ac:dyDescent="0.25">
      <c r="A2014" s="459">
        <v>2503</v>
      </c>
      <c r="B2014" s="460" t="s">
        <v>10176</v>
      </c>
      <c r="C2014" s="459" t="s">
        <v>5125</v>
      </c>
      <c r="D2014" s="463">
        <v>25.88</v>
      </c>
      <c r="E2014" s="462" t="s">
        <v>258</v>
      </c>
    </row>
    <row r="2015" spans="1:5" ht="25.5" x14ac:dyDescent="0.25">
      <c r="A2015" s="459">
        <v>2500</v>
      </c>
      <c r="B2015" s="460" t="s">
        <v>10177</v>
      </c>
      <c r="C2015" s="459" t="s">
        <v>5125</v>
      </c>
      <c r="D2015" s="463">
        <v>34.479999999999997</v>
      </c>
      <c r="E2015" s="462" t="s">
        <v>258</v>
      </c>
    </row>
    <row r="2016" spans="1:5" ht="25.5" x14ac:dyDescent="0.25">
      <c r="A2016" s="459">
        <v>2505</v>
      </c>
      <c r="B2016" s="460" t="s">
        <v>10178</v>
      </c>
      <c r="C2016" s="459" t="s">
        <v>5125</v>
      </c>
      <c r="D2016" s="463">
        <v>53.73</v>
      </c>
      <c r="E2016" s="462" t="s">
        <v>258</v>
      </c>
    </row>
    <row r="2017" spans="1:5" x14ac:dyDescent="0.25">
      <c r="A2017" s="459">
        <v>12056</v>
      </c>
      <c r="B2017" s="460" t="s">
        <v>10179</v>
      </c>
      <c r="C2017" s="459" t="s">
        <v>5125</v>
      </c>
      <c r="D2017" s="463">
        <v>21.71</v>
      </c>
      <c r="E2017" s="462" t="s">
        <v>258</v>
      </c>
    </row>
    <row r="2018" spans="1:5" x14ac:dyDescent="0.25">
      <c r="A2018" s="459">
        <v>12057</v>
      </c>
      <c r="B2018" s="460" t="s">
        <v>10180</v>
      </c>
      <c r="C2018" s="459" t="s">
        <v>5125</v>
      </c>
      <c r="D2018" s="463">
        <v>18.440000000000001</v>
      </c>
      <c r="E2018" s="462" t="s">
        <v>258</v>
      </c>
    </row>
    <row r="2019" spans="1:5" x14ac:dyDescent="0.25">
      <c r="A2019" s="459">
        <v>12059</v>
      </c>
      <c r="B2019" s="460" t="s">
        <v>10181</v>
      </c>
      <c r="C2019" s="459" t="s">
        <v>5125</v>
      </c>
      <c r="D2019" s="463">
        <v>6.47</v>
      </c>
      <c r="E2019" s="462" t="s">
        <v>258</v>
      </c>
    </row>
    <row r="2020" spans="1:5" x14ac:dyDescent="0.25">
      <c r="A2020" s="459">
        <v>12058</v>
      </c>
      <c r="B2020" s="460" t="s">
        <v>10182</v>
      </c>
      <c r="C2020" s="459" t="s">
        <v>5125</v>
      </c>
      <c r="D2020" s="463">
        <v>11.49</v>
      </c>
      <c r="E2020" s="462" t="s">
        <v>258</v>
      </c>
    </row>
    <row r="2021" spans="1:5" x14ac:dyDescent="0.25">
      <c r="A2021" s="459">
        <v>12060</v>
      </c>
      <c r="B2021" s="460" t="s">
        <v>10183</v>
      </c>
      <c r="C2021" s="459" t="s">
        <v>5125</v>
      </c>
      <c r="D2021" s="463">
        <v>47.91</v>
      </c>
      <c r="E2021" s="462" t="s">
        <v>258</v>
      </c>
    </row>
    <row r="2022" spans="1:5" x14ac:dyDescent="0.25">
      <c r="A2022" s="459">
        <v>12061</v>
      </c>
      <c r="B2022" s="460" t="s">
        <v>10184</v>
      </c>
      <c r="C2022" s="459" t="s">
        <v>5125</v>
      </c>
      <c r="D2022" s="463">
        <v>29.25</v>
      </c>
      <c r="E2022" s="462" t="s">
        <v>258</v>
      </c>
    </row>
    <row r="2023" spans="1:5" x14ac:dyDescent="0.25">
      <c r="A2023" s="459">
        <v>12062</v>
      </c>
      <c r="B2023" s="460" t="s">
        <v>10185</v>
      </c>
      <c r="C2023" s="459" t="s">
        <v>5125</v>
      </c>
      <c r="D2023" s="463">
        <v>53.95</v>
      </c>
      <c r="E2023" s="462" t="s">
        <v>258</v>
      </c>
    </row>
    <row r="2024" spans="1:5" ht="25.5" x14ac:dyDescent="0.25">
      <c r="A2024" s="459">
        <v>21137</v>
      </c>
      <c r="B2024" s="460" t="s">
        <v>10186</v>
      </c>
      <c r="C2024" s="459" t="s">
        <v>5125</v>
      </c>
      <c r="D2024" s="463">
        <v>9.3699999999999992</v>
      </c>
      <c r="E2024" s="462" t="s">
        <v>258</v>
      </c>
    </row>
    <row r="2025" spans="1:5" x14ac:dyDescent="0.25">
      <c r="A2025" s="459">
        <v>2687</v>
      </c>
      <c r="B2025" s="460" t="s">
        <v>10187</v>
      </c>
      <c r="C2025" s="459" t="s">
        <v>5125</v>
      </c>
      <c r="D2025" s="463">
        <v>1.1299999999999999</v>
      </c>
      <c r="E2025" s="462" t="s">
        <v>258</v>
      </c>
    </row>
    <row r="2026" spans="1:5" x14ac:dyDescent="0.25">
      <c r="A2026" s="459">
        <v>2689</v>
      </c>
      <c r="B2026" s="460" t="s">
        <v>10188</v>
      </c>
      <c r="C2026" s="459" t="s">
        <v>5125</v>
      </c>
      <c r="D2026" s="463">
        <v>1.35</v>
      </c>
      <c r="E2026" s="462" t="s">
        <v>258</v>
      </c>
    </row>
    <row r="2027" spans="1:5" x14ac:dyDescent="0.25">
      <c r="A2027" s="459">
        <v>2688</v>
      </c>
      <c r="B2027" s="460" t="s">
        <v>10189</v>
      </c>
      <c r="C2027" s="459" t="s">
        <v>5125</v>
      </c>
      <c r="D2027" s="463">
        <v>1.46</v>
      </c>
      <c r="E2027" s="462" t="s">
        <v>258</v>
      </c>
    </row>
    <row r="2028" spans="1:5" x14ac:dyDescent="0.25">
      <c r="A2028" s="459">
        <v>2690</v>
      </c>
      <c r="B2028" s="460" t="s">
        <v>10190</v>
      </c>
      <c r="C2028" s="459" t="s">
        <v>5125</v>
      </c>
      <c r="D2028" s="463">
        <v>2.5099999999999998</v>
      </c>
      <c r="E2028" s="462" t="s">
        <v>258</v>
      </c>
    </row>
    <row r="2029" spans="1:5" ht="25.5" x14ac:dyDescent="0.25">
      <c r="A2029" s="459">
        <v>39243</v>
      </c>
      <c r="B2029" s="460" t="s">
        <v>10191</v>
      </c>
      <c r="C2029" s="459" t="s">
        <v>5125</v>
      </c>
      <c r="D2029" s="463">
        <v>1.65</v>
      </c>
      <c r="E2029" s="462" t="s">
        <v>258</v>
      </c>
    </row>
    <row r="2030" spans="1:5" ht="25.5" x14ac:dyDescent="0.25">
      <c r="A2030" s="459">
        <v>39244</v>
      </c>
      <c r="B2030" s="460" t="s">
        <v>10192</v>
      </c>
      <c r="C2030" s="459" t="s">
        <v>5125</v>
      </c>
      <c r="D2030" s="463">
        <v>2.23</v>
      </c>
      <c r="E2030" s="462" t="s">
        <v>258</v>
      </c>
    </row>
    <row r="2031" spans="1:5" ht="25.5" x14ac:dyDescent="0.25">
      <c r="A2031" s="459">
        <v>39245</v>
      </c>
      <c r="B2031" s="460" t="s">
        <v>10193</v>
      </c>
      <c r="C2031" s="459" t="s">
        <v>5125</v>
      </c>
      <c r="D2031" s="463">
        <v>4.3</v>
      </c>
      <c r="E2031" s="462" t="s">
        <v>258</v>
      </c>
    </row>
    <row r="2032" spans="1:5" ht="25.5" x14ac:dyDescent="0.25">
      <c r="A2032" s="459">
        <v>39254</v>
      </c>
      <c r="B2032" s="460" t="s">
        <v>10194</v>
      </c>
      <c r="C2032" s="459" t="s">
        <v>5125</v>
      </c>
      <c r="D2032" s="463">
        <v>6.43</v>
      </c>
      <c r="E2032" s="462" t="s">
        <v>258</v>
      </c>
    </row>
    <row r="2033" spans="1:5" ht="25.5" x14ac:dyDescent="0.25">
      <c r="A2033" s="459">
        <v>39255</v>
      </c>
      <c r="B2033" s="460" t="s">
        <v>10195</v>
      </c>
      <c r="C2033" s="459" t="s">
        <v>5125</v>
      </c>
      <c r="D2033" s="463">
        <v>11.9</v>
      </c>
      <c r="E2033" s="462" t="s">
        <v>258</v>
      </c>
    </row>
    <row r="2034" spans="1:5" ht="25.5" x14ac:dyDescent="0.25">
      <c r="A2034" s="459">
        <v>39253</v>
      </c>
      <c r="B2034" s="460" t="s">
        <v>10196</v>
      </c>
      <c r="C2034" s="459" t="s">
        <v>5125</v>
      </c>
      <c r="D2034" s="463">
        <v>8.1999999999999993</v>
      </c>
      <c r="E2034" s="462" t="s">
        <v>258</v>
      </c>
    </row>
    <row r="2035" spans="1:5" ht="25.5" x14ac:dyDescent="0.25">
      <c r="A2035" s="459">
        <v>2446</v>
      </c>
      <c r="B2035" s="460" t="s">
        <v>10197</v>
      </c>
      <c r="C2035" s="459" t="s">
        <v>5125</v>
      </c>
      <c r="D2035" s="463">
        <v>5.37</v>
      </c>
      <c r="E2035" s="462" t="s">
        <v>258</v>
      </c>
    </row>
    <row r="2036" spans="1:5" ht="25.5" x14ac:dyDescent="0.25">
      <c r="A2036" s="459">
        <v>2442</v>
      </c>
      <c r="B2036" s="460" t="s">
        <v>10198</v>
      </c>
      <c r="C2036" s="459" t="s">
        <v>5125</v>
      </c>
      <c r="D2036" s="463">
        <v>7.52</v>
      </c>
      <c r="E2036" s="462" t="s">
        <v>258</v>
      </c>
    </row>
    <row r="2037" spans="1:5" ht="25.5" x14ac:dyDescent="0.25">
      <c r="A2037" s="459">
        <v>39246</v>
      </c>
      <c r="B2037" s="460" t="s">
        <v>10199</v>
      </c>
      <c r="C2037" s="459" t="s">
        <v>5125</v>
      </c>
      <c r="D2037" s="463">
        <v>3.74</v>
      </c>
      <c r="E2037" s="462" t="s">
        <v>258</v>
      </c>
    </row>
    <row r="2038" spans="1:5" ht="25.5" x14ac:dyDescent="0.25">
      <c r="A2038" s="459">
        <v>39247</v>
      </c>
      <c r="B2038" s="460" t="s">
        <v>10200</v>
      </c>
      <c r="C2038" s="459" t="s">
        <v>5125</v>
      </c>
      <c r="D2038" s="463">
        <v>3.26</v>
      </c>
      <c r="E2038" s="462" t="s">
        <v>258</v>
      </c>
    </row>
    <row r="2039" spans="1:5" ht="25.5" x14ac:dyDescent="0.25">
      <c r="A2039" s="459">
        <v>39248</v>
      </c>
      <c r="B2039" s="460" t="s">
        <v>10201</v>
      </c>
      <c r="C2039" s="459" t="s">
        <v>5125</v>
      </c>
      <c r="D2039" s="463">
        <v>10.48</v>
      </c>
      <c r="E2039" s="462" t="s">
        <v>258</v>
      </c>
    </row>
    <row r="2040" spans="1:5" x14ac:dyDescent="0.25">
      <c r="A2040" s="459">
        <v>2438</v>
      </c>
      <c r="B2040" s="460" t="s">
        <v>10202</v>
      </c>
      <c r="C2040" s="459" t="s">
        <v>5121</v>
      </c>
      <c r="D2040" s="463">
        <v>23.16</v>
      </c>
      <c r="E2040" s="462" t="s">
        <v>374</v>
      </c>
    </row>
    <row r="2041" spans="1:5" x14ac:dyDescent="0.25">
      <c r="A2041" s="459">
        <v>40922</v>
      </c>
      <c r="B2041" s="460" t="s">
        <v>10203</v>
      </c>
      <c r="C2041" s="459" t="s">
        <v>5130</v>
      </c>
      <c r="D2041" s="461">
        <v>4130.9799999999996</v>
      </c>
      <c r="E2041" s="462" t="s">
        <v>374</v>
      </c>
    </row>
    <row r="2042" spans="1:5" ht="38.25" x14ac:dyDescent="0.25">
      <c r="A2042" s="459">
        <v>36486</v>
      </c>
      <c r="B2042" s="460" t="s">
        <v>10204</v>
      </c>
      <c r="C2042" s="459" t="s">
        <v>5122</v>
      </c>
      <c r="D2042" s="461">
        <v>35157.769999999997</v>
      </c>
      <c r="E2042" s="462" t="s">
        <v>258</v>
      </c>
    </row>
    <row r="2043" spans="1:5" ht="38.25" x14ac:dyDescent="0.25">
      <c r="A2043" s="459">
        <v>37777</v>
      </c>
      <c r="B2043" s="460" t="s">
        <v>10205</v>
      </c>
      <c r="C2043" s="459" t="s">
        <v>5122</v>
      </c>
      <c r="D2043" s="461">
        <v>165522.10999999999</v>
      </c>
      <c r="E2043" s="462" t="s">
        <v>258</v>
      </c>
    </row>
    <row r="2044" spans="1:5" x14ac:dyDescent="0.25">
      <c r="A2044" s="459">
        <v>12624</v>
      </c>
      <c r="B2044" s="460" t="s">
        <v>10206</v>
      </c>
      <c r="C2044" s="459" t="s">
        <v>5122</v>
      </c>
      <c r="D2044" s="463">
        <v>10.26</v>
      </c>
      <c r="E2044" s="462" t="s">
        <v>258</v>
      </c>
    </row>
    <row r="2045" spans="1:5" ht="25.5" x14ac:dyDescent="0.25">
      <c r="A2045" s="459">
        <v>10638</v>
      </c>
      <c r="B2045" s="460" t="s">
        <v>10207</v>
      </c>
      <c r="C2045" s="459" t="s">
        <v>5122</v>
      </c>
      <c r="D2045" s="461">
        <v>324782.06</v>
      </c>
      <c r="E2045" s="462" t="s">
        <v>258</v>
      </c>
    </row>
    <row r="2046" spans="1:5" ht="25.5" x14ac:dyDescent="0.25">
      <c r="A2046" s="459">
        <v>10635</v>
      </c>
      <c r="B2046" s="460" t="s">
        <v>10208</v>
      </c>
      <c r="C2046" s="459" t="s">
        <v>5122</v>
      </c>
      <c r="D2046" s="461">
        <v>112261.2</v>
      </c>
      <c r="E2046" s="462" t="s">
        <v>258</v>
      </c>
    </row>
    <row r="2047" spans="1:5" ht="25.5" x14ac:dyDescent="0.25">
      <c r="A2047" s="459">
        <v>10634</v>
      </c>
      <c r="B2047" s="460" t="s">
        <v>10209</v>
      </c>
      <c r="C2047" s="459" t="s">
        <v>5122</v>
      </c>
      <c r="D2047" s="461">
        <v>96130</v>
      </c>
      <c r="E2047" s="462" t="s">
        <v>258</v>
      </c>
    </row>
    <row r="2048" spans="1:5" ht="25.5" x14ac:dyDescent="0.25">
      <c r="A2048" s="459">
        <v>10636</v>
      </c>
      <c r="B2048" s="460" t="s">
        <v>10210</v>
      </c>
      <c r="C2048" s="459" t="s">
        <v>5122</v>
      </c>
      <c r="D2048" s="461">
        <v>211701.8</v>
      </c>
      <c r="E2048" s="462" t="s">
        <v>258</v>
      </c>
    </row>
    <row r="2049" spans="1:5" ht="25.5" x14ac:dyDescent="0.25">
      <c r="A2049" s="459">
        <v>10637</v>
      </c>
      <c r="B2049" s="460" t="s">
        <v>10211</v>
      </c>
      <c r="C2049" s="459" t="s">
        <v>5122</v>
      </c>
      <c r="D2049" s="461">
        <v>221442.31</v>
      </c>
      <c r="E2049" s="462" t="s">
        <v>258</v>
      </c>
    </row>
    <row r="2050" spans="1:5" x14ac:dyDescent="0.25">
      <c r="A2050" s="459">
        <v>517</v>
      </c>
      <c r="B2050" s="460" t="s">
        <v>10212</v>
      </c>
      <c r="C2050" s="459" t="s">
        <v>5127</v>
      </c>
      <c r="D2050" s="463">
        <v>7.13</v>
      </c>
      <c r="E2050" s="462" t="s">
        <v>258</v>
      </c>
    </row>
    <row r="2051" spans="1:5" ht="25.5" x14ac:dyDescent="0.25">
      <c r="A2051" s="459">
        <v>41904</v>
      </c>
      <c r="B2051" s="460" t="s">
        <v>10213</v>
      </c>
      <c r="C2051" s="459" t="s">
        <v>5135</v>
      </c>
      <c r="D2051" s="461">
        <v>2471.06</v>
      </c>
      <c r="E2051" s="462" t="s">
        <v>258</v>
      </c>
    </row>
    <row r="2052" spans="1:5" ht="25.5" x14ac:dyDescent="0.25">
      <c r="A2052" s="459">
        <v>41905</v>
      </c>
      <c r="B2052" s="460" t="s">
        <v>10214</v>
      </c>
      <c r="C2052" s="459" t="s">
        <v>5126</v>
      </c>
      <c r="D2052" s="463">
        <v>2.27</v>
      </c>
      <c r="E2052" s="462" t="s">
        <v>258</v>
      </c>
    </row>
    <row r="2053" spans="1:5" ht="25.5" x14ac:dyDescent="0.25">
      <c r="A2053" s="459">
        <v>41903</v>
      </c>
      <c r="B2053" s="460" t="s">
        <v>10215</v>
      </c>
      <c r="C2053" s="459" t="s">
        <v>5126</v>
      </c>
      <c r="D2053" s="463">
        <v>2.67</v>
      </c>
      <c r="E2053" s="462" t="s">
        <v>258</v>
      </c>
    </row>
    <row r="2054" spans="1:5" ht="25.5" x14ac:dyDescent="0.25">
      <c r="A2054" s="459">
        <v>37534</v>
      </c>
      <c r="B2054" s="460" t="s">
        <v>10216</v>
      </c>
      <c r="C2054" s="459" t="s">
        <v>5126</v>
      </c>
      <c r="D2054" s="463">
        <v>16.170000000000002</v>
      </c>
      <c r="E2054" s="462" t="s">
        <v>258</v>
      </c>
    </row>
    <row r="2055" spans="1:5" ht="25.5" x14ac:dyDescent="0.25">
      <c r="A2055" s="459">
        <v>37535</v>
      </c>
      <c r="B2055" s="460" t="s">
        <v>10217</v>
      </c>
      <c r="C2055" s="459" t="s">
        <v>5126</v>
      </c>
      <c r="D2055" s="463">
        <v>16.170000000000002</v>
      </c>
      <c r="E2055" s="462" t="s">
        <v>258</v>
      </c>
    </row>
    <row r="2056" spans="1:5" ht="25.5" x14ac:dyDescent="0.25">
      <c r="A2056" s="459">
        <v>37533</v>
      </c>
      <c r="B2056" s="460" t="s">
        <v>10218</v>
      </c>
      <c r="C2056" s="459" t="s">
        <v>5126</v>
      </c>
      <c r="D2056" s="463">
        <v>16.170000000000002</v>
      </c>
      <c r="E2056" s="462" t="s">
        <v>258</v>
      </c>
    </row>
    <row r="2057" spans="1:5" ht="25.5" x14ac:dyDescent="0.25">
      <c r="A2057" s="459">
        <v>37537</v>
      </c>
      <c r="B2057" s="460" t="s">
        <v>10219</v>
      </c>
      <c r="C2057" s="459" t="s">
        <v>5126</v>
      </c>
      <c r="D2057" s="463">
        <v>12.24</v>
      </c>
      <c r="E2057" s="462" t="s">
        <v>258</v>
      </c>
    </row>
    <row r="2058" spans="1:5" ht="25.5" x14ac:dyDescent="0.25">
      <c r="A2058" s="459">
        <v>37536</v>
      </c>
      <c r="B2058" s="460" t="s">
        <v>10220</v>
      </c>
      <c r="C2058" s="459" t="s">
        <v>5126</v>
      </c>
      <c r="D2058" s="463">
        <v>12.24</v>
      </c>
      <c r="E2058" s="462" t="s">
        <v>258</v>
      </c>
    </row>
    <row r="2059" spans="1:5" ht="25.5" x14ac:dyDescent="0.25">
      <c r="A2059" s="459">
        <v>37532</v>
      </c>
      <c r="B2059" s="460" t="s">
        <v>10221</v>
      </c>
      <c r="C2059" s="459" t="s">
        <v>5126</v>
      </c>
      <c r="D2059" s="463">
        <v>12.24</v>
      </c>
      <c r="E2059" s="462" t="s">
        <v>258</v>
      </c>
    </row>
    <row r="2060" spans="1:5" x14ac:dyDescent="0.25">
      <c r="A2060" s="459">
        <v>2696</v>
      </c>
      <c r="B2060" s="460" t="s">
        <v>10222</v>
      </c>
      <c r="C2060" s="459" t="s">
        <v>5121</v>
      </c>
      <c r="D2060" s="463">
        <v>15.71</v>
      </c>
      <c r="E2060" s="462" t="s">
        <v>374</v>
      </c>
    </row>
    <row r="2061" spans="1:5" x14ac:dyDescent="0.25">
      <c r="A2061" s="459">
        <v>40928</v>
      </c>
      <c r="B2061" s="460" t="s">
        <v>10223</v>
      </c>
      <c r="C2061" s="459" t="s">
        <v>5130</v>
      </c>
      <c r="D2061" s="461">
        <v>2800.54</v>
      </c>
      <c r="E2061" s="462" t="s">
        <v>374</v>
      </c>
    </row>
    <row r="2062" spans="1:5" x14ac:dyDescent="0.25">
      <c r="A2062" s="459">
        <v>4083</v>
      </c>
      <c r="B2062" s="460" t="s">
        <v>10224</v>
      </c>
      <c r="C2062" s="459" t="s">
        <v>5121</v>
      </c>
      <c r="D2062" s="463">
        <v>15.71</v>
      </c>
      <c r="E2062" s="462" t="s">
        <v>374</v>
      </c>
    </row>
    <row r="2063" spans="1:5" x14ac:dyDescent="0.25">
      <c r="A2063" s="459">
        <v>40818</v>
      </c>
      <c r="B2063" s="460" t="s">
        <v>10225</v>
      </c>
      <c r="C2063" s="459" t="s">
        <v>5130</v>
      </c>
      <c r="D2063" s="461">
        <v>2800.54</v>
      </c>
      <c r="E2063" s="462" t="s">
        <v>374</v>
      </c>
    </row>
    <row r="2064" spans="1:5" x14ac:dyDescent="0.25">
      <c r="A2064" s="459">
        <v>2705</v>
      </c>
      <c r="B2064" s="460" t="s">
        <v>10226</v>
      </c>
      <c r="C2064" s="459" t="s">
        <v>5139</v>
      </c>
      <c r="D2064" s="463">
        <v>0.66</v>
      </c>
      <c r="E2064" s="462" t="s">
        <v>258</v>
      </c>
    </row>
    <row r="2065" spans="1:5" ht="25.5" x14ac:dyDescent="0.25">
      <c r="A2065" s="459">
        <v>14250</v>
      </c>
      <c r="B2065" s="460" t="s">
        <v>10227</v>
      </c>
      <c r="C2065" s="459" t="s">
        <v>5139</v>
      </c>
      <c r="D2065" s="463">
        <v>0.68</v>
      </c>
      <c r="E2065" s="462" t="s">
        <v>258</v>
      </c>
    </row>
    <row r="2066" spans="1:5" x14ac:dyDescent="0.25">
      <c r="A2066" s="459">
        <v>11683</v>
      </c>
      <c r="B2066" s="460" t="s">
        <v>10228</v>
      </c>
      <c r="C2066" s="459" t="s">
        <v>5122</v>
      </c>
      <c r="D2066" s="463">
        <v>22.77</v>
      </c>
      <c r="E2066" s="462" t="s">
        <v>258</v>
      </c>
    </row>
    <row r="2067" spans="1:5" x14ac:dyDescent="0.25">
      <c r="A2067" s="459">
        <v>11684</v>
      </c>
      <c r="B2067" s="460" t="s">
        <v>10229</v>
      </c>
      <c r="C2067" s="459" t="s">
        <v>5122</v>
      </c>
      <c r="D2067" s="463">
        <v>24.92</v>
      </c>
      <c r="E2067" s="462" t="s">
        <v>258</v>
      </c>
    </row>
    <row r="2068" spans="1:5" x14ac:dyDescent="0.25">
      <c r="A2068" s="459">
        <v>6141</v>
      </c>
      <c r="B2068" s="460" t="s">
        <v>10230</v>
      </c>
      <c r="C2068" s="459" t="s">
        <v>5122</v>
      </c>
      <c r="D2068" s="463">
        <v>3.11</v>
      </c>
      <c r="E2068" s="462" t="s">
        <v>258</v>
      </c>
    </row>
    <row r="2069" spans="1:5" x14ac:dyDescent="0.25">
      <c r="A2069" s="459">
        <v>11681</v>
      </c>
      <c r="B2069" s="460" t="s">
        <v>10231</v>
      </c>
      <c r="C2069" s="459" t="s">
        <v>5122</v>
      </c>
      <c r="D2069" s="463">
        <v>3.95</v>
      </c>
      <c r="E2069" s="462" t="s">
        <v>258</v>
      </c>
    </row>
    <row r="2070" spans="1:5" x14ac:dyDescent="0.25">
      <c r="A2070" s="459">
        <v>2706</v>
      </c>
      <c r="B2070" s="460" t="s">
        <v>10232</v>
      </c>
      <c r="C2070" s="459" t="s">
        <v>5121</v>
      </c>
      <c r="D2070" s="463">
        <v>82.55</v>
      </c>
      <c r="E2070" s="462" t="s">
        <v>374</v>
      </c>
    </row>
    <row r="2071" spans="1:5" x14ac:dyDescent="0.25">
      <c r="A2071" s="459">
        <v>40811</v>
      </c>
      <c r="B2071" s="460" t="s">
        <v>10233</v>
      </c>
      <c r="C2071" s="459" t="s">
        <v>5130</v>
      </c>
      <c r="D2071" s="461">
        <v>14712.41</v>
      </c>
      <c r="E2071" s="462" t="s">
        <v>374</v>
      </c>
    </row>
    <row r="2072" spans="1:5" x14ac:dyDescent="0.25">
      <c r="A2072" s="459">
        <v>2707</v>
      </c>
      <c r="B2072" s="460" t="s">
        <v>10234</v>
      </c>
      <c r="C2072" s="459" t="s">
        <v>5121</v>
      </c>
      <c r="D2072" s="463">
        <v>93.94</v>
      </c>
      <c r="E2072" s="462" t="s">
        <v>374</v>
      </c>
    </row>
    <row r="2073" spans="1:5" x14ac:dyDescent="0.25">
      <c r="A2073" s="459">
        <v>40813</v>
      </c>
      <c r="B2073" s="460" t="s">
        <v>10235</v>
      </c>
      <c r="C2073" s="459" t="s">
        <v>5130</v>
      </c>
      <c r="D2073" s="461">
        <v>16745.75</v>
      </c>
      <c r="E2073" s="462" t="s">
        <v>374</v>
      </c>
    </row>
    <row r="2074" spans="1:5" x14ac:dyDescent="0.25">
      <c r="A2074" s="459">
        <v>2708</v>
      </c>
      <c r="B2074" s="460" t="s">
        <v>10236</v>
      </c>
      <c r="C2074" s="459" t="s">
        <v>5121</v>
      </c>
      <c r="D2074" s="463">
        <v>128.43</v>
      </c>
      <c r="E2074" s="462" t="s">
        <v>374</v>
      </c>
    </row>
    <row r="2075" spans="1:5" x14ac:dyDescent="0.25">
      <c r="A2075" s="459">
        <v>40814</v>
      </c>
      <c r="B2075" s="460" t="s">
        <v>10237</v>
      </c>
      <c r="C2075" s="459" t="s">
        <v>5130</v>
      </c>
      <c r="D2075" s="461">
        <v>22890.99</v>
      </c>
      <c r="E2075" s="462" t="s">
        <v>374</v>
      </c>
    </row>
    <row r="2076" spans="1:5" x14ac:dyDescent="0.25">
      <c r="A2076" s="459">
        <v>34779</v>
      </c>
      <c r="B2076" s="460" t="s">
        <v>10238</v>
      </c>
      <c r="C2076" s="459" t="s">
        <v>5121</v>
      </c>
      <c r="D2076" s="463">
        <v>83.75</v>
      </c>
      <c r="E2076" s="462" t="s">
        <v>374</v>
      </c>
    </row>
    <row r="2077" spans="1:5" x14ac:dyDescent="0.25">
      <c r="A2077" s="459">
        <v>40936</v>
      </c>
      <c r="B2077" s="460" t="s">
        <v>10239</v>
      </c>
      <c r="C2077" s="459" t="s">
        <v>5130</v>
      </c>
      <c r="D2077" s="461">
        <v>14927.03</v>
      </c>
      <c r="E2077" s="462" t="s">
        <v>374</v>
      </c>
    </row>
    <row r="2078" spans="1:5" x14ac:dyDescent="0.25">
      <c r="A2078" s="459">
        <v>34780</v>
      </c>
      <c r="B2078" s="460" t="s">
        <v>10240</v>
      </c>
      <c r="C2078" s="459" t="s">
        <v>5121</v>
      </c>
      <c r="D2078" s="463">
        <v>94.47</v>
      </c>
      <c r="E2078" s="462" t="s">
        <v>374</v>
      </c>
    </row>
    <row r="2079" spans="1:5" x14ac:dyDescent="0.25">
      <c r="A2079" s="459">
        <v>40937</v>
      </c>
      <c r="B2079" s="460" t="s">
        <v>10241</v>
      </c>
      <c r="C2079" s="459" t="s">
        <v>5130</v>
      </c>
      <c r="D2079" s="461">
        <v>16840.64</v>
      </c>
      <c r="E2079" s="462" t="s">
        <v>374</v>
      </c>
    </row>
    <row r="2080" spans="1:5" x14ac:dyDescent="0.25">
      <c r="A2080" s="459">
        <v>34782</v>
      </c>
      <c r="B2080" s="460" t="s">
        <v>10242</v>
      </c>
      <c r="C2080" s="459" t="s">
        <v>5121</v>
      </c>
      <c r="D2080" s="463">
        <v>129.47999999999999</v>
      </c>
      <c r="E2080" s="462" t="s">
        <v>374</v>
      </c>
    </row>
    <row r="2081" spans="1:5" x14ac:dyDescent="0.25">
      <c r="A2081" s="459">
        <v>40938</v>
      </c>
      <c r="B2081" s="460" t="s">
        <v>10243</v>
      </c>
      <c r="C2081" s="459" t="s">
        <v>5130</v>
      </c>
      <c r="D2081" s="461">
        <v>23078.5</v>
      </c>
      <c r="E2081" s="462" t="s">
        <v>374</v>
      </c>
    </row>
    <row r="2082" spans="1:5" x14ac:dyDescent="0.25">
      <c r="A2082" s="459">
        <v>34783</v>
      </c>
      <c r="B2082" s="460" t="s">
        <v>10244</v>
      </c>
      <c r="C2082" s="459" t="s">
        <v>5121</v>
      </c>
      <c r="D2082" s="463">
        <v>96.87</v>
      </c>
      <c r="E2082" s="462" t="s">
        <v>374</v>
      </c>
    </row>
    <row r="2083" spans="1:5" x14ac:dyDescent="0.25">
      <c r="A2083" s="459">
        <v>40939</v>
      </c>
      <c r="B2083" s="460" t="s">
        <v>10245</v>
      </c>
      <c r="C2083" s="459" t="s">
        <v>5130</v>
      </c>
      <c r="D2083" s="461">
        <v>17265.259999999998</v>
      </c>
      <c r="E2083" s="462" t="s">
        <v>374</v>
      </c>
    </row>
    <row r="2084" spans="1:5" x14ac:dyDescent="0.25">
      <c r="A2084" s="459">
        <v>34785</v>
      </c>
      <c r="B2084" s="460" t="s">
        <v>10246</v>
      </c>
      <c r="C2084" s="459" t="s">
        <v>5121</v>
      </c>
      <c r="D2084" s="463">
        <v>91.45</v>
      </c>
      <c r="E2084" s="462" t="s">
        <v>374</v>
      </c>
    </row>
    <row r="2085" spans="1:5" x14ac:dyDescent="0.25">
      <c r="A2085" s="459">
        <v>40940</v>
      </c>
      <c r="B2085" s="460" t="s">
        <v>10247</v>
      </c>
      <c r="C2085" s="459" t="s">
        <v>5130</v>
      </c>
      <c r="D2085" s="461">
        <v>16303.21</v>
      </c>
      <c r="E2085" s="462" t="s">
        <v>374</v>
      </c>
    </row>
    <row r="2086" spans="1:5" x14ac:dyDescent="0.25">
      <c r="A2086" s="459">
        <v>38403</v>
      </c>
      <c r="B2086" s="460" t="s">
        <v>10248</v>
      </c>
      <c r="C2086" s="459" t="s">
        <v>5122</v>
      </c>
      <c r="D2086" s="463">
        <v>28.88</v>
      </c>
      <c r="E2086" s="462" t="s">
        <v>258</v>
      </c>
    </row>
    <row r="2087" spans="1:5" x14ac:dyDescent="0.25">
      <c r="A2087" s="459">
        <v>43494</v>
      </c>
      <c r="B2087" s="460" t="s">
        <v>10249</v>
      </c>
      <c r="C2087" s="459" t="s">
        <v>5130</v>
      </c>
      <c r="D2087" s="463">
        <v>112.27</v>
      </c>
      <c r="E2087" s="462" t="s">
        <v>258</v>
      </c>
    </row>
    <row r="2088" spans="1:5" x14ac:dyDescent="0.25">
      <c r="A2088" s="459">
        <v>43482</v>
      </c>
      <c r="B2088" s="460" t="s">
        <v>10249</v>
      </c>
      <c r="C2088" s="459" t="s">
        <v>5121</v>
      </c>
      <c r="D2088" s="463">
        <v>0.6</v>
      </c>
      <c r="E2088" s="462" t="s">
        <v>258</v>
      </c>
    </row>
    <row r="2089" spans="1:5" ht="25.5" x14ac:dyDescent="0.25">
      <c r="A2089" s="459">
        <v>43483</v>
      </c>
      <c r="B2089" s="460" t="s">
        <v>10250</v>
      </c>
      <c r="C2089" s="459" t="s">
        <v>5121</v>
      </c>
      <c r="D2089" s="463">
        <v>1.07</v>
      </c>
      <c r="E2089" s="462" t="s">
        <v>258</v>
      </c>
    </row>
    <row r="2090" spans="1:5" ht="25.5" x14ac:dyDescent="0.25">
      <c r="A2090" s="459">
        <v>43495</v>
      </c>
      <c r="B2090" s="460" t="s">
        <v>10251</v>
      </c>
      <c r="C2090" s="459" t="s">
        <v>5130</v>
      </c>
      <c r="D2090" s="463">
        <v>201.17</v>
      </c>
      <c r="E2090" s="462" t="s">
        <v>258</v>
      </c>
    </row>
    <row r="2091" spans="1:5" x14ac:dyDescent="0.25">
      <c r="A2091" s="459">
        <v>43484</v>
      </c>
      <c r="B2091" s="460" t="s">
        <v>10252</v>
      </c>
      <c r="C2091" s="459" t="s">
        <v>5121</v>
      </c>
      <c r="D2091" s="463">
        <v>0.94</v>
      </c>
      <c r="E2091" s="462" t="s">
        <v>258</v>
      </c>
    </row>
    <row r="2092" spans="1:5" x14ac:dyDescent="0.25">
      <c r="A2092" s="459">
        <v>43496</v>
      </c>
      <c r="B2092" s="460" t="s">
        <v>10253</v>
      </c>
      <c r="C2092" s="459" t="s">
        <v>5130</v>
      </c>
      <c r="D2092" s="463">
        <v>176.6</v>
      </c>
      <c r="E2092" s="462" t="s">
        <v>258</v>
      </c>
    </row>
    <row r="2093" spans="1:5" x14ac:dyDescent="0.25">
      <c r="A2093" s="459">
        <v>43485</v>
      </c>
      <c r="B2093" s="460" t="s">
        <v>10254</v>
      </c>
      <c r="C2093" s="459" t="s">
        <v>5121</v>
      </c>
      <c r="D2093" s="463">
        <v>0.84</v>
      </c>
      <c r="E2093" s="462" t="s">
        <v>258</v>
      </c>
    </row>
    <row r="2094" spans="1:5" x14ac:dyDescent="0.25">
      <c r="A2094" s="459">
        <v>43497</v>
      </c>
      <c r="B2094" s="460" t="s">
        <v>10255</v>
      </c>
      <c r="C2094" s="459" t="s">
        <v>5130</v>
      </c>
      <c r="D2094" s="463">
        <v>158.03</v>
      </c>
      <c r="E2094" s="462" t="s">
        <v>258</v>
      </c>
    </row>
    <row r="2095" spans="1:5" x14ac:dyDescent="0.25">
      <c r="A2095" s="459">
        <v>43499</v>
      </c>
      <c r="B2095" s="460" t="s">
        <v>10256</v>
      </c>
      <c r="C2095" s="459" t="s">
        <v>5130</v>
      </c>
      <c r="D2095" s="463">
        <v>177.3</v>
      </c>
      <c r="E2095" s="462" t="s">
        <v>258</v>
      </c>
    </row>
    <row r="2096" spans="1:5" x14ac:dyDescent="0.25">
      <c r="A2096" s="459">
        <v>43487</v>
      </c>
      <c r="B2096" s="460" t="s">
        <v>10256</v>
      </c>
      <c r="C2096" s="459" t="s">
        <v>5121</v>
      </c>
      <c r="D2096" s="463">
        <v>0.94</v>
      </c>
      <c r="E2096" s="462" t="s">
        <v>258</v>
      </c>
    </row>
    <row r="2097" spans="1:5" x14ac:dyDescent="0.25">
      <c r="A2097" s="459">
        <v>43486</v>
      </c>
      <c r="B2097" s="460" t="s">
        <v>10257</v>
      </c>
      <c r="C2097" s="459" t="s">
        <v>5121</v>
      </c>
      <c r="D2097" s="463">
        <v>0.56000000000000005</v>
      </c>
      <c r="E2097" s="462" t="s">
        <v>258</v>
      </c>
    </row>
    <row r="2098" spans="1:5" ht="25.5" x14ac:dyDescent="0.25">
      <c r="A2098" s="459">
        <v>43498</v>
      </c>
      <c r="B2098" s="460" t="s">
        <v>10258</v>
      </c>
      <c r="C2098" s="459" t="s">
        <v>5130</v>
      </c>
      <c r="D2098" s="463">
        <v>106.47</v>
      </c>
      <c r="E2098" s="462" t="s">
        <v>258</v>
      </c>
    </row>
    <row r="2099" spans="1:5" ht="25.5" x14ac:dyDescent="0.25">
      <c r="A2099" s="459">
        <v>43488</v>
      </c>
      <c r="B2099" s="460" t="s">
        <v>10259</v>
      </c>
      <c r="C2099" s="459" t="s">
        <v>5121</v>
      </c>
      <c r="D2099" s="463">
        <v>0.65</v>
      </c>
      <c r="E2099" s="462" t="s">
        <v>258</v>
      </c>
    </row>
    <row r="2100" spans="1:5" ht="25.5" x14ac:dyDescent="0.25">
      <c r="A2100" s="459">
        <v>43500</v>
      </c>
      <c r="B2100" s="460" t="s">
        <v>10260</v>
      </c>
      <c r="C2100" s="459" t="s">
        <v>5130</v>
      </c>
      <c r="D2100" s="463">
        <v>123.35</v>
      </c>
      <c r="E2100" s="462" t="s">
        <v>258</v>
      </c>
    </row>
    <row r="2101" spans="1:5" x14ac:dyDescent="0.25">
      <c r="A2101" s="459">
        <v>43489</v>
      </c>
      <c r="B2101" s="460" t="s">
        <v>10261</v>
      </c>
      <c r="C2101" s="459" t="s">
        <v>5121</v>
      </c>
      <c r="D2101" s="463">
        <v>0.97</v>
      </c>
      <c r="E2101" s="462" t="s">
        <v>258</v>
      </c>
    </row>
    <row r="2102" spans="1:5" x14ac:dyDescent="0.25">
      <c r="A2102" s="459">
        <v>43501</v>
      </c>
      <c r="B2102" s="460" t="s">
        <v>10262</v>
      </c>
      <c r="C2102" s="459" t="s">
        <v>5130</v>
      </c>
      <c r="D2102" s="463">
        <v>183.18</v>
      </c>
      <c r="E2102" s="462" t="s">
        <v>258</v>
      </c>
    </row>
    <row r="2103" spans="1:5" x14ac:dyDescent="0.25">
      <c r="A2103" s="459">
        <v>43490</v>
      </c>
      <c r="B2103" s="460" t="s">
        <v>10263</v>
      </c>
      <c r="C2103" s="459" t="s">
        <v>5121</v>
      </c>
      <c r="D2103" s="463">
        <v>1.48</v>
      </c>
      <c r="E2103" s="462" t="s">
        <v>258</v>
      </c>
    </row>
    <row r="2104" spans="1:5" x14ac:dyDescent="0.25">
      <c r="A2104" s="459">
        <v>43502</v>
      </c>
      <c r="B2104" s="460" t="s">
        <v>10264</v>
      </c>
      <c r="C2104" s="459" t="s">
        <v>5130</v>
      </c>
      <c r="D2104" s="463">
        <v>279.94</v>
      </c>
      <c r="E2104" s="462" t="s">
        <v>258</v>
      </c>
    </row>
    <row r="2105" spans="1:5" x14ac:dyDescent="0.25">
      <c r="A2105" s="459">
        <v>43491</v>
      </c>
      <c r="B2105" s="460" t="s">
        <v>10265</v>
      </c>
      <c r="C2105" s="459" t="s">
        <v>5121</v>
      </c>
      <c r="D2105" s="463">
        <v>1.02</v>
      </c>
      <c r="E2105" s="462" t="s">
        <v>258</v>
      </c>
    </row>
    <row r="2106" spans="1:5" x14ac:dyDescent="0.25">
      <c r="A2106" s="459">
        <v>43503</v>
      </c>
      <c r="B2106" s="460" t="s">
        <v>10266</v>
      </c>
      <c r="C2106" s="459" t="s">
        <v>5130</v>
      </c>
      <c r="D2106" s="463">
        <v>192.92</v>
      </c>
      <c r="E2106" s="462" t="s">
        <v>258</v>
      </c>
    </row>
    <row r="2107" spans="1:5" x14ac:dyDescent="0.25">
      <c r="A2107" s="459">
        <v>43492</v>
      </c>
      <c r="B2107" s="460" t="s">
        <v>10267</v>
      </c>
      <c r="C2107" s="459" t="s">
        <v>5121</v>
      </c>
      <c r="D2107" s="463">
        <v>1.4</v>
      </c>
      <c r="E2107" s="462" t="s">
        <v>258</v>
      </c>
    </row>
    <row r="2108" spans="1:5" x14ac:dyDescent="0.25">
      <c r="A2108" s="459">
        <v>43504</v>
      </c>
      <c r="B2108" s="460" t="s">
        <v>10268</v>
      </c>
      <c r="C2108" s="459" t="s">
        <v>5130</v>
      </c>
      <c r="D2108" s="463">
        <v>264.54000000000002</v>
      </c>
      <c r="E2108" s="462" t="s">
        <v>258</v>
      </c>
    </row>
    <row r="2109" spans="1:5" x14ac:dyDescent="0.25">
      <c r="A2109" s="459">
        <v>43493</v>
      </c>
      <c r="B2109" s="460" t="s">
        <v>10269</v>
      </c>
      <c r="C2109" s="459" t="s">
        <v>5121</v>
      </c>
      <c r="D2109" s="463">
        <v>0.54</v>
      </c>
      <c r="E2109" s="462" t="s">
        <v>258</v>
      </c>
    </row>
    <row r="2110" spans="1:5" x14ac:dyDescent="0.25">
      <c r="A2110" s="459">
        <v>43505</v>
      </c>
      <c r="B2110" s="460" t="s">
        <v>10270</v>
      </c>
      <c r="C2110" s="459" t="s">
        <v>5130</v>
      </c>
      <c r="D2110" s="463">
        <v>101.06</v>
      </c>
      <c r="E2110" s="462" t="s">
        <v>258</v>
      </c>
    </row>
    <row r="2111" spans="1:5" ht="38.25" x14ac:dyDescent="0.25">
      <c r="A2111" s="459">
        <v>37774</v>
      </c>
      <c r="B2111" s="460" t="s">
        <v>10271</v>
      </c>
      <c r="C2111" s="459" t="s">
        <v>5122</v>
      </c>
      <c r="D2111" s="461">
        <v>188694.18</v>
      </c>
      <c r="E2111" s="462" t="s">
        <v>258</v>
      </c>
    </row>
    <row r="2112" spans="1:5" ht="38.25" x14ac:dyDescent="0.25">
      <c r="A2112" s="459">
        <v>38630</v>
      </c>
      <c r="B2112" s="460" t="s">
        <v>10272</v>
      </c>
      <c r="C2112" s="459" t="s">
        <v>5122</v>
      </c>
      <c r="D2112" s="461">
        <v>972265.62</v>
      </c>
      <c r="E2112" s="462" t="s">
        <v>258</v>
      </c>
    </row>
    <row r="2113" spans="1:5" ht="51" x14ac:dyDescent="0.25">
      <c r="A2113" s="459">
        <v>38629</v>
      </c>
      <c r="B2113" s="460" t="s">
        <v>10273</v>
      </c>
      <c r="C2113" s="459" t="s">
        <v>5122</v>
      </c>
      <c r="D2113" s="461">
        <v>1447265.62</v>
      </c>
      <c r="E2113" s="462" t="s">
        <v>258</v>
      </c>
    </row>
    <row r="2114" spans="1:5" x14ac:dyDescent="0.25">
      <c r="A2114" s="459">
        <v>38476</v>
      </c>
      <c r="B2114" s="460" t="s">
        <v>10274</v>
      </c>
      <c r="C2114" s="459" t="s">
        <v>5122</v>
      </c>
      <c r="D2114" s="463">
        <v>217.05</v>
      </c>
      <c r="E2114" s="462" t="s">
        <v>258</v>
      </c>
    </row>
    <row r="2115" spans="1:5" x14ac:dyDescent="0.25">
      <c r="A2115" s="459">
        <v>38477</v>
      </c>
      <c r="B2115" s="460" t="s">
        <v>10275</v>
      </c>
      <c r="C2115" s="459" t="s">
        <v>5122</v>
      </c>
      <c r="D2115" s="463">
        <v>614.69000000000005</v>
      </c>
      <c r="E2115" s="462" t="s">
        <v>258</v>
      </c>
    </row>
    <row r="2116" spans="1:5" ht="25.5" x14ac:dyDescent="0.25">
      <c r="A2116" s="459">
        <v>40635</v>
      </c>
      <c r="B2116" s="460" t="s">
        <v>10276</v>
      </c>
      <c r="C2116" s="459" t="s">
        <v>5122</v>
      </c>
      <c r="D2116" s="461">
        <v>477009.24</v>
      </c>
      <c r="E2116" s="462" t="s">
        <v>258</v>
      </c>
    </row>
    <row r="2117" spans="1:5" ht="25.5" x14ac:dyDescent="0.25">
      <c r="A2117" s="459">
        <v>36483</v>
      </c>
      <c r="B2117" s="460" t="s">
        <v>10277</v>
      </c>
      <c r="C2117" s="459" t="s">
        <v>5122</v>
      </c>
      <c r="D2117" s="461">
        <v>432246.78</v>
      </c>
      <c r="E2117" s="462" t="s">
        <v>258</v>
      </c>
    </row>
    <row r="2118" spans="1:5" ht="25.5" x14ac:dyDescent="0.25">
      <c r="A2118" s="459">
        <v>14525</v>
      </c>
      <c r="B2118" s="460" t="s">
        <v>10278</v>
      </c>
      <c r="C2118" s="459" t="s">
        <v>5122</v>
      </c>
      <c r="D2118" s="461">
        <v>452587.8</v>
      </c>
      <c r="E2118" s="462" t="s">
        <v>258</v>
      </c>
    </row>
    <row r="2119" spans="1:5" ht="25.5" x14ac:dyDescent="0.25">
      <c r="A2119" s="459">
        <v>36482</v>
      </c>
      <c r="B2119" s="460" t="s">
        <v>10279</v>
      </c>
      <c r="C2119" s="459" t="s">
        <v>5122</v>
      </c>
      <c r="D2119" s="461">
        <v>388157.08</v>
      </c>
      <c r="E2119" s="462" t="s">
        <v>258</v>
      </c>
    </row>
    <row r="2120" spans="1:5" ht="25.5" x14ac:dyDescent="0.25">
      <c r="A2120" s="459">
        <v>36408</v>
      </c>
      <c r="B2120" s="460" t="s">
        <v>10280</v>
      </c>
      <c r="C2120" s="459" t="s">
        <v>5122</v>
      </c>
      <c r="D2120" s="461">
        <v>463775.37</v>
      </c>
      <c r="E2120" s="462" t="s">
        <v>258</v>
      </c>
    </row>
    <row r="2121" spans="1:5" ht="25.5" x14ac:dyDescent="0.25">
      <c r="A2121" s="459">
        <v>2723</v>
      </c>
      <c r="B2121" s="460" t="s">
        <v>10281</v>
      </c>
      <c r="C2121" s="459" t="s">
        <v>5122</v>
      </c>
      <c r="D2121" s="461">
        <v>355967.93</v>
      </c>
      <c r="E2121" s="462" t="s">
        <v>258</v>
      </c>
    </row>
    <row r="2122" spans="1:5" ht="25.5" x14ac:dyDescent="0.25">
      <c r="A2122" s="459">
        <v>36481</v>
      </c>
      <c r="B2122" s="460" t="s">
        <v>10282</v>
      </c>
      <c r="C2122" s="459" t="s">
        <v>5122</v>
      </c>
      <c r="D2122" s="461">
        <v>424618.89</v>
      </c>
      <c r="E2122" s="462" t="s">
        <v>258</v>
      </c>
    </row>
    <row r="2123" spans="1:5" ht="25.5" x14ac:dyDescent="0.25">
      <c r="A2123" s="459">
        <v>10685</v>
      </c>
      <c r="B2123" s="460" t="s">
        <v>10283</v>
      </c>
      <c r="C2123" s="459" t="s">
        <v>5122</v>
      </c>
      <c r="D2123" s="461">
        <v>406820.5</v>
      </c>
      <c r="E2123" s="462" t="s">
        <v>258</v>
      </c>
    </row>
    <row r="2124" spans="1:5" ht="38.25" x14ac:dyDescent="0.25">
      <c r="A2124" s="459">
        <v>40636</v>
      </c>
      <c r="B2124" s="460" t="s">
        <v>10284</v>
      </c>
      <c r="C2124" s="459" t="s">
        <v>5122</v>
      </c>
      <c r="D2124" s="461">
        <v>459210.84</v>
      </c>
      <c r="E2124" s="462" t="s">
        <v>258</v>
      </c>
    </row>
    <row r="2125" spans="1:5" x14ac:dyDescent="0.25">
      <c r="A2125" s="459">
        <v>4111</v>
      </c>
      <c r="B2125" s="460" t="s">
        <v>10285</v>
      </c>
      <c r="C2125" s="459" t="s">
        <v>5122</v>
      </c>
      <c r="D2125" s="463">
        <v>33.43</v>
      </c>
      <c r="E2125" s="462" t="s">
        <v>258</v>
      </c>
    </row>
    <row r="2126" spans="1:5" ht="25.5" x14ac:dyDescent="0.25">
      <c r="A2126" s="459">
        <v>26021</v>
      </c>
      <c r="B2126" s="460" t="s">
        <v>10286</v>
      </c>
      <c r="C2126" s="459" t="s">
        <v>5122</v>
      </c>
      <c r="D2126" s="463">
        <v>57.21</v>
      </c>
      <c r="E2126" s="462" t="s">
        <v>258</v>
      </c>
    </row>
    <row r="2127" spans="1:5" x14ac:dyDescent="0.25">
      <c r="A2127" s="459">
        <v>12</v>
      </c>
      <c r="B2127" s="460" t="s">
        <v>10287</v>
      </c>
      <c r="C2127" s="459" t="s">
        <v>5122</v>
      </c>
      <c r="D2127" s="463">
        <v>9.43</v>
      </c>
      <c r="E2127" s="462" t="s">
        <v>258</v>
      </c>
    </row>
    <row r="2128" spans="1:5" x14ac:dyDescent="0.25">
      <c r="A2128" s="459">
        <v>37554</v>
      </c>
      <c r="B2128" s="460" t="s">
        <v>10288</v>
      </c>
      <c r="C2128" s="459" t="s">
        <v>5122</v>
      </c>
      <c r="D2128" s="463">
        <v>140.91999999999999</v>
      </c>
      <c r="E2128" s="462" t="s">
        <v>258</v>
      </c>
    </row>
    <row r="2129" spans="1:5" x14ac:dyDescent="0.25">
      <c r="A2129" s="459">
        <v>37555</v>
      </c>
      <c r="B2129" s="460" t="s">
        <v>10289</v>
      </c>
      <c r="C2129" s="459" t="s">
        <v>5122</v>
      </c>
      <c r="D2129" s="463">
        <v>171.42</v>
      </c>
      <c r="E2129" s="462" t="s">
        <v>258</v>
      </c>
    </row>
    <row r="2130" spans="1:5" ht="25.5" x14ac:dyDescent="0.25">
      <c r="A2130" s="459">
        <v>10902</v>
      </c>
      <c r="B2130" s="460" t="s">
        <v>10290</v>
      </c>
      <c r="C2130" s="459" t="s">
        <v>5122</v>
      </c>
      <c r="D2130" s="463">
        <v>43.01</v>
      </c>
      <c r="E2130" s="462" t="s">
        <v>258</v>
      </c>
    </row>
    <row r="2131" spans="1:5" ht="25.5" x14ac:dyDescent="0.25">
      <c r="A2131" s="459">
        <v>20965</v>
      </c>
      <c r="B2131" s="460" t="s">
        <v>10291</v>
      </c>
      <c r="C2131" s="459" t="s">
        <v>5122</v>
      </c>
      <c r="D2131" s="463">
        <v>43.41</v>
      </c>
      <c r="E2131" s="462" t="s">
        <v>258</v>
      </c>
    </row>
    <row r="2132" spans="1:5" ht="25.5" x14ac:dyDescent="0.25">
      <c r="A2132" s="459">
        <v>20966</v>
      </c>
      <c r="B2132" s="460" t="s">
        <v>10292</v>
      </c>
      <c r="C2132" s="459" t="s">
        <v>5122</v>
      </c>
      <c r="D2132" s="463">
        <v>46.74</v>
      </c>
      <c r="E2132" s="462" t="s">
        <v>258</v>
      </c>
    </row>
    <row r="2133" spans="1:5" ht="25.5" x14ac:dyDescent="0.25">
      <c r="A2133" s="459">
        <v>10903</v>
      </c>
      <c r="B2133" s="460" t="s">
        <v>10293</v>
      </c>
      <c r="C2133" s="459" t="s">
        <v>5122</v>
      </c>
      <c r="D2133" s="463">
        <v>70.849999999999994</v>
      </c>
      <c r="E2133" s="462" t="s">
        <v>258</v>
      </c>
    </row>
    <row r="2134" spans="1:5" ht="25.5" x14ac:dyDescent="0.25">
      <c r="A2134" s="459">
        <v>20967</v>
      </c>
      <c r="B2134" s="460" t="s">
        <v>10294</v>
      </c>
      <c r="C2134" s="459" t="s">
        <v>5122</v>
      </c>
      <c r="D2134" s="463">
        <v>70.849999999999994</v>
      </c>
      <c r="E2134" s="462" t="s">
        <v>258</v>
      </c>
    </row>
    <row r="2135" spans="1:5" ht="25.5" x14ac:dyDescent="0.25">
      <c r="A2135" s="459">
        <v>20968</v>
      </c>
      <c r="B2135" s="460" t="s">
        <v>10295</v>
      </c>
      <c r="C2135" s="459" t="s">
        <v>5122</v>
      </c>
      <c r="D2135" s="463">
        <v>77.709999999999994</v>
      </c>
      <c r="E2135" s="462" t="s">
        <v>258</v>
      </c>
    </row>
    <row r="2136" spans="1:5" ht="25.5" x14ac:dyDescent="0.25">
      <c r="A2136" s="459">
        <v>11359</v>
      </c>
      <c r="B2136" s="460" t="s">
        <v>10296</v>
      </c>
      <c r="C2136" s="459" t="s">
        <v>5122</v>
      </c>
      <c r="D2136" s="463">
        <v>599.9</v>
      </c>
      <c r="E2136" s="462" t="s">
        <v>258</v>
      </c>
    </row>
    <row r="2137" spans="1:5" ht="25.5" x14ac:dyDescent="0.25">
      <c r="A2137" s="459">
        <v>39017</v>
      </c>
      <c r="B2137" s="460" t="s">
        <v>10297</v>
      </c>
      <c r="C2137" s="459" t="s">
        <v>5122</v>
      </c>
      <c r="D2137" s="463">
        <v>0.15</v>
      </c>
      <c r="E2137" s="462" t="s">
        <v>258</v>
      </c>
    </row>
    <row r="2138" spans="1:5" ht="25.5" x14ac:dyDescent="0.25">
      <c r="A2138" s="459">
        <v>39315</v>
      </c>
      <c r="B2138" s="460" t="s">
        <v>10298</v>
      </c>
      <c r="C2138" s="459" t="s">
        <v>5122</v>
      </c>
      <c r="D2138" s="463">
        <v>0.25</v>
      </c>
      <c r="E2138" s="462" t="s">
        <v>258</v>
      </c>
    </row>
    <row r="2139" spans="1:5" ht="25.5" x14ac:dyDescent="0.25">
      <c r="A2139" s="459">
        <v>39016</v>
      </c>
      <c r="B2139" s="460" t="s">
        <v>10299</v>
      </c>
      <c r="C2139" s="459" t="s">
        <v>5122</v>
      </c>
      <c r="D2139" s="463">
        <v>0.25</v>
      </c>
      <c r="E2139" s="462" t="s">
        <v>258</v>
      </c>
    </row>
    <row r="2140" spans="1:5" x14ac:dyDescent="0.25">
      <c r="A2140" s="459">
        <v>40432</v>
      </c>
      <c r="B2140" s="460" t="s">
        <v>10300</v>
      </c>
      <c r="C2140" s="459" t="s">
        <v>5122</v>
      </c>
      <c r="D2140" s="463">
        <v>1.94</v>
      </c>
      <c r="E2140" s="462" t="s">
        <v>258</v>
      </c>
    </row>
    <row r="2141" spans="1:5" ht="25.5" x14ac:dyDescent="0.25">
      <c r="A2141" s="459">
        <v>39481</v>
      </c>
      <c r="B2141" s="460" t="s">
        <v>10301</v>
      </c>
      <c r="C2141" s="459" t="s">
        <v>5122</v>
      </c>
      <c r="D2141" s="463">
        <v>1.22</v>
      </c>
      <c r="E2141" s="462" t="s">
        <v>258</v>
      </c>
    </row>
    <row r="2142" spans="1:5" x14ac:dyDescent="0.25">
      <c r="A2142" s="459">
        <v>40433</v>
      </c>
      <c r="B2142" s="460" t="s">
        <v>10302</v>
      </c>
      <c r="C2142" s="459" t="s">
        <v>5122</v>
      </c>
      <c r="D2142" s="463">
        <v>1.07</v>
      </c>
      <c r="E2142" s="462" t="s">
        <v>258</v>
      </c>
    </row>
    <row r="2143" spans="1:5" ht="25.5" x14ac:dyDescent="0.25">
      <c r="A2143" s="459">
        <v>20219</v>
      </c>
      <c r="B2143" s="460" t="s">
        <v>10303</v>
      </c>
      <c r="C2143" s="459" t="s">
        <v>5122</v>
      </c>
      <c r="D2143" s="461">
        <v>74000</v>
      </c>
      <c r="E2143" s="462" t="s">
        <v>258</v>
      </c>
    </row>
    <row r="2144" spans="1:5" ht="25.5" x14ac:dyDescent="0.25">
      <c r="A2144" s="459">
        <v>36484</v>
      </c>
      <c r="B2144" s="460" t="s">
        <v>10304</v>
      </c>
      <c r="C2144" s="459" t="s">
        <v>5122</v>
      </c>
      <c r="D2144" s="461">
        <v>157088.51999999999</v>
      </c>
      <c r="E2144" s="462" t="s">
        <v>258</v>
      </c>
    </row>
    <row r="2145" spans="1:5" x14ac:dyDescent="0.25">
      <c r="A2145" s="459">
        <v>38367</v>
      </c>
      <c r="B2145" s="460" t="s">
        <v>10305</v>
      </c>
      <c r="C2145" s="459" t="s">
        <v>5122</v>
      </c>
      <c r="D2145" s="463">
        <v>11.66</v>
      </c>
      <c r="E2145" s="462" t="s">
        <v>258</v>
      </c>
    </row>
    <row r="2146" spans="1:5" x14ac:dyDescent="0.25">
      <c r="A2146" s="459">
        <v>38368</v>
      </c>
      <c r="B2146" s="460" t="s">
        <v>10306</v>
      </c>
      <c r="C2146" s="459" t="s">
        <v>5122</v>
      </c>
      <c r="D2146" s="463">
        <v>6.08</v>
      </c>
      <c r="E2146" s="462" t="s">
        <v>258</v>
      </c>
    </row>
    <row r="2147" spans="1:5" x14ac:dyDescent="0.25">
      <c r="A2147" s="459">
        <v>38091</v>
      </c>
      <c r="B2147" s="460" t="s">
        <v>10307</v>
      </c>
      <c r="C2147" s="459" t="s">
        <v>5122</v>
      </c>
      <c r="D2147" s="463">
        <v>1.98</v>
      </c>
      <c r="E2147" s="462" t="s">
        <v>258</v>
      </c>
    </row>
    <row r="2148" spans="1:5" x14ac:dyDescent="0.25">
      <c r="A2148" s="459">
        <v>38095</v>
      </c>
      <c r="B2148" s="460" t="s">
        <v>10308</v>
      </c>
      <c r="C2148" s="459" t="s">
        <v>5122</v>
      </c>
      <c r="D2148" s="463">
        <v>4.1900000000000004</v>
      </c>
      <c r="E2148" s="462" t="s">
        <v>258</v>
      </c>
    </row>
    <row r="2149" spans="1:5" x14ac:dyDescent="0.25">
      <c r="A2149" s="459">
        <v>38092</v>
      </c>
      <c r="B2149" s="460" t="s">
        <v>10309</v>
      </c>
      <c r="C2149" s="459" t="s">
        <v>5122</v>
      </c>
      <c r="D2149" s="463">
        <v>1.87</v>
      </c>
      <c r="E2149" s="462" t="s">
        <v>258</v>
      </c>
    </row>
    <row r="2150" spans="1:5" x14ac:dyDescent="0.25">
      <c r="A2150" s="459">
        <v>38093</v>
      </c>
      <c r="B2150" s="460" t="s">
        <v>10310</v>
      </c>
      <c r="C2150" s="459" t="s">
        <v>5122</v>
      </c>
      <c r="D2150" s="463">
        <v>1.94</v>
      </c>
      <c r="E2150" s="462" t="s">
        <v>258</v>
      </c>
    </row>
    <row r="2151" spans="1:5" x14ac:dyDescent="0.25">
      <c r="A2151" s="459">
        <v>38096</v>
      </c>
      <c r="B2151" s="460" t="s">
        <v>10311</v>
      </c>
      <c r="C2151" s="459" t="s">
        <v>5122</v>
      </c>
      <c r="D2151" s="463">
        <v>4.5</v>
      </c>
      <c r="E2151" s="462" t="s">
        <v>258</v>
      </c>
    </row>
    <row r="2152" spans="1:5" x14ac:dyDescent="0.25">
      <c r="A2152" s="459">
        <v>38094</v>
      </c>
      <c r="B2152" s="460" t="s">
        <v>10312</v>
      </c>
      <c r="C2152" s="459" t="s">
        <v>5122</v>
      </c>
      <c r="D2152" s="463">
        <v>2.37</v>
      </c>
      <c r="E2152" s="462" t="s">
        <v>258</v>
      </c>
    </row>
    <row r="2153" spans="1:5" x14ac:dyDescent="0.25">
      <c r="A2153" s="459">
        <v>38097</v>
      </c>
      <c r="B2153" s="460" t="s">
        <v>10313</v>
      </c>
      <c r="C2153" s="459" t="s">
        <v>5122</v>
      </c>
      <c r="D2153" s="463">
        <v>4.82</v>
      </c>
      <c r="E2153" s="462" t="s">
        <v>258</v>
      </c>
    </row>
    <row r="2154" spans="1:5" x14ac:dyDescent="0.25">
      <c r="A2154" s="459">
        <v>38098</v>
      </c>
      <c r="B2154" s="460" t="s">
        <v>10314</v>
      </c>
      <c r="C2154" s="459" t="s">
        <v>5122</v>
      </c>
      <c r="D2154" s="463">
        <v>4.82</v>
      </c>
      <c r="E2154" s="462" t="s">
        <v>258</v>
      </c>
    </row>
    <row r="2155" spans="1:5" x14ac:dyDescent="0.25">
      <c r="A2155" s="459">
        <v>11186</v>
      </c>
      <c r="B2155" s="460" t="s">
        <v>10315</v>
      </c>
      <c r="C2155" s="459" t="s">
        <v>5124</v>
      </c>
      <c r="D2155" s="463">
        <v>194.93</v>
      </c>
      <c r="E2155" s="462" t="s">
        <v>258</v>
      </c>
    </row>
    <row r="2156" spans="1:5" ht="25.5" x14ac:dyDescent="0.25">
      <c r="A2156" s="459">
        <v>11558</v>
      </c>
      <c r="B2156" s="460" t="s">
        <v>10316</v>
      </c>
      <c r="C2156" s="459" t="s">
        <v>5131</v>
      </c>
      <c r="D2156" s="463">
        <v>10.98</v>
      </c>
      <c r="E2156" s="462" t="s">
        <v>258</v>
      </c>
    </row>
    <row r="2157" spans="1:5" ht="25.5" x14ac:dyDescent="0.25">
      <c r="A2157" s="459">
        <v>11557</v>
      </c>
      <c r="B2157" s="460" t="s">
        <v>10317</v>
      </c>
      <c r="C2157" s="459" t="s">
        <v>5131</v>
      </c>
      <c r="D2157" s="463">
        <v>27.8</v>
      </c>
      <c r="E2157" s="462" t="s">
        <v>258</v>
      </c>
    </row>
    <row r="2158" spans="1:5" x14ac:dyDescent="0.25">
      <c r="A2158" s="459">
        <v>2759</v>
      </c>
      <c r="B2158" s="460" t="s">
        <v>10318</v>
      </c>
      <c r="C2158" s="459" t="s">
        <v>5122</v>
      </c>
      <c r="D2158" s="463">
        <v>4.8</v>
      </c>
      <c r="E2158" s="462" t="s">
        <v>258</v>
      </c>
    </row>
    <row r="2159" spans="1:5" x14ac:dyDescent="0.25">
      <c r="A2159" s="459">
        <v>38124</v>
      </c>
      <c r="B2159" s="460" t="s">
        <v>10319</v>
      </c>
      <c r="C2159" s="459" t="s">
        <v>5122</v>
      </c>
      <c r="D2159" s="463">
        <v>23.32</v>
      </c>
      <c r="E2159" s="462" t="s">
        <v>258</v>
      </c>
    </row>
    <row r="2160" spans="1:5" x14ac:dyDescent="0.25">
      <c r="A2160" s="459">
        <v>38380</v>
      </c>
      <c r="B2160" s="460" t="s">
        <v>10320</v>
      </c>
      <c r="C2160" s="459" t="s">
        <v>5122</v>
      </c>
      <c r="D2160" s="463">
        <v>18.53</v>
      </c>
      <c r="E2160" s="462" t="s">
        <v>258</v>
      </c>
    </row>
    <row r="2161" spans="1:5" ht="25.5" x14ac:dyDescent="0.25">
      <c r="A2161" s="459">
        <v>20059</v>
      </c>
      <c r="B2161" s="460" t="s">
        <v>10321</v>
      </c>
      <c r="C2161" s="459" t="s">
        <v>5122</v>
      </c>
      <c r="D2161" s="463">
        <v>14.56</v>
      </c>
      <c r="E2161" s="462" t="s">
        <v>258</v>
      </c>
    </row>
    <row r="2162" spans="1:5" ht="25.5" x14ac:dyDescent="0.25">
      <c r="A2162" s="459">
        <v>42429</v>
      </c>
      <c r="B2162" s="460" t="s">
        <v>10322</v>
      </c>
      <c r="C2162" s="459" t="s">
        <v>5122</v>
      </c>
      <c r="D2162" s="461">
        <v>3422.44</v>
      </c>
      <c r="E2162" s="462" t="s">
        <v>258</v>
      </c>
    </row>
    <row r="2163" spans="1:5" ht="38.25" x14ac:dyDescent="0.25">
      <c r="A2163" s="459">
        <v>38538</v>
      </c>
      <c r="B2163" s="460" t="s">
        <v>10323</v>
      </c>
      <c r="C2163" s="459" t="s">
        <v>5125</v>
      </c>
      <c r="D2163" s="463">
        <v>40</v>
      </c>
      <c r="E2163" s="462" t="s">
        <v>258</v>
      </c>
    </row>
    <row r="2164" spans="1:5" ht="25.5" x14ac:dyDescent="0.25">
      <c r="A2164" s="459">
        <v>38539</v>
      </c>
      <c r="B2164" s="460" t="s">
        <v>10324</v>
      </c>
      <c r="C2164" s="459" t="s">
        <v>5125</v>
      </c>
      <c r="D2164" s="463">
        <v>54.39</v>
      </c>
      <c r="E2164" s="462" t="s">
        <v>258</v>
      </c>
    </row>
    <row r="2165" spans="1:5" ht="25.5" x14ac:dyDescent="0.25">
      <c r="A2165" s="459">
        <v>38540</v>
      </c>
      <c r="B2165" s="460" t="s">
        <v>10325</v>
      </c>
      <c r="C2165" s="459" t="s">
        <v>5125</v>
      </c>
      <c r="D2165" s="463">
        <v>139.4</v>
      </c>
      <c r="E2165" s="462" t="s">
        <v>258</v>
      </c>
    </row>
    <row r="2166" spans="1:5" x14ac:dyDescent="0.25">
      <c r="A2166" s="459">
        <v>38384</v>
      </c>
      <c r="B2166" s="460" t="s">
        <v>10326</v>
      </c>
      <c r="C2166" s="459" t="s">
        <v>5122</v>
      </c>
      <c r="D2166" s="463">
        <v>15.76</v>
      </c>
      <c r="E2166" s="462" t="s">
        <v>258</v>
      </c>
    </row>
    <row r="2167" spans="1:5" x14ac:dyDescent="0.25">
      <c r="A2167" s="459">
        <v>13</v>
      </c>
      <c r="B2167" s="460" t="s">
        <v>10327</v>
      </c>
      <c r="C2167" s="459" t="s">
        <v>5126</v>
      </c>
      <c r="D2167" s="463">
        <v>14.52</v>
      </c>
      <c r="E2167" s="462" t="s">
        <v>258</v>
      </c>
    </row>
    <row r="2168" spans="1:5" x14ac:dyDescent="0.25">
      <c r="A2168" s="459">
        <v>2762</v>
      </c>
      <c r="B2168" s="460" t="s">
        <v>10328</v>
      </c>
      <c r="C2168" s="459" t="s">
        <v>5125</v>
      </c>
      <c r="D2168" s="463">
        <v>6</v>
      </c>
      <c r="E2168" s="462" t="s">
        <v>258</v>
      </c>
    </row>
    <row r="2169" spans="1:5" ht="25.5" x14ac:dyDescent="0.25">
      <c r="A2169" s="459">
        <v>21142</v>
      </c>
      <c r="B2169" s="460" t="s">
        <v>10329</v>
      </c>
      <c r="C2169" s="459" t="s">
        <v>5122</v>
      </c>
      <c r="D2169" s="463">
        <v>18.38</v>
      </c>
      <c r="E2169" s="462" t="s">
        <v>258</v>
      </c>
    </row>
    <row r="2170" spans="1:5" x14ac:dyDescent="0.25">
      <c r="A2170" s="459">
        <v>12865</v>
      </c>
      <c r="B2170" s="460" t="s">
        <v>10330</v>
      </c>
      <c r="C2170" s="459" t="s">
        <v>5121</v>
      </c>
      <c r="D2170" s="463">
        <v>16.48</v>
      </c>
      <c r="E2170" s="462" t="s">
        <v>374</v>
      </c>
    </row>
    <row r="2171" spans="1:5" x14ac:dyDescent="0.25">
      <c r="A2171" s="459">
        <v>41074</v>
      </c>
      <c r="B2171" s="460" t="s">
        <v>10331</v>
      </c>
      <c r="C2171" s="459" t="s">
        <v>5130</v>
      </c>
      <c r="D2171" s="461">
        <v>2938.37</v>
      </c>
      <c r="E2171" s="462" t="s">
        <v>374</v>
      </c>
    </row>
    <row r="2172" spans="1:5" x14ac:dyDescent="0.25">
      <c r="A2172" s="459">
        <v>4223</v>
      </c>
      <c r="B2172" s="460" t="s">
        <v>10332</v>
      </c>
      <c r="C2172" s="459" t="s">
        <v>5127</v>
      </c>
      <c r="D2172" s="463">
        <v>3.12</v>
      </c>
      <c r="E2172" s="462" t="s">
        <v>258</v>
      </c>
    </row>
    <row r="2173" spans="1:5" x14ac:dyDescent="0.25">
      <c r="A2173" s="459">
        <v>37372</v>
      </c>
      <c r="B2173" s="460" t="s">
        <v>10333</v>
      </c>
      <c r="C2173" s="459" t="s">
        <v>5121</v>
      </c>
      <c r="D2173" s="463">
        <v>0.34</v>
      </c>
      <c r="E2173" s="462" t="s">
        <v>258</v>
      </c>
    </row>
    <row r="2174" spans="1:5" x14ac:dyDescent="0.25">
      <c r="A2174" s="459">
        <v>40863</v>
      </c>
      <c r="B2174" s="460" t="s">
        <v>10334</v>
      </c>
      <c r="C2174" s="459" t="s">
        <v>5130</v>
      </c>
      <c r="D2174" s="463">
        <v>63.58</v>
      </c>
      <c r="E2174" s="462" t="s">
        <v>258</v>
      </c>
    </row>
    <row r="2175" spans="1:5" x14ac:dyDescent="0.25">
      <c r="A2175" s="459">
        <v>38475</v>
      </c>
      <c r="B2175" s="460" t="s">
        <v>10335</v>
      </c>
      <c r="C2175" s="459" t="s">
        <v>5122</v>
      </c>
      <c r="D2175" s="463">
        <v>27.7</v>
      </c>
      <c r="E2175" s="462" t="s">
        <v>258</v>
      </c>
    </row>
    <row r="2176" spans="1:5" x14ac:dyDescent="0.25">
      <c r="A2176" s="459">
        <v>38474</v>
      </c>
      <c r="B2176" s="460" t="s">
        <v>10336</v>
      </c>
      <c r="C2176" s="459" t="s">
        <v>5122</v>
      </c>
      <c r="D2176" s="463">
        <v>34.25</v>
      </c>
      <c r="E2176" s="462" t="s">
        <v>258</v>
      </c>
    </row>
    <row r="2177" spans="1:5" x14ac:dyDescent="0.25">
      <c r="A2177" s="459">
        <v>10886</v>
      </c>
      <c r="B2177" s="460" t="s">
        <v>10337</v>
      </c>
      <c r="C2177" s="459" t="s">
        <v>5122</v>
      </c>
      <c r="D2177" s="463">
        <v>153.12</v>
      </c>
      <c r="E2177" s="462" t="s">
        <v>258</v>
      </c>
    </row>
    <row r="2178" spans="1:5" x14ac:dyDescent="0.25">
      <c r="A2178" s="459">
        <v>10888</v>
      </c>
      <c r="B2178" s="460" t="s">
        <v>10338</v>
      </c>
      <c r="C2178" s="459" t="s">
        <v>5122</v>
      </c>
      <c r="D2178" s="463">
        <v>484.61</v>
      </c>
      <c r="E2178" s="462" t="s">
        <v>258</v>
      </c>
    </row>
    <row r="2179" spans="1:5" x14ac:dyDescent="0.25">
      <c r="A2179" s="459">
        <v>10889</v>
      </c>
      <c r="B2179" s="460" t="s">
        <v>10339</v>
      </c>
      <c r="C2179" s="459" t="s">
        <v>5122</v>
      </c>
      <c r="D2179" s="463">
        <v>525</v>
      </c>
      <c r="E2179" s="462" t="s">
        <v>258</v>
      </c>
    </row>
    <row r="2180" spans="1:5" x14ac:dyDescent="0.25">
      <c r="A2180" s="459">
        <v>10890</v>
      </c>
      <c r="B2180" s="460" t="s">
        <v>10340</v>
      </c>
      <c r="C2180" s="459" t="s">
        <v>5122</v>
      </c>
      <c r="D2180" s="463">
        <v>242.3</v>
      </c>
      <c r="E2180" s="462" t="s">
        <v>258</v>
      </c>
    </row>
    <row r="2181" spans="1:5" x14ac:dyDescent="0.25">
      <c r="A2181" s="459">
        <v>10891</v>
      </c>
      <c r="B2181" s="460" t="s">
        <v>10341</v>
      </c>
      <c r="C2181" s="459" t="s">
        <v>5122</v>
      </c>
      <c r="D2181" s="463">
        <v>148.07</v>
      </c>
      <c r="E2181" s="462" t="s">
        <v>258</v>
      </c>
    </row>
    <row r="2182" spans="1:5" x14ac:dyDescent="0.25">
      <c r="A2182" s="459">
        <v>10892</v>
      </c>
      <c r="B2182" s="460" t="s">
        <v>10342</v>
      </c>
      <c r="C2182" s="459" t="s">
        <v>5122</v>
      </c>
      <c r="D2182" s="463">
        <v>175</v>
      </c>
      <c r="E2182" s="462" t="s">
        <v>258</v>
      </c>
    </row>
    <row r="2183" spans="1:5" x14ac:dyDescent="0.25">
      <c r="A2183" s="459">
        <v>20977</v>
      </c>
      <c r="B2183" s="460" t="s">
        <v>10343</v>
      </c>
      <c r="C2183" s="459" t="s">
        <v>5122</v>
      </c>
      <c r="D2183" s="463">
        <v>208.65</v>
      </c>
      <c r="E2183" s="462" t="s">
        <v>258</v>
      </c>
    </row>
    <row r="2184" spans="1:5" x14ac:dyDescent="0.25">
      <c r="A2184" s="459">
        <v>3073</v>
      </c>
      <c r="B2184" s="460" t="s">
        <v>10344</v>
      </c>
      <c r="C2184" s="459" t="s">
        <v>5122</v>
      </c>
      <c r="D2184" s="463">
        <v>148.15</v>
      </c>
      <c r="E2184" s="462" t="s">
        <v>258</v>
      </c>
    </row>
    <row r="2185" spans="1:5" x14ac:dyDescent="0.25">
      <c r="A2185" s="459">
        <v>3068</v>
      </c>
      <c r="B2185" s="460" t="s">
        <v>10345</v>
      </c>
      <c r="C2185" s="459" t="s">
        <v>5122</v>
      </c>
      <c r="D2185" s="463">
        <v>29.62</v>
      </c>
      <c r="E2185" s="462" t="s">
        <v>258</v>
      </c>
    </row>
    <row r="2186" spans="1:5" x14ac:dyDescent="0.25">
      <c r="A2186" s="459">
        <v>3074</v>
      </c>
      <c r="B2186" s="460" t="s">
        <v>10346</v>
      </c>
      <c r="C2186" s="459" t="s">
        <v>5122</v>
      </c>
      <c r="D2186" s="463">
        <v>93.53</v>
      </c>
      <c r="E2186" s="462" t="s">
        <v>258</v>
      </c>
    </row>
    <row r="2187" spans="1:5" x14ac:dyDescent="0.25">
      <c r="A2187" s="459">
        <v>3076</v>
      </c>
      <c r="B2187" s="460" t="s">
        <v>10347</v>
      </c>
      <c r="C2187" s="459" t="s">
        <v>5122</v>
      </c>
      <c r="D2187" s="463">
        <v>121.8</v>
      </c>
      <c r="E2187" s="462" t="s">
        <v>258</v>
      </c>
    </row>
    <row r="2188" spans="1:5" x14ac:dyDescent="0.25">
      <c r="A2188" s="459">
        <v>3072</v>
      </c>
      <c r="B2188" s="460" t="s">
        <v>10348</v>
      </c>
      <c r="C2188" s="459" t="s">
        <v>5122</v>
      </c>
      <c r="D2188" s="463">
        <v>30.68</v>
      </c>
      <c r="E2188" s="462" t="s">
        <v>258</v>
      </c>
    </row>
    <row r="2189" spans="1:5" x14ac:dyDescent="0.25">
      <c r="A2189" s="459">
        <v>3075</v>
      </c>
      <c r="B2189" s="460" t="s">
        <v>10349</v>
      </c>
      <c r="C2189" s="459" t="s">
        <v>5122</v>
      </c>
      <c r="D2189" s="463">
        <v>76.97</v>
      </c>
      <c r="E2189" s="462" t="s">
        <v>258</v>
      </c>
    </row>
    <row r="2190" spans="1:5" x14ac:dyDescent="0.25">
      <c r="A2190" s="459">
        <v>10780</v>
      </c>
      <c r="B2190" s="460" t="s">
        <v>10350</v>
      </c>
      <c r="C2190" s="459" t="s">
        <v>5122</v>
      </c>
      <c r="D2190" s="463">
        <v>6.5</v>
      </c>
      <c r="E2190" s="462" t="s">
        <v>258</v>
      </c>
    </row>
    <row r="2191" spans="1:5" x14ac:dyDescent="0.25">
      <c r="A2191" s="459">
        <v>10781</v>
      </c>
      <c r="B2191" s="460" t="s">
        <v>10351</v>
      </c>
      <c r="C2191" s="459" t="s">
        <v>5122</v>
      </c>
      <c r="D2191" s="463">
        <v>10.43</v>
      </c>
      <c r="E2191" s="462" t="s">
        <v>258</v>
      </c>
    </row>
    <row r="2192" spans="1:5" x14ac:dyDescent="0.25">
      <c r="A2192" s="459">
        <v>20106</v>
      </c>
      <c r="B2192" s="460" t="s">
        <v>10352</v>
      </c>
      <c r="C2192" s="459" t="s">
        <v>5122</v>
      </c>
      <c r="D2192" s="463">
        <v>3.44</v>
      </c>
      <c r="E2192" s="462" t="s">
        <v>258</v>
      </c>
    </row>
    <row r="2193" spans="1:5" x14ac:dyDescent="0.25">
      <c r="A2193" s="459">
        <v>20107</v>
      </c>
      <c r="B2193" s="460" t="s">
        <v>10353</v>
      </c>
      <c r="C2193" s="459" t="s">
        <v>5122</v>
      </c>
      <c r="D2193" s="463">
        <v>3.94</v>
      </c>
      <c r="E2193" s="462" t="s">
        <v>258</v>
      </c>
    </row>
    <row r="2194" spans="1:5" x14ac:dyDescent="0.25">
      <c r="A2194" s="459">
        <v>20108</v>
      </c>
      <c r="B2194" s="460" t="s">
        <v>10354</v>
      </c>
      <c r="C2194" s="459" t="s">
        <v>5122</v>
      </c>
      <c r="D2194" s="463">
        <v>5.2</v>
      </c>
      <c r="E2194" s="462" t="s">
        <v>258</v>
      </c>
    </row>
    <row r="2195" spans="1:5" x14ac:dyDescent="0.25">
      <c r="A2195" s="459">
        <v>20109</v>
      </c>
      <c r="B2195" s="460" t="s">
        <v>10355</v>
      </c>
      <c r="C2195" s="459" t="s">
        <v>5122</v>
      </c>
      <c r="D2195" s="463">
        <v>6.5</v>
      </c>
      <c r="E2195" s="462" t="s">
        <v>258</v>
      </c>
    </row>
    <row r="2196" spans="1:5" x14ac:dyDescent="0.25">
      <c r="A2196" s="459">
        <v>34795</v>
      </c>
      <c r="B2196" s="460" t="s">
        <v>10356</v>
      </c>
      <c r="C2196" s="459" t="s">
        <v>5124</v>
      </c>
      <c r="D2196" s="463">
        <v>235.25</v>
      </c>
      <c r="E2196" s="462" t="s">
        <v>258</v>
      </c>
    </row>
    <row r="2197" spans="1:5" x14ac:dyDescent="0.25">
      <c r="A2197" s="459">
        <v>34796</v>
      </c>
      <c r="B2197" s="460" t="s">
        <v>10357</v>
      </c>
      <c r="C2197" s="459" t="s">
        <v>5125</v>
      </c>
      <c r="D2197" s="463">
        <v>10.32</v>
      </c>
      <c r="E2197" s="462" t="s">
        <v>258</v>
      </c>
    </row>
    <row r="2198" spans="1:5" ht="25.5" x14ac:dyDescent="0.25">
      <c r="A2198" s="459">
        <v>11474</v>
      </c>
      <c r="B2198" s="460" t="s">
        <v>10358</v>
      </c>
      <c r="C2198" s="459" t="s">
        <v>5122</v>
      </c>
      <c r="D2198" s="463">
        <v>32.72</v>
      </c>
      <c r="E2198" s="462" t="s">
        <v>258</v>
      </c>
    </row>
    <row r="2199" spans="1:5" ht="25.5" x14ac:dyDescent="0.25">
      <c r="A2199" s="459">
        <v>11470</v>
      </c>
      <c r="B2199" s="460" t="s">
        <v>10359</v>
      </c>
      <c r="C2199" s="459" t="s">
        <v>5122</v>
      </c>
      <c r="D2199" s="463">
        <v>21.43</v>
      </c>
      <c r="E2199" s="462" t="s">
        <v>258</v>
      </c>
    </row>
    <row r="2200" spans="1:5" ht="25.5" x14ac:dyDescent="0.25">
      <c r="A2200" s="459">
        <v>11480</v>
      </c>
      <c r="B2200" s="460" t="s">
        <v>10360</v>
      </c>
      <c r="C2200" s="459" t="s">
        <v>5137</v>
      </c>
      <c r="D2200" s="463">
        <v>53.51</v>
      </c>
      <c r="E2200" s="462" t="s">
        <v>258</v>
      </c>
    </row>
    <row r="2201" spans="1:5" ht="25.5" x14ac:dyDescent="0.25">
      <c r="A2201" s="459">
        <v>38154</v>
      </c>
      <c r="B2201" s="460" t="s">
        <v>10361</v>
      </c>
      <c r="C2201" s="459" t="s">
        <v>5137</v>
      </c>
      <c r="D2201" s="463">
        <v>33.5</v>
      </c>
      <c r="E2201" s="462" t="s">
        <v>258</v>
      </c>
    </row>
    <row r="2202" spans="1:5" ht="25.5" x14ac:dyDescent="0.25">
      <c r="A2202" s="459">
        <v>11482</v>
      </c>
      <c r="B2202" s="460" t="s">
        <v>10362</v>
      </c>
      <c r="C2202" s="459" t="s">
        <v>5137</v>
      </c>
      <c r="D2202" s="463">
        <v>48.6</v>
      </c>
      <c r="E2202" s="462" t="s">
        <v>258</v>
      </c>
    </row>
    <row r="2203" spans="1:5" ht="25.5" x14ac:dyDescent="0.25">
      <c r="A2203" s="459">
        <v>3084</v>
      </c>
      <c r="B2203" s="460" t="s">
        <v>10363</v>
      </c>
      <c r="C2203" s="459" t="s">
        <v>5137</v>
      </c>
      <c r="D2203" s="463">
        <v>62.49</v>
      </c>
      <c r="E2203" s="462" t="s">
        <v>258</v>
      </c>
    </row>
    <row r="2204" spans="1:5" x14ac:dyDescent="0.25">
      <c r="A2204" s="459">
        <v>3103</v>
      </c>
      <c r="B2204" s="460" t="s">
        <v>10364</v>
      </c>
      <c r="C2204" s="459" t="s">
        <v>5122</v>
      </c>
      <c r="D2204" s="463">
        <v>55.85</v>
      </c>
      <c r="E2204" s="462" t="s">
        <v>258</v>
      </c>
    </row>
    <row r="2205" spans="1:5" ht="25.5" x14ac:dyDescent="0.25">
      <c r="A2205" s="459">
        <v>11481</v>
      </c>
      <c r="B2205" s="460" t="s">
        <v>10365</v>
      </c>
      <c r="C2205" s="459" t="s">
        <v>5122</v>
      </c>
      <c r="D2205" s="463">
        <v>16.850000000000001</v>
      </c>
      <c r="E2205" s="462" t="s">
        <v>258</v>
      </c>
    </row>
    <row r="2206" spans="1:5" ht="38.25" x14ac:dyDescent="0.25">
      <c r="A2206" s="459">
        <v>3097</v>
      </c>
      <c r="B2206" s="460" t="s">
        <v>10366</v>
      </c>
      <c r="C2206" s="459" t="s">
        <v>5137</v>
      </c>
      <c r="D2206" s="463">
        <v>34.61</v>
      </c>
      <c r="E2206" s="462" t="s">
        <v>258</v>
      </c>
    </row>
    <row r="2207" spans="1:5" ht="25.5" x14ac:dyDescent="0.25">
      <c r="A2207" s="459">
        <v>38153</v>
      </c>
      <c r="B2207" s="460" t="s">
        <v>10367</v>
      </c>
      <c r="C2207" s="459" t="s">
        <v>5137</v>
      </c>
      <c r="D2207" s="463">
        <v>31.75</v>
      </c>
      <c r="E2207" s="462" t="s">
        <v>258</v>
      </c>
    </row>
    <row r="2208" spans="1:5" ht="38.25" x14ac:dyDescent="0.25">
      <c r="A2208" s="459">
        <v>3099</v>
      </c>
      <c r="B2208" s="460" t="s">
        <v>10368</v>
      </c>
      <c r="C2208" s="459" t="s">
        <v>5137</v>
      </c>
      <c r="D2208" s="463">
        <v>55.37</v>
      </c>
      <c r="E2208" s="462" t="s">
        <v>258</v>
      </c>
    </row>
    <row r="2209" spans="1:5" ht="25.5" x14ac:dyDescent="0.25">
      <c r="A2209" s="459">
        <v>3080</v>
      </c>
      <c r="B2209" s="460" t="s">
        <v>10369</v>
      </c>
      <c r="C2209" s="459" t="s">
        <v>5137</v>
      </c>
      <c r="D2209" s="463">
        <v>46.26</v>
      </c>
      <c r="E2209" s="462" t="s">
        <v>258</v>
      </c>
    </row>
    <row r="2210" spans="1:5" ht="25.5" x14ac:dyDescent="0.25">
      <c r="A2210" s="459">
        <v>3081</v>
      </c>
      <c r="B2210" s="460" t="s">
        <v>10370</v>
      </c>
      <c r="C2210" s="459" t="s">
        <v>5137</v>
      </c>
      <c r="D2210" s="463">
        <v>70.010000000000005</v>
      </c>
      <c r="E2210" s="462" t="s">
        <v>258</v>
      </c>
    </row>
    <row r="2211" spans="1:5" ht="25.5" x14ac:dyDescent="0.25">
      <c r="A2211" s="459">
        <v>38151</v>
      </c>
      <c r="B2211" s="460" t="s">
        <v>10371</v>
      </c>
      <c r="C2211" s="459" t="s">
        <v>5137</v>
      </c>
      <c r="D2211" s="463">
        <v>43.83</v>
      </c>
      <c r="E2211" s="462" t="s">
        <v>258</v>
      </c>
    </row>
    <row r="2212" spans="1:5" ht="25.5" x14ac:dyDescent="0.25">
      <c r="A2212" s="459">
        <v>11479</v>
      </c>
      <c r="B2212" s="460" t="s">
        <v>10372</v>
      </c>
      <c r="C2212" s="459" t="s">
        <v>5122</v>
      </c>
      <c r="D2212" s="463">
        <v>25.48</v>
      </c>
      <c r="E2212" s="462" t="s">
        <v>258</v>
      </c>
    </row>
    <row r="2213" spans="1:5" ht="25.5" x14ac:dyDescent="0.25">
      <c r="A2213" s="459">
        <v>38152</v>
      </c>
      <c r="B2213" s="460" t="s">
        <v>10373</v>
      </c>
      <c r="C2213" s="459" t="s">
        <v>5137</v>
      </c>
      <c r="D2213" s="463">
        <v>63.43</v>
      </c>
      <c r="E2213" s="462" t="s">
        <v>258</v>
      </c>
    </row>
    <row r="2214" spans="1:5" ht="25.5" x14ac:dyDescent="0.25">
      <c r="A2214" s="459">
        <v>11478</v>
      </c>
      <c r="B2214" s="460" t="s">
        <v>10374</v>
      </c>
      <c r="C2214" s="459" t="s">
        <v>5122</v>
      </c>
      <c r="D2214" s="463">
        <v>44.71</v>
      </c>
      <c r="E2214" s="462" t="s">
        <v>258</v>
      </c>
    </row>
    <row r="2215" spans="1:5" ht="38.25" x14ac:dyDescent="0.25">
      <c r="A2215" s="459">
        <v>3090</v>
      </c>
      <c r="B2215" s="460" t="s">
        <v>10375</v>
      </c>
      <c r="C2215" s="459" t="s">
        <v>5137</v>
      </c>
      <c r="D2215" s="463">
        <v>37.4</v>
      </c>
      <c r="E2215" s="462" t="s">
        <v>258</v>
      </c>
    </row>
    <row r="2216" spans="1:5" ht="38.25" x14ac:dyDescent="0.25">
      <c r="A2216" s="459">
        <v>3093</v>
      </c>
      <c r="B2216" s="460" t="s">
        <v>10376</v>
      </c>
      <c r="C2216" s="459" t="s">
        <v>5137</v>
      </c>
      <c r="D2216" s="463">
        <v>62.16</v>
      </c>
      <c r="E2216" s="462" t="s">
        <v>258</v>
      </c>
    </row>
    <row r="2217" spans="1:5" ht="25.5" x14ac:dyDescent="0.25">
      <c r="A2217" s="459">
        <v>11476</v>
      </c>
      <c r="B2217" s="460" t="s">
        <v>10377</v>
      </c>
      <c r="C2217" s="459" t="s">
        <v>5122</v>
      </c>
      <c r="D2217" s="463">
        <v>26.79</v>
      </c>
      <c r="E2217" s="462" t="s">
        <v>258</v>
      </c>
    </row>
    <row r="2218" spans="1:5" ht="25.5" x14ac:dyDescent="0.25">
      <c r="A2218" s="459">
        <v>3082</v>
      </c>
      <c r="B2218" s="460" t="s">
        <v>10378</v>
      </c>
      <c r="C2218" s="459" t="s">
        <v>5137</v>
      </c>
      <c r="D2218" s="463">
        <v>43.27</v>
      </c>
      <c r="E2218" s="462" t="s">
        <v>258</v>
      </c>
    </row>
    <row r="2219" spans="1:5" ht="25.5" x14ac:dyDescent="0.25">
      <c r="A2219" s="459">
        <v>11484</v>
      </c>
      <c r="B2219" s="460" t="s">
        <v>10379</v>
      </c>
      <c r="C2219" s="459" t="s">
        <v>5122</v>
      </c>
      <c r="D2219" s="463">
        <v>30.87</v>
      </c>
      <c r="E2219" s="462" t="s">
        <v>258</v>
      </c>
    </row>
    <row r="2220" spans="1:5" ht="25.5" x14ac:dyDescent="0.25">
      <c r="A2220" s="459">
        <v>38155</v>
      </c>
      <c r="B2220" s="460" t="s">
        <v>10380</v>
      </c>
      <c r="C2220" s="459" t="s">
        <v>5122</v>
      </c>
      <c r="D2220" s="463">
        <v>42.08</v>
      </c>
      <c r="E2220" s="462" t="s">
        <v>258</v>
      </c>
    </row>
    <row r="2221" spans="1:5" ht="25.5" x14ac:dyDescent="0.25">
      <c r="A2221" s="459">
        <v>11468</v>
      </c>
      <c r="B2221" s="460" t="s">
        <v>10381</v>
      </c>
      <c r="C2221" s="459" t="s">
        <v>5122</v>
      </c>
      <c r="D2221" s="463">
        <v>9.44</v>
      </c>
      <c r="E2221" s="462" t="s">
        <v>258</v>
      </c>
    </row>
    <row r="2222" spans="1:5" ht="25.5" x14ac:dyDescent="0.25">
      <c r="A2222" s="459">
        <v>11469</v>
      </c>
      <c r="B2222" s="460" t="s">
        <v>10382</v>
      </c>
      <c r="C2222" s="459" t="s">
        <v>5122</v>
      </c>
      <c r="D2222" s="463">
        <v>11.28</v>
      </c>
      <c r="E2222" s="462" t="s">
        <v>258</v>
      </c>
    </row>
    <row r="2223" spans="1:5" ht="25.5" x14ac:dyDescent="0.25">
      <c r="A2223" s="459">
        <v>11477</v>
      </c>
      <c r="B2223" s="460" t="s">
        <v>10383</v>
      </c>
      <c r="C2223" s="459" t="s">
        <v>5137</v>
      </c>
      <c r="D2223" s="463">
        <v>51.26</v>
      </c>
      <c r="E2223" s="462" t="s">
        <v>258</v>
      </c>
    </row>
    <row r="2224" spans="1:5" ht="38.25" x14ac:dyDescent="0.25">
      <c r="A2224" s="459">
        <v>40311</v>
      </c>
      <c r="B2224" s="460" t="s">
        <v>10384</v>
      </c>
      <c r="C2224" s="459" t="s">
        <v>5137</v>
      </c>
      <c r="D2224" s="463">
        <v>49.5</v>
      </c>
      <c r="E2224" s="462" t="s">
        <v>258</v>
      </c>
    </row>
    <row r="2225" spans="1:5" ht="25.5" x14ac:dyDescent="0.25">
      <c r="A2225" s="459">
        <v>38165</v>
      </c>
      <c r="B2225" s="460" t="s">
        <v>10385</v>
      </c>
      <c r="C2225" s="459" t="s">
        <v>5137</v>
      </c>
      <c r="D2225" s="463">
        <v>52.83</v>
      </c>
      <c r="E2225" s="462" t="s">
        <v>258</v>
      </c>
    </row>
    <row r="2226" spans="1:5" ht="25.5" x14ac:dyDescent="0.25">
      <c r="A2226" s="459">
        <v>3096</v>
      </c>
      <c r="B2226" s="460" t="s">
        <v>10386</v>
      </c>
      <c r="C2226" s="459" t="s">
        <v>5137</v>
      </c>
      <c r="D2226" s="463">
        <v>28.46</v>
      </c>
      <c r="E2226" s="462" t="s">
        <v>258</v>
      </c>
    </row>
    <row r="2227" spans="1:5" ht="25.5" x14ac:dyDescent="0.25">
      <c r="A2227" s="459">
        <v>11456</v>
      </c>
      <c r="B2227" s="460" t="s">
        <v>10387</v>
      </c>
      <c r="C2227" s="459" t="s">
        <v>5122</v>
      </c>
      <c r="D2227" s="463">
        <v>11.7</v>
      </c>
      <c r="E2227" s="462" t="s">
        <v>258</v>
      </c>
    </row>
    <row r="2228" spans="1:5" x14ac:dyDescent="0.25">
      <c r="A2228" s="459">
        <v>3119</v>
      </c>
      <c r="B2228" s="460" t="s">
        <v>10388</v>
      </c>
      <c r="C2228" s="459" t="s">
        <v>5122</v>
      </c>
      <c r="D2228" s="463">
        <v>1.74</v>
      </c>
      <c r="E2228" s="462" t="s">
        <v>258</v>
      </c>
    </row>
    <row r="2229" spans="1:5" x14ac:dyDescent="0.25">
      <c r="A2229" s="459">
        <v>3122</v>
      </c>
      <c r="B2229" s="460" t="s">
        <v>10389</v>
      </c>
      <c r="C2229" s="459" t="s">
        <v>5122</v>
      </c>
      <c r="D2229" s="463">
        <v>2.44</v>
      </c>
      <c r="E2229" s="462" t="s">
        <v>258</v>
      </c>
    </row>
    <row r="2230" spans="1:5" x14ac:dyDescent="0.25">
      <c r="A2230" s="459">
        <v>3121</v>
      </c>
      <c r="B2230" s="460" t="s">
        <v>10390</v>
      </c>
      <c r="C2230" s="459" t="s">
        <v>5122</v>
      </c>
      <c r="D2230" s="463">
        <v>3.79</v>
      </c>
      <c r="E2230" s="462" t="s">
        <v>258</v>
      </c>
    </row>
    <row r="2231" spans="1:5" x14ac:dyDescent="0.25">
      <c r="A2231" s="459">
        <v>3120</v>
      </c>
      <c r="B2231" s="460" t="s">
        <v>10391</v>
      </c>
      <c r="C2231" s="459" t="s">
        <v>5122</v>
      </c>
      <c r="D2231" s="463">
        <v>5.98</v>
      </c>
      <c r="E2231" s="462" t="s">
        <v>258</v>
      </c>
    </row>
    <row r="2232" spans="1:5" x14ac:dyDescent="0.25">
      <c r="A2232" s="459">
        <v>11455</v>
      </c>
      <c r="B2232" s="460" t="s">
        <v>10392</v>
      </c>
      <c r="C2232" s="459" t="s">
        <v>5122</v>
      </c>
      <c r="D2232" s="463">
        <v>8.39</v>
      </c>
      <c r="E2232" s="462" t="s">
        <v>258</v>
      </c>
    </row>
    <row r="2233" spans="1:5" ht="25.5" x14ac:dyDescent="0.25">
      <c r="A2233" s="459">
        <v>3111</v>
      </c>
      <c r="B2233" s="460" t="s">
        <v>10393</v>
      </c>
      <c r="C2233" s="459" t="s">
        <v>5122</v>
      </c>
      <c r="D2233" s="463">
        <v>20.079999999999998</v>
      </c>
      <c r="E2233" s="462" t="s">
        <v>258</v>
      </c>
    </row>
    <row r="2234" spans="1:5" ht="25.5" x14ac:dyDescent="0.25">
      <c r="A2234" s="459">
        <v>3108</v>
      </c>
      <c r="B2234" s="460" t="s">
        <v>10394</v>
      </c>
      <c r="C2234" s="459" t="s">
        <v>5122</v>
      </c>
      <c r="D2234" s="463">
        <v>21.07</v>
      </c>
      <c r="E2234" s="462" t="s">
        <v>258</v>
      </c>
    </row>
    <row r="2235" spans="1:5" ht="25.5" x14ac:dyDescent="0.25">
      <c r="A2235" s="459">
        <v>3105</v>
      </c>
      <c r="B2235" s="460" t="s">
        <v>10395</v>
      </c>
      <c r="C2235" s="459" t="s">
        <v>5122</v>
      </c>
      <c r="D2235" s="463">
        <v>32.729999999999997</v>
      </c>
      <c r="E2235" s="462" t="s">
        <v>258</v>
      </c>
    </row>
    <row r="2236" spans="1:5" ht="25.5" x14ac:dyDescent="0.25">
      <c r="A2236" s="459">
        <v>38178</v>
      </c>
      <c r="B2236" s="460" t="s">
        <v>10396</v>
      </c>
      <c r="C2236" s="459" t="s">
        <v>5122</v>
      </c>
      <c r="D2236" s="463">
        <v>21.39</v>
      </c>
      <c r="E2236" s="462" t="s">
        <v>258</v>
      </c>
    </row>
    <row r="2237" spans="1:5" ht="25.5" x14ac:dyDescent="0.25">
      <c r="A2237" s="459">
        <v>11458</v>
      </c>
      <c r="B2237" s="460" t="s">
        <v>10397</v>
      </c>
      <c r="C2237" s="459" t="s">
        <v>5122</v>
      </c>
      <c r="D2237" s="463">
        <v>18.739999999999998</v>
      </c>
      <c r="E2237" s="462" t="s">
        <v>258</v>
      </c>
    </row>
    <row r="2238" spans="1:5" ht="25.5" x14ac:dyDescent="0.25">
      <c r="A2238" s="459">
        <v>42481</v>
      </c>
      <c r="B2238" s="460" t="s">
        <v>10398</v>
      </c>
      <c r="C2238" s="459" t="s">
        <v>5124</v>
      </c>
      <c r="D2238" s="463">
        <v>24.73</v>
      </c>
      <c r="E2238" s="462" t="s">
        <v>258</v>
      </c>
    </row>
    <row r="2239" spans="1:5" ht="25.5" x14ac:dyDescent="0.25">
      <c r="A2239" s="459">
        <v>43458</v>
      </c>
      <c r="B2239" s="460" t="s">
        <v>10399</v>
      </c>
      <c r="C2239" s="459" t="s">
        <v>5121</v>
      </c>
      <c r="D2239" s="463">
        <v>0.04</v>
      </c>
      <c r="E2239" s="462" t="s">
        <v>258</v>
      </c>
    </row>
    <row r="2240" spans="1:5" ht="25.5" x14ac:dyDescent="0.25">
      <c r="A2240" s="459">
        <v>43470</v>
      </c>
      <c r="B2240" s="460" t="s">
        <v>10400</v>
      </c>
      <c r="C2240" s="459" t="s">
        <v>5130</v>
      </c>
      <c r="D2240" s="463">
        <v>7.37</v>
      </c>
      <c r="E2240" s="462" t="s">
        <v>258</v>
      </c>
    </row>
    <row r="2241" spans="1:5" ht="25.5" x14ac:dyDescent="0.25">
      <c r="A2241" s="459">
        <v>43459</v>
      </c>
      <c r="B2241" s="460" t="s">
        <v>10401</v>
      </c>
      <c r="C2241" s="459" t="s">
        <v>5121</v>
      </c>
      <c r="D2241" s="463">
        <v>0.34</v>
      </c>
      <c r="E2241" s="462" t="s">
        <v>258</v>
      </c>
    </row>
    <row r="2242" spans="1:5" ht="25.5" x14ac:dyDescent="0.25">
      <c r="A2242" s="459">
        <v>43471</v>
      </c>
      <c r="B2242" s="460" t="s">
        <v>10402</v>
      </c>
      <c r="C2242" s="459" t="s">
        <v>5130</v>
      </c>
      <c r="D2242" s="463">
        <v>64.61</v>
      </c>
      <c r="E2242" s="462" t="s">
        <v>258</v>
      </c>
    </row>
    <row r="2243" spans="1:5" ht="25.5" x14ac:dyDescent="0.25">
      <c r="A2243" s="459">
        <v>43460</v>
      </c>
      <c r="B2243" s="460" t="s">
        <v>10403</v>
      </c>
      <c r="C2243" s="459" t="s">
        <v>5121</v>
      </c>
      <c r="D2243" s="463">
        <v>0.55000000000000004</v>
      </c>
      <c r="E2243" s="462" t="s">
        <v>258</v>
      </c>
    </row>
    <row r="2244" spans="1:5" ht="25.5" x14ac:dyDescent="0.25">
      <c r="A2244" s="459">
        <v>43472</v>
      </c>
      <c r="B2244" s="460" t="s">
        <v>10404</v>
      </c>
      <c r="C2244" s="459" t="s">
        <v>5130</v>
      </c>
      <c r="D2244" s="463">
        <v>103.26</v>
      </c>
      <c r="E2244" s="462" t="s">
        <v>258</v>
      </c>
    </row>
    <row r="2245" spans="1:5" ht="25.5" x14ac:dyDescent="0.25">
      <c r="A2245" s="459">
        <v>43461</v>
      </c>
      <c r="B2245" s="460" t="s">
        <v>10405</v>
      </c>
      <c r="C2245" s="459" t="s">
        <v>5121</v>
      </c>
      <c r="D2245" s="463">
        <v>0.24</v>
      </c>
      <c r="E2245" s="462" t="s">
        <v>258</v>
      </c>
    </row>
    <row r="2246" spans="1:5" ht="25.5" x14ac:dyDescent="0.25">
      <c r="A2246" s="459">
        <v>43473</v>
      </c>
      <c r="B2246" s="460" t="s">
        <v>10406</v>
      </c>
      <c r="C2246" s="459" t="s">
        <v>5130</v>
      </c>
      <c r="D2246" s="463">
        <v>45.84</v>
      </c>
      <c r="E2246" s="462" t="s">
        <v>258</v>
      </c>
    </row>
    <row r="2247" spans="1:5" ht="25.5" x14ac:dyDescent="0.25">
      <c r="A2247" s="459">
        <v>43475</v>
      </c>
      <c r="B2247" s="460" t="s">
        <v>10407</v>
      </c>
      <c r="C2247" s="459" t="s">
        <v>5130</v>
      </c>
      <c r="D2247" s="463">
        <v>14.2</v>
      </c>
      <c r="E2247" s="462" t="s">
        <v>258</v>
      </c>
    </row>
    <row r="2248" spans="1:5" ht="25.5" x14ac:dyDescent="0.25">
      <c r="A2248" s="459">
        <v>43463</v>
      </c>
      <c r="B2248" s="460" t="s">
        <v>10407</v>
      </c>
      <c r="C2248" s="459" t="s">
        <v>5121</v>
      </c>
      <c r="D2248" s="463">
        <v>0.08</v>
      </c>
      <c r="E2248" s="462" t="s">
        <v>258</v>
      </c>
    </row>
    <row r="2249" spans="1:5" ht="25.5" x14ac:dyDescent="0.25">
      <c r="A2249" s="459">
        <v>43462</v>
      </c>
      <c r="B2249" s="460" t="s">
        <v>10408</v>
      </c>
      <c r="C2249" s="459" t="s">
        <v>5121</v>
      </c>
      <c r="D2249" s="463">
        <v>0.01</v>
      </c>
      <c r="E2249" s="462" t="s">
        <v>258</v>
      </c>
    </row>
    <row r="2250" spans="1:5" ht="25.5" x14ac:dyDescent="0.25">
      <c r="A2250" s="459">
        <v>43474</v>
      </c>
      <c r="B2250" s="460" t="s">
        <v>10409</v>
      </c>
      <c r="C2250" s="459" t="s">
        <v>5130</v>
      </c>
      <c r="D2250" s="463">
        <v>1.46</v>
      </c>
      <c r="E2250" s="462" t="s">
        <v>258</v>
      </c>
    </row>
    <row r="2251" spans="1:5" ht="25.5" x14ac:dyDescent="0.25">
      <c r="A2251" s="459">
        <v>43464</v>
      </c>
      <c r="B2251" s="460" t="s">
        <v>10410</v>
      </c>
      <c r="C2251" s="459" t="s">
        <v>5121</v>
      </c>
      <c r="D2251" s="463">
        <v>0.01</v>
      </c>
      <c r="E2251" s="462" t="s">
        <v>258</v>
      </c>
    </row>
    <row r="2252" spans="1:5" ht="25.5" x14ac:dyDescent="0.25">
      <c r="A2252" s="459">
        <v>43476</v>
      </c>
      <c r="B2252" s="460" t="s">
        <v>10411</v>
      </c>
      <c r="C2252" s="459" t="s">
        <v>5130</v>
      </c>
      <c r="D2252" s="463">
        <v>0.01</v>
      </c>
      <c r="E2252" s="462" t="s">
        <v>258</v>
      </c>
    </row>
    <row r="2253" spans="1:5" x14ac:dyDescent="0.25">
      <c r="A2253" s="459">
        <v>43465</v>
      </c>
      <c r="B2253" s="460" t="s">
        <v>10412</v>
      </c>
      <c r="C2253" s="459" t="s">
        <v>5121</v>
      </c>
      <c r="D2253" s="463">
        <v>0.48</v>
      </c>
      <c r="E2253" s="462" t="s">
        <v>258</v>
      </c>
    </row>
    <row r="2254" spans="1:5" ht="25.5" x14ac:dyDescent="0.25">
      <c r="A2254" s="459">
        <v>43477</v>
      </c>
      <c r="B2254" s="460" t="s">
        <v>10413</v>
      </c>
      <c r="C2254" s="459" t="s">
        <v>5130</v>
      </c>
      <c r="D2254" s="463">
        <v>91.21</v>
      </c>
      <c r="E2254" s="462" t="s">
        <v>258</v>
      </c>
    </row>
    <row r="2255" spans="1:5" x14ac:dyDescent="0.25">
      <c r="A2255" s="459">
        <v>43466</v>
      </c>
      <c r="B2255" s="460" t="s">
        <v>10414</v>
      </c>
      <c r="C2255" s="459" t="s">
        <v>5121</v>
      </c>
      <c r="D2255" s="463">
        <v>1.1599999999999999</v>
      </c>
      <c r="E2255" s="462" t="s">
        <v>258</v>
      </c>
    </row>
    <row r="2256" spans="1:5" ht="25.5" x14ac:dyDescent="0.25">
      <c r="A2256" s="459">
        <v>43478</v>
      </c>
      <c r="B2256" s="460" t="s">
        <v>10415</v>
      </c>
      <c r="C2256" s="459" t="s">
        <v>5130</v>
      </c>
      <c r="D2256" s="463">
        <v>219.5</v>
      </c>
      <c r="E2256" s="462" t="s">
        <v>258</v>
      </c>
    </row>
    <row r="2257" spans="1:5" x14ac:dyDescent="0.25">
      <c r="A2257" s="459">
        <v>43467</v>
      </c>
      <c r="B2257" s="460" t="s">
        <v>10416</v>
      </c>
      <c r="C2257" s="459" t="s">
        <v>5121</v>
      </c>
      <c r="D2257" s="463">
        <v>0.34</v>
      </c>
      <c r="E2257" s="462" t="s">
        <v>258</v>
      </c>
    </row>
    <row r="2258" spans="1:5" ht="25.5" x14ac:dyDescent="0.25">
      <c r="A2258" s="459">
        <v>43479</v>
      </c>
      <c r="B2258" s="460" t="s">
        <v>10417</v>
      </c>
      <c r="C2258" s="459" t="s">
        <v>5130</v>
      </c>
      <c r="D2258" s="463">
        <v>64.08</v>
      </c>
      <c r="E2258" s="462" t="s">
        <v>258</v>
      </c>
    </row>
    <row r="2259" spans="1:5" ht="25.5" x14ac:dyDescent="0.25">
      <c r="A2259" s="459">
        <v>43468</v>
      </c>
      <c r="B2259" s="460" t="s">
        <v>10418</v>
      </c>
      <c r="C2259" s="459" t="s">
        <v>5121</v>
      </c>
      <c r="D2259" s="463">
        <v>0.82</v>
      </c>
      <c r="E2259" s="462" t="s">
        <v>258</v>
      </c>
    </row>
    <row r="2260" spans="1:5" ht="25.5" x14ac:dyDescent="0.25">
      <c r="A2260" s="459">
        <v>43480</v>
      </c>
      <c r="B2260" s="460" t="s">
        <v>10419</v>
      </c>
      <c r="C2260" s="459" t="s">
        <v>5130</v>
      </c>
      <c r="D2260" s="463">
        <v>155.5</v>
      </c>
      <c r="E2260" s="462" t="s">
        <v>258</v>
      </c>
    </row>
    <row r="2261" spans="1:5" ht="25.5" x14ac:dyDescent="0.25">
      <c r="A2261" s="459">
        <v>43469</v>
      </c>
      <c r="B2261" s="460" t="s">
        <v>10420</v>
      </c>
      <c r="C2261" s="459" t="s">
        <v>5121</v>
      </c>
      <c r="D2261" s="463">
        <v>0.05</v>
      </c>
      <c r="E2261" s="462" t="s">
        <v>258</v>
      </c>
    </row>
    <row r="2262" spans="1:5" ht="25.5" x14ac:dyDescent="0.25">
      <c r="A2262" s="459">
        <v>43481</v>
      </c>
      <c r="B2262" s="460" t="s">
        <v>10421</v>
      </c>
      <c r="C2262" s="459" t="s">
        <v>5130</v>
      </c>
      <c r="D2262" s="463">
        <v>10.25</v>
      </c>
      <c r="E2262" s="462" t="s">
        <v>258</v>
      </c>
    </row>
    <row r="2263" spans="1:5" ht="25.5" x14ac:dyDescent="0.25">
      <c r="A2263" s="459">
        <v>11461</v>
      </c>
      <c r="B2263" s="460" t="s">
        <v>10422</v>
      </c>
      <c r="C2263" s="459" t="s">
        <v>5122</v>
      </c>
      <c r="D2263" s="463">
        <v>4.75</v>
      </c>
      <c r="E2263" s="462" t="s">
        <v>258</v>
      </c>
    </row>
    <row r="2264" spans="1:5" ht="25.5" x14ac:dyDescent="0.25">
      <c r="A2264" s="459">
        <v>3106</v>
      </c>
      <c r="B2264" s="460" t="s">
        <v>10423</v>
      </c>
      <c r="C2264" s="459" t="s">
        <v>5122</v>
      </c>
      <c r="D2264" s="463">
        <v>3.61</v>
      </c>
      <c r="E2264" s="462" t="s">
        <v>258</v>
      </c>
    </row>
    <row r="2265" spans="1:5" ht="25.5" x14ac:dyDescent="0.25">
      <c r="A2265" s="459">
        <v>3107</v>
      </c>
      <c r="B2265" s="460" t="s">
        <v>10424</v>
      </c>
      <c r="C2265" s="459" t="s">
        <v>5122</v>
      </c>
      <c r="D2265" s="463">
        <v>3.04</v>
      </c>
      <c r="E2265" s="462" t="s">
        <v>258</v>
      </c>
    </row>
    <row r="2266" spans="1:5" x14ac:dyDescent="0.25">
      <c r="A2266" s="459">
        <v>25951</v>
      </c>
      <c r="B2266" s="460" t="s">
        <v>10425</v>
      </c>
      <c r="C2266" s="459" t="s">
        <v>5126</v>
      </c>
      <c r="D2266" s="463">
        <v>2.5299999999999998</v>
      </c>
      <c r="E2266" s="462" t="s">
        <v>258</v>
      </c>
    </row>
    <row r="2267" spans="1:5" x14ac:dyDescent="0.25">
      <c r="A2267" s="459">
        <v>3123</v>
      </c>
      <c r="B2267" s="460" t="s">
        <v>10426</v>
      </c>
      <c r="C2267" s="459" t="s">
        <v>5126</v>
      </c>
      <c r="D2267" s="463">
        <v>2.36</v>
      </c>
      <c r="E2267" s="462" t="s">
        <v>258</v>
      </c>
    </row>
    <row r="2268" spans="1:5" x14ac:dyDescent="0.25">
      <c r="A2268" s="459">
        <v>38125</v>
      </c>
      <c r="B2268" s="460" t="s">
        <v>10427</v>
      </c>
      <c r="C2268" s="459" t="s">
        <v>5126</v>
      </c>
      <c r="D2268" s="463">
        <v>0.85</v>
      </c>
      <c r="E2268" s="462" t="s">
        <v>258</v>
      </c>
    </row>
    <row r="2269" spans="1:5" ht="25.5" x14ac:dyDescent="0.25">
      <c r="A2269" s="459">
        <v>39014</v>
      </c>
      <c r="B2269" s="460" t="s">
        <v>10428</v>
      </c>
      <c r="C2269" s="459" t="s">
        <v>5126</v>
      </c>
      <c r="D2269" s="463">
        <v>10.51</v>
      </c>
      <c r="E2269" s="462" t="s">
        <v>258</v>
      </c>
    </row>
    <row r="2270" spans="1:5" ht="25.5" x14ac:dyDescent="0.25">
      <c r="A2270" s="459">
        <v>11894</v>
      </c>
      <c r="B2270" s="460" t="s">
        <v>10429</v>
      </c>
      <c r="C2270" s="459" t="s">
        <v>5122</v>
      </c>
      <c r="D2270" s="463">
        <v>673.99</v>
      </c>
      <c r="E2270" s="462" t="s">
        <v>258</v>
      </c>
    </row>
    <row r="2271" spans="1:5" ht="25.5" x14ac:dyDescent="0.25">
      <c r="A2271" s="459">
        <v>39365</v>
      </c>
      <c r="B2271" s="460" t="s">
        <v>10430</v>
      </c>
      <c r="C2271" s="459" t="s">
        <v>5122</v>
      </c>
      <c r="D2271" s="463">
        <v>900.6</v>
      </c>
      <c r="E2271" s="462" t="s">
        <v>258</v>
      </c>
    </row>
    <row r="2272" spans="1:5" ht="25.5" x14ac:dyDescent="0.25">
      <c r="A2272" s="459">
        <v>39366</v>
      </c>
      <c r="B2272" s="460" t="s">
        <v>10431</v>
      </c>
      <c r="C2272" s="459" t="s">
        <v>5122</v>
      </c>
      <c r="D2272" s="461">
        <v>2305.9299999999998</v>
      </c>
      <c r="E2272" s="462" t="s">
        <v>258</v>
      </c>
    </row>
    <row r="2273" spans="1:5" ht="25.5" x14ac:dyDescent="0.25">
      <c r="A2273" s="459">
        <v>39367</v>
      </c>
      <c r="B2273" s="460" t="s">
        <v>10432</v>
      </c>
      <c r="C2273" s="459" t="s">
        <v>5122</v>
      </c>
      <c r="D2273" s="461">
        <v>3151.79</v>
      </c>
      <c r="E2273" s="462" t="s">
        <v>258</v>
      </c>
    </row>
    <row r="2274" spans="1:5" x14ac:dyDescent="0.25">
      <c r="A2274" s="459">
        <v>37394</v>
      </c>
      <c r="B2274" s="460" t="s">
        <v>10433</v>
      </c>
      <c r="C2274" s="459" t="s">
        <v>5140</v>
      </c>
      <c r="D2274" s="463">
        <v>27.98</v>
      </c>
      <c r="E2274" s="462" t="s">
        <v>258</v>
      </c>
    </row>
    <row r="2275" spans="1:5" x14ac:dyDescent="0.25">
      <c r="A2275" s="459">
        <v>14146</v>
      </c>
      <c r="B2275" s="460" t="s">
        <v>10434</v>
      </c>
      <c r="C2275" s="459" t="s">
        <v>5140</v>
      </c>
      <c r="D2275" s="463">
        <v>45</v>
      </c>
      <c r="E2275" s="462" t="s">
        <v>258</v>
      </c>
    </row>
    <row r="2276" spans="1:5" x14ac:dyDescent="0.25">
      <c r="A2276" s="459">
        <v>38134</v>
      </c>
      <c r="B2276" s="460" t="s">
        <v>10435</v>
      </c>
      <c r="C2276" s="459" t="s">
        <v>5126</v>
      </c>
      <c r="D2276" s="463">
        <v>46.85</v>
      </c>
      <c r="E2276" s="462" t="s">
        <v>258</v>
      </c>
    </row>
    <row r="2277" spans="1:5" x14ac:dyDescent="0.25">
      <c r="A2277" s="459">
        <v>38132</v>
      </c>
      <c r="B2277" s="460" t="s">
        <v>10436</v>
      </c>
      <c r="C2277" s="459" t="s">
        <v>5126</v>
      </c>
      <c r="D2277" s="463">
        <v>47.79</v>
      </c>
      <c r="E2277" s="462" t="s">
        <v>258</v>
      </c>
    </row>
    <row r="2278" spans="1:5" x14ac:dyDescent="0.25">
      <c r="A2278" s="459">
        <v>38133</v>
      </c>
      <c r="B2278" s="460" t="s">
        <v>10437</v>
      </c>
      <c r="C2278" s="459" t="s">
        <v>5126</v>
      </c>
      <c r="D2278" s="463">
        <v>46.22</v>
      </c>
      <c r="E2278" s="462" t="s">
        <v>258</v>
      </c>
    </row>
    <row r="2279" spans="1:5" ht="25.5" x14ac:dyDescent="0.25">
      <c r="A2279" s="459">
        <v>938</v>
      </c>
      <c r="B2279" s="460" t="s">
        <v>10438</v>
      </c>
      <c r="C2279" s="459" t="s">
        <v>5125</v>
      </c>
      <c r="D2279" s="463">
        <v>0.95</v>
      </c>
      <c r="E2279" s="462" t="s">
        <v>258</v>
      </c>
    </row>
    <row r="2280" spans="1:5" ht="25.5" x14ac:dyDescent="0.25">
      <c r="A2280" s="459">
        <v>937</v>
      </c>
      <c r="B2280" s="460" t="s">
        <v>10439</v>
      </c>
      <c r="C2280" s="459" t="s">
        <v>5125</v>
      </c>
      <c r="D2280" s="463">
        <v>5.91</v>
      </c>
      <c r="E2280" s="462" t="s">
        <v>258</v>
      </c>
    </row>
    <row r="2281" spans="1:5" ht="25.5" x14ac:dyDescent="0.25">
      <c r="A2281" s="459">
        <v>939</v>
      </c>
      <c r="B2281" s="460" t="s">
        <v>10440</v>
      </c>
      <c r="C2281" s="459" t="s">
        <v>5125</v>
      </c>
      <c r="D2281" s="463">
        <v>1.53</v>
      </c>
      <c r="E2281" s="462" t="s">
        <v>258</v>
      </c>
    </row>
    <row r="2282" spans="1:5" ht="25.5" x14ac:dyDescent="0.25">
      <c r="A2282" s="459">
        <v>944</v>
      </c>
      <c r="B2282" s="460" t="s">
        <v>10441</v>
      </c>
      <c r="C2282" s="459" t="s">
        <v>5125</v>
      </c>
      <c r="D2282" s="463">
        <v>2.61</v>
      </c>
      <c r="E2282" s="462" t="s">
        <v>258</v>
      </c>
    </row>
    <row r="2283" spans="1:5" ht="25.5" x14ac:dyDescent="0.25">
      <c r="A2283" s="459">
        <v>940</v>
      </c>
      <c r="B2283" s="460" t="s">
        <v>10442</v>
      </c>
      <c r="C2283" s="459" t="s">
        <v>5125</v>
      </c>
      <c r="D2283" s="463">
        <v>3.61</v>
      </c>
      <c r="E2283" s="462" t="s">
        <v>258</v>
      </c>
    </row>
    <row r="2284" spans="1:5" ht="25.5" x14ac:dyDescent="0.25">
      <c r="A2284" s="459">
        <v>936</v>
      </c>
      <c r="B2284" s="460" t="s">
        <v>10443</v>
      </c>
      <c r="C2284" s="459" t="s">
        <v>5125</v>
      </c>
      <c r="D2284" s="463">
        <v>1.22</v>
      </c>
      <c r="E2284" s="462" t="s">
        <v>258</v>
      </c>
    </row>
    <row r="2285" spans="1:5" ht="25.5" x14ac:dyDescent="0.25">
      <c r="A2285" s="459">
        <v>935</v>
      </c>
      <c r="B2285" s="460" t="s">
        <v>10444</v>
      </c>
      <c r="C2285" s="459" t="s">
        <v>5125</v>
      </c>
      <c r="D2285" s="463">
        <v>0.93</v>
      </c>
      <c r="E2285" s="462" t="s">
        <v>258</v>
      </c>
    </row>
    <row r="2286" spans="1:5" x14ac:dyDescent="0.25">
      <c r="A2286" s="459">
        <v>406</v>
      </c>
      <c r="B2286" s="460" t="s">
        <v>10445</v>
      </c>
      <c r="C2286" s="459" t="s">
        <v>5122</v>
      </c>
      <c r="D2286" s="463">
        <v>61.71</v>
      </c>
      <c r="E2286" s="462" t="s">
        <v>258</v>
      </c>
    </row>
    <row r="2287" spans="1:5" x14ac:dyDescent="0.25">
      <c r="A2287" s="459">
        <v>42529</v>
      </c>
      <c r="B2287" s="460" t="s">
        <v>10446</v>
      </c>
      <c r="C2287" s="459" t="s">
        <v>5125</v>
      </c>
      <c r="D2287" s="463">
        <v>0.92</v>
      </c>
      <c r="E2287" s="462" t="s">
        <v>258</v>
      </c>
    </row>
    <row r="2288" spans="1:5" ht="25.5" x14ac:dyDescent="0.25">
      <c r="A2288" s="459">
        <v>39634</v>
      </c>
      <c r="B2288" s="460" t="s">
        <v>10447</v>
      </c>
      <c r="C2288" s="459" t="s">
        <v>5125</v>
      </c>
      <c r="D2288" s="463">
        <v>7.26</v>
      </c>
      <c r="E2288" s="462" t="s">
        <v>258</v>
      </c>
    </row>
    <row r="2289" spans="1:5" x14ac:dyDescent="0.25">
      <c r="A2289" s="459">
        <v>39701</v>
      </c>
      <c r="B2289" s="460" t="s">
        <v>10448</v>
      </c>
      <c r="C2289" s="459" t="s">
        <v>5122</v>
      </c>
      <c r="D2289" s="463">
        <v>65.739999999999995</v>
      </c>
      <c r="E2289" s="462" t="s">
        <v>258</v>
      </c>
    </row>
    <row r="2290" spans="1:5" x14ac:dyDescent="0.25">
      <c r="A2290" s="459">
        <v>12815</v>
      </c>
      <c r="B2290" s="460" t="s">
        <v>10449</v>
      </c>
      <c r="C2290" s="459" t="s">
        <v>5122</v>
      </c>
      <c r="D2290" s="463">
        <v>6.94</v>
      </c>
      <c r="E2290" s="462" t="s">
        <v>258</v>
      </c>
    </row>
    <row r="2291" spans="1:5" x14ac:dyDescent="0.25">
      <c r="A2291" s="459">
        <v>407</v>
      </c>
      <c r="B2291" s="460" t="s">
        <v>10450</v>
      </c>
      <c r="C2291" s="459" t="s">
        <v>5126</v>
      </c>
      <c r="D2291" s="463">
        <v>35.200000000000003</v>
      </c>
      <c r="E2291" s="462" t="s">
        <v>258</v>
      </c>
    </row>
    <row r="2292" spans="1:5" ht="25.5" x14ac:dyDescent="0.25">
      <c r="A2292" s="459">
        <v>39431</v>
      </c>
      <c r="B2292" s="460" t="s">
        <v>10451</v>
      </c>
      <c r="C2292" s="459" t="s">
        <v>5125</v>
      </c>
      <c r="D2292" s="463">
        <v>0.24</v>
      </c>
      <c r="E2292" s="462" t="s">
        <v>258</v>
      </c>
    </row>
    <row r="2293" spans="1:5" ht="25.5" x14ac:dyDescent="0.25">
      <c r="A2293" s="459">
        <v>39432</v>
      </c>
      <c r="B2293" s="460" t="s">
        <v>10452</v>
      </c>
      <c r="C2293" s="459" t="s">
        <v>5125</v>
      </c>
      <c r="D2293" s="463">
        <v>3.14</v>
      </c>
      <c r="E2293" s="462" t="s">
        <v>258</v>
      </c>
    </row>
    <row r="2294" spans="1:5" x14ac:dyDescent="0.25">
      <c r="A2294" s="459">
        <v>20111</v>
      </c>
      <c r="B2294" s="460" t="s">
        <v>10453</v>
      </c>
      <c r="C2294" s="459" t="s">
        <v>5122</v>
      </c>
      <c r="D2294" s="463">
        <v>10.94</v>
      </c>
      <c r="E2294" s="462" t="s">
        <v>258</v>
      </c>
    </row>
    <row r="2295" spans="1:5" x14ac:dyDescent="0.25">
      <c r="A2295" s="459">
        <v>21127</v>
      </c>
      <c r="B2295" s="460" t="s">
        <v>10454</v>
      </c>
      <c r="C2295" s="459" t="s">
        <v>5122</v>
      </c>
      <c r="D2295" s="463">
        <v>4.13</v>
      </c>
      <c r="E2295" s="462" t="s">
        <v>258</v>
      </c>
    </row>
    <row r="2296" spans="1:5" x14ac:dyDescent="0.25">
      <c r="A2296" s="459">
        <v>404</v>
      </c>
      <c r="B2296" s="460" t="s">
        <v>10455</v>
      </c>
      <c r="C2296" s="459" t="s">
        <v>5125</v>
      </c>
      <c r="D2296" s="463">
        <v>1.49</v>
      </c>
      <c r="E2296" s="462" t="s">
        <v>258</v>
      </c>
    </row>
    <row r="2297" spans="1:5" x14ac:dyDescent="0.25">
      <c r="A2297" s="459">
        <v>14151</v>
      </c>
      <c r="B2297" s="460" t="s">
        <v>10456</v>
      </c>
      <c r="C2297" s="459" t="s">
        <v>5122</v>
      </c>
      <c r="D2297" s="463">
        <v>32.340000000000003</v>
      </c>
      <c r="E2297" s="462" t="s">
        <v>258</v>
      </c>
    </row>
    <row r="2298" spans="1:5" x14ac:dyDescent="0.25">
      <c r="A2298" s="459">
        <v>14153</v>
      </c>
      <c r="B2298" s="460" t="s">
        <v>10457</v>
      </c>
      <c r="C2298" s="459" t="s">
        <v>5122</v>
      </c>
      <c r="D2298" s="463">
        <v>36.56</v>
      </c>
      <c r="E2298" s="462" t="s">
        <v>258</v>
      </c>
    </row>
    <row r="2299" spans="1:5" x14ac:dyDescent="0.25">
      <c r="A2299" s="459">
        <v>14152</v>
      </c>
      <c r="B2299" s="460" t="s">
        <v>10458</v>
      </c>
      <c r="C2299" s="459" t="s">
        <v>5122</v>
      </c>
      <c r="D2299" s="463">
        <v>28.06</v>
      </c>
      <c r="E2299" s="462" t="s">
        <v>258</v>
      </c>
    </row>
    <row r="2300" spans="1:5" x14ac:dyDescent="0.25">
      <c r="A2300" s="459">
        <v>14154</v>
      </c>
      <c r="B2300" s="460" t="s">
        <v>10459</v>
      </c>
      <c r="C2300" s="459" t="s">
        <v>5122</v>
      </c>
      <c r="D2300" s="463">
        <v>98.24</v>
      </c>
      <c r="E2300" s="462" t="s">
        <v>258</v>
      </c>
    </row>
    <row r="2301" spans="1:5" ht="25.5" x14ac:dyDescent="0.25">
      <c r="A2301" s="459">
        <v>42015</v>
      </c>
      <c r="B2301" s="460" t="s">
        <v>10460</v>
      </c>
      <c r="C2301" s="459" t="s">
        <v>5125</v>
      </c>
      <c r="D2301" s="463">
        <v>0.08</v>
      </c>
      <c r="E2301" s="462" t="s">
        <v>258</v>
      </c>
    </row>
    <row r="2302" spans="1:5" x14ac:dyDescent="0.25">
      <c r="A2302" s="459">
        <v>3146</v>
      </c>
      <c r="B2302" s="460" t="s">
        <v>10461</v>
      </c>
      <c r="C2302" s="459" t="s">
        <v>5122</v>
      </c>
      <c r="D2302" s="463">
        <v>3.73</v>
      </c>
      <c r="E2302" s="462" t="s">
        <v>258</v>
      </c>
    </row>
    <row r="2303" spans="1:5" x14ac:dyDescent="0.25">
      <c r="A2303" s="459">
        <v>3143</v>
      </c>
      <c r="B2303" s="460" t="s">
        <v>10462</v>
      </c>
      <c r="C2303" s="459" t="s">
        <v>5122</v>
      </c>
      <c r="D2303" s="463">
        <v>8.48</v>
      </c>
      <c r="E2303" s="462" t="s">
        <v>258</v>
      </c>
    </row>
    <row r="2304" spans="1:5" x14ac:dyDescent="0.25">
      <c r="A2304" s="459">
        <v>3148</v>
      </c>
      <c r="B2304" s="460" t="s">
        <v>10463</v>
      </c>
      <c r="C2304" s="459" t="s">
        <v>5122</v>
      </c>
      <c r="D2304" s="463">
        <v>13.75</v>
      </c>
      <c r="E2304" s="462" t="s">
        <v>258</v>
      </c>
    </row>
    <row r="2305" spans="1:5" ht="25.5" x14ac:dyDescent="0.25">
      <c r="A2305" s="459">
        <v>4310</v>
      </c>
      <c r="B2305" s="460" t="s">
        <v>10464</v>
      </c>
      <c r="C2305" s="459" t="s">
        <v>5122</v>
      </c>
      <c r="D2305" s="463">
        <v>1.75</v>
      </c>
      <c r="E2305" s="462" t="s">
        <v>258</v>
      </c>
    </row>
    <row r="2306" spans="1:5" x14ac:dyDescent="0.25">
      <c r="A2306" s="459">
        <v>4311</v>
      </c>
      <c r="B2306" s="460" t="s">
        <v>10465</v>
      </c>
      <c r="C2306" s="459" t="s">
        <v>5122</v>
      </c>
      <c r="D2306" s="463">
        <v>1.23</v>
      </c>
      <c r="E2306" s="462" t="s">
        <v>258</v>
      </c>
    </row>
    <row r="2307" spans="1:5" x14ac:dyDescent="0.25">
      <c r="A2307" s="459">
        <v>4312</v>
      </c>
      <c r="B2307" s="460" t="s">
        <v>10466</v>
      </c>
      <c r="C2307" s="459" t="s">
        <v>5122</v>
      </c>
      <c r="D2307" s="463">
        <v>1.73</v>
      </c>
      <c r="E2307" s="462" t="s">
        <v>258</v>
      </c>
    </row>
    <row r="2308" spans="1:5" x14ac:dyDescent="0.25">
      <c r="A2308" s="459">
        <v>11162</v>
      </c>
      <c r="B2308" s="460" t="s">
        <v>10467</v>
      </c>
      <c r="C2308" s="459" t="s">
        <v>5122</v>
      </c>
      <c r="D2308" s="463">
        <v>1.57</v>
      </c>
      <c r="E2308" s="462" t="s">
        <v>258</v>
      </c>
    </row>
    <row r="2309" spans="1:5" x14ac:dyDescent="0.25">
      <c r="A2309" s="459">
        <v>13261</v>
      </c>
      <c r="B2309" s="460" t="s">
        <v>10468</v>
      </c>
      <c r="C2309" s="459" t="s">
        <v>5122</v>
      </c>
      <c r="D2309" s="463">
        <v>2.23</v>
      </c>
      <c r="E2309" s="462" t="s">
        <v>258</v>
      </c>
    </row>
    <row r="2310" spans="1:5" x14ac:dyDescent="0.25">
      <c r="A2310" s="459">
        <v>3255</v>
      </c>
      <c r="B2310" s="460" t="s">
        <v>10469</v>
      </c>
      <c r="C2310" s="459" t="s">
        <v>5122</v>
      </c>
      <c r="D2310" s="463">
        <v>5.28</v>
      </c>
      <c r="E2310" s="462" t="s">
        <v>258</v>
      </c>
    </row>
    <row r="2311" spans="1:5" x14ac:dyDescent="0.25">
      <c r="A2311" s="459">
        <v>3254</v>
      </c>
      <c r="B2311" s="460" t="s">
        <v>10470</v>
      </c>
      <c r="C2311" s="459" t="s">
        <v>5122</v>
      </c>
      <c r="D2311" s="463">
        <v>85.79</v>
      </c>
      <c r="E2311" s="462" t="s">
        <v>258</v>
      </c>
    </row>
    <row r="2312" spans="1:5" x14ac:dyDescent="0.25">
      <c r="A2312" s="459">
        <v>3259</v>
      </c>
      <c r="B2312" s="460" t="s">
        <v>10471</v>
      </c>
      <c r="C2312" s="459" t="s">
        <v>5122</v>
      </c>
      <c r="D2312" s="463">
        <v>10.31</v>
      </c>
      <c r="E2312" s="462" t="s">
        <v>258</v>
      </c>
    </row>
    <row r="2313" spans="1:5" x14ac:dyDescent="0.25">
      <c r="A2313" s="459">
        <v>3258</v>
      </c>
      <c r="B2313" s="460" t="s">
        <v>10472</v>
      </c>
      <c r="C2313" s="459" t="s">
        <v>5122</v>
      </c>
      <c r="D2313" s="463">
        <v>6.23</v>
      </c>
      <c r="E2313" s="462" t="s">
        <v>258</v>
      </c>
    </row>
    <row r="2314" spans="1:5" x14ac:dyDescent="0.25">
      <c r="A2314" s="459">
        <v>3251</v>
      </c>
      <c r="B2314" s="460" t="s">
        <v>10473</v>
      </c>
      <c r="C2314" s="459" t="s">
        <v>5122</v>
      </c>
      <c r="D2314" s="463">
        <v>3.67</v>
      </c>
      <c r="E2314" s="462" t="s">
        <v>258</v>
      </c>
    </row>
    <row r="2315" spans="1:5" x14ac:dyDescent="0.25">
      <c r="A2315" s="459">
        <v>3256</v>
      </c>
      <c r="B2315" s="460" t="s">
        <v>10474</v>
      </c>
      <c r="C2315" s="459" t="s">
        <v>5122</v>
      </c>
      <c r="D2315" s="463">
        <v>6.95</v>
      </c>
      <c r="E2315" s="462" t="s">
        <v>258</v>
      </c>
    </row>
    <row r="2316" spans="1:5" x14ac:dyDescent="0.25">
      <c r="A2316" s="459">
        <v>3261</v>
      </c>
      <c r="B2316" s="460" t="s">
        <v>10475</v>
      </c>
      <c r="C2316" s="459" t="s">
        <v>5122</v>
      </c>
      <c r="D2316" s="463">
        <v>75.87</v>
      </c>
      <c r="E2316" s="462" t="s">
        <v>258</v>
      </c>
    </row>
    <row r="2317" spans="1:5" x14ac:dyDescent="0.25">
      <c r="A2317" s="459">
        <v>3260</v>
      </c>
      <c r="B2317" s="460" t="s">
        <v>10476</v>
      </c>
      <c r="C2317" s="459" t="s">
        <v>5122</v>
      </c>
      <c r="D2317" s="463">
        <v>13.03</v>
      </c>
      <c r="E2317" s="462" t="s">
        <v>258</v>
      </c>
    </row>
    <row r="2318" spans="1:5" x14ac:dyDescent="0.25">
      <c r="A2318" s="459">
        <v>3272</v>
      </c>
      <c r="B2318" s="460" t="s">
        <v>10477</v>
      </c>
      <c r="C2318" s="459" t="s">
        <v>5122</v>
      </c>
      <c r="D2318" s="463">
        <v>29.49</v>
      </c>
      <c r="E2318" s="462" t="s">
        <v>258</v>
      </c>
    </row>
    <row r="2319" spans="1:5" x14ac:dyDescent="0.25">
      <c r="A2319" s="459">
        <v>3265</v>
      </c>
      <c r="B2319" s="460" t="s">
        <v>10478</v>
      </c>
      <c r="C2319" s="459" t="s">
        <v>5122</v>
      </c>
      <c r="D2319" s="463">
        <v>23.43</v>
      </c>
      <c r="E2319" s="462" t="s">
        <v>258</v>
      </c>
    </row>
    <row r="2320" spans="1:5" x14ac:dyDescent="0.25">
      <c r="A2320" s="459">
        <v>3262</v>
      </c>
      <c r="B2320" s="460" t="s">
        <v>10479</v>
      </c>
      <c r="C2320" s="459" t="s">
        <v>5122</v>
      </c>
      <c r="D2320" s="463">
        <v>10.25</v>
      </c>
      <c r="E2320" s="462" t="s">
        <v>258</v>
      </c>
    </row>
    <row r="2321" spans="1:5" x14ac:dyDescent="0.25">
      <c r="A2321" s="459">
        <v>3264</v>
      </c>
      <c r="B2321" s="460" t="s">
        <v>10480</v>
      </c>
      <c r="C2321" s="459" t="s">
        <v>5122</v>
      </c>
      <c r="D2321" s="463">
        <v>16.84</v>
      </c>
      <c r="E2321" s="462" t="s">
        <v>258</v>
      </c>
    </row>
    <row r="2322" spans="1:5" x14ac:dyDescent="0.25">
      <c r="A2322" s="459">
        <v>3267</v>
      </c>
      <c r="B2322" s="460" t="s">
        <v>10481</v>
      </c>
      <c r="C2322" s="459" t="s">
        <v>5122</v>
      </c>
      <c r="D2322" s="463">
        <v>55.01</v>
      </c>
      <c r="E2322" s="462" t="s">
        <v>258</v>
      </c>
    </row>
    <row r="2323" spans="1:5" x14ac:dyDescent="0.25">
      <c r="A2323" s="459">
        <v>3266</v>
      </c>
      <c r="B2323" s="460" t="s">
        <v>10482</v>
      </c>
      <c r="C2323" s="459" t="s">
        <v>5122</v>
      </c>
      <c r="D2323" s="463">
        <v>35</v>
      </c>
      <c r="E2323" s="462" t="s">
        <v>258</v>
      </c>
    </row>
    <row r="2324" spans="1:5" x14ac:dyDescent="0.25">
      <c r="A2324" s="459">
        <v>3263</v>
      </c>
      <c r="B2324" s="460" t="s">
        <v>10483</v>
      </c>
      <c r="C2324" s="459" t="s">
        <v>5122</v>
      </c>
      <c r="D2324" s="463">
        <v>14.01</v>
      </c>
      <c r="E2324" s="462" t="s">
        <v>258</v>
      </c>
    </row>
    <row r="2325" spans="1:5" x14ac:dyDescent="0.25">
      <c r="A2325" s="459">
        <v>3268</v>
      </c>
      <c r="B2325" s="460" t="s">
        <v>10484</v>
      </c>
      <c r="C2325" s="459" t="s">
        <v>5122</v>
      </c>
      <c r="D2325" s="463">
        <v>74.38</v>
      </c>
      <c r="E2325" s="462" t="s">
        <v>258</v>
      </c>
    </row>
    <row r="2326" spans="1:5" x14ac:dyDescent="0.25">
      <c r="A2326" s="459">
        <v>3271</v>
      </c>
      <c r="B2326" s="460" t="s">
        <v>10485</v>
      </c>
      <c r="C2326" s="459" t="s">
        <v>5122</v>
      </c>
      <c r="D2326" s="463">
        <v>109.97</v>
      </c>
      <c r="E2326" s="462" t="s">
        <v>258</v>
      </c>
    </row>
    <row r="2327" spans="1:5" x14ac:dyDescent="0.25">
      <c r="A2327" s="459">
        <v>3270</v>
      </c>
      <c r="B2327" s="460" t="s">
        <v>10486</v>
      </c>
      <c r="C2327" s="459" t="s">
        <v>5122</v>
      </c>
      <c r="D2327" s="463">
        <v>184.76</v>
      </c>
      <c r="E2327" s="462" t="s">
        <v>258</v>
      </c>
    </row>
    <row r="2328" spans="1:5" ht="25.5" x14ac:dyDescent="0.25">
      <c r="A2328" s="459">
        <v>3275</v>
      </c>
      <c r="B2328" s="460" t="s">
        <v>10487</v>
      </c>
      <c r="C2328" s="459" t="s">
        <v>5124</v>
      </c>
      <c r="D2328" s="463">
        <v>58.63</v>
      </c>
      <c r="E2328" s="462" t="s">
        <v>258</v>
      </c>
    </row>
    <row r="2329" spans="1:5" ht="38.25" x14ac:dyDescent="0.25">
      <c r="A2329" s="459">
        <v>39512</v>
      </c>
      <c r="B2329" s="460" t="s">
        <v>10488</v>
      </c>
      <c r="C2329" s="459" t="s">
        <v>5124</v>
      </c>
      <c r="D2329" s="463">
        <v>63.58</v>
      </c>
      <c r="E2329" s="462" t="s">
        <v>258</v>
      </c>
    </row>
    <row r="2330" spans="1:5" ht="25.5" x14ac:dyDescent="0.25">
      <c r="A2330" s="459">
        <v>39511</v>
      </c>
      <c r="B2330" s="460" t="s">
        <v>10489</v>
      </c>
      <c r="C2330" s="459" t="s">
        <v>5124</v>
      </c>
      <c r="D2330" s="463">
        <v>69.36</v>
      </c>
      <c r="E2330" s="462" t="s">
        <v>258</v>
      </c>
    </row>
    <row r="2331" spans="1:5" ht="38.25" x14ac:dyDescent="0.25">
      <c r="A2331" s="459">
        <v>39513</v>
      </c>
      <c r="B2331" s="460" t="s">
        <v>10490</v>
      </c>
      <c r="C2331" s="459" t="s">
        <v>5124</v>
      </c>
      <c r="D2331" s="463">
        <v>74.39</v>
      </c>
      <c r="E2331" s="462" t="s">
        <v>258</v>
      </c>
    </row>
    <row r="2332" spans="1:5" ht="25.5" x14ac:dyDescent="0.25">
      <c r="A2332" s="459">
        <v>3286</v>
      </c>
      <c r="B2332" s="460" t="s">
        <v>10491</v>
      </c>
      <c r="C2332" s="459" t="s">
        <v>5124</v>
      </c>
      <c r="D2332" s="463">
        <v>58.89</v>
      </c>
      <c r="E2332" s="462" t="s">
        <v>258</v>
      </c>
    </row>
    <row r="2333" spans="1:5" ht="25.5" x14ac:dyDescent="0.25">
      <c r="A2333" s="459">
        <v>3287</v>
      </c>
      <c r="B2333" s="460" t="s">
        <v>10492</v>
      </c>
      <c r="C2333" s="459" t="s">
        <v>5124</v>
      </c>
      <c r="D2333" s="463">
        <v>89</v>
      </c>
      <c r="E2333" s="462" t="s">
        <v>258</v>
      </c>
    </row>
    <row r="2334" spans="1:5" ht="25.5" x14ac:dyDescent="0.25">
      <c r="A2334" s="459">
        <v>3283</v>
      </c>
      <c r="B2334" s="460" t="s">
        <v>10493</v>
      </c>
      <c r="C2334" s="459" t="s">
        <v>5124</v>
      </c>
      <c r="D2334" s="463">
        <v>18.690000000000001</v>
      </c>
      <c r="E2334" s="462" t="s">
        <v>258</v>
      </c>
    </row>
    <row r="2335" spans="1:5" ht="25.5" x14ac:dyDescent="0.25">
      <c r="A2335" s="459">
        <v>11587</v>
      </c>
      <c r="B2335" s="460" t="s">
        <v>10494</v>
      </c>
      <c r="C2335" s="459" t="s">
        <v>5124</v>
      </c>
      <c r="D2335" s="463">
        <v>40.200000000000003</v>
      </c>
      <c r="E2335" s="462" t="s">
        <v>258</v>
      </c>
    </row>
    <row r="2336" spans="1:5" ht="25.5" x14ac:dyDescent="0.25">
      <c r="A2336" s="459">
        <v>36225</v>
      </c>
      <c r="B2336" s="460" t="s">
        <v>10495</v>
      </c>
      <c r="C2336" s="459" t="s">
        <v>5124</v>
      </c>
      <c r="D2336" s="463">
        <v>16.329999999999998</v>
      </c>
      <c r="E2336" s="462" t="s">
        <v>258</v>
      </c>
    </row>
    <row r="2337" spans="1:5" ht="25.5" x14ac:dyDescent="0.25">
      <c r="A2337" s="459">
        <v>36230</v>
      </c>
      <c r="B2337" s="460" t="s">
        <v>10496</v>
      </c>
      <c r="C2337" s="459" t="s">
        <v>5124</v>
      </c>
      <c r="D2337" s="463">
        <v>12</v>
      </c>
      <c r="E2337" s="462" t="s">
        <v>258</v>
      </c>
    </row>
    <row r="2338" spans="1:5" ht="25.5" x14ac:dyDescent="0.25">
      <c r="A2338" s="459">
        <v>36238</v>
      </c>
      <c r="B2338" s="460" t="s">
        <v>10497</v>
      </c>
      <c r="C2338" s="459" t="s">
        <v>5124</v>
      </c>
      <c r="D2338" s="463">
        <v>11.72</v>
      </c>
      <c r="E2338" s="462" t="s">
        <v>258</v>
      </c>
    </row>
    <row r="2339" spans="1:5" x14ac:dyDescent="0.25">
      <c r="A2339" s="459">
        <v>11887</v>
      </c>
      <c r="B2339" s="460" t="s">
        <v>10498</v>
      </c>
      <c r="C2339" s="459" t="s">
        <v>5122</v>
      </c>
      <c r="D2339" s="461">
        <v>3175</v>
      </c>
      <c r="E2339" s="462" t="s">
        <v>258</v>
      </c>
    </row>
    <row r="2340" spans="1:5" x14ac:dyDescent="0.25">
      <c r="A2340" s="459">
        <v>11883</v>
      </c>
      <c r="B2340" s="460" t="s">
        <v>10499</v>
      </c>
      <c r="C2340" s="459" t="s">
        <v>5122</v>
      </c>
      <c r="D2340" s="461">
        <v>4667.8100000000004</v>
      </c>
      <c r="E2340" s="462" t="s">
        <v>258</v>
      </c>
    </row>
    <row r="2341" spans="1:5" x14ac:dyDescent="0.25">
      <c r="A2341" s="459">
        <v>11884</v>
      </c>
      <c r="B2341" s="460" t="s">
        <v>10500</v>
      </c>
      <c r="C2341" s="459" t="s">
        <v>5122</v>
      </c>
      <c r="D2341" s="461">
        <v>5008.1499999999996</v>
      </c>
      <c r="E2341" s="462" t="s">
        <v>258</v>
      </c>
    </row>
    <row r="2342" spans="1:5" x14ac:dyDescent="0.25">
      <c r="A2342" s="459">
        <v>11885</v>
      </c>
      <c r="B2342" s="460" t="s">
        <v>10501</v>
      </c>
      <c r="C2342" s="459" t="s">
        <v>5122</v>
      </c>
      <c r="D2342" s="461">
        <v>5585.78</v>
      </c>
      <c r="E2342" s="462" t="s">
        <v>258</v>
      </c>
    </row>
    <row r="2343" spans="1:5" x14ac:dyDescent="0.25">
      <c r="A2343" s="459">
        <v>11886</v>
      </c>
      <c r="B2343" s="460" t="s">
        <v>10502</v>
      </c>
      <c r="C2343" s="459" t="s">
        <v>5122</v>
      </c>
      <c r="D2343" s="461">
        <v>1800.28</v>
      </c>
      <c r="E2343" s="462" t="s">
        <v>258</v>
      </c>
    </row>
    <row r="2344" spans="1:5" x14ac:dyDescent="0.25">
      <c r="A2344" s="459">
        <v>11888</v>
      </c>
      <c r="B2344" s="460" t="s">
        <v>10503</v>
      </c>
      <c r="C2344" s="459" t="s">
        <v>5122</v>
      </c>
      <c r="D2344" s="461">
        <v>4227.76</v>
      </c>
      <c r="E2344" s="462" t="s">
        <v>258</v>
      </c>
    </row>
    <row r="2345" spans="1:5" x14ac:dyDescent="0.25">
      <c r="A2345" s="459">
        <v>3277</v>
      </c>
      <c r="B2345" s="460" t="s">
        <v>10504</v>
      </c>
      <c r="C2345" s="459" t="s">
        <v>5122</v>
      </c>
      <c r="D2345" s="463">
        <v>712.98</v>
      </c>
      <c r="E2345" s="462" t="s">
        <v>258</v>
      </c>
    </row>
    <row r="2346" spans="1:5" x14ac:dyDescent="0.25">
      <c r="A2346" s="459">
        <v>3281</v>
      </c>
      <c r="B2346" s="460" t="s">
        <v>10505</v>
      </c>
      <c r="C2346" s="459" t="s">
        <v>5122</v>
      </c>
      <c r="D2346" s="463">
        <v>590.42999999999995</v>
      </c>
      <c r="E2346" s="462" t="s">
        <v>258</v>
      </c>
    </row>
    <row r="2347" spans="1:5" ht="25.5" x14ac:dyDescent="0.25">
      <c r="A2347" s="459">
        <v>39363</v>
      </c>
      <c r="B2347" s="460" t="s">
        <v>10506</v>
      </c>
      <c r="C2347" s="459" t="s">
        <v>5122</v>
      </c>
      <c r="D2347" s="461">
        <v>3668.53</v>
      </c>
      <c r="E2347" s="462" t="s">
        <v>258</v>
      </c>
    </row>
    <row r="2348" spans="1:5" ht="25.5" x14ac:dyDescent="0.25">
      <c r="A2348" s="459">
        <v>39361</v>
      </c>
      <c r="B2348" s="460" t="s">
        <v>10507</v>
      </c>
      <c r="C2348" s="459" t="s">
        <v>5122</v>
      </c>
      <c r="D2348" s="463">
        <v>943.33</v>
      </c>
      <c r="E2348" s="462" t="s">
        <v>258</v>
      </c>
    </row>
    <row r="2349" spans="1:5" ht="25.5" x14ac:dyDescent="0.25">
      <c r="A2349" s="459">
        <v>39362</v>
      </c>
      <c r="B2349" s="460" t="s">
        <v>10508</v>
      </c>
      <c r="C2349" s="459" t="s">
        <v>5122</v>
      </c>
      <c r="D2349" s="461">
        <v>2902.88</v>
      </c>
      <c r="E2349" s="462" t="s">
        <v>258</v>
      </c>
    </row>
    <row r="2350" spans="1:5" ht="38.25" x14ac:dyDescent="0.25">
      <c r="A2350" s="459">
        <v>39364</v>
      </c>
      <c r="B2350" s="460" t="s">
        <v>10509</v>
      </c>
      <c r="C2350" s="459" t="s">
        <v>5122</v>
      </c>
      <c r="D2350" s="461">
        <v>8385.2099999999991</v>
      </c>
      <c r="E2350" s="462" t="s">
        <v>258</v>
      </c>
    </row>
    <row r="2351" spans="1:5" x14ac:dyDescent="0.25">
      <c r="A2351" s="459">
        <v>14576</v>
      </c>
      <c r="B2351" s="460" t="s">
        <v>10510</v>
      </c>
      <c r="C2351" s="459" t="s">
        <v>5122</v>
      </c>
      <c r="D2351" s="461">
        <v>4112472.13</v>
      </c>
      <c r="E2351" s="462" t="s">
        <v>258</v>
      </c>
    </row>
    <row r="2352" spans="1:5" x14ac:dyDescent="0.25">
      <c r="A2352" s="459">
        <v>13877</v>
      </c>
      <c r="B2352" s="460" t="s">
        <v>10511</v>
      </c>
      <c r="C2352" s="459" t="s">
        <v>5122</v>
      </c>
      <c r="D2352" s="461">
        <v>1760487.98</v>
      </c>
      <c r="E2352" s="462" t="s">
        <v>258</v>
      </c>
    </row>
    <row r="2353" spans="1:5" x14ac:dyDescent="0.25">
      <c r="A2353" s="459">
        <v>7307</v>
      </c>
      <c r="B2353" s="460" t="s">
        <v>10512</v>
      </c>
      <c r="C2353" s="459" t="s">
        <v>5127</v>
      </c>
      <c r="D2353" s="463">
        <v>25.94</v>
      </c>
      <c r="E2353" s="462" t="s">
        <v>258</v>
      </c>
    </row>
    <row r="2354" spans="1:5" x14ac:dyDescent="0.25">
      <c r="A2354" s="459">
        <v>38122</v>
      </c>
      <c r="B2354" s="460" t="s">
        <v>10513</v>
      </c>
      <c r="C2354" s="459" t="s">
        <v>5127</v>
      </c>
      <c r="D2354" s="463">
        <v>12.88</v>
      </c>
      <c r="E2354" s="462" t="s">
        <v>258</v>
      </c>
    </row>
    <row r="2355" spans="1:5" x14ac:dyDescent="0.25">
      <c r="A2355" s="459">
        <v>6086</v>
      </c>
      <c r="B2355" s="460" t="s">
        <v>10514</v>
      </c>
      <c r="C2355" s="459" t="s">
        <v>5141</v>
      </c>
      <c r="D2355" s="463">
        <v>78.08</v>
      </c>
      <c r="E2355" s="462" t="s">
        <v>258</v>
      </c>
    </row>
    <row r="2356" spans="1:5" ht="25.5" x14ac:dyDescent="0.25">
      <c r="A2356" s="459">
        <v>38633</v>
      </c>
      <c r="B2356" s="460" t="s">
        <v>10515</v>
      </c>
      <c r="C2356" s="459" t="s">
        <v>5122</v>
      </c>
      <c r="D2356" s="463">
        <v>9.06</v>
      </c>
      <c r="E2356" s="462" t="s">
        <v>258</v>
      </c>
    </row>
    <row r="2357" spans="1:5" ht="25.5" x14ac:dyDescent="0.25">
      <c r="A2357" s="459">
        <v>12344</v>
      </c>
      <c r="B2357" s="460" t="s">
        <v>10516</v>
      </c>
      <c r="C2357" s="459" t="s">
        <v>5122</v>
      </c>
      <c r="D2357" s="463">
        <v>2.57</v>
      </c>
      <c r="E2357" s="462" t="s">
        <v>258</v>
      </c>
    </row>
    <row r="2358" spans="1:5" ht="25.5" x14ac:dyDescent="0.25">
      <c r="A2358" s="459">
        <v>12343</v>
      </c>
      <c r="B2358" s="460" t="s">
        <v>10517</v>
      </c>
      <c r="C2358" s="459" t="s">
        <v>5122</v>
      </c>
      <c r="D2358" s="463">
        <v>3.98</v>
      </c>
      <c r="E2358" s="462" t="s">
        <v>258</v>
      </c>
    </row>
    <row r="2359" spans="1:5" ht="25.5" x14ac:dyDescent="0.25">
      <c r="A2359" s="459">
        <v>3295</v>
      </c>
      <c r="B2359" s="460" t="s">
        <v>10518</v>
      </c>
      <c r="C2359" s="459" t="s">
        <v>5122</v>
      </c>
      <c r="D2359" s="463">
        <v>13.91</v>
      </c>
      <c r="E2359" s="462" t="s">
        <v>258</v>
      </c>
    </row>
    <row r="2360" spans="1:5" ht="25.5" x14ac:dyDescent="0.25">
      <c r="A2360" s="459">
        <v>3302</v>
      </c>
      <c r="B2360" s="460" t="s">
        <v>10519</v>
      </c>
      <c r="C2360" s="459" t="s">
        <v>5122</v>
      </c>
      <c r="D2360" s="463">
        <v>14.54</v>
      </c>
      <c r="E2360" s="462" t="s">
        <v>258</v>
      </c>
    </row>
    <row r="2361" spans="1:5" ht="25.5" x14ac:dyDescent="0.25">
      <c r="A2361" s="459">
        <v>3297</v>
      </c>
      <c r="B2361" s="460" t="s">
        <v>10520</v>
      </c>
      <c r="C2361" s="459" t="s">
        <v>5122</v>
      </c>
      <c r="D2361" s="463">
        <v>15.52</v>
      </c>
      <c r="E2361" s="462" t="s">
        <v>258</v>
      </c>
    </row>
    <row r="2362" spans="1:5" ht="25.5" x14ac:dyDescent="0.25">
      <c r="A2362" s="459">
        <v>3294</v>
      </c>
      <c r="B2362" s="460" t="s">
        <v>10521</v>
      </c>
      <c r="C2362" s="459" t="s">
        <v>5122</v>
      </c>
      <c r="D2362" s="463">
        <v>15.76</v>
      </c>
      <c r="E2362" s="462" t="s">
        <v>258</v>
      </c>
    </row>
    <row r="2363" spans="1:5" ht="25.5" x14ac:dyDescent="0.25">
      <c r="A2363" s="459">
        <v>3292</v>
      </c>
      <c r="B2363" s="460" t="s">
        <v>10522</v>
      </c>
      <c r="C2363" s="459" t="s">
        <v>5122</v>
      </c>
      <c r="D2363" s="463">
        <v>14.81</v>
      </c>
      <c r="E2363" s="462" t="s">
        <v>258</v>
      </c>
    </row>
    <row r="2364" spans="1:5" ht="25.5" x14ac:dyDescent="0.25">
      <c r="A2364" s="459">
        <v>3298</v>
      </c>
      <c r="B2364" s="460" t="s">
        <v>10523</v>
      </c>
      <c r="C2364" s="459" t="s">
        <v>5122</v>
      </c>
      <c r="D2364" s="463">
        <v>34.71</v>
      </c>
      <c r="E2364" s="462" t="s">
        <v>258</v>
      </c>
    </row>
    <row r="2365" spans="1:5" ht="25.5" x14ac:dyDescent="0.25">
      <c r="A2365" s="459">
        <v>11596</v>
      </c>
      <c r="B2365" s="460" t="s">
        <v>10524</v>
      </c>
      <c r="C2365" s="459" t="s">
        <v>5122</v>
      </c>
      <c r="D2365" s="463">
        <v>427.37</v>
      </c>
      <c r="E2365" s="462" t="s">
        <v>258</v>
      </c>
    </row>
    <row r="2366" spans="1:5" ht="25.5" x14ac:dyDescent="0.25">
      <c r="A2366" s="459">
        <v>34802</v>
      </c>
      <c r="B2366" s="460" t="s">
        <v>10525</v>
      </c>
      <c r="C2366" s="459" t="s">
        <v>5122</v>
      </c>
      <c r="D2366" s="461">
        <v>1173.69</v>
      </c>
      <c r="E2366" s="462" t="s">
        <v>258</v>
      </c>
    </row>
    <row r="2367" spans="1:5" ht="25.5" x14ac:dyDescent="0.25">
      <c r="A2367" s="459">
        <v>11588</v>
      </c>
      <c r="B2367" s="460" t="s">
        <v>10526</v>
      </c>
      <c r="C2367" s="459" t="s">
        <v>5122</v>
      </c>
      <c r="D2367" s="461">
        <v>1266.23</v>
      </c>
      <c r="E2367" s="462" t="s">
        <v>258</v>
      </c>
    </row>
    <row r="2368" spans="1:5" ht="25.5" x14ac:dyDescent="0.25">
      <c r="A2368" s="459">
        <v>34383</v>
      </c>
      <c r="B2368" s="460" t="s">
        <v>10527</v>
      </c>
      <c r="C2368" s="459" t="s">
        <v>5122</v>
      </c>
      <c r="D2368" s="461">
        <v>1392.94</v>
      </c>
      <c r="E2368" s="462" t="s">
        <v>258</v>
      </c>
    </row>
    <row r="2369" spans="1:5" ht="25.5" x14ac:dyDescent="0.25">
      <c r="A2369" s="459">
        <v>40451</v>
      </c>
      <c r="B2369" s="460" t="s">
        <v>10528</v>
      </c>
      <c r="C2369" s="459" t="s">
        <v>5124</v>
      </c>
      <c r="D2369" s="463">
        <v>112.6</v>
      </c>
      <c r="E2369" s="462" t="s">
        <v>258</v>
      </c>
    </row>
    <row r="2370" spans="1:5" ht="25.5" x14ac:dyDescent="0.25">
      <c r="A2370" s="459">
        <v>40453</v>
      </c>
      <c r="B2370" s="460" t="s">
        <v>10529</v>
      </c>
      <c r="C2370" s="459" t="s">
        <v>5124</v>
      </c>
      <c r="D2370" s="463">
        <v>121.83</v>
      </c>
      <c r="E2370" s="462" t="s">
        <v>258</v>
      </c>
    </row>
    <row r="2371" spans="1:5" ht="25.5" x14ac:dyDescent="0.25">
      <c r="A2371" s="459">
        <v>40452</v>
      </c>
      <c r="B2371" s="460" t="s">
        <v>10530</v>
      </c>
      <c r="C2371" s="459" t="s">
        <v>5124</v>
      </c>
      <c r="D2371" s="463">
        <v>133.63</v>
      </c>
      <c r="E2371" s="462" t="s">
        <v>258</v>
      </c>
    </row>
    <row r="2372" spans="1:5" ht="25.5" x14ac:dyDescent="0.25">
      <c r="A2372" s="459">
        <v>11594</v>
      </c>
      <c r="B2372" s="460" t="s">
        <v>10531</v>
      </c>
      <c r="C2372" s="459" t="s">
        <v>5122</v>
      </c>
      <c r="D2372" s="463">
        <v>403.58</v>
      </c>
      <c r="E2372" s="462" t="s">
        <v>258</v>
      </c>
    </row>
    <row r="2373" spans="1:5" ht="25.5" x14ac:dyDescent="0.25">
      <c r="A2373" s="459">
        <v>3311</v>
      </c>
      <c r="B2373" s="460" t="s">
        <v>10532</v>
      </c>
      <c r="C2373" s="459" t="s">
        <v>5123</v>
      </c>
      <c r="D2373" s="463">
        <v>403.58</v>
      </c>
      <c r="E2373" s="462" t="s">
        <v>258</v>
      </c>
    </row>
    <row r="2374" spans="1:5" x14ac:dyDescent="0.25">
      <c r="A2374" s="459">
        <v>11599</v>
      </c>
      <c r="B2374" s="460" t="s">
        <v>10533</v>
      </c>
      <c r="C2374" s="459" t="s">
        <v>5122</v>
      </c>
      <c r="D2374" s="463">
        <v>536.72</v>
      </c>
      <c r="E2374" s="462" t="s">
        <v>258</v>
      </c>
    </row>
    <row r="2375" spans="1:5" ht="25.5" x14ac:dyDescent="0.25">
      <c r="A2375" s="459">
        <v>11593</v>
      </c>
      <c r="B2375" s="460" t="s">
        <v>10534</v>
      </c>
      <c r="C2375" s="459" t="s">
        <v>5122</v>
      </c>
      <c r="D2375" s="463">
        <v>752.44</v>
      </c>
      <c r="E2375" s="462" t="s">
        <v>258</v>
      </c>
    </row>
    <row r="2376" spans="1:5" ht="25.5" x14ac:dyDescent="0.25">
      <c r="A2376" s="459">
        <v>3314</v>
      </c>
      <c r="B2376" s="460" t="s">
        <v>10535</v>
      </c>
      <c r="C2376" s="459" t="s">
        <v>5123</v>
      </c>
      <c r="D2376" s="463">
        <v>538.15</v>
      </c>
      <c r="E2376" s="462" t="s">
        <v>258</v>
      </c>
    </row>
    <row r="2377" spans="1:5" ht="25.5" x14ac:dyDescent="0.25">
      <c r="A2377" s="459">
        <v>11597</v>
      </c>
      <c r="B2377" s="460" t="s">
        <v>10536</v>
      </c>
      <c r="C2377" s="459" t="s">
        <v>5122</v>
      </c>
      <c r="D2377" s="463">
        <v>625.79999999999995</v>
      </c>
      <c r="E2377" s="462" t="s">
        <v>258</v>
      </c>
    </row>
    <row r="2378" spans="1:5" x14ac:dyDescent="0.25">
      <c r="A2378" s="459">
        <v>3309</v>
      </c>
      <c r="B2378" s="460" t="s">
        <v>10537</v>
      </c>
      <c r="C2378" s="459" t="s">
        <v>5123</v>
      </c>
      <c r="D2378" s="463">
        <v>427.37</v>
      </c>
      <c r="E2378" s="462" t="s">
        <v>258</v>
      </c>
    </row>
    <row r="2379" spans="1:5" ht="38.25" x14ac:dyDescent="0.25">
      <c r="A2379" s="459">
        <v>34612</v>
      </c>
      <c r="B2379" s="460" t="s">
        <v>10538</v>
      </c>
      <c r="C2379" s="459" t="s">
        <v>5122</v>
      </c>
      <c r="D2379" s="463">
        <v>774.01</v>
      </c>
      <c r="E2379" s="462" t="s">
        <v>258</v>
      </c>
    </row>
    <row r="2380" spans="1:5" ht="38.25" x14ac:dyDescent="0.25">
      <c r="A2380" s="459">
        <v>34635</v>
      </c>
      <c r="B2380" s="460" t="s">
        <v>10539</v>
      </c>
      <c r="C2380" s="459" t="s">
        <v>5122</v>
      </c>
      <c r="D2380" s="463">
        <v>995.34</v>
      </c>
      <c r="E2380" s="462" t="s">
        <v>258</v>
      </c>
    </row>
    <row r="2381" spans="1:5" ht="38.25" x14ac:dyDescent="0.25">
      <c r="A2381" s="459">
        <v>34633</v>
      </c>
      <c r="B2381" s="460" t="s">
        <v>10540</v>
      </c>
      <c r="C2381" s="459" t="s">
        <v>5122</v>
      </c>
      <c r="D2381" s="461">
        <v>1097.1300000000001</v>
      </c>
      <c r="E2381" s="462" t="s">
        <v>258</v>
      </c>
    </row>
    <row r="2382" spans="1:5" ht="25.5" x14ac:dyDescent="0.25">
      <c r="A2382" s="459">
        <v>40440</v>
      </c>
      <c r="B2382" s="460" t="s">
        <v>10541</v>
      </c>
      <c r="C2382" s="459" t="s">
        <v>5123</v>
      </c>
      <c r="D2382" s="463">
        <v>560.54</v>
      </c>
      <c r="E2382" s="462" t="s">
        <v>258</v>
      </c>
    </row>
    <row r="2383" spans="1:5" ht="25.5" x14ac:dyDescent="0.25">
      <c r="A2383" s="459">
        <v>40441</v>
      </c>
      <c r="B2383" s="460" t="s">
        <v>10542</v>
      </c>
      <c r="C2383" s="459" t="s">
        <v>5123</v>
      </c>
      <c r="D2383" s="463">
        <v>357.87</v>
      </c>
      <c r="E2383" s="462" t="s">
        <v>258</v>
      </c>
    </row>
    <row r="2384" spans="1:5" ht="38.25" x14ac:dyDescent="0.25">
      <c r="A2384" s="459">
        <v>40449</v>
      </c>
      <c r="B2384" s="460" t="s">
        <v>10543</v>
      </c>
      <c r="C2384" s="459" t="s">
        <v>5123</v>
      </c>
      <c r="D2384" s="463">
        <v>300.85000000000002</v>
      </c>
      <c r="E2384" s="462" t="s">
        <v>258</v>
      </c>
    </row>
    <row r="2385" spans="1:5" ht="25.5" x14ac:dyDescent="0.25">
      <c r="A2385" s="459">
        <v>34800</v>
      </c>
      <c r="B2385" s="460" t="s">
        <v>10544</v>
      </c>
      <c r="C2385" s="459" t="s">
        <v>5123</v>
      </c>
      <c r="D2385" s="463">
        <v>376.22</v>
      </c>
      <c r="E2385" s="462" t="s">
        <v>258</v>
      </c>
    </row>
    <row r="2386" spans="1:5" ht="25.5" x14ac:dyDescent="0.25">
      <c r="A2386" s="459">
        <v>11592</v>
      </c>
      <c r="B2386" s="460" t="s">
        <v>10545</v>
      </c>
      <c r="C2386" s="459" t="s">
        <v>5122</v>
      </c>
      <c r="D2386" s="463">
        <v>538.15</v>
      </c>
      <c r="E2386" s="462" t="s">
        <v>258</v>
      </c>
    </row>
    <row r="2387" spans="1:5" ht="25.5" x14ac:dyDescent="0.25">
      <c r="A2387" s="459">
        <v>40438</v>
      </c>
      <c r="B2387" s="460" t="s">
        <v>10546</v>
      </c>
      <c r="C2387" s="459" t="s">
        <v>5123</v>
      </c>
      <c r="D2387" s="463">
        <v>250.64</v>
      </c>
      <c r="E2387" s="462" t="s">
        <v>258</v>
      </c>
    </row>
    <row r="2388" spans="1:5" ht="25.5" x14ac:dyDescent="0.25">
      <c r="A2388" s="459">
        <v>40436</v>
      </c>
      <c r="B2388" s="460" t="s">
        <v>10547</v>
      </c>
      <c r="C2388" s="459" t="s">
        <v>5123</v>
      </c>
      <c r="D2388" s="463">
        <v>312.52999999999997</v>
      </c>
      <c r="E2388" s="462" t="s">
        <v>258</v>
      </c>
    </row>
    <row r="2389" spans="1:5" ht="25.5" x14ac:dyDescent="0.25">
      <c r="A2389" s="459">
        <v>4315</v>
      </c>
      <c r="B2389" s="460" t="s">
        <v>10548</v>
      </c>
      <c r="C2389" s="459" t="s">
        <v>5122</v>
      </c>
      <c r="D2389" s="463">
        <v>1.27</v>
      </c>
      <c r="E2389" s="462" t="s">
        <v>258</v>
      </c>
    </row>
    <row r="2390" spans="1:5" x14ac:dyDescent="0.25">
      <c r="A2390" s="459">
        <v>42482</v>
      </c>
      <c r="B2390" s="460" t="s">
        <v>10549</v>
      </c>
      <c r="C2390" s="459" t="s">
        <v>5122</v>
      </c>
      <c r="D2390" s="463">
        <v>1.69</v>
      </c>
      <c r="E2390" s="462" t="s">
        <v>258</v>
      </c>
    </row>
    <row r="2391" spans="1:5" x14ac:dyDescent="0.25">
      <c r="A2391" s="459">
        <v>402</v>
      </c>
      <c r="B2391" s="460" t="s">
        <v>10550</v>
      </c>
      <c r="C2391" s="459" t="s">
        <v>5122</v>
      </c>
      <c r="D2391" s="463">
        <v>9.0399999999999991</v>
      </c>
      <c r="E2391" s="462" t="s">
        <v>258</v>
      </c>
    </row>
    <row r="2392" spans="1:5" x14ac:dyDescent="0.25">
      <c r="A2392" s="459">
        <v>4226</v>
      </c>
      <c r="B2392" s="460" t="s">
        <v>10551</v>
      </c>
      <c r="C2392" s="459" t="s">
        <v>5126</v>
      </c>
      <c r="D2392" s="463">
        <v>5.67</v>
      </c>
      <c r="E2392" s="462" t="s">
        <v>258</v>
      </c>
    </row>
    <row r="2393" spans="1:5" x14ac:dyDescent="0.25">
      <c r="A2393" s="459">
        <v>4222</v>
      </c>
      <c r="B2393" s="460" t="s">
        <v>10552</v>
      </c>
      <c r="C2393" s="459" t="s">
        <v>5127</v>
      </c>
      <c r="D2393" s="463">
        <v>4.1900000000000004</v>
      </c>
      <c r="E2393" s="462" t="s">
        <v>258</v>
      </c>
    </row>
    <row r="2394" spans="1:5" ht="25.5" x14ac:dyDescent="0.25">
      <c r="A2394" s="459">
        <v>34804</v>
      </c>
      <c r="B2394" s="460" t="s">
        <v>10553</v>
      </c>
      <c r="C2394" s="459" t="s">
        <v>5124</v>
      </c>
      <c r="D2394" s="463">
        <v>45.43</v>
      </c>
      <c r="E2394" s="462" t="s">
        <v>258</v>
      </c>
    </row>
    <row r="2395" spans="1:5" ht="25.5" x14ac:dyDescent="0.25">
      <c r="A2395" s="459">
        <v>4013</v>
      </c>
      <c r="B2395" s="460" t="s">
        <v>10554</v>
      </c>
      <c r="C2395" s="459" t="s">
        <v>5124</v>
      </c>
      <c r="D2395" s="463">
        <v>4.63</v>
      </c>
      <c r="E2395" s="462" t="s">
        <v>258</v>
      </c>
    </row>
    <row r="2396" spans="1:5" ht="25.5" x14ac:dyDescent="0.25">
      <c r="A2396" s="459">
        <v>4011</v>
      </c>
      <c r="B2396" s="460" t="s">
        <v>10555</v>
      </c>
      <c r="C2396" s="459" t="s">
        <v>5124</v>
      </c>
      <c r="D2396" s="463">
        <v>5.18</v>
      </c>
      <c r="E2396" s="462" t="s">
        <v>258</v>
      </c>
    </row>
    <row r="2397" spans="1:5" ht="25.5" x14ac:dyDescent="0.25">
      <c r="A2397" s="459">
        <v>4021</v>
      </c>
      <c r="B2397" s="460" t="s">
        <v>10556</v>
      </c>
      <c r="C2397" s="459" t="s">
        <v>5124</v>
      </c>
      <c r="D2397" s="463">
        <v>6.46</v>
      </c>
      <c r="E2397" s="462" t="s">
        <v>258</v>
      </c>
    </row>
    <row r="2398" spans="1:5" ht="25.5" x14ac:dyDescent="0.25">
      <c r="A2398" s="459">
        <v>4019</v>
      </c>
      <c r="B2398" s="460" t="s">
        <v>10557</v>
      </c>
      <c r="C2398" s="459" t="s">
        <v>5124</v>
      </c>
      <c r="D2398" s="463">
        <v>7.75</v>
      </c>
      <c r="E2398" s="462" t="s">
        <v>258</v>
      </c>
    </row>
    <row r="2399" spans="1:5" ht="25.5" x14ac:dyDescent="0.25">
      <c r="A2399" s="459">
        <v>4012</v>
      </c>
      <c r="B2399" s="460" t="s">
        <v>10558</v>
      </c>
      <c r="C2399" s="459" t="s">
        <v>5124</v>
      </c>
      <c r="D2399" s="463">
        <v>10.39</v>
      </c>
      <c r="E2399" s="462" t="s">
        <v>258</v>
      </c>
    </row>
    <row r="2400" spans="1:5" ht="25.5" x14ac:dyDescent="0.25">
      <c r="A2400" s="459">
        <v>4020</v>
      </c>
      <c r="B2400" s="460" t="s">
        <v>10559</v>
      </c>
      <c r="C2400" s="459" t="s">
        <v>5124</v>
      </c>
      <c r="D2400" s="463">
        <v>13.01</v>
      </c>
      <c r="E2400" s="462" t="s">
        <v>258</v>
      </c>
    </row>
    <row r="2401" spans="1:5" ht="25.5" x14ac:dyDescent="0.25">
      <c r="A2401" s="459">
        <v>4018</v>
      </c>
      <c r="B2401" s="460" t="s">
        <v>10560</v>
      </c>
      <c r="C2401" s="459" t="s">
        <v>5124</v>
      </c>
      <c r="D2401" s="463">
        <v>15.58</v>
      </c>
      <c r="E2401" s="462" t="s">
        <v>258</v>
      </c>
    </row>
    <row r="2402" spans="1:5" ht="25.5" x14ac:dyDescent="0.25">
      <c r="A2402" s="459">
        <v>36498</v>
      </c>
      <c r="B2402" s="460" t="s">
        <v>10561</v>
      </c>
      <c r="C2402" s="459" t="s">
        <v>5122</v>
      </c>
      <c r="D2402" s="461">
        <v>4920.4399999999996</v>
      </c>
      <c r="E2402" s="462" t="s">
        <v>258</v>
      </c>
    </row>
    <row r="2403" spans="1:5" x14ac:dyDescent="0.25">
      <c r="A2403" s="459">
        <v>12872</v>
      </c>
      <c r="B2403" s="460" t="s">
        <v>10562</v>
      </c>
      <c r="C2403" s="459" t="s">
        <v>5121</v>
      </c>
      <c r="D2403" s="463">
        <v>15.71</v>
      </c>
      <c r="E2403" s="462" t="s">
        <v>374</v>
      </c>
    </row>
    <row r="2404" spans="1:5" x14ac:dyDescent="0.25">
      <c r="A2404" s="459">
        <v>41075</v>
      </c>
      <c r="B2404" s="460" t="s">
        <v>10563</v>
      </c>
      <c r="C2404" s="459" t="s">
        <v>5130</v>
      </c>
      <c r="D2404" s="461">
        <v>2800.54</v>
      </c>
      <c r="E2404" s="462" t="s">
        <v>374</v>
      </c>
    </row>
    <row r="2405" spans="1:5" x14ac:dyDescent="0.25">
      <c r="A2405" s="459">
        <v>3315</v>
      </c>
      <c r="B2405" s="460" t="s">
        <v>10564</v>
      </c>
      <c r="C2405" s="459" t="s">
        <v>5126</v>
      </c>
      <c r="D2405" s="463">
        <v>0.61</v>
      </c>
      <c r="E2405" s="462" t="s">
        <v>258</v>
      </c>
    </row>
    <row r="2406" spans="1:5" x14ac:dyDescent="0.25">
      <c r="A2406" s="459">
        <v>36870</v>
      </c>
      <c r="B2406" s="460" t="s">
        <v>10565</v>
      </c>
      <c r="C2406" s="459" t="s">
        <v>5126</v>
      </c>
      <c r="D2406" s="463">
        <v>0.61</v>
      </c>
      <c r="E2406" s="462" t="s">
        <v>258</v>
      </c>
    </row>
    <row r="2407" spans="1:5" ht="25.5" x14ac:dyDescent="0.25">
      <c r="A2407" s="459">
        <v>5092</v>
      </c>
      <c r="B2407" s="460" t="s">
        <v>10566</v>
      </c>
      <c r="C2407" s="459" t="s">
        <v>5131</v>
      </c>
      <c r="D2407" s="463">
        <v>13.44</v>
      </c>
      <c r="E2407" s="462" t="s">
        <v>258</v>
      </c>
    </row>
    <row r="2408" spans="1:5" x14ac:dyDescent="0.25">
      <c r="A2408" s="459">
        <v>11462</v>
      </c>
      <c r="B2408" s="460" t="s">
        <v>10567</v>
      </c>
      <c r="C2408" s="459" t="s">
        <v>5131</v>
      </c>
      <c r="D2408" s="463">
        <v>13.74</v>
      </c>
      <c r="E2408" s="462" t="s">
        <v>258</v>
      </c>
    </row>
    <row r="2409" spans="1:5" ht="25.5" x14ac:dyDescent="0.25">
      <c r="A2409" s="459">
        <v>36529</v>
      </c>
      <c r="B2409" s="460" t="s">
        <v>10568</v>
      </c>
      <c r="C2409" s="459" t="s">
        <v>5122</v>
      </c>
      <c r="D2409" s="461">
        <v>33269.050000000003</v>
      </c>
      <c r="E2409" s="462" t="s">
        <v>258</v>
      </c>
    </row>
    <row r="2410" spans="1:5" ht="25.5" x14ac:dyDescent="0.25">
      <c r="A2410" s="459">
        <v>3318</v>
      </c>
      <c r="B2410" s="460" t="s">
        <v>10569</v>
      </c>
      <c r="C2410" s="459" t="s">
        <v>5122</v>
      </c>
      <c r="D2410" s="461">
        <v>26082.94</v>
      </c>
      <c r="E2410" s="462" t="s">
        <v>258</v>
      </c>
    </row>
    <row r="2411" spans="1:5" ht="38.25" x14ac:dyDescent="0.25">
      <c r="A2411" s="459">
        <v>38968</v>
      </c>
      <c r="B2411" s="460" t="s">
        <v>10570</v>
      </c>
      <c r="C2411" s="459" t="s">
        <v>5124</v>
      </c>
      <c r="D2411" s="463">
        <v>329.48</v>
      </c>
      <c r="E2411" s="462" t="s">
        <v>258</v>
      </c>
    </row>
    <row r="2412" spans="1:5" x14ac:dyDescent="0.25">
      <c r="A2412" s="459">
        <v>3324</v>
      </c>
      <c r="B2412" s="460" t="s">
        <v>10571</v>
      </c>
      <c r="C2412" s="459" t="s">
        <v>5124</v>
      </c>
      <c r="D2412" s="463">
        <v>4.28</v>
      </c>
      <c r="E2412" s="462" t="s">
        <v>258</v>
      </c>
    </row>
    <row r="2413" spans="1:5" x14ac:dyDescent="0.25">
      <c r="A2413" s="459">
        <v>3322</v>
      </c>
      <c r="B2413" s="460" t="s">
        <v>10572</v>
      </c>
      <c r="C2413" s="459" t="s">
        <v>5124</v>
      </c>
      <c r="D2413" s="463">
        <v>6</v>
      </c>
      <c r="E2413" s="462" t="s">
        <v>258</v>
      </c>
    </row>
    <row r="2414" spans="1:5" ht="63.75" x14ac:dyDescent="0.25">
      <c r="A2414" s="459">
        <v>43390</v>
      </c>
      <c r="B2414" s="460" t="s">
        <v>10573</v>
      </c>
      <c r="C2414" s="459" t="s">
        <v>5124</v>
      </c>
      <c r="D2414" s="463">
        <v>74.5</v>
      </c>
      <c r="E2414" s="462" t="s">
        <v>258</v>
      </c>
    </row>
    <row r="2415" spans="1:5" x14ac:dyDescent="0.25">
      <c r="A2415" s="459">
        <v>5076</v>
      </c>
      <c r="B2415" s="460" t="s">
        <v>10574</v>
      </c>
      <c r="C2415" s="459" t="s">
        <v>5126</v>
      </c>
      <c r="D2415" s="463">
        <v>10.220000000000001</v>
      </c>
      <c r="E2415" s="462" t="s">
        <v>258</v>
      </c>
    </row>
    <row r="2416" spans="1:5" x14ac:dyDescent="0.25">
      <c r="A2416" s="459">
        <v>5077</v>
      </c>
      <c r="B2416" s="460" t="s">
        <v>10575</v>
      </c>
      <c r="C2416" s="459" t="s">
        <v>5126</v>
      </c>
      <c r="D2416" s="463">
        <v>11.3</v>
      </c>
      <c r="E2416" s="462" t="s">
        <v>258</v>
      </c>
    </row>
    <row r="2417" spans="1:5" ht="25.5" x14ac:dyDescent="0.25">
      <c r="A2417" s="459">
        <v>11837</v>
      </c>
      <c r="B2417" s="460" t="s">
        <v>10576</v>
      </c>
      <c r="C2417" s="459" t="s">
        <v>5122</v>
      </c>
      <c r="D2417" s="463">
        <v>42.35</v>
      </c>
      <c r="E2417" s="462" t="s">
        <v>258</v>
      </c>
    </row>
    <row r="2418" spans="1:5" ht="25.5" x14ac:dyDescent="0.25">
      <c r="A2418" s="459">
        <v>38055</v>
      </c>
      <c r="B2418" s="460" t="s">
        <v>10577</v>
      </c>
      <c r="C2418" s="459" t="s">
        <v>5122</v>
      </c>
      <c r="D2418" s="463">
        <v>3.84</v>
      </c>
      <c r="E2418" s="462" t="s">
        <v>258</v>
      </c>
    </row>
    <row r="2419" spans="1:5" ht="25.5" x14ac:dyDescent="0.25">
      <c r="A2419" s="459">
        <v>415</v>
      </c>
      <c r="B2419" s="460" t="s">
        <v>10578</v>
      </c>
      <c r="C2419" s="459" t="s">
        <v>5122</v>
      </c>
      <c r="D2419" s="463">
        <v>17.36</v>
      </c>
      <c r="E2419" s="462" t="s">
        <v>258</v>
      </c>
    </row>
    <row r="2420" spans="1:5" ht="25.5" x14ac:dyDescent="0.25">
      <c r="A2420" s="459">
        <v>416</v>
      </c>
      <c r="B2420" s="460" t="s">
        <v>10579</v>
      </c>
      <c r="C2420" s="459" t="s">
        <v>5122</v>
      </c>
      <c r="D2420" s="463">
        <v>6.35</v>
      </c>
      <c r="E2420" s="462" t="s">
        <v>258</v>
      </c>
    </row>
    <row r="2421" spans="1:5" ht="25.5" x14ac:dyDescent="0.25">
      <c r="A2421" s="459">
        <v>425</v>
      </c>
      <c r="B2421" s="460" t="s">
        <v>10580</v>
      </c>
      <c r="C2421" s="459" t="s">
        <v>5122</v>
      </c>
      <c r="D2421" s="463">
        <v>3.94</v>
      </c>
      <c r="E2421" s="462" t="s">
        <v>258</v>
      </c>
    </row>
    <row r="2422" spans="1:5" ht="25.5" x14ac:dyDescent="0.25">
      <c r="A2422" s="459">
        <v>426</v>
      </c>
      <c r="B2422" s="460" t="s">
        <v>10581</v>
      </c>
      <c r="C2422" s="459" t="s">
        <v>5122</v>
      </c>
      <c r="D2422" s="463">
        <v>21.7</v>
      </c>
      <c r="E2422" s="462" t="s">
        <v>258</v>
      </c>
    </row>
    <row r="2423" spans="1:5" ht="25.5" x14ac:dyDescent="0.25">
      <c r="A2423" s="459">
        <v>38056</v>
      </c>
      <c r="B2423" s="460" t="s">
        <v>10582</v>
      </c>
      <c r="C2423" s="459" t="s">
        <v>5122</v>
      </c>
      <c r="D2423" s="463">
        <v>21.19</v>
      </c>
      <c r="E2423" s="462" t="s">
        <v>258</v>
      </c>
    </row>
    <row r="2424" spans="1:5" x14ac:dyDescent="0.25">
      <c r="A2424" s="459">
        <v>1564</v>
      </c>
      <c r="B2424" s="460" t="s">
        <v>10583</v>
      </c>
      <c r="C2424" s="459" t="s">
        <v>5122</v>
      </c>
      <c r="D2424" s="463">
        <v>8.09</v>
      </c>
      <c r="E2424" s="462" t="s">
        <v>258</v>
      </c>
    </row>
    <row r="2425" spans="1:5" x14ac:dyDescent="0.25">
      <c r="A2425" s="459">
        <v>11032</v>
      </c>
      <c r="B2425" s="460" t="s">
        <v>10584</v>
      </c>
      <c r="C2425" s="459" t="s">
        <v>5122</v>
      </c>
      <c r="D2425" s="463">
        <v>7.18</v>
      </c>
      <c r="E2425" s="462" t="s">
        <v>258</v>
      </c>
    </row>
    <row r="2426" spans="1:5" ht="25.5" x14ac:dyDescent="0.25">
      <c r="A2426" s="459">
        <v>36786</v>
      </c>
      <c r="B2426" s="460" t="s">
        <v>10585</v>
      </c>
      <c r="C2426" s="459" t="s">
        <v>5142</v>
      </c>
      <c r="D2426" s="463">
        <v>128.38999999999999</v>
      </c>
      <c r="E2426" s="462" t="s">
        <v>258</v>
      </c>
    </row>
    <row r="2427" spans="1:5" x14ac:dyDescent="0.25">
      <c r="A2427" s="459">
        <v>36785</v>
      </c>
      <c r="B2427" s="460" t="s">
        <v>10586</v>
      </c>
      <c r="C2427" s="459" t="s">
        <v>5142</v>
      </c>
      <c r="D2427" s="463">
        <v>111.57</v>
      </c>
      <c r="E2427" s="462" t="s">
        <v>258</v>
      </c>
    </row>
    <row r="2428" spans="1:5" ht="25.5" x14ac:dyDescent="0.25">
      <c r="A2428" s="459">
        <v>36782</v>
      </c>
      <c r="B2428" s="460" t="s">
        <v>10587</v>
      </c>
      <c r="C2428" s="459" t="s">
        <v>5142</v>
      </c>
      <c r="D2428" s="463">
        <v>133.16999999999999</v>
      </c>
      <c r="E2428" s="462" t="s">
        <v>258</v>
      </c>
    </row>
    <row r="2429" spans="1:5" x14ac:dyDescent="0.25">
      <c r="A2429" s="459">
        <v>25930</v>
      </c>
      <c r="B2429" s="460" t="s">
        <v>10588</v>
      </c>
      <c r="C2429" s="459" t="s">
        <v>5142</v>
      </c>
      <c r="D2429" s="463">
        <v>150</v>
      </c>
      <c r="E2429" s="462" t="s">
        <v>258</v>
      </c>
    </row>
    <row r="2430" spans="1:5" ht="25.5" x14ac:dyDescent="0.25">
      <c r="A2430" s="459">
        <v>4824</v>
      </c>
      <c r="B2430" s="460" t="s">
        <v>10589</v>
      </c>
      <c r="C2430" s="459" t="s">
        <v>5126</v>
      </c>
      <c r="D2430" s="463">
        <v>0.24</v>
      </c>
      <c r="E2430" s="462" t="s">
        <v>258</v>
      </c>
    </row>
    <row r="2431" spans="1:5" ht="25.5" x14ac:dyDescent="0.25">
      <c r="A2431" s="459">
        <v>11795</v>
      </c>
      <c r="B2431" s="460" t="s">
        <v>10590</v>
      </c>
      <c r="C2431" s="459" t="s">
        <v>5124</v>
      </c>
      <c r="D2431" s="463">
        <v>498.11</v>
      </c>
      <c r="E2431" s="462" t="s">
        <v>258</v>
      </c>
    </row>
    <row r="2432" spans="1:5" x14ac:dyDescent="0.25">
      <c r="A2432" s="459">
        <v>134</v>
      </c>
      <c r="B2432" s="460" t="s">
        <v>10591</v>
      </c>
      <c r="C2432" s="459" t="s">
        <v>5126</v>
      </c>
      <c r="D2432" s="463">
        <v>1.57</v>
      </c>
      <c r="E2432" s="462" t="s">
        <v>258</v>
      </c>
    </row>
    <row r="2433" spans="1:5" x14ac:dyDescent="0.25">
      <c r="A2433" s="459">
        <v>4229</v>
      </c>
      <c r="B2433" s="460" t="s">
        <v>10592</v>
      </c>
      <c r="C2433" s="459" t="s">
        <v>5126</v>
      </c>
      <c r="D2433" s="463">
        <v>29.28</v>
      </c>
      <c r="E2433" s="462" t="s">
        <v>258</v>
      </c>
    </row>
    <row r="2434" spans="1:5" x14ac:dyDescent="0.25">
      <c r="A2434" s="459">
        <v>37402</v>
      </c>
      <c r="B2434" s="460" t="s">
        <v>10593</v>
      </c>
      <c r="C2434" s="459" t="s">
        <v>5122</v>
      </c>
      <c r="D2434" s="463">
        <v>41.51</v>
      </c>
      <c r="E2434" s="462" t="s">
        <v>258</v>
      </c>
    </row>
    <row r="2435" spans="1:5" x14ac:dyDescent="0.25">
      <c r="A2435" s="459">
        <v>11244</v>
      </c>
      <c r="B2435" s="460" t="s">
        <v>10594</v>
      </c>
      <c r="C2435" s="459" t="s">
        <v>5122</v>
      </c>
      <c r="D2435" s="463">
        <v>141.4</v>
      </c>
      <c r="E2435" s="462" t="s">
        <v>258</v>
      </c>
    </row>
    <row r="2436" spans="1:5" ht="25.5" x14ac:dyDescent="0.25">
      <c r="A2436" s="459">
        <v>11245</v>
      </c>
      <c r="B2436" s="460" t="s">
        <v>10595</v>
      </c>
      <c r="C2436" s="459" t="s">
        <v>5122</v>
      </c>
      <c r="D2436" s="463">
        <v>195.58</v>
      </c>
      <c r="E2436" s="462" t="s">
        <v>258</v>
      </c>
    </row>
    <row r="2437" spans="1:5" x14ac:dyDescent="0.25">
      <c r="A2437" s="459">
        <v>11235</v>
      </c>
      <c r="B2437" s="460" t="s">
        <v>10596</v>
      </c>
      <c r="C2437" s="459" t="s">
        <v>5122</v>
      </c>
      <c r="D2437" s="463">
        <v>107.9</v>
      </c>
      <c r="E2437" s="462" t="s">
        <v>258</v>
      </c>
    </row>
    <row r="2438" spans="1:5" x14ac:dyDescent="0.25">
      <c r="A2438" s="459">
        <v>11236</v>
      </c>
      <c r="B2438" s="460" t="s">
        <v>10597</v>
      </c>
      <c r="C2438" s="459" t="s">
        <v>5122</v>
      </c>
      <c r="D2438" s="463">
        <v>137.13</v>
      </c>
      <c r="E2438" s="462" t="s">
        <v>258</v>
      </c>
    </row>
    <row r="2439" spans="1:5" x14ac:dyDescent="0.25">
      <c r="A2439" s="459">
        <v>11731</v>
      </c>
      <c r="B2439" s="460" t="s">
        <v>10598</v>
      </c>
      <c r="C2439" s="459" t="s">
        <v>5122</v>
      </c>
      <c r="D2439" s="463">
        <v>4.45</v>
      </c>
      <c r="E2439" s="462" t="s">
        <v>258</v>
      </c>
    </row>
    <row r="2440" spans="1:5" x14ac:dyDescent="0.25">
      <c r="A2440" s="459">
        <v>11732</v>
      </c>
      <c r="B2440" s="460" t="s">
        <v>10599</v>
      </c>
      <c r="C2440" s="459" t="s">
        <v>5122</v>
      </c>
      <c r="D2440" s="463">
        <v>22.64</v>
      </c>
      <c r="E2440" s="462" t="s">
        <v>258</v>
      </c>
    </row>
    <row r="2441" spans="1:5" x14ac:dyDescent="0.25">
      <c r="A2441" s="459">
        <v>36494</v>
      </c>
      <c r="B2441" s="460" t="s">
        <v>10600</v>
      </c>
      <c r="C2441" s="459" t="s">
        <v>5122</v>
      </c>
      <c r="D2441" s="461">
        <v>360718.75</v>
      </c>
      <c r="E2441" s="462" t="s">
        <v>258</v>
      </c>
    </row>
    <row r="2442" spans="1:5" x14ac:dyDescent="0.25">
      <c r="A2442" s="459">
        <v>36493</v>
      </c>
      <c r="B2442" s="460" t="s">
        <v>10601</v>
      </c>
      <c r="C2442" s="459" t="s">
        <v>5122</v>
      </c>
      <c r="D2442" s="461">
        <v>408679.69</v>
      </c>
      <c r="E2442" s="462" t="s">
        <v>258</v>
      </c>
    </row>
    <row r="2443" spans="1:5" x14ac:dyDescent="0.25">
      <c r="A2443" s="459">
        <v>36492</v>
      </c>
      <c r="B2443" s="460" t="s">
        <v>10602</v>
      </c>
      <c r="C2443" s="459" t="s">
        <v>5122</v>
      </c>
      <c r="D2443" s="461">
        <v>759171.87</v>
      </c>
      <c r="E2443" s="462" t="s">
        <v>258</v>
      </c>
    </row>
    <row r="2444" spans="1:5" ht="25.5" x14ac:dyDescent="0.25">
      <c r="A2444" s="459">
        <v>13333</v>
      </c>
      <c r="B2444" s="460" t="s">
        <v>10603</v>
      </c>
      <c r="C2444" s="459" t="s">
        <v>5122</v>
      </c>
      <c r="D2444" s="461">
        <v>136258.26999999999</v>
      </c>
      <c r="E2444" s="462" t="s">
        <v>258</v>
      </c>
    </row>
    <row r="2445" spans="1:5" x14ac:dyDescent="0.25">
      <c r="A2445" s="459">
        <v>13533</v>
      </c>
      <c r="B2445" s="460" t="s">
        <v>10604</v>
      </c>
      <c r="C2445" s="459" t="s">
        <v>5122</v>
      </c>
      <c r="D2445" s="461">
        <v>121799.76</v>
      </c>
      <c r="E2445" s="462" t="s">
        <v>258</v>
      </c>
    </row>
    <row r="2446" spans="1:5" ht="25.5" x14ac:dyDescent="0.25">
      <c r="A2446" s="459">
        <v>36499</v>
      </c>
      <c r="B2446" s="460" t="s">
        <v>10605</v>
      </c>
      <c r="C2446" s="459" t="s">
        <v>5122</v>
      </c>
      <c r="D2446" s="461">
        <v>2657.03</v>
      </c>
      <c r="E2446" s="462" t="s">
        <v>258</v>
      </c>
    </row>
    <row r="2447" spans="1:5" ht="25.5" x14ac:dyDescent="0.25">
      <c r="A2447" s="459">
        <v>39585</v>
      </c>
      <c r="B2447" s="460" t="s">
        <v>10606</v>
      </c>
      <c r="C2447" s="459" t="s">
        <v>5122</v>
      </c>
      <c r="D2447" s="461">
        <v>87981.96</v>
      </c>
      <c r="E2447" s="462" t="s">
        <v>258</v>
      </c>
    </row>
    <row r="2448" spans="1:5" ht="25.5" x14ac:dyDescent="0.25">
      <c r="A2448" s="459">
        <v>39586</v>
      </c>
      <c r="B2448" s="460" t="s">
        <v>10607</v>
      </c>
      <c r="C2448" s="459" t="s">
        <v>5122</v>
      </c>
      <c r="D2448" s="461">
        <v>103196.88</v>
      </c>
      <c r="E2448" s="462" t="s">
        <v>258</v>
      </c>
    </row>
    <row r="2449" spans="1:5" ht="25.5" x14ac:dyDescent="0.25">
      <c r="A2449" s="459">
        <v>39587</v>
      </c>
      <c r="B2449" s="460" t="s">
        <v>10608</v>
      </c>
      <c r="C2449" s="459" t="s">
        <v>5122</v>
      </c>
      <c r="D2449" s="461">
        <v>125688.52</v>
      </c>
      <c r="E2449" s="462" t="s">
        <v>258</v>
      </c>
    </row>
    <row r="2450" spans="1:5" ht="25.5" x14ac:dyDescent="0.25">
      <c r="A2450" s="459">
        <v>39588</v>
      </c>
      <c r="B2450" s="460" t="s">
        <v>10609</v>
      </c>
      <c r="C2450" s="459" t="s">
        <v>5122</v>
      </c>
      <c r="D2450" s="461">
        <v>145534.07</v>
      </c>
      <c r="E2450" s="462" t="s">
        <v>258</v>
      </c>
    </row>
    <row r="2451" spans="1:5" ht="25.5" x14ac:dyDescent="0.25">
      <c r="A2451" s="459">
        <v>39584</v>
      </c>
      <c r="B2451" s="460" t="s">
        <v>10610</v>
      </c>
      <c r="C2451" s="459" t="s">
        <v>5122</v>
      </c>
      <c r="D2451" s="461">
        <v>78350.25</v>
      </c>
      <c r="E2451" s="462" t="s">
        <v>258</v>
      </c>
    </row>
    <row r="2452" spans="1:5" ht="25.5" x14ac:dyDescent="0.25">
      <c r="A2452" s="459">
        <v>39590</v>
      </c>
      <c r="B2452" s="460" t="s">
        <v>10611</v>
      </c>
      <c r="C2452" s="459" t="s">
        <v>5122</v>
      </c>
      <c r="D2452" s="461">
        <v>76471.539999999994</v>
      </c>
      <c r="E2452" s="462" t="s">
        <v>258</v>
      </c>
    </row>
    <row r="2453" spans="1:5" ht="25.5" x14ac:dyDescent="0.25">
      <c r="A2453" s="459">
        <v>39592</v>
      </c>
      <c r="B2453" s="460" t="s">
        <v>10612</v>
      </c>
      <c r="C2453" s="459" t="s">
        <v>5122</v>
      </c>
      <c r="D2453" s="461">
        <v>109891.45</v>
      </c>
      <c r="E2453" s="462" t="s">
        <v>258</v>
      </c>
    </row>
    <row r="2454" spans="1:5" ht="25.5" x14ac:dyDescent="0.25">
      <c r="A2454" s="459">
        <v>39593</v>
      </c>
      <c r="B2454" s="460" t="s">
        <v>10613</v>
      </c>
      <c r="C2454" s="459" t="s">
        <v>5122</v>
      </c>
      <c r="D2454" s="461">
        <v>125688.52</v>
      </c>
      <c r="E2454" s="462" t="s">
        <v>258</v>
      </c>
    </row>
    <row r="2455" spans="1:5" ht="25.5" x14ac:dyDescent="0.25">
      <c r="A2455" s="459">
        <v>14254</v>
      </c>
      <c r="B2455" s="460" t="s">
        <v>10614</v>
      </c>
      <c r="C2455" s="459" t="s">
        <v>5122</v>
      </c>
      <c r="D2455" s="461">
        <v>71444</v>
      </c>
      <c r="E2455" s="462" t="s">
        <v>258</v>
      </c>
    </row>
    <row r="2456" spans="1:5" x14ac:dyDescent="0.25">
      <c r="A2456" s="459">
        <v>25987</v>
      </c>
      <c r="B2456" s="460" t="s">
        <v>10615</v>
      </c>
      <c r="C2456" s="459" t="s">
        <v>5122</v>
      </c>
      <c r="D2456" s="461">
        <v>59661.440000000002</v>
      </c>
      <c r="E2456" s="462" t="s">
        <v>258</v>
      </c>
    </row>
    <row r="2457" spans="1:5" x14ac:dyDescent="0.25">
      <c r="A2457" s="459">
        <v>25019</v>
      </c>
      <c r="B2457" s="460" t="s">
        <v>10616</v>
      </c>
      <c r="C2457" s="459" t="s">
        <v>5122</v>
      </c>
      <c r="D2457" s="461">
        <v>102266.37</v>
      </c>
      <c r="E2457" s="462" t="s">
        <v>258</v>
      </c>
    </row>
    <row r="2458" spans="1:5" x14ac:dyDescent="0.25">
      <c r="A2458" s="459">
        <v>36501</v>
      </c>
      <c r="B2458" s="460" t="s">
        <v>10617</v>
      </c>
      <c r="C2458" s="459" t="s">
        <v>5122</v>
      </c>
      <c r="D2458" s="461">
        <v>91052.32</v>
      </c>
      <c r="E2458" s="462" t="s">
        <v>258</v>
      </c>
    </row>
    <row r="2459" spans="1:5" x14ac:dyDescent="0.25">
      <c r="A2459" s="459">
        <v>25986</v>
      </c>
      <c r="B2459" s="460" t="s">
        <v>10618</v>
      </c>
      <c r="C2459" s="459" t="s">
        <v>5122</v>
      </c>
      <c r="D2459" s="461">
        <v>109462.33</v>
      </c>
      <c r="E2459" s="462" t="s">
        <v>258</v>
      </c>
    </row>
    <row r="2460" spans="1:5" x14ac:dyDescent="0.25">
      <c r="A2460" s="459">
        <v>36500</v>
      </c>
      <c r="B2460" s="460" t="s">
        <v>10619</v>
      </c>
      <c r="C2460" s="459" t="s">
        <v>5122</v>
      </c>
      <c r="D2460" s="461">
        <v>64344.18</v>
      </c>
      <c r="E2460" s="462" t="s">
        <v>258</v>
      </c>
    </row>
    <row r="2461" spans="1:5" ht="25.5" x14ac:dyDescent="0.25">
      <c r="A2461" s="459">
        <v>20017</v>
      </c>
      <c r="B2461" s="460" t="s">
        <v>10620</v>
      </c>
      <c r="C2461" s="459" t="s">
        <v>5125</v>
      </c>
      <c r="D2461" s="463">
        <v>5.39</v>
      </c>
      <c r="E2461" s="462" t="s">
        <v>258</v>
      </c>
    </row>
    <row r="2462" spans="1:5" ht="25.5" x14ac:dyDescent="0.25">
      <c r="A2462" s="459">
        <v>20007</v>
      </c>
      <c r="B2462" s="460" t="s">
        <v>10621</v>
      </c>
      <c r="C2462" s="459" t="s">
        <v>5125</v>
      </c>
      <c r="D2462" s="463">
        <v>4.13</v>
      </c>
      <c r="E2462" s="462" t="s">
        <v>258</v>
      </c>
    </row>
    <row r="2463" spans="1:5" ht="25.5" x14ac:dyDescent="0.25">
      <c r="A2463" s="459">
        <v>39836</v>
      </c>
      <c r="B2463" s="460" t="s">
        <v>10622</v>
      </c>
      <c r="C2463" s="459" t="s">
        <v>5133</v>
      </c>
      <c r="D2463" s="463">
        <v>154.1</v>
      </c>
      <c r="E2463" s="462" t="s">
        <v>258</v>
      </c>
    </row>
    <row r="2464" spans="1:5" x14ac:dyDescent="0.25">
      <c r="A2464" s="459">
        <v>39830</v>
      </c>
      <c r="B2464" s="460" t="s">
        <v>10623</v>
      </c>
      <c r="C2464" s="459" t="s">
        <v>5133</v>
      </c>
      <c r="D2464" s="463">
        <v>175.75</v>
      </c>
      <c r="E2464" s="462" t="s">
        <v>258</v>
      </c>
    </row>
    <row r="2465" spans="1:5" x14ac:dyDescent="0.25">
      <c r="A2465" s="459">
        <v>39831</v>
      </c>
      <c r="B2465" s="460" t="s">
        <v>10624</v>
      </c>
      <c r="C2465" s="459" t="s">
        <v>5133</v>
      </c>
      <c r="D2465" s="463">
        <v>175.37</v>
      </c>
      <c r="E2465" s="462" t="s">
        <v>258</v>
      </c>
    </row>
    <row r="2466" spans="1:5" ht="25.5" x14ac:dyDescent="0.25">
      <c r="A2466" s="459">
        <v>36888</v>
      </c>
      <c r="B2466" s="460" t="s">
        <v>10625</v>
      </c>
      <c r="C2466" s="459" t="s">
        <v>5125</v>
      </c>
      <c r="D2466" s="463">
        <v>7.6</v>
      </c>
      <c r="E2466" s="462" t="s">
        <v>258</v>
      </c>
    </row>
    <row r="2467" spans="1:5" ht="25.5" x14ac:dyDescent="0.25">
      <c r="A2467" s="459">
        <v>40527</v>
      </c>
      <c r="B2467" s="460" t="s">
        <v>10626</v>
      </c>
      <c r="C2467" s="459" t="s">
        <v>5122</v>
      </c>
      <c r="D2467" s="461">
        <v>2170.11</v>
      </c>
      <c r="E2467" s="462" t="s">
        <v>258</v>
      </c>
    </row>
    <row r="2468" spans="1:5" ht="25.5" x14ac:dyDescent="0.25">
      <c r="A2468" s="459">
        <v>36497</v>
      </c>
      <c r="B2468" s="460" t="s">
        <v>10627</v>
      </c>
      <c r="C2468" s="459" t="s">
        <v>5122</v>
      </c>
      <c r="D2468" s="461">
        <v>2477.42</v>
      </c>
      <c r="E2468" s="462" t="s">
        <v>258</v>
      </c>
    </row>
    <row r="2469" spans="1:5" ht="25.5" x14ac:dyDescent="0.25">
      <c r="A2469" s="459">
        <v>36487</v>
      </c>
      <c r="B2469" s="460" t="s">
        <v>10628</v>
      </c>
      <c r="C2469" s="459" t="s">
        <v>5122</v>
      </c>
      <c r="D2469" s="461">
        <v>4313.5600000000004</v>
      </c>
      <c r="E2469" s="462" t="s">
        <v>258</v>
      </c>
    </row>
    <row r="2470" spans="1:5" ht="25.5" x14ac:dyDescent="0.25">
      <c r="A2470" s="459">
        <v>25952</v>
      </c>
      <c r="B2470" s="460" t="s">
        <v>10629</v>
      </c>
      <c r="C2470" s="459" t="s">
        <v>5122</v>
      </c>
      <c r="D2470" s="461">
        <v>630772.18999999994</v>
      </c>
      <c r="E2470" s="462" t="s">
        <v>258</v>
      </c>
    </row>
    <row r="2471" spans="1:5" ht="25.5" x14ac:dyDescent="0.25">
      <c r="A2471" s="459">
        <v>25954</v>
      </c>
      <c r="B2471" s="460" t="s">
        <v>10630</v>
      </c>
      <c r="C2471" s="459" t="s">
        <v>5122</v>
      </c>
      <c r="D2471" s="461">
        <v>1213023.44</v>
      </c>
      <c r="E2471" s="462" t="s">
        <v>258</v>
      </c>
    </row>
    <row r="2472" spans="1:5" ht="25.5" x14ac:dyDescent="0.25">
      <c r="A2472" s="459">
        <v>25953</v>
      </c>
      <c r="B2472" s="460" t="s">
        <v>10631</v>
      </c>
      <c r="C2472" s="459" t="s">
        <v>5122</v>
      </c>
      <c r="D2472" s="461">
        <v>2062139.84</v>
      </c>
      <c r="E2472" s="462" t="s">
        <v>258</v>
      </c>
    </row>
    <row r="2473" spans="1:5" ht="38.25" x14ac:dyDescent="0.25">
      <c r="A2473" s="459">
        <v>37776</v>
      </c>
      <c r="B2473" s="460" t="s">
        <v>10632</v>
      </c>
      <c r="C2473" s="459" t="s">
        <v>5122</v>
      </c>
      <c r="D2473" s="461">
        <v>126382.81</v>
      </c>
      <c r="E2473" s="462" t="s">
        <v>258</v>
      </c>
    </row>
    <row r="2474" spans="1:5" ht="38.25" x14ac:dyDescent="0.25">
      <c r="A2474" s="459">
        <v>37775</v>
      </c>
      <c r="B2474" s="460" t="s">
        <v>10633</v>
      </c>
      <c r="C2474" s="459" t="s">
        <v>5122</v>
      </c>
      <c r="D2474" s="461">
        <v>199062.5</v>
      </c>
      <c r="E2474" s="462" t="s">
        <v>258</v>
      </c>
    </row>
    <row r="2475" spans="1:5" ht="38.25" x14ac:dyDescent="0.25">
      <c r="A2475" s="459">
        <v>36491</v>
      </c>
      <c r="B2475" s="460" t="s">
        <v>10634</v>
      </c>
      <c r="C2475" s="459" t="s">
        <v>5122</v>
      </c>
      <c r="D2475" s="461">
        <v>737187.5</v>
      </c>
      <c r="E2475" s="462" t="s">
        <v>258</v>
      </c>
    </row>
    <row r="2476" spans="1:5" ht="38.25" x14ac:dyDescent="0.25">
      <c r="A2476" s="459">
        <v>10712</v>
      </c>
      <c r="B2476" s="460" t="s">
        <v>10635</v>
      </c>
      <c r="C2476" s="459" t="s">
        <v>5122</v>
      </c>
      <c r="D2476" s="461">
        <v>49765.62</v>
      </c>
      <c r="E2476" s="462" t="s">
        <v>258</v>
      </c>
    </row>
    <row r="2477" spans="1:5" ht="38.25" x14ac:dyDescent="0.25">
      <c r="A2477" s="459">
        <v>3363</v>
      </c>
      <c r="B2477" s="460" t="s">
        <v>10636</v>
      </c>
      <c r="C2477" s="459" t="s">
        <v>5122</v>
      </c>
      <c r="D2477" s="461">
        <v>70000</v>
      </c>
      <c r="E2477" s="462" t="s">
        <v>258</v>
      </c>
    </row>
    <row r="2478" spans="1:5" ht="38.25" x14ac:dyDescent="0.25">
      <c r="A2478" s="459">
        <v>3365</v>
      </c>
      <c r="B2478" s="460" t="s">
        <v>10637</v>
      </c>
      <c r="C2478" s="459" t="s">
        <v>5122</v>
      </c>
      <c r="D2478" s="461">
        <v>163625</v>
      </c>
      <c r="E2478" s="462" t="s">
        <v>258</v>
      </c>
    </row>
    <row r="2479" spans="1:5" x14ac:dyDescent="0.25">
      <c r="A2479" s="459">
        <v>7569</v>
      </c>
      <c r="B2479" s="460" t="s">
        <v>10638</v>
      </c>
      <c r="C2479" s="459" t="s">
        <v>5122</v>
      </c>
      <c r="D2479" s="463">
        <v>42.25</v>
      </c>
      <c r="E2479" s="462" t="s">
        <v>258</v>
      </c>
    </row>
    <row r="2480" spans="1:5" x14ac:dyDescent="0.25">
      <c r="A2480" s="459">
        <v>34349</v>
      </c>
      <c r="B2480" s="460" t="s">
        <v>10639</v>
      </c>
      <c r="C2480" s="459" t="s">
        <v>5122</v>
      </c>
      <c r="D2480" s="463">
        <v>12.47</v>
      </c>
      <c r="E2480" s="462" t="s">
        <v>258</v>
      </c>
    </row>
    <row r="2481" spans="1:5" ht="25.5" x14ac:dyDescent="0.25">
      <c r="A2481" s="459">
        <v>11991</v>
      </c>
      <c r="B2481" s="460" t="s">
        <v>10640</v>
      </c>
      <c r="C2481" s="459" t="s">
        <v>5122</v>
      </c>
      <c r="D2481" s="463">
        <v>48.23</v>
      </c>
      <c r="E2481" s="462" t="s">
        <v>258</v>
      </c>
    </row>
    <row r="2482" spans="1:5" x14ac:dyDescent="0.25">
      <c r="A2482" s="459">
        <v>20062</v>
      </c>
      <c r="B2482" s="460" t="s">
        <v>10641</v>
      </c>
      <c r="C2482" s="459" t="s">
        <v>5122</v>
      </c>
      <c r="D2482" s="463">
        <v>12.74</v>
      </c>
      <c r="E2482" s="462" t="s">
        <v>258</v>
      </c>
    </row>
    <row r="2483" spans="1:5" ht="25.5" x14ac:dyDescent="0.25">
      <c r="A2483" s="459">
        <v>11029</v>
      </c>
      <c r="B2483" s="460" t="s">
        <v>10642</v>
      </c>
      <c r="C2483" s="459" t="s">
        <v>5137</v>
      </c>
      <c r="D2483" s="463">
        <v>1.1000000000000001</v>
      </c>
      <c r="E2483" s="462" t="s">
        <v>258</v>
      </c>
    </row>
    <row r="2484" spans="1:5" ht="25.5" x14ac:dyDescent="0.25">
      <c r="A2484" s="459">
        <v>4316</v>
      </c>
      <c r="B2484" s="460" t="s">
        <v>10643</v>
      </c>
      <c r="C2484" s="459" t="s">
        <v>5122</v>
      </c>
      <c r="D2484" s="463">
        <v>1.1100000000000001</v>
      </c>
      <c r="E2484" s="462" t="s">
        <v>258</v>
      </c>
    </row>
    <row r="2485" spans="1:5" ht="25.5" x14ac:dyDescent="0.25">
      <c r="A2485" s="459">
        <v>4313</v>
      </c>
      <c r="B2485" s="460" t="s">
        <v>10644</v>
      </c>
      <c r="C2485" s="459" t="s">
        <v>5137</v>
      </c>
      <c r="D2485" s="463">
        <v>1.59</v>
      </c>
      <c r="E2485" s="462" t="s">
        <v>258</v>
      </c>
    </row>
    <row r="2486" spans="1:5" ht="25.5" x14ac:dyDescent="0.25">
      <c r="A2486" s="459">
        <v>4317</v>
      </c>
      <c r="B2486" s="460" t="s">
        <v>10645</v>
      </c>
      <c r="C2486" s="459" t="s">
        <v>5122</v>
      </c>
      <c r="D2486" s="463">
        <v>1.81</v>
      </c>
      <c r="E2486" s="462" t="s">
        <v>258</v>
      </c>
    </row>
    <row r="2487" spans="1:5" ht="25.5" x14ac:dyDescent="0.25">
      <c r="A2487" s="459">
        <v>4314</v>
      </c>
      <c r="B2487" s="460" t="s">
        <v>10646</v>
      </c>
      <c r="C2487" s="459" t="s">
        <v>5137</v>
      </c>
      <c r="D2487" s="463">
        <v>2.12</v>
      </c>
      <c r="E2487" s="462" t="s">
        <v>258</v>
      </c>
    </row>
    <row r="2488" spans="1:5" x14ac:dyDescent="0.25">
      <c r="A2488" s="459">
        <v>10561</v>
      </c>
      <c r="B2488" s="460" t="s">
        <v>10647</v>
      </c>
      <c r="C2488" s="459" t="s">
        <v>5126</v>
      </c>
      <c r="D2488" s="463">
        <v>0.4</v>
      </c>
      <c r="E2488" s="462" t="s">
        <v>258</v>
      </c>
    </row>
    <row r="2489" spans="1:5" ht="25.5" x14ac:dyDescent="0.25">
      <c r="A2489" s="459">
        <v>10921</v>
      </c>
      <c r="B2489" s="460" t="s">
        <v>10648</v>
      </c>
      <c r="C2489" s="459" t="s">
        <v>5122</v>
      </c>
      <c r="D2489" s="461">
        <v>3290</v>
      </c>
      <c r="E2489" s="462" t="s">
        <v>258</v>
      </c>
    </row>
    <row r="2490" spans="1:5" ht="25.5" x14ac:dyDescent="0.25">
      <c r="A2490" s="459">
        <v>10922</v>
      </c>
      <c r="B2490" s="460" t="s">
        <v>10649</v>
      </c>
      <c r="C2490" s="459" t="s">
        <v>5122</v>
      </c>
      <c r="D2490" s="461">
        <v>2979.99</v>
      </c>
      <c r="E2490" s="462" t="s">
        <v>258</v>
      </c>
    </row>
    <row r="2491" spans="1:5" x14ac:dyDescent="0.25">
      <c r="A2491" s="459">
        <v>10923</v>
      </c>
      <c r="B2491" s="460" t="s">
        <v>10650</v>
      </c>
      <c r="C2491" s="459" t="s">
        <v>5122</v>
      </c>
      <c r="D2491" s="461">
        <v>1761.3</v>
      </c>
      <c r="E2491" s="462" t="s">
        <v>258</v>
      </c>
    </row>
    <row r="2492" spans="1:5" x14ac:dyDescent="0.25">
      <c r="A2492" s="459">
        <v>10924</v>
      </c>
      <c r="B2492" s="460" t="s">
        <v>10651</v>
      </c>
      <c r="C2492" s="459" t="s">
        <v>5122</v>
      </c>
      <c r="D2492" s="461">
        <v>1854.99</v>
      </c>
      <c r="E2492" s="462" t="s">
        <v>258</v>
      </c>
    </row>
    <row r="2493" spans="1:5" ht="25.5" x14ac:dyDescent="0.25">
      <c r="A2493" s="459">
        <v>37772</v>
      </c>
      <c r="B2493" s="460" t="s">
        <v>10652</v>
      </c>
      <c r="C2493" s="459" t="s">
        <v>5122</v>
      </c>
      <c r="D2493" s="461">
        <v>114526.71</v>
      </c>
      <c r="E2493" s="462" t="s">
        <v>258</v>
      </c>
    </row>
    <row r="2494" spans="1:5" ht="38.25" x14ac:dyDescent="0.25">
      <c r="A2494" s="459">
        <v>37771</v>
      </c>
      <c r="B2494" s="460" t="s">
        <v>10653</v>
      </c>
      <c r="C2494" s="459" t="s">
        <v>5122</v>
      </c>
      <c r="D2494" s="461">
        <v>121838.18</v>
      </c>
      <c r="E2494" s="462" t="s">
        <v>258</v>
      </c>
    </row>
    <row r="2495" spans="1:5" x14ac:dyDescent="0.25">
      <c r="A2495" s="459">
        <v>12770</v>
      </c>
      <c r="B2495" s="460" t="s">
        <v>10654</v>
      </c>
      <c r="C2495" s="459" t="s">
        <v>5122</v>
      </c>
      <c r="D2495" s="463">
        <v>448.97</v>
      </c>
      <c r="E2495" s="462" t="s">
        <v>258</v>
      </c>
    </row>
    <row r="2496" spans="1:5" x14ac:dyDescent="0.25">
      <c r="A2496" s="459">
        <v>12772</v>
      </c>
      <c r="B2496" s="460" t="s">
        <v>10655</v>
      </c>
      <c r="C2496" s="459" t="s">
        <v>5122</v>
      </c>
      <c r="D2496" s="463">
        <v>746.17</v>
      </c>
      <c r="E2496" s="462" t="s">
        <v>258</v>
      </c>
    </row>
    <row r="2497" spans="1:5" x14ac:dyDescent="0.25">
      <c r="A2497" s="459">
        <v>12768</v>
      </c>
      <c r="B2497" s="460" t="s">
        <v>10656</v>
      </c>
      <c r="C2497" s="459" t="s">
        <v>5122</v>
      </c>
      <c r="D2497" s="461">
        <v>1049.7</v>
      </c>
      <c r="E2497" s="462" t="s">
        <v>258</v>
      </c>
    </row>
    <row r="2498" spans="1:5" x14ac:dyDescent="0.25">
      <c r="A2498" s="459">
        <v>12775</v>
      </c>
      <c r="B2498" s="460" t="s">
        <v>10657</v>
      </c>
      <c r="C2498" s="459" t="s">
        <v>5122</v>
      </c>
      <c r="D2498" s="463">
        <v>328.82</v>
      </c>
      <c r="E2498" s="462" t="s">
        <v>258</v>
      </c>
    </row>
    <row r="2499" spans="1:5" x14ac:dyDescent="0.25">
      <c r="A2499" s="459">
        <v>12769</v>
      </c>
      <c r="B2499" s="460" t="s">
        <v>10658</v>
      </c>
      <c r="C2499" s="459" t="s">
        <v>5122</v>
      </c>
      <c r="D2499" s="463">
        <v>86</v>
      </c>
      <c r="E2499" s="462" t="s">
        <v>258</v>
      </c>
    </row>
    <row r="2500" spans="1:5" x14ac:dyDescent="0.25">
      <c r="A2500" s="459">
        <v>12773</v>
      </c>
      <c r="B2500" s="460" t="s">
        <v>10659</v>
      </c>
      <c r="C2500" s="459" t="s">
        <v>5122</v>
      </c>
      <c r="D2500" s="463">
        <v>92.32</v>
      </c>
      <c r="E2500" s="462" t="s">
        <v>258</v>
      </c>
    </row>
    <row r="2501" spans="1:5" x14ac:dyDescent="0.25">
      <c r="A2501" s="459">
        <v>12774</v>
      </c>
      <c r="B2501" s="460" t="s">
        <v>10660</v>
      </c>
      <c r="C2501" s="459" t="s">
        <v>5122</v>
      </c>
      <c r="D2501" s="463">
        <v>113.82</v>
      </c>
      <c r="E2501" s="462" t="s">
        <v>258</v>
      </c>
    </row>
    <row r="2502" spans="1:5" x14ac:dyDescent="0.25">
      <c r="A2502" s="459">
        <v>12776</v>
      </c>
      <c r="B2502" s="460" t="s">
        <v>10661</v>
      </c>
      <c r="C2502" s="459" t="s">
        <v>5122</v>
      </c>
      <c r="D2502" s="461">
        <v>1694.7</v>
      </c>
      <c r="E2502" s="462" t="s">
        <v>258</v>
      </c>
    </row>
    <row r="2503" spans="1:5" x14ac:dyDescent="0.25">
      <c r="A2503" s="459">
        <v>12777</v>
      </c>
      <c r="B2503" s="460" t="s">
        <v>10662</v>
      </c>
      <c r="C2503" s="459" t="s">
        <v>5122</v>
      </c>
      <c r="D2503" s="461">
        <v>2213.23</v>
      </c>
      <c r="E2503" s="462" t="s">
        <v>258</v>
      </c>
    </row>
    <row r="2504" spans="1:5" ht="25.5" x14ac:dyDescent="0.25">
      <c r="A2504" s="459">
        <v>3391</v>
      </c>
      <c r="B2504" s="460" t="s">
        <v>10663</v>
      </c>
      <c r="C2504" s="459" t="s">
        <v>5122</v>
      </c>
      <c r="D2504" s="463">
        <v>48.19</v>
      </c>
      <c r="E2504" s="462" t="s">
        <v>258</v>
      </c>
    </row>
    <row r="2505" spans="1:5" ht="25.5" x14ac:dyDescent="0.25">
      <c r="A2505" s="459">
        <v>3389</v>
      </c>
      <c r="B2505" s="460" t="s">
        <v>10664</v>
      </c>
      <c r="C2505" s="459" t="s">
        <v>5122</v>
      </c>
      <c r="D2505" s="463">
        <v>25</v>
      </c>
      <c r="E2505" s="462" t="s">
        <v>258</v>
      </c>
    </row>
    <row r="2506" spans="1:5" ht="25.5" x14ac:dyDescent="0.25">
      <c r="A2506" s="459">
        <v>3390</v>
      </c>
      <c r="B2506" s="460" t="s">
        <v>10665</v>
      </c>
      <c r="C2506" s="459" t="s">
        <v>5122</v>
      </c>
      <c r="D2506" s="463">
        <v>28.13</v>
      </c>
      <c r="E2506" s="462" t="s">
        <v>258</v>
      </c>
    </row>
    <row r="2507" spans="1:5" x14ac:dyDescent="0.25">
      <c r="A2507" s="459">
        <v>12873</v>
      </c>
      <c r="B2507" s="460" t="s">
        <v>10666</v>
      </c>
      <c r="C2507" s="459" t="s">
        <v>5121</v>
      </c>
      <c r="D2507" s="463">
        <v>15.71</v>
      </c>
      <c r="E2507" s="462" t="s">
        <v>374</v>
      </c>
    </row>
    <row r="2508" spans="1:5" x14ac:dyDescent="0.25">
      <c r="A2508" s="459">
        <v>41076</v>
      </c>
      <c r="B2508" s="460" t="s">
        <v>10667</v>
      </c>
      <c r="C2508" s="459" t="s">
        <v>5130</v>
      </c>
      <c r="D2508" s="461">
        <v>2800.54</v>
      </c>
      <c r="E2508" s="462" t="s">
        <v>374</v>
      </c>
    </row>
    <row r="2509" spans="1:5" x14ac:dyDescent="0.25">
      <c r="A2509" s="459">
        <v>140</v>
      </c>
      <c r="B2509" s="460" t="s">
        <v>10668</v>
      </c>
      <c r="C2509" s="459" t="s">
        <v>5126</v>
      </c>
      <c r="D2509" s="463">
        <v>15.62</v>
      </c>
      <c r="E2509" s="462" t="s">
        <v>258</v>
      </c>
    </row>
    <row r="2510" spans="1:5" x14ac:dyDescent="0.25">
      <c r="A2510" s="459">
        <v>151</v>
      </c>
      <c r="B2510" s="460" t="s">
        <v>10669</v>
      </c>
      <c r="C2510" s="459" t="s">
        <v>5127</v>
      </c>
      <c r="D2510" s="463">
        <v>19.649999999999999</v>
      </c>
      <c r="E2510" s="462" t="s">
        <v>258</v>
      </c>
    </row>
    <row r="2511" spans="1:5" x14ac:dyDescent="0.25">
      <c r="A2511" s="459">
        <v>7340</v>
      </c>
      <c r="B2511" s="460" t="s">
        <v>10670</v>
      </c>
      <c r="C2511" s="459" t="s">
        <v>5127</v>
      </c>
      <c r="D2511" s="463">
        <v>21.21</v>
      </c>
      <c r="E2511" s="462" t="s">
        <v>258</v>
      </c>
    </row>
    <row r="2512" spans="1:5" x14ac:dyDescent="0.25">
      <c r="A2512" s="459">
        <v>2701</v>
      </c>
      <c r="B2512" s="460" t="s">
        <v>10671</v>
      </c>
      <c r="C2512" s="459" t="s">
        <v>5121</v>
      </c>
      <c r="D2512" s="463">
        <v>12.09</v>
      </c>
      <c r="E2512" s="462" t="s">
        <v>374</v>
      </c>
    </row>
    <row r="2513" spans="1:5" x14ac:dyDescent="0.25">
      <c r="A2513" s="459">
        <v>40929</v>
      </c>
      <c r="B2513" s="460" t="s">
        <v>10672</v>
      </c>
      <c r="C2513" s="459" t="s">
        <v>5130</v>
      </c>
      <c r="D2513" s="461">
        <v>2158.19</v>
      </c>
      <c r="E2513" s="462" t="s">
        <v>374</v>
      </c>
    </row>
    <row r="2514" spans="1:5" x14ac:dyDescent="0.25">
      <c r="A2514" s="459">
        <v>38114</v>
      </c>
      <c r="B2514" s="460" t="s">
        <v>10673</v>
      </c>
      <c r="C2514" s="459" t="s">
        <v>5122</v>
      </c>
      <c r="D2514" s="463">
        <v>14.53</v>
      </c>
      <c r="E2514" s="462" t="s">
        <v>258</v>
      </c>
    </row>
    <row r="2515" spans="1:5" ht="25.5" x14ac:dyDescent="0.25">
      <c r="A2515" s="459">
        <v>38064</v>
      </c>
      <c r="B2515" s="460" t="s">
        <v>10674</v>
      </c>
      <c r="C2515" s="459" t="s">
        <v>5122</v>
      </c>
      <c r="D2515" s="463">
        <v>16.25</v>
      </c>
      <c r="E2515" s="462" t="s">
        <v>258</v>
      </c>
    </row>
    <row r="2516" spans="1:5" x14ac:dyDescent="0.25">
      <c r="A2516" s="459">
        <v>38115</v>
      </c>
      <c r="B2516" s="460" t="s">
        <v>10675</v>
      </c>
      <c r="C2516" s="459" t="s">
        <v>5122</v>
      </c>
      <c r="D2516" s="463">
        <v>15.51</v>
      </c>
      <c r="E2516" s="462" t="s">
        <v>258</v>
      </c>
    </row>
    <row r="2517" spans="1:5" ht="25.5" x14ac:dyDescent="0.25">
      <c r="A2517" s="459">
        <v>38065</v>
      </c>
      <c r="B2517" s="460" t="s">
        <v>10676</v>
      </c>
      <c r="C2517" s="459" t="s">
        <v>5122</v>
      </c>
      <c r="D2517" s="463">
        <v>23.05</v>
      </c>
      <c r="E2517" s="462" t="s">
        <v>258</v>
      </c>
    </row>
    <row r="2518" spans="1:5" ht="25.5" x14ac:dyDescent="0.25">
      <c r="A2518" s="459">
        <v>38078</v>
      </c>
      <c r="B2518" s="460" t="s">
        <v>10677</v>
      </c>
      <c r="C2518" s="459" t="s">
        <v>5122</v>
      </c>
      <c r="D2518" s="463">
        <v>13.45</v>
      </c>
      <c r="E2518" s="462" t="s">
        <v>258</v>
      </c>
    </row>
    <row r="2519" spans="1:5" x14ac:dyDescent="0.25">
      <c r="A2519" s="459">
        <v>38113</v>
      </c>
      <c r="B2519" s="460" t="s">
        <v>10678</v>
      </c>
      <c r="C2519" s="459" t="s">
        <v>5122</v>
      </c>
      <c r="D2519" s="463">
        <v>7.3</v>
      </c>
      <c r="E2519" s="462" t="s">
        <v>258</v>
      </c>
    </row>
    <row r="2520" spans="1:5" ht="25.5" x14ac:dyDescent="0.25">
      <c r="A2520" s="459">
        <v>38063</v>
      </c>
      <c r="B2520" s="460" t="s">
        <v>10679</v>
      </c>
      <c r="C2520" s="459" t="s">
        <v>5122</v>
      </c>
      <c r="D2520" s="463">
        <v>7.84</v>
      </c>
      <c r="E2520" s="462" t="s">
        <v>258</v>
      </c>
    </row>
    <row r="2521" spans="1:5" ht="25.5" x14ac:dyDescent="0.25">
      <c r="A2521" s="459">
        <v>38080</v>
      </c>
      <c r="B2521" s="460" t="s">
        <v>10680</v>
      </c>
      <c r="C2521" s="459" t="s">
        <v>5122</v>
      </c>
      <c r="D2521" s="463">
        <v>23.35</v>
      </c>
      <c r="E2521" s="462" t="s">
        <v>258</v>
      </c>
    </row>
    <row r="2522" spans="1:5" ht="25.5" x14ac:dyDescent="0.25">
      <c r="A2522" s="459">
        <v>38069</v>
      </c>
      <c r="B2522" s="460" t="s">
        <v>10681</v>
      </c>
      <c r="C2522" s="459" t="s">
        <v>5122</v>
      </c>
      <c r="D2522" s="463">
        <v>12.77</v>
      </c>
      <c r="E2522" s="462" t="s">
        <v>258</v>
      </c>
    </row>
    <row r="2523" spans="1:5" ht="25.5" x14ac:dyDescent="0.25">
      <c r="A2523" s="459">
        <v>38077</v>
      </c>
      <c r="B2523" s="460" t="s">
        <v>10682</v>
      </c>
      <c r="C2523" s="459" t="s">
        <v>5122</v>
      </c>
      <c r="D2523" s="463">
        <v>12.48</v>
      </c>
      <c r="E2523" s="462" t="s">
        <v>258</v>
      </c>
    </row>
    <row r="2524" spans="1:5" ht="25.5" x14ac:dyDescent="0.25">
      <c r="A2524" s="459">
        <v>38073</v>
      </c>
      <c r="B2524" s="460" t="s">
        <v>10683</v>
      </c>
      <c r="C2524" s="459" t="s">
        <v>5122</v>
      </c>
      <c r="D2524" s="463">
        <v>19.010000000000002</v>
      </c>
      <c r="E2524" s="462" t="s">
        <v>258</v>
      </c>
    </row>
    <row r="2525" spans="1:5" x14ac:dyDescent="0.25">
      <c r="A2525" s="459">
        <v>38112</v>
      </c>
      <c r="B2525" s="460" t="s">
        <v>10684</v>
      </c>
      <c r="C2525" s="459" t="s">
        <v>5122</v>
      </c>
      <c r="D2525" s="463">
        <v>5.61</v>
      </c>
      <c r="E2525" s="462" t="s">
        <v>258</v>
      </c>
    </row>
    <row r="2526" spans="1:5" ht="25.5" x14ac:dyDescent="0.25">
      <c r="A2526" s="459">
        <v>38062</v>
      </c>
      <c r="B2526" s="460" t="s">
        <v>10685</v>
      </c>
      <c r="C2526" s="459" t="s">
        <v>5122</v>
      </c>
      <c r="D2526" s="463">
        <v>5.75</v>
      </c>
      <c r="E2526" s="462" t="s">
        <v>258</v>
      </c>
    </row>
    <row r="2527" spans="1:5" ht="25.5" x14ac:dyDescent="0.25">
      <c r="A2527" s="459">
        <v>12128</v>
      </c>
      <c r="B2527" s="460" t="s">
        <v>10686</v>
      </c>
      <c r="C2527" s="459" t="s">
        <v>5122</v>
      </c>
      <c r="D2527" s="463">
        <v>7.69</v>
      </c>
      <c r="E2527" s="462" t="s">
        <v>258</v>
      </c>
    </row>
    <row r="2528" spans="1:5" ht="25.5" x14ac:dyDescent="0.25">
      <c r="A2528" s="459">
        <v>12129</v>
      </c>
      <c r="B2528" s="460" t="s">
        <v>10687</v>
      </c>
      <c r="C2528" s="459" t="s">
        <v>5122</v>
      </c>
      <c r="D2528" s="463">
        <v>10.17</v>
      </c>
      <c r="E2528" s="462" t="s">
        <v>258</v>
      </c>
    </row>
    <row r="2529" spans="1:5" ht="25.5" x14ac:dyDescent="0.25">
      <c r="A2529" s="459">
        <v>38081</v>
      </c>
      <c r="B2529" s="460" t="s">
        <v>10688</v>
      </c>
      <c r="C2529" s="459" t="s">
        <v>5122</v>
      </c>
      <c r="D2529" s="463">
        <v>19.809999999999999</v>
      </c>
      <c r="E2529" s="462" t="s">
        <v>258</v>
      </c>
    </row>
    <row r="2530" spans="1:5" ht="25.5" x14ac:dyDescent="0.25">
      <c r="A2530" s="459">
        <v>38070</v>
      </c>
      <c r="B2530" s="460" t="s">
        <v>10689</v>
      </c>
      <c r="C2530" s="459" t="s">
        <v>5122</v>
      </c>
      <c r="D2530" s="463">
        <v>13.65</v>
      </c>
      <c r="E2530" s="462" t="s">
        <v>258</v>
      </c>
    </row>
    <row r="2531" spans="1:5" ht="25.5" x14ac:dyDescent="0.25">
      <c r="A2531" s="459">
        <v>38074</v>
      </c>
      <c r="B2531" s="460" t="s">
        <v>10690</v>
      </c>
      <c r="C2531" s="459" t="s">
        <v>5122</v>
      </c>
      <c r="D2531" s="463">
        <v>20.75</v>
      </c>
      <c r="E2531" s="462" t="s">
        <v>258</v>
      </c>
    </row>
    <row r="2532" spans="1:5" ht="25.5" x14ac:dyDescent="0.25">
      <c r="A2532" s="459">
        <v>38079</v>
      </c>
      <c r="B2532" s="460" t="s">
        <v>10691</v>
      </c>
      <c r="C2532" s="459" t="s">
        <v>5122</v>
      </c>
      <c r="D2532" s="463">
        <v>17.809999999999999</v>
      </c>
      <c r="E2532" s="462" t="s">
        <v>258</v>
      </c>
    </row>
    <row r="2533" spans="1:5" ht="25.5" x14ac:dyDescent="0.25">
      <c r="A2533" s="459">
        <v>38072</v>
      </c>
      <c r="B2533" s="460" t="s">
        <v>10692</v>
      </c>
      <c r="C2533" s="459" t="s">
        <v>5122</v>
      </c>
      <c r="D2533" s="463">
        <v>17.12</v>
      </c>
      <c r="E2533" s="462" t="s">
        <v>258</v>
      </c>
    </row>
    <row r="2534" spans="1:5" ht="25.5" x14ac:dyDescent="0.25">
      <c r="A2534" s="459">
        <v>38068</v>
      </c>
      <c r="B2534" s="460" t="s">
        <v>10693</v>
      </c>
      <c r="C2534" s="459" t="s">
        <v>5122</v>
      </c>
      <c r="D2534" s="463">
        <v>11.82</v>
      </c>
      <c r="E2534" s="462" t="s">
        <v>258</v>
      </c>
    </row>
    <row r="2535" spans="1:5" ht="25.5" x14ac:dyDescent="0.25">
      <c r="A2535" s="459">
        <v>38071</v>
      </c>
      <c r="B2535" s="460" t="s">
        <v>10694</v>
      </c>
      <c r="C2535" s="459" t="s">
        <v>5122</v>
      </c>
      <c r="D2535" s="463">
        <v>14.13</v>
      </c>
      <c r="E2535" s="462" t="s">
        <v>258</v>
      </c>
    </row>
    <row r="2536" spans="1:5" ht="25.5" x14ac:dyDescent="0.25">
      <c r="A2536" s="459">
        <v>38412</v>
      </c>
      <c r="B2536" s="460" t="s">
        <v>10695</v>
      </c>
      <c r="C2536" s="459" t="s">
        <v>5122</v>
      </c>
      <c r="D2536" s="461">
        <v>1094.3399999999999</v>
      </c>
      <c r="E2536" s="462" t="s">
        <v>258</v>
      </c>
    </row>
    <row r="2537" spans="1:5" ht="25.5" x14ac:dyDescent="0.25">
      <c r="A2537" s="459">
        <v>3405</v>
      </c>
      <c r="B2537" s="460" t="s">
        <v>10696</v>
      </c>
      <c r="C2537" s="459" t="s">
        <v>5122</v>
      </c>
      <c r="D2537" s="463">
        <v>63.05</v>
      </c>
      <c r="E2537" s="462" t="s">
        <v>258</v>
      </c>
    </row>
    <row r="2538" spans="1:5" x14ac:dyDescent="0.25">
      <c r="A2538" s="459">
        <v>3394</v>
      </c>
      <c r="B2538" s="460" t="s">
        <v>10697</v>
      </c>
      <c r="C2538" s="459" t="s">
        <v>5122</v>
      </c>
      <c r="D2538" s="463">
        <v>332.83</v>
      </c>
      <c r="E2538" s="462" t="s">
        <v>258</v>
      </c>
    </row>
    <row r="2539" spans="1:5" x14ac:dyDescent="0.25">
      <c r="A2539" s="459">
        <v>3393</v>
      </c>
      <c r="B2539" s="460" t="s">
        <v>10698</v>
      </c>
      <c r="C2539" s="459" t="s">
        <v>5122</v>
      </c>
      <c r="D2539" s="463">
        <v>566.69000000000005</v>
      </c>
      <c r="E2539" s="462" t="s">
        <v>258</v>
      </c>
    </row>
    <row r="2540" spans="1:5" x14ac:dyDescent="0.25">
      <c r="A2540" s="459">
        <v>3406</v>
      </c>
      <c r="B2540" s="460" t="s">
        <v>10699</v>
      </c>
      <c r="C2540" s="459" t="s">
        <v>5122</v>
      </c>
      <c r="D2540" s="463">
        <v>19.3</v>
      </c>
      <c r="E2540" s="462" t="s">
        <v>258</v>
      </c>
    </row>
    <row r="2541" spans="1:5" x14ac:dyDescent="0.25">
      <c r="A2541" s="459">
        <v>3395</v>
      </c>
      <c r="B2541" s="460" t="s">
        <v>10700</v>
      </c>
      <c r="C2541" s="459" t="s">
        <v>5122</v>
      </c>
      <c r="D2541" s="463">
        <v>81.41</v>
      </c>
      <c r="E2541" s="462" t="s">
        <v>258</v>
      </c>
    </row>
    <row r="2542" spans="1:5" ht="25.5" x14ac:dyDescent="0.25">
      <c r="A2542" s="459">
        <v>3398</v>
      </c>
      <c r="B2542" s="460" t="s">
        <v>10701</v>
      </c>
      <c r="C2542" s="459" t="s">
        <v>5122</v>
      </c>
      <c r="D2542" s="463">
        <v>3.87</v>
      </c>
      <c r="E2542" s="462" t="s">
        <v>258</v>
      </c>
    </row>
    <row r="2543" spans="1:5" ht="25.5" x14ac:dyDescent="0.25">
      <c r="A2543" s="459">
        <v>34379</v>
      </c>
      <c r="B2543" s="460" t="s">
        <v>10702</v>
      </c>
      <c r="C2543" s="459" t="s">
        <v>5122</v>
      </c>
      <c r="D2543" s="463">
        <v>231.81</v>
      </c>
      <c r="E2543" s="462" t="s">
        <v>258</v>
      </c>
    </row>
    <row r="2544" spans="1:5" ht="25.5" x14ac:dyDescent="0.25">
      <c r="A2544" s="459">
        <v>34378</v>
      </c>
      <c r="B2544" s="460" t="s">
        <v>10703</v>
      </c>
      <c r="C2544" s="459" t="s">
        <v>5122</v>
      </c>
      <c r="D2544" s="463">
        <v>186.71</v>
      </c>
      <c r="E2544" s="462" t="s">
        <v>258</v>
      </c>
    </row>
    <row r="2545" spans="1:5" ht="25.5" x14ac:dyDescent="0.25">
      <c r="A2545" s="459">
        <v>34377</v>
      </c>
      <c r="B2545" s="460" t="s">
        <v>10704</v>
      </c>
      <c r="C2545" s="459" t="s">
        <v>5122</v>
      </c>
      <c r="D2545" s="463">
        <v>172.19</v>
      </c>
      <c r="E2545" s="462" t="s">
        <v>258</v>
      </c>
    </row>
    <row r="2546" spans="1:5" ht="25.5" x14ac:dyDescent="0.25">
      <c r="A2546" s="459">
        <v>581</v>
      </c>
      <c r="B2546" s="460" t="s">
        <v>10705</v>
      </c>
      <c r="C2546" s="459" t="s">
        <v>5124</v>
      </c>
      <c r="D2546" s="463">
        <v>327.04000000000002</v>
      </c>
      <c r="E2546" s="462" t="s">
        <v>258</v>
      </c>
    </row>
    <row r="2547" spans="1:5" ht="38.25" x14ac:dyDescent="0.25">
      <c r="A2547" s="459">
        <v>40662</v>
      </c>
      <c r="B2547" s="460" t="s">
        <v>10706</v>
      </c>
      <c r="C2547" s="459" t="s">
        <v>5122</v>
      </c>
      <c r="D2547" s="463">
        <v>197.28</v>
      </c>
      <c r="E2547" s="462" t="s">
        <v>258</v>
      </c>
    </row>
    <row r="2548" spans="1:5" ht="38.25" x14ac:dyDescent="0.25">
      <c r="A2548" s="459">
        <v>3437</v>
      </c>
      <c r="B2548" s="460" t="s">
        <v>10707</v>
      </c>
      <c r="C2548" s="459" t="s">
        <v>5124</v>
      </c>
      <c r="D2548" s="463">
        <v>548.01</v>
      </c>
      <c r="E2548" s="462" t="s">
        <v>258</v>
      </c>
    </row>
    <row r="2549" spans="1:5" x14ac:dyDescent="0.25">
      <c r="A2549" s="459">
        <v>11183</v>
      </c>
      <c r="B2549" s="460" t="s">
        <v>10708</v>
      </c>
      <c r="C2549" s="459" t="s">
        <v>5122</v>
      </c>
      <c r="D2549" s="463">
        <v>342.75</v>
      </c>
      <c r="E2549" s="462" t="s">
        <v>258</v>
      </c>
    </row>
    <row r="2550" spans="1:5" x14ac:dyDescent="0.25">
      <c r="A2550" s="459">
        <v>11190</v>
      </c>
      <c r="B2550" s="460" t="s">
        <v>10709</v>
      </c>
      <c r="C2550" s="459" t="s">
        <v>5122</v>
      </c>
      <c r="D2550" s="463">
        <v>159</v>
      </c>
      <c r="E2550" s="462" t="s">
        <v>258</v>
      </c>
    </row>
    <row r="2551" spans="1:5" x14ac:dyDescent="0.25">
      <c r="A2551" s="459">
        <v>616</v>
      </c>
      <c r="B2551" s="460" t="s">
        <v>10710</v>
      </c>
      <c r="C2551" s="459" t="s">
        <v>5122</v>
      </c>
      <c r="D2551" s="463">
        <v>186.99</v>
      </c>
      <c r="E2551" s="462" t="s">
        <v>258</v>
      </c>
    </row>
    <row r="2552" spans="1:5" x14ac:dyDescent="0.25">
      <c r="A2552" s="459">
        <v>615</v>
      </c>
      <c r="B2552" s="460" t="s">
        <v>10710</v>
      </c>
      <c r="C2552" s="459" t="s">
        <v>5124</v>
      </c>
      <c r="D2552" s="463">
        <v>389.57</v>
      </c>
      <c r="E2552" s="462" t="s">
        <v>258</v>
      </c>
    </row>
    <row r="2553" spans="1:5" x14ac:dyDescent="0.25">
      <c r="A2553" s="459">
        <v>11192</v>
      </c>
      <c r="B2553" s="460" t="s">
        <v>10711</v>
      </c>
      <c r="C2553" s="459" t="s">
        <v>5122</v>
      </c>
      <c r="D2553" s="463">
        <v>292.55</v>
      </c>
      <c r="E2553" s="462" t="s">
        <v>258</v>
      </c>
    </row>
    <row r="2554" spans="1:5" x14ac:dyDescent="0.25">
      <c r="A2554" s="459">
        <v>11231</v>
      </c>
      <c r="B2554" s="460" t="s">
        <v>10711</v>
      </c>
      <c r="C2554" s="459" t="s">
        <v>5124</v>
      </c>
      <c r="D2554" s="463">
        <v>457.11</v>
      </c>
      <c r="E2554" s="462" t="s">
        <v>258</v>
      </c>
    </row>
    <row r="2555" spans="1:5" ht="38.25" x14ac:dyDescent="0.25">
      <c r="A2555" s="459">
        <v>3428</v>
      </c>
      <c r="B2555" s="460" t="s">
        <v>10712</v>
      </c>
      <c r="C2555" s="459" t="s">
        <v>5124</v>
      </c>
      <c r="D2555" s="463">
        <v>812.89</v>
      </c>
      <c r="E2555" s="462" t="s">
        <v>258</v>
      </c>
    </row>
    <row r="2556" spans="1:5" ht="51" x14ac:dyDescent="0.25">
      <c r="A2556" s="459">
        <v>3429</v>
      </c>
      <c r="B2556" s="460" t="s">
        <v>10713</v>
      </c>
      <c r="C2556" s="459" t="s">
        <v>5124</v>
      </c>
      <c r="D2556" s="463">
        <v>464.44</v>
      </c>
      <c r="E2556" s="462" t="s">
        <v>258</v>
      </c>
    </row>
    <row r="2557" spans="1:5" ht="38.25" x14ac:dyDescent="0.25">
      <c r="A2557" s="459">
        <v>34371</v>
      </c>
      <c r="B2557" s="460" t="s">
        <v>10714</v>
      </c>
      <c r="C2557" s="459" t="s">
        <v>5122</v>
      </c>
      <c r="D2557" s="463">
        <v>630.25</v>
      </c>
      <c r="E2557" s="462" t="s">
        <v>258</v>
      </c>
    </row>
    <row r="2558" spans="1:5" ht="38.25" x14ac:dyDescent="0.25">
      <c r="A2558" s="459">
        <v>34370</v>
      </c>
      <c r="B2558" s="460" t="s">
        <v>10715</v>
      </c>
      <c r="C2558" s="459" t="s">
        <v>5122</v>
      </c>
      <c r="D2558" s="463">
        <v>522.66999999999996</v>
      </c>
      <c r="E2558" s="462" t="s">
        <v>258</v>
      </c>
    </row>
    <row r="2559" spans="1:5" ht="38.25" x14ac:dyDescent="0.25">
      <c r="A2559" s="459">
        <v>34372</v>
      </c>
      <c r="B2559" s="460" t="s">
        <v>10716</v>
      </c>
      <c r="C2559" s="459" t="s">
        <v>5122</v>
      </c>
      <c r="D2559" s="463">
        <v>727.11</v>
      </c>
      <c r="E2559" s="462" t="s">
        <v>258</v>
      </c>
    </row>
    <row r="2560" spans="1:5" ht="38.25" x14ac:dyDescent="0.25">
      <c r="A2560" s="459">
        <v>34373</v>
      </c>
      <c r="B2560" s="460" t="s">
        <v>10717</v>
      </c>
      <c r="C2560" s="459" t="s">
        <v>5122</v>
      </c>
      <c r="D2560" s="463">
        <v>900.05</v>
      </c>
      <c r="E2560" s="462" t="s">
        <v>258</v>
      </c>
    </row>
    <row r="2561" spans="1:5" ht="25.5" x14ac:dyDescent="0.25">
      <c r="A2561" s="459">
        <v>36896</v>
      </c>
      <c r="B2561" s="460" t="s">
        <v>10718</v>
      </c>
      <c r="C2561" s="459" t="s">
        <v>5122</v>
      </c>
      <c r="D2561" s="463">
        <v>299.89999999999998</v>
      </c>
      <c r="E2561" s="462" t="s">
        <v>258</v>
      </c>
    </row>
    <row r="2562" spans="1:5" ht="25.5" x14ac:dyDescent="0.25">
      <c r="A2562" s="459">
        <v>34367</v>
      </c>
      <c r="B2562" s="460" t="s">
        <v>10719</v>
      </c>
      <c r="C2562" s="459" t="s">
        <v>5122</v>
      </c>
      <c r="D2562" s="463">
        <v>352.27</v>
      </c>
      <c r="E2562" s="462" t="s">
        <v>258</v>
      </c>
    </row>
    <row r="2563" spans="1:5" ht="25.5" x14ac:dyDescent="0.25">
      <c r="A2563" s="459">
        <v>36897</v>
      </c>
      <c r="B2563" s="460" t="s">
        <v>10720</v>
      </c>
      <c r="C2563" s="459" t="s">
        <v>5122</v>
      </c>
      <c r="D2563" s="463">
        <v>415.41</v>
      </c>
      <c r="E2563" s="462" t="s">
        <v>258</v>
      </c>
    </row>
    <row r="2564" spans="1:5" ht="25.5" x14ac:dyDescent="0.25">
      <c r="A2564" s="459">
        <v>36884</v>
      </c>
      <c r="B2564" s="460" t="s">
        <v>10720</v>
      </c>
      <c r="C2564" s="459" t="s">
        <v>5124</v>
      </c>
      <c r="D2564" s="463">
        <v>291.76</v>
      </c>
      <c r="E2564" s="462" t="s">
        <v>258</v>
      </c>
    </row>
    <row r="2565" spans="1:5" ht="25.5" x14ac:dyDescent="0.25">
      <c r="A2565" s="459">
        <v>597</v>
      </c>
      <c r="B2565" s="460" t="s">
        <v>10721</v>
      </c>
      <c r="C2565" s="459" t="s">
        <v>5124</v>
      </c>
      <c r="D2565" s="463">
        <v>306.83</v>
      </c>
      <c r="E2565" s="462" t="s">
        <v>258</v>
      </c>
    </row>
    <row r="2566" spans="1:5" ht="25.5" x14ac:dyDescent="0.25">
      <c r="A2566" s="459">
        <v>34369</v>
      </c>
      <c r="B2566" s="460" t="s">
        <v>10722</v>
      </c>
      <c r="C2566" s="459" t="s">
        <v>5122</v>
      </c>
      <c r="D2566" s="463">
        <v>492.18</v>
      </c>
      <c r="E2566" s="462" t="s">
        <v>258</v>
      </c>
    </row>
    <row r="2567" spans="1:5" ht="25.5" x14ac:dyDescent="0.25">
      <c r="A2567" s="459">
        <v>34362</v>
      </c>
      <c r="B2567" s="460" t="s">
        <v>10723</v>
      </c>
      <c r="C2567" s="459" t="s">
        <v>5122</v>
      </c>
      <c r="D2567" s="463">
        <v>341.51</v>
      </c>
      <c r="E2567" s="462" t="s">
        <v>258</v>
      </c>
    </row>
    <row r="2568" spans="1:5" ht="25.5" x14ac:dyDescent="0.25">
      <c r="A2568" s="459">
        <v>34363</v>
      </c>
      <c r="B2568" s="460" t="s">
        <v>10724</v>
      </c>
      <c r="C2568" s="459" t="s">
        <v>5122</v>
      </c>
      <c r="D2568" s="463">
        <v>385.99</v>
      </c>
      <c r="E2568" s="462" t="s">
        <v>258</v>
      </c>
    </row>
    <row r="2569" spans="1:5" ht="38.25" x14ac:dyDescent="0.25">
      <c r="A2569" s="459">
        <v>34364</v>
      </c>
      <c r="B2569" s="460" t="s">
        <v>10725</v>
      </c>
      <c r="C2569" s="459" t="s">
        <v>5122</v>
      </c>
      <c r="D2569" s="463">
        <v>481.41</v>
      </c>
      <c r="E2569" s="462" t="s">
        <v>258</v>
      </c>
    </row>
    <row r="2570" spans="1:5" ht="38.25" x14ac:dyDescent="0.25">
      <c r="A2570" s="459">
        <v>34365</v>
      </c>
      <c r="B2570" s="460" t="s">
        <v>10726</v>
      </c>
      <c r="C2570" s="459" t="s">
        <v>5122</v>
      </c>
      <c r="D2570" s="463">
        <v>542.4</v>
      </c>
      <c r="E2570" s="462" t="s">
        <v>258</v>
      </c>
    </row>
    <row r="2571" spans="1:5" ht="25.5" x14ac:dyDescent="0.25">
      <c r="A2571" s="459">
        <v>11199</v>
      </c>
      <c r="B2571" s="460" t="s">
        <v>10727</v>
      </c>
      <c r="C2571" s="459" t="s">
        <v>5122</v>
      </c>
      <c r="D2571" s="463">
        <v>878.13</v>
      </c>
      <c r="E2571" s="462" t="s">
        <v>258</v>
      </c>
    </row>
    <row r="2572" spans="1:5" ht="25.5" x14ac:dyDescent="0.25">
      <c r="A2572" s="459">
        <v>34801</v>
      </c>
      <c r="B2572" s="460" t="s">
        <v>10728</v>
      </c>
      <c r="C2572" s="459" t="s">
        <v>5122</v>
      </c>
      <c r="D2572" s="461">
        <v>1101.55</v>
      </c>
      <c r="E2572" s="462" t="s">
        <v>258</v>
      </c>
    </row>
    <row r="2573" spans="1:5" ht="25.5" x14ac:dyDescent="0.25">
      <c r="A2573" s="459">
        <v>34799</v>
      </c>
      <c r="B2573" s="460" t="s">
        <v>10729</v>
      </c>
      <c r="C2573" s="459" t="s">
        <v>5122</v>
      </c>
      <c r="D2573" s="461">
        <v>1358.44</v>
      </c>
      <c r="E2573" s="462" t="s">
        <v>258</v>
      </c>
    </row>
    <row r="2574" spans="1:5" ht="25.5" x14ac:dyDescent="0.25">
      <c r="A2574" s="459">
        <v>622</v>
      </c>
      <c r="B2574" s="460" t="s">
        <v>10730</v>
      </c>
      <c r="C2574" s="459" t="s">
        <v>5122</v>
      </c>
      <c r="D2574" s="463">
        <v>611.57000000000005</v>
      </c>
      <c r="E2574" s="462" t="s">
        <v>258</v>
      </c>
    </row>
    <row r="2575" spans="1:5" ht="25.5" x14ac:dyDescent="0.25">
      <c r="A2575" s="459">
        <v>34805</v>
      </c>
      <c r="B2575" s="460" t="s">
        <v>10731</v>
      </c>
      <c r="C2575" s="459" t="s">
        <v>5124</v>
      </c>
      <c r="D2575" s="463">
        <v>457.72</v>
      </c>
      <c r="E2575" s="462" t="s">
        <v>258</v>
      </c>
    </row>
    <row r="2576" spans="1:5" ht="25.5" x14ac:dyDescent="0.25">
      <c r="A2576" s="459">
        <v>34803</v>
      </c>
      <c r="B2576" s="460" t="s">
        <v>10732</v>
      </c>
      <c r="C2576" s="459" t="s">
        <v>5122</v>
      </c>
      <c r="D2576" s="463">
        <v>553.48</v>
      </c>
      <c r="E2576" s="462" t="s">
        <v>258</v>
      </c>
    </row>
    <row r="2577" spans="1:5" ht="25.5" x14ac:dyDescent="0.25">
      <c r="A2577" s="459">
        <v>606</v>
      </c>
      <c r="B2577" s="460" t="s">
        <v>10733</v>
      </c>
      <c r="C2577" s="459" t="s">
        <v>5124</v>
      </c>
      <c r="D2577" s="463">
        <v>611.97</v>
      </c>
      <c r="E2577" s="462" t="s">
        <v>258</v>
      </c>
    </row>
    <row r="2578" spans="1:5" ht="25.5" x14ac:dyDescent="0.25">
      <c r="A2578" s="459">
        <v>11227</v>
      </c>
      <c r="B2578" s="460" t="s">
        <v>10734</v>
      </c>
      <c r="C2578" s="459" t="s">
        <v>5122</v>
      </c>
      <c r="D2578" s="463">
        <v>648.16999999999996</v>
      </c>
      <c r="E2578" s="462" t="s">
        <v>258</v>
      </c>
    </row>
    <row r="2579" spans="1:5" ht="25.5" x14ac:dyDescent="0.25">
      <c r="A2579" s="459">
        <v>11193</v>
      </c>
      <c r="B2579" s="460" t="s">
        <v>10735</v>
      </c>
      <c r="C2579" s="459" t="s">
        <v>5124</v>
      </c>
      <c r="D2579" s="463">
        <v>620.48</v>
      </c>
      <c r="E2579" s="462" t="s">
        <v>258</v>
      </c>
    </row>
    <row r="2580" spans="1:5" ht="25.5" x14ac:dyDescent="0.25">
      <c r="A2580" s="459">
        <v>11194</v>
      </c>
      <c r="B2580" s="460" t="s">
        <v>10736</v>
      </c>
      <c r="C2580" s="459" t="s">
        <v>5124</v>
      </c>
      <c r="D2580" s="463">
        <v>558.66999999999996</v>
      </c>
      <c r="E2580" s="462" t="s">
        <v>258</v>
      </c>
    </row>
    <row r="2581" spans="1:5" ht="38.25" x14ac:dyDescent="0.25">
      <c r="A2581" s="459">
        <v>605</v>
      </c>
      <c r="B2581" s="460" t="s">
        <v>10737</v>
      </c>
      <c r="C2581" s="459" t="s">
        <v>5124</v>
      </c>
      <c r="D2581" s="463">
        <v>701.63</v>
      </c>
      <c r="E2581" s="462" t="s">
        <v>258</v>
      </c>
    </row>
    <row r="2582" spans="1:5" ht="25.5" x14ac:dyDescent="0.25">
      <c r="A2582" s="459">
        <v>11197</v>
      </c>
      <c r="B2582" s="460" t="s">
        <v>10738</v>
      </c>
      <c r="C2582" s="459" t="s">
        <v>5122</v>
      </c>
      <c r="D2582" s="463">
        <v>849.75</v>
      </c>
      <c r="E2582" s="462" t="s">
        <v>258</v>
      </c>
    </row>
    <row r="2583" spans="1:5" ht="51" x14ac:dyDescent="0.25">
      <c r="A2583" s="459">
        <v>40659</v>
      </c>
      <c r="B2583" s="460" t="s">
        <v>10739</v>
      </c>
      <c r="C2583" s="459" t="s">
        <v>5124</v>
      </c>
      <c r="D2583" s="463">
        <v>775.36</v>
      </c>
      <c r="E2583" s="462" t="s">
        <v>258</v>
      </c>
    </row>
    <row r="2584" spans="1:5" ht="51" x14ac:dyDescent="0.25">
      <c r="A2584" s="459">
        <v>40660</v>
      </c>
      <c r="B2584" s="460" t="s">
        <v>10740</v>
      </c>
      <c r="C2584" s="459" t="s">
        <v>5124</v>
      </c>
      <c r="D2584" s="463">
        <v>982.68</v>
      </c>
      <c r="E2584" s="462" t="s">
        <v>258</v>
      </c>
    </row>
    <row r="2585" spans="1:5" ht="51" x14ac:dyDescent="0.25">
      <c r="A2585" s="459">
        <v>40661</v>
      </c>
      <c r="B2585" s="460" t="s">
        <v>10741</v>
      </c>
      <c r="C2585" s="459" t="s">
        <v>5124</v>
      </c>
      <c r="D2585" s="463">
        <v>604.17999999999995</v>
      </c>
      <c r="E2585" s="462" t="s">
        <v>258</v>
      </c>
    </row>
    <row r="2586" spans="1:5" ht="51" x14ac:dyDescent="0.25">
      <c r="A2586" s="459">
        <v>3421</v>
      </c>
      <c r="B2586" s="460" t="s">
        <v>10742</v>
      </c>
      <c r="C2586" s="459" t="s">
        <v>5124</v>
      </c>
      <c r="D2586" s="463">
        <v>608.79999999999995</v>
      </c>
      <c r="E2586" s="462" t="s">
        <v>258</v>
      </c>
    </row>
    <row r="2587" spans="1:5" ht="25.5" x14ac:dyDescent="0.25">
      <c r="A2587" s="459">
        <v>599</v>
      </c>
      <c r="B2587" s="460" t="s">
        <v>10743</v>
      </c>
      <c r="C2587" s="459" t="s">
        <v>5124</v>
      </c>
      <c r="D2587" s="463">
        <v>260.08</v>
      </c>
      <c r="E2587" s="462" t="s">
        <v>258</v>
      </c>
    </row>
    <row r="2588" spans="1:5" ht="25.5" x14ac:dyDescent="0.25">
      <c r="A2588" s="459">
        <v>34380</v>
      </c>
      <c r="B2588" s="460" t="s">
        <v>10744</v>
      </c>
      <c r="C2588" s="459" t="s">
        <v>5122</v>
      </c>
      <c r="D2588" s="463">
        <v>134.88</v>
      </c>
      <c r="E2588" s="462" t="s">
        <v>258</v>
      </c>
    </row>
    <row r="2589" spans="1:5" ht="25.5" x14ac:dyDescent="0.25">
      <c r="A2589" s="459">
        <v>34381</v>
      </c>
      <c r="B2589" s="460" t="s">
        <v>10745</v>
      </c>
      <c r="C2589" s="459" t="s">
        <v>5122</v>
      </c>
      <c r="D2589" s="463">
        <v>175.77</v>
      </c>
      <c r="E2589" s="462" t="s">
        <v>258</v>
      </c>
    </row>
    <row r="2590" spans="1:5" ht="25.5" x14ac:dyDescent="0.25">
      <c r="A2590" s="459">
        <v>601</v>
      </c>
      <c r="B2590" s="460" t="s">
        <v>10745</v>
      </c>
      <c r="C2590" s="459" t="s">
        <v>5124</v>
      </c>
      <c r="D2590" s="463">
        <v>350.84</v>
      </c>
      <c r="E2590" s="462" t="s">
        <v>258</v>
      </c>
    </row>
    <row r="2591" spans="1:5" ht="38.25" x14ac:dyDescent="0.25">
      <c r="A2591" s="459">
        <v>3423</v>
      </c>
      <c r="B2591" s="460" t="s">
        <v>10746</v>
      </c>
      <c r="C2591" s="459" t="s">
        <v>5124</v>
      </c>
      <c r="D2591" s="463">
        <v>858.56</v>
      </c>
      <c r="E2591" s="462" t="s">
        <v>258</v>
      </c>
    </row>
    <row r="2592" spans="1:5" ht="25.5" x14ac:dyDescent="0.25">
      <c r="A2592" s="459">
        <v>34797</v>
      </c>
      <c r="B2592" s="460" t="s">
        <v>10747</v>
      </c>
      <c r="C2592" s="459" t="s">
        <v>5122</v>
      </c>
      <c r="D2592" s="463">
        <v>346.33</v>
      </c>
      <c r="E2592" s="462" t="s">
        <v>258</v>
      </c>
    </row>
    <row r="2593" spans="1:5" ht="25.5" x14ac:dyDescent="0.25">
      <c r="A2593" s="459">
        <v>624</v>
      </c>
      <c r="B2593" s="460" t="s">
        <v>10748</v>
      </c>
      <c r="C2593" s="459" t="s">
        <v>5124</v>
      </c>
      <c r="D2593" s="463">
        <v>721.52</v>
      </c>
      <c r="E2593" s="462" t="s">
        <v>258</v>
      </c>
    </row>
    <row r="2594" spans="1:5" ht="25.5" x14ac:dyDescent="0.25">
      <c r="A2594" s="459">
        <v>623</v>
      </c>
      <c r="B2594" s="460" t="s">
        <v>10749</v>
      </c>
      <c r="C2594" s="459" t="s">
        <v>5124</v>
      </c>
      <c r="D2594" s="463">
        <v>270.93</v>
      </c>
      <c r="E2594" s="462" t="s">
        <v>258</v>
      </c>
    </row>
    <row r="2595" spans="1:5" x14ac:dyDescent="0.25">
      <c r="A2595" s="459">
        <v>25964</v>
      </c>
      <c r="B2595" s="460" t="s">
        <v>10750</v>
      </c>
      <c r="C2595" s="459" t="s">
        <v>5121</v>
      </c>
      <c r="D2595" s="463">
        <v>15.2</v>
      </c>
      <c r="E2595" s="462" t="s">
        <v>374</v>
      </c>
    </row>
    <row r="2596" spans="1:5" x14ac:dyDescent="0.25">
      <c r="A2596" s="459">
        <v>41077</v>
      </c>
      <c r="B2596" s="460" t="s">
        <v>10751</v>
      </c>
      <c r="C2596" s="459" t="s">
        <v>5130</v>
      </c>
      <c r="D2596" s="461">
        <v>2710.64</v>
      </c>
      <c r="E2596" s="462" t="s">
        <v>374</v>
      </c>
    </row>
    <row r="2597" spans="1:5" x14ac:dyDescent="0.25">
      <c r="A2597" s="459">
        <v>20159</v>
      </c>
      <c r="B2597" s="460" t="s">
        <v>10752</v>
      </c>
      <c r="C2597" s="459" t="s">
        <v>5122</v>
      </c>
      <c r="D2597" s="463">
        <v>31.9</v>
      </c>
      <c r="E2597" s="462" t="s">
        <v>258</v>
      </c>
    </row>
    <row r="2598" spans="1:5" x14ac:dyDescent="0.25">
      <c r="A2598" s="459">
        <v>37963</v>
      </c>
      <c r="B2598" s="460" t="s">
        <v>10753</v>
      </c>
      <c r="C2598" s="459" t="s">
        <v>5122</v>
      </c>
      <c r="D2598" s="463">
        <v>1.88</v>
      </c>
      <c r="E2598" s="462" t="s">
        <v>258</v>
      </c>
    </row>
    <row r="2599" spans="1:5" x14ac:dyDescent="0.25">
      <c r="A2599" s="459">
        <v>37964</v>
      </c>
      <c r="B2599" s="460" t="s">
        <v>10754</v>
      </c>
      <c r="C2599" s="459" t="s">
        <v>5122</v>
      </c>
      <c r="D2599" s="463">
        <v>3.13</v>
      </c>
      <c r="E2599" s="462" t="s">
        <v>258</v>
      </c>
    </row>
    <row r="2600" spans="1:5" x14ac:dyDescent="0.25">
      <c r="A2600" s="459">
        <v>37965</v>
      </c>
      <c r="B2600" s="460" t="s">
        <v>10755</v>
      </c>
      <c r="C2600" s="459" t="s">
        <v>5122</v>
      </c>
      <c r="D2600" s="463">
        <v>4.54</v>
      </c>
      <c r="E2600" s="462" t="s">
        <v>258</v>
      </c>
    </row>
    <row r="2601" spans="1:5" x14ac:dyDescent="0.25">
      <c r="A2601" s="459">
        <v>37966</v>
      </c>
      <c r="B2601" s="460" t="s">
        <v>10756</v>
      </c>
      <c r="C2601" s="459" t="s">
        <v>5122</v>
      </c>
      <c r="D2601" s="463">
        <v>8.2200000000000006</v>
      </c>
      <c r="E2601" s="462" t="s">
        <v>258</v>
      </c>
    </row>
    <row r="2602" spans="1:5" x14ac:dyDescent="0.25">
      <c r="A2602" s="459">
        <v>37967</v>
      </c>
      <c r="B2602" s="460" t="s">
        <v>10757</v>
      </c>
      <c r="C2602" s="459" t="s">
        <v>5122</v>
      </c>
      <c r="D2602" s="463">
        <v>13.18</v>
      </c>
      <c r="E2602" s="462" t="s">
        <v>258</v>
      </c>
    </row>
    <row r="2603" spans="1:5" x14ac:dyDescent="0.25">
      <c r="A2603" s="459">
        <v>37968</v>
      </c>
      <c r="B2603" s="460" t="s">
        <v>10758</v>
      </c>
      <c r="C2603" s="459" t="s">
        <v>5122</v>
      </c>
      <c r="D2603" s="463">
        <v>28.92</v>
      </c>
      <c r="E2603" s="462" t="s">
        <v>258</v>
      </c>
    </row>
    <row r="2604" spans="1:5" x14ac:dyDescent="0.25">
      <c r="A2604" s="459">
        <v>37969</v>
      </c>
      <c r="B2604" s="460" t="s">
        <v>10759</v>
      </c>
      <c r="C2604" s="459" t="s">
        <v>5122</v>
      </c>
      <c r="D2604" s="463">
        <v>77.260000000000005</v>
      </c>
      <c r="E2604" s="462" t="s">
        <v>258</v>
      </c>
    </row>
    <row r="2605" spans="1:5" x14ac:dyDescent="0.25">
      <c r="A2605" s="459">
        <v>37970</v>
      </c>
      <c r="B2605" s="460" t="s">
        <v>10760</v>
      </c>
      <c r="C2605" s="459" t="s">
        <v>5122</v>
      </c>
      <c r="D2605" s="463">
        <v>90.13</v>
      </c>
      <c r="E2605" s="462" t="s">
        <v>258</v>
      </c>
    </row>
    <row r="2606" spans="1:5" x14ac:dyDescent="0.25">
      <c r="A2606" s="459">
        <v>21118</v>
      </c>
      <c r="B2606" s="460" t="s">
        <v>10761</v>
      </c>
      <c r="C2606" s="459" t="s">
        <v>5122</v>
      </c>
      <c r="D2606" s="463">
        <v>1.42</v>
      </c>
      <c r="E2606" s="462" t="s">
        <v>258</v>
      </c>
    </row>
    <row r="2607" spans="1:5" x14ac:dyDescent="0.25">
      <c r="A2607" s="459">
        <v>37956</v>
      </c>
      <c r="B2607" s="460" t="s">
        <v>10762</v>
      </c>
      <c r="C2607" s="459" t="s">
        <v>5122</v>
      </c>
      <c r="D2607" s="463">
        <v>2.25</v>
      </c>
      <c r="E2607" s="462" t="s">
        <v>258</v>
      </c>
    </row>
    <row r="2608" spans="1:5" x14ac:dyDescent="0.25">
      <c r="A2608" s="459">
        <v>37957</v>
      </c>
      <c r="B2608" s="460" t="s">
        <v>10763</v>
      </c>
      <c r="C2608" s="459" t="s">
        <v>5122</v>
      </c>
      <c r="D2608" s="463">
        <v>4.74</v>
      </c>
      <c r="E2608" s="462" t="s">
        <v>258</v>
      </c>
    </row>
    <row r="2609" spans="1:5" x14ac:dyDescent="0.25">
      <c r="A2609" s="459">
        <v>37958</v>
      </c>
      <c r="B2609" s="460" t="s">
        <v>10764</v>
      </c>
      <c r="C2609" s="459" t="s">
        <v>5122</v>
      </c>
      <c r="D2609" s="463">
        <v>8.2200000000000006</v>
      </c>
      <c r="E2609" s="462" t="s">
        <v>258</v>
      </c>
    </row>
    <row r="2610" spans="1:5" x14ac:dyDescent="0.25">
      <c r="A2610" s="459">
        <v>37959</v>
      </c>
      <c r="B2610" s="460" t="s">
        <v>10765</v>
      </c>
      <c r="C2610" s="459" t="s">
        <v>5122</v>
      </c>
      <c r="D2610" s="463">
        <v>13.18</v>
      </c>
      <c r="E2610" s="462" t="s">
        <v>258</v>
      </c>
    </row>
    <row r="2611" spans="1:5" x14ac:dyDescent="0.25">
      <c r="A2611" s="459">
        <v>37960</v>
      </c>
      <c r="B2611" s="460" t="s">
        <v>10766</v>
      </c>
      <c r="C2611" s="459" t="s">
        <v>5122</v>
      </c>
      <c r="D2611" s="463">
        <v>28.4</v>
      </c>
      <c r="E2611" s="462" t="s">
        <v>258</v>
      </c>
    </row>
    <row r="2612" spans="1:5" x14ac:dyDescent="0.25">
      <c r="A2612" s="459">
        <v>37961</v>
      </c>
      <c r="B2612" s="460" t="s">
        <v>10767</v>
      </c>
      <c r="C2612" s="459" t="s">
        <v>5122</v>
      </c>
      <c r="D2612" s="463">
        <v>75.34</v>
      </c>
      <c r="E2612" s="462" t="s">
        <v>258</v>
      </c>
    </row>
    <row r="2613" spans="1:5" x14ac:dyDescent="0.25">
      <c r="A2613" s="459">
        <v>37962</v>
      </c>
      <c r="B2613" s="460" t="s">
        <v>10768</v>
      </c>
      <c r="C2613" s="459" t="s">
        <v>5122</v>
      </c>
      <c r="D2613" s="463">
        <v>87.55</v>
      </c>
      <c r="E2613" s="462" t="s">
        <v>258</v>
      </c>
    </row>
    <row r="2614" spans="1:5" x14ac:dyDescent="0.25">
      <c r="A2614" s="459">
        <v>3533</v>
      </c>
      <c r="B2614" s="460" t="s">
        <v>10769</v>
      </c>
      <c r="C2614" s="459" t="s">
        <v>5122</v>
      </c>
      <c r="D2614" s="463">
        <v>1.58</v>
      </c>
      <c r="E2614" s="462" t="s">
        <v>258</v>
      </c>
    </row>
    <row r="2615" spans="1:5" x14ac:dyDescent="0.25">
      <c r="A2615" s="459">
        <v>3538</v>
      </c>
      <c r="B2615" s="460" t="s">
        <v>10770</v>
      </c>
      <c r="C2615" s="459" t="s">
        <v>5122</v>
      </c>
      <c r="D2615" s="463">
        <v>2.73</v>
      </c>
      <c r="E2615" s="462" t="s">
        <v>258</v>
      </c>
    </row>
    <row r="2616" spans="1:5" ht="25.5" x14ac:dyDescent="0.25">
      <c r="A2616" s="459">
        <v>3497</v>
      </c>
      <c r="B2616" s="460" t="s">
        <v>10771</v>
      </c>
      <c r="C2616" s="459" t="s">
        <v>5122</v>
      </c>
      <c r="D2616" s="463">
        <v>10.199999999999999</v>
      </c>
      <c r="E2616" s="462" t="s">
        <v>258</v>
      </c>
    </row>
    <row r="2617" spans="1:5" x14ac:dyDescent="0.25">
      <c r="A2617" s="459">
        <v>3498</v>
      </c>
      <c r="B2617" s="460" t="s">
        <v>10772</v>
      </c>
      <c r="C2617" s="459" t="s">
        <v>5122</v>
      </c>
      <c r="D2617" s="463">
        <v>3.24</v>
      </c>
      <c r="E2617" s="462" t="s">
        <v>258</v>
      </c>
    </row>
    <row r="2618" spans="1:5" x14ac:dyDescent="0.25">
      <c r="A2618" s="459">
        <v>3496</v>
      </c>
      <c r="B2618" s="460" t="s">
        <v>10773</v>
      </c>
      <c r="C2618" s="459" t="s">
        <v>5122</v>
      </c>
      <c r="D2618" s="463">
        <v>2.61</v>
      </c>
      <c r="E2618" s="462" t="s">
        <v>258</v>
      </c>
    </row>
    <row r="2619" spans="1:5" x14ac:dyDescent="0.25">
      <c r="A2619" s="459">
        <v>38429</v>
      </c>
      <c r="B2619" s="460" t="s">
        <v>10774</v>
      </c>
      <c r="C2619" s="459" t="s">
        <v>5122</v>
      </c>
      <c r="D2619" s="463">
        <v>4.79</v>
      </c>
      <c r="E2619" s="462" t="s">
        <v>258</v>
      </c>
    </row>
    <row r="2620" spans="1:5" x14ac:dyDescent="0.25">
      <c r="A2620" s="459">
        <v>38431</v>
      </c>
      <c r="B2620" s="460" t="s">
        <v>10775</v>
      </c>
      <c r="C2620" s="459" t="s">
        <v>5122</v>
      </c>
      <c r="D2620" s="463">
        <v>7.59</v>
      </c>
      <c r="E2620" s="462" t="s">
        <v>258</v>
      </c>
    </row>
    <row r="2621" spans="1:5" x14ac:dyDescent="0.25">
      <c r="A2621" s="459">
        <v>38430</v>
      </c>
      <c r="B2621" s="460" t="s">
        <v>10776</v>
      </c>
      <c r="C2621" s="459" t="s">
        <v>5122</v>
      </c>
      <c r="D2621" s="463">
        <v>9.6999999999999993</v>
      </c>
      <c r="E2621" s="462" t="s">
        <v>258</v>
      </c>
    </row>
    <row r="2622" spans="1:5" x14ac:dyDescent="0.25">
      <c r="A2622" s="459">
        <v>36348</v>
      </c>
      <c r="B2622" s="460" t="s">
        <v>10777</v>
      </c>
      <c r="C2622" s="459" t="s">
        <v>5122</v>
      </c>
      <c r="D2622" s="463">
        <v>1.02</v>
      </c>
      <c r="E2622" s="462" t="s">
        <v>258</v>
      </c>
    </row>
    <row r="2623" spans="1:5" x14ac:dyDescent="0.25">
      <c r="A2623" s="459">
        <v>36349</v>
      </c>
      <c r="B2623" s="460" t="s">
        <v>10778</v>
      </c>
      <c r="C2623" s="459" t="s">
        <v>5122</v>
      </c>
      <c r="D2623" s="463">
        <v>1.53</v>
      </c>
      <c r="E2623" s="462" t="s">
        <v>258</v>
      </c>
    </row>
    <row r="2624" spans="1:5" x14ac:dyDescent="0.25">
      <c r="A2624" s="459">
        <v>38433</v>
      </c>
      <c r="B2624" s="460" t="s">
        <v>10779</v>
      </c>
      <c r="C2624" s="459" t="s">
        <v>5122</v>
      </c>
      <c r="D2624" s="463">
        <v>2.83</v>
      </c>
      <c r="E2624" s="462" t="s">
        <v>258</v>
      </c>
    </row>
    <row r="2625" spans="1:5" x14ac:dyDescent="0.25">
      <c r="A2625" s="459">
        <v>38440</v>
      </c>
      <c r="B2625" s="460" t="s">
        <v>10780</v>
      </c>
      <c r="C2625" s="459" t="s">
        <v>5122</v>
      </c>
      <c r="D2625" s="463">
        <v>97.69</v>
      </c>
      <c r="E2625" s="462" t="s">
        <v>258</v>
      </c>
    </row>
    <row r="2626" spans="1:5" x14ac:dyDescent="0.25">
      <c r="A2626" s="459">
        <v>36359</v>
      </c>
      <c r="B2626" s="460" t="s">
        <v>10781</v>
      </c>
      <c r="C2626" s="459" t="s">
        <v>5122</v>
      </c>
      <c r="D2626" s="463">
        <v>1.21</v>
      </c>
      <c r="E2626" s="462" t="s">
        <v>258</v>
      </c>
    </row>
    <row r="2627" spans="1:5" x14ac:dyDescent="0.25">
      <c r="A2627" s="459">
        <v>36360</v>
      </c>
      <c r="B2627" s="460" t="s">
        <v>10782</v>
      </c>
      <c r="C2627" s="459" t="s">
        <v>5122</v>
      </c>
      <c r="D2627" s="463">
        <v>1.87</v>
      </c>
      <c r="E2627" s="462" t="s">
        <v>258</v>
      </c>
    </row>
    <row r="2628" spans="1:5" x14ac:dyDescent="0.25">
      <c r="A2628" s="459">
        <v>38434</v>
      </c>
      <c r="B2628" s="460" t="s">
        <v>10783</v>
      </c>
      <c r="C2628" s="459" t="s">
        <v>5122</v>
      </c>
      <c r="D2628" s="463">
        <v>2.87</v>
      </c>
      <c r="E2628" s="462" t="s">
        <v>258</v>
      </c>
    </row>
    <row r="2629" spans="1:5" x14ac:dyDescent="0.25">
      <c r="A2629" s="459">
        <v>38435</v>
      </c>
      <c r="B2629" s="460" t="s">
        <v>10784</v>
      </c>
      <c r="C2629" s="459" t="s">
        <v>5122</v>
      </c>
      <c r="D2629" s="463">
        <v>5.44</v>
      </c>
      <c r="E2629" s="462" t="s">
        <v>258</v>
      </c>
    </row>
    <row r="2630" spans="1:5" x14ac:dyDescent="0.25">
      <c r="A2630" s="459">
        <v>38436</v>
      </c>
      <c r="B2630" s="460" t="s">
        <v>10785</v>
      </c>
      <c r="C2630" s="459" t="s">
        <v>5122</v>
      </c>
      <c r="D2630" s="463">
        <v>11.26</v>
      </c>
      <c r="E2630" s="462" t="s">
        <v>258</v>
      </c>
    </row>
    <row r="2631" spans="1:5" x14ac:dyDescent="0.25">
      <c r="A2631" s="459">
        <v>38437</v>
      </c>
      <c r="B2631" s="460" t="s">
        <v>10786</v>
      </c>
      <c r="C2631" s="459" t="s">
        <v>5122</v>
      </c>
      <c r="D2631" s="463">
        <v>16.91</v>
      </c>
      <c r="E2631" s="462" t="s">
        <v>258</v>
      </c>
    </row>
    <row r="2632" spans="1:5" x14ac:dyDescent="0.25">
      <c r="A2632" s="459">
        <v>38438</v>
      </c>
      <c r="B2632" s="460" t="s">
        <v>10787</v>
      </c>
      <c r="C2632" s="459" t="s">
        <v>5122</v>
      </c>
      <c r="D2632" s="463">
        <v>42.73</v>
      </c>
      <c r="E2632" s="462" t="s">
        <v>258</v>
      </c>
    </row>
    <row r="2633" spans="1:5" x14ac:dyDescent="0.25">
      <c r="A2633" s="459">
        <v>38439</v>
      </c>
      <c r="B2633" s="460" t="s">
        <v>10788</v>
      </c>
      <c r="C2633" s="459" t="s">
        <v>5122</v>
      </c>
      <c r="D2633" s="463">
        <v>65.14</v>
      </c>
      <c r="E2633" s="462" t="s">
        <v>258</v>
      </c>
    </row>
    <row r="2634" spans="1:5" x14ac:dyDescent="0.25">
      <c r="A2634" s="459">
        <v>10836</v>
      </c>
      <c r="B2634" s="460" t="s">
        <v>10789</v>
      </c>
      <c r="C2634" s="459" t="s">
        <v>5122</v>
      </c>
      <c r="D2634" s="463">
        <v>11.18</v>
      </c>
      <c r="E2634" s="462" t="s">
        <v>258</v>
      </c>
    </row>
    <row r="2635" spans="1:5" x14ac:dyDescent="0.25">
      <c r="A2635" s="459">
        <v>20128</v>
      </c>
      <c r="B2635" s="460" t="s">
        <v>10790</v>
      </c>
      <c r="C2635" s="459" t="s">
        <v>5122</v>
      </c>
      <c r="D2635" s="463">
        <v>32.770000000000003</v>
      </c>
      <c r="E2635" s="462" t="s">
        <v>258</v>
      </c>
    </row>
    <row r="2636" spans="1:5" x14ac:dyDescent="0.25">
      <c r="A2636" s="459">
        <v>20131</v>
      </c>
      <c r="B2636" s="460" t="s">
        <v>10791</v>
      </c>
      <c r="C2636" s="459" t="s">
        <v>5122</v>
      </c>
      <c r="D2636" s="463">
        <v>29.91</v>
      </c>
      <c r="E2636" s="462" t="s">
        <v>258</v>
      </c>
    </row>
    <row r="2637" spans="1:5" x14ac:dyDescent="0.25">
      <c r="A2637" s="459">
        <v>3521</v>
      </c>
      <c r="B2637" s="460" t="s">
        <v>10792</v>
      </c>
      <c r="C2637" s="459" t="s">
        <v>5122</v>
      </c>
      <c r="D2637" s="463">
        <v>1.37</v>
      </c>
      <c r="E2637" s="462" t="s">
        <v>258</v>
      </c>
    </row>
    <row r="2638" spans="1:5" x14ac:dyDescent="0.25">
      <c r="A2638" s="459">
        <v>3531</v>
      </c>
      <c r="B2638" s="460" t="s">
        <v>10793</v>
      </c>
      <c r="C2638" s="459" t="s">
        <v>5122</v>
      </c>
      <c r="D2638" s="463">
        <v>1.56</v>
      </c>
      <c r="E2638" s="462" t="s">
        <v>258</v>
      </c>
    </row>
    <row r="2639" spans="1:5" x14ac:dyDescent="0.25">
      <c r="A2639" s="459">
        <v>3522</v>
      </c>
      <c r="B2639" s="460" t="s">
        <v>10794</v>
      </c>
      <c r="C2639" s="459" t="s">
        <v>5122</v>
      </c>
      <c r="D2639" s="463">
        <v>2.31</v>
      </c>
      <c r="E2639" s="462" t="s">
        <v>258</v>
      </c>
    </row>
    <row r="2640" spans="1:5" x14ac:dyDescent="0.25">
      <c r="A2640" s="459">
        <v>3527</v>
      </c>
      <c r="B2640" s="460" t="s">
        <v>10795</v>
      </c>
      <c r="C2640" s="459" t="s">
        <v>5122</v>
      </c>
      <c r="D2640" s="463">
        <v>7.96</v>
      </c>
      <c r="E2640" s="462" t="s">
        <v>258</v>
      </c>
    </row>
    <row r="2641" spans="1:5" ht="25.5" x14ac:dyDescent="0.25">
      <c r="A2641" s="459">
        <v>10835</v>
      </c>
      <c r="B2641" s="460" t="s">
        <v>10796</v>
      </c>
      <c r="C2641" s="459" t="s">
        <v>5122</v>
      </c>
      <c r="D2641" s="463">
        <v>2.34</v>
      </c>
      <c r="E2641" s="462" t="s">
        <v>258</v>
      </c>
    </row>
    <row r="2642" spans="1:5" x14ac:dyDescent="0.25">
      <c r="A2642" s="459">
        <v>3475</v>
      </c>
      <c r="B2642" s="460" t="s">
        <v>10797</v>
      </c>
      <c r="C2642" s="459" t="s">
        <v>5122</v>
      </c>
      <c r="D2642" s="463">
        <v>2.67</v>
      </c>
      <c r="E2642" s="462" t="s">
        <v>258</v>
      </c>
    </row>
    <row r="2643" spans="1:5" x14ac:dyDescent="0.25">
      <c r="A2643" s="459">
        <v>3485</v>
      </c>
      <c r="B2643" s="460" t="s">
        <v>10798</v>
      </c>
      <c r="C2643" s="459" t="s">
        <v>5122</v>
      </c>
      <c r="D2643" s="463">
        <v>8.5500000000000007</v>
      </c>
      <c r="E2643" s="462" t="s">
        <v>258</v>
      </c>
    </row>
    <row r="2644" spans="1:5" x14ac:dyDescent="0.25">
      <c r="A2644" s="459">
        <v>3534</v>
      </c>
      <c r="B2644" s="460" t="s">
        <v>10799</v>
      </c>
      <c r="C2644" s="459" t="s">
        <v>5122</v>
      </c>
      <c r="D2644" s="463">
        <v>3.38</v>
      </c>
      <c r="E2644" s="462" t="s">
        <v>258</v>
      </c>
    </row>
    <row r="2645" spans="1:5" x14ac:dyDescent="0.25">
      <c r="A2645" s="459">
        <v>3543</v>
      </c>
      <c r="B2645" s="460" t="s">
        <v>10800</v>
      </c>
      <c r="C2645" s="459" t="s">
        <v>5122</v>
      </c>
      <c r="D2645" s="463">
        <v>1.7</v>
      </c>
      <c r="E2645" s="462" t="s">
        <v>258</v>
      </c>
    </row>
    <row r="2646" spans="1:5" x14ac:dyDescent="0.25">
      <c r="A2646" s="459">
        <v>3482</v>
      </c>
      <c r="B2646" s="460" t="s">
        <v>10801</v>
      </c>
      <c r="C2646" s="459" t="s">
        <v>5122</v>
      </c>
      <c r="D2646" s="463">
        <v>4.29</v>
      </c>
      <c r="E2646" s="462" t="s">
        <v>258</v>
      </c>
    </row>
    <row r="2647" spans="1:5" x14ac:dyDescent="0.25">
      <c r="A2647" s="459">
        <v>3505</v>
      </c>
      <c r="B2647" s="460" t="s">
        <v>10802</v>
      </c>
      <c r="C2647" s="459" t="s">
        <v>5122</v>
      </c>
      <c r="D2647" s="463">
        <v>2.4300000000000002</v>
      </c>
      <c r="E2647" s="462" t="s">
        <v>258</v>
      </c>
    </row>
    <row r="2648" spans="1:5" x14ac:dyDescent="0.25">
      <c r="A2648" s="459">
        <v>3516</v>
      </c>
      <c r="B2648" s="460" t="s">
        <v>10803</v>
      </c>
      <c r="C2648" s="459" t="s">
        <v>5122</v>
      </c>
      <c r="D2648" s="463">
        <v>0.61</v>
      </c>
      <c r="E2648" s="462" t="s">
        <v>258</v>
      </c>
    </row>
    <row r="2649" spans="1:5" x14ac:dyDescent="0.25">
      <c r="A2649" s="459">
        <v>3517</v>
      </c>
      <c r="B2649" s="460" t="s">
        <v>10804</v>
      </c>
      <c r="C2649" s="459" t="s">
        <v>5122</v>
      </c>
      <c r="D2649" s="463">
        <v>2.13</v>
      </c>
      <c r="E2649" s="462" t="s">
        <v>258</v>
      </c>
    </row>
    <row r="2650" spans="1:5" ht="25.5" x14ac:dyDescent="0.25">
      <c r="A2650" s="459">
        <v>3515</v>
      </c>
      <c r="B2650" s="460" t="s">
        <v>10805</v>
      </c>
      <c r="C2650" s="459" t="s">
        <v>5122</v>
      </c>
      <c r="D2650" s="463">
        <v>3.94</v>
      </c>
      <c r="E2650" s="462" t="s">
        <v>258</v>
      </c>
    </row>
    <row r="2651" spans="1:5" ht="25.5" x14ac:dyDescent="0.25">
      <c r="A2651" s="459">
        <v>20147</v>
      </c>
      <c r="B2651" s="460" t="s">
        <v>10806</v>
      </c>
      <c r="C2651" s="459" t="s">
        <v>5122</v>
      </c>
      <c r="D2651" s="463">
        <v>4.25</v>
      </c>
      <c r="E2651" s="462" t="s">
        <v>258</v>
      </c>
    </row>
    <row r="2652" spans="1:5" ht="25.5" x14ac:dyDescent="0.25">
      <c r="A2652" s="459">
        <v>3524</v>
      </c>
      <c r="B2652" s="460" t="s">
        <v>10807</v>
      </c>
      <c r="C2652" s="459" t="s">
        <v>5122</v>
      </c>
      <c r="D2652" s="463">
        <v>5.03</v>
      </c>
      <c r="E2652" s="462" t="s">
        <v>258</v>
      </c>
    </row>
    <row r="2653" spans="1:5" ht="25.5" x14ac:dyDescent="0.25">
      <c r="A2653" s="459">
        <v>3532</v>
      </c>
      <c r="B2653" s="460" t="s">
        <v>10808</v>
      </c>
      <c r="C2653" s="459" t="s">
        <v>5122</v>
      </c>
      <c r="D2653" s="463">
        <v>9.2100000000000009</v>
      </c>
      <c r="E2653" s="462" t="s">
        <v>258</v>
      </c>
    </row>
    <row r="2654" spans="1:5" x14ac:dyDescent="0.25">
      <c r="A2654" s="459">
        <v>3528</v>
      </c>
      <c r="B2654" s="460" t="s">
        <v>10809</v>
      </c>
      <c r="C2654" s="459" t="s">
        <v>5122</v>
      </c>
      <c r="D2654" s="463">
        <v>4.82</v>
      </c>
      <c r="E2654" s="462" t="s">
        <v>258</v>
      </c>
    </row>
    <row r="2655" spans="1:5" x14ac:dyDescent="0.25">
      <c r="A2655" s="459">
        <v>37952</v>
      </c>
      <c r="B2655" s="460" t="s">
        <v>10810</v>
      </c>
      <c r="C2655" s="459" t="s">
        <v>5122</v>
      </c>
      <c r="D2655" s="463">
        <v>34.36</v>
      </c>
      <c r="E2655" s="462" t="s">
        <v>258</v>
      </c>
    </row>
    <row r="2656" spans="1:5" x14ac:dyDescent="0.25">
      <c r="A2656" s="459">
        <v>37951</v>
      </c>
      <c r="B2656" s="460" t="s">
        <v>10811</v>
      </c>
      <c r="C2656" s="459" t="s">
        <v>5122</v>
      </c>
      <c r="D2656" s="463">
        <v>1.25</v>
      </c>
      <c r="E2656" s="462" t="s">
        <v>258</v>
      </c>
    </row>
    <row r="2657" spans="1:5" x14ac:dyDescent="0.25">
      <c r="A2657" s="459">
        <v>3518</v>
      </c>
      <c r="B2657" s="460" t="s">
        <v>10812</v>
      </c>
      <c r="C2657" s="459" t="s">
        <v>5122</v>
      </c>
      <c r="D2657" s="463">
        <v>1.83</v>
      </c>
      <c r="E2657" s="462" t="s">
        <v>258</v>
      </c>
    </row>
    <row r="2658" spans="1:5" x14ac:dyDescent="0.25">
      <c r="A2658" s="459">
        <v>3519</v>
      </c>
      <c r="B2658" s="460" t="s">
        <v>10813</v>
      </c>
      <c r="C2658" s="459" t="s">
        <v>5122</v>
      </c>
      <c r="D2658" s="463">
        <v>4.33</v>
      </c>
      <c r="E2658" s="462" t="s">
        <v>258</v>
      </c>
    </row>
    <row r="2659" spans="1:5" x14ac:dyDescent="0.25">
      <c r="A2659" s="459">
        <v>3520</v>
      </c>
      <c r="B2659" s="460" t="s">
        <v>10814</v>
      </c>
      <c r="C2659" s="459" t="s">
        <v>5122</v>
      </c>
      <c r="D2659" s="463">
        <v>4.8499999999999996</v>
      </c>
      <c r="E2659" s="462" t="s">
        <v>258</v>
      </c>
    </row>
    <row r="2660" spans="1:5" x14ac:dyDescent="0.25">
      <c r="A2660" s="459">
        <v>37950</v>
      </c>
      <c r="B2660" s="460" t="s">
        <v>10815</v>
      </c>
      <c r="C2660" s="459" t="s">
        <v>5122</v>
      </c>
      <c r="D2660" s="463">
        <v>29.91</v>
      </c>
      <c r="E2660" s="462" t="s">
        <v>258</v>
      </c>
    </row>
    <row r="2661" spans="1:5" x14ac:dyDescent="0.25">
      <c r="A2661" s="459">
        <v>37949</v>
      </c>
      <c r="B2661" s="460" t="s">
        <v>10816</v>
      </c>
      <c r="C2661" s="459" t="s">
        <v>5122</v>
      </c>
      <c r="D2661" s="463">
        <v>1.0900000000000001</v>
      </c>
      <c r="E2661" s="462" t="s">
        <v>258</v>
      </c>
    </row>
    <row r="2662" spans="1:5" x14ac:dyDescent="0.25">
      <c r="A2662" s="459">
        <v>3526</v>
      </c>
      <c r="B2662" s="460" t="s">
        <v>10817</v>
      </c>
      <c r="C2662" s="459" t="s">
        <v>5122</v>
      </c>
      <c r="D2662" s="463">
        <v>1.47</v>
      </c>
      <c r="E2662" s="462" t="s">
        <v>258</v>
      </c>
    </row>
    <row r="2663" spans="1:5" x14ac:dyDescent="0.25">
      <c r="A2663" s="459">
        <v>3509</v>
      </c>
      <c r="B2663" s="460" t="s">
        <v>10818</v>
      </c>
      <c r="C2663" s="459" t="s">
        <v>5122</v>
      </c>
      <c r="D2663" s="463">
        <v>3.82</v>
      </c>
      <c r="E2663" s="462" t="s">
        <v>258</v>
      </c>
    </row>
    <row r="2664" spans="1:5" x14ac:dyDescent="0.25">
      <c r="A2664" s="459">
        <v>3530</v>
      </c>
      <c r="B2664" s="460" t="s">
        <v>10819</v>
      </c>
      <c r="C2664" s="459" t="s">
        <v>5122</v>
      </c>
      <c r="D2664" s="463">
        <v>158.63999999999999</v>
      </c>
      <c r="E2664" s="462" t="s">
        <v>258</v>
      </c>
    </row>
    <row r="2665" spans="1:5" x14ac:dyDescent="0.25">
      <c r="A2665" s="459">
        <v>3542</v>
      </c>
      <c r="B2665" s="460" t="s">
        <v>10820</v>
      </c>
      <c r="C2665" s="459" t="s">
        <v>5122</v>
      </c>
      <c r="D2665" s="463">
        <v>0.37</v>
      </c>
      <c r="E2665" s="462" t="s">
        <v>258</v>
      </c>
    </row>
    <row r="2666" spans="1:5" x14ac:dyDescent="0.25">
      <c r="A2666" s="459">
        <v>3529</v>
      </c>
      <c r="B2666" s="460" t="s">
        <v>10821</v>
      </c>
      <c r="C2666" s="459" t="s">
        <v>5122</v>
      </c>
      <c r="D2666" s="463">
        <v>0.51</v>
      </c>
      <c r="E2666" s="462" t="s">
        <v>258</v>
      </c>
    </row>
    <row r="2667" spans="1:5" x14ac:dyDescent="0.25">
      <c r="A2667" s="459">
        <v>3536</v>
      </c>
      <c r="B2667" s="460" t="s">
        <v>10822</v>
      </c>
      <c r="C2667" s="459" t="s">
        <v>5122</v>
      </c>
      <c r="D2667" s="463">
        <v>1.52</v>
      </c>
      <c r="E2667" s="462" t="s">
        <v>258</v>
      </c>
    </row>
    <row r="2668" spans="1:5" x14ac:dyDescent="0.25">
      <c r="A2668" s="459">
        <v>3535</v>
      </c>
      <c r="B2668" s="460" t="s">
        <v>10823</v>
      </c>
      <c r="C2668" s="459" t="s">
        <v>5122</v>
      </c>
      <c r="D2668" s="463">
        <v>3.6</v>
      </c>
      <c r="E2668" s="462" t="s">
        <v>258</v>
      </c>
    </row>
    <row r="2669" spans="1:5" x14ac:dyDescent="0.25">
      <c r="A2669" s="459">
        <v>3540</v>
      </c>
      <c r="B2669" s="460" t="s">
        <v>10824</v>
      </c>
      <c r="C2669" s="459" t="s">
        <v>5122</v>
      </c>
      <c r="D2669" s="463">
        <v>3.9</v>
      </c>
      <c r="E2669" s="462" t="s">
        <v>258</v>
      </c>
    </row>
    <row r="2670" spans="1:5" x14ac:dyDescent="0.25">
      <c r="A2670" s="459">
        <v>3539</v>
      </c>
      <c r="B2670" s="460" t="s">
        <v>10825</v>
      </c>
      <c r="C2670" s="459" t="s">
        <v>5122</v>
      </c>
      <c r="D2670" s="463">
        <v>16.920000000000002</v>
      </c>
      <c r="E2670" s="462" t="s">
        <v>258</v>
      </c>
    </row>
    <row r="2671" spans="1:5" x14ac:dyDescent="0.25">
      <c r="A2671" s="459">
        <v>3513</v>
      </c>
      <c r="B2671" s="460" t="s">
        <v>10826</v>
      </c>
      <c r="C2671" s="459" t="s">
        <v>5122</v>
      </c>
      <c r="D2671" s="463">
        <v>75.2</v>
      </c>
      <c r="E2671" s="462" t="s">
        <v>258</v>
      </c>
    </row>
    <row r="2672" spans="1:5" x14ac:dyDescent="0.25">
      <c r="A2672" s="459">
        <v>3492</v>
      </c>
      <c r="B2672" s="460" t="s">
        <v>10827</v>
      </c>
      <c r="C2672" s="459" t="s">
        <v>5122</v>
      </c>
      <c r="D2672" s="463">
        <v>14.47</v>
      </c>
      <c r="E2672" s="462" t="s">
        <v>258</v>
      </c>
    </row>
    <row r="2673" spans="1:5" x14ac:dyDescent="0.25">
      <c r="A2673" s="459">
        <v>3491</v>
      </c>
      <c r="B2673" s="460" t="s">
        <v>10828</v>
      </c>
      <c r="C2673" s="459" t="s">
        <v>5122</v>
      </c>
      <c r="D2673" s="463">
        <v>8.25</v>
      </c>
      <c r="E2673" s="462" t="s">
        <v>258</v>
      </c>
    </row>
    <row r="2674" spans="1:5" x14ac:dyDescent="0.25">
      <c r="A2674" s="459">
        <v>3493</v>
      </c>
      <c r="B2674" s="460" t="s">
        <v>10829</v>
      </c>
      <c r="C2674" s="459" t="s">
        <v>5122</v>
      </c>
      <c r="D2674" s="463">
        <v>19.79</v>
      </c>
      <c r="E2674" s="462" t="s">
        <v>258</v>
      </c>
    </row>
    <row r="2675" spans="1:5" x14ac:dyDescent="0.25">
      <c r="A2675" s="459">
        <v>12628</v>
      </c>
      <c r="B2675" s="460" t="s">
        <v>10830</v>
      </c>
      <c r="C2675" s="459" t="s">
        <v>5122</v>
      </c>
      <c r="D2675" s="463">
        <v>6.46</v>
      </c>
      <c r="E2675" s="462" t="s">
        <v>258</v>
      </c>
    </row>
    <row r="2676" spans="1:5" x14ac:dyDescent="0.25">
      <c r="A2676" s="459">
        <v>12629</v>
      </c>
      <c r="B2676" s="460" t="s">
        <v>10831</v>
      </c>
      <c r="C2676" s="459" t="s">
        <v>5122</v>
      </c>
      <c r="D2676" s="463">
        <v>7.01</v>
      </c>
      <c r="E2676" s="462" t="s">
        <v>258</v>
      </c>
    </row>
    <row r="2677" spans="1:5" x14ac:dyDescent="0.25">
      <c r="A2677" s="459">
        <v>3481</v>
      </c>
      <c r="B2677" s="460" t="s">
        <v>10832</v>
      </c>
      <c r="C2677" s="459" t="s">
        <v>5122</v>
      </c>
      <c r="D2677" s="463">
        <v>10.02</v>
      </c>
      <c r="E2677" s="462" t="s">
        <v>258</v>
      </c>
    </row>
    <row r="2678" spans="1:5" x14ac:dyDescent="0.25">
      <c r="A2678" s="459">
        <v>3510</v>
      </c>
      <c r="B2678" s="460" t="s">
        <v>10833</v>
      </c>
      <c r="C2678" s="459" t="s">
        <v>5122</v>
      </c>
      <c r="D2678" s="463">
        <v>9.3699999999999992</v>
      </c>
      <c r="E2678" s="462" t="s">
        <v>258</v>
      </c>
    </row>
    <row r="2679" spans="1:5" x14ac:dyDescent="0.25">
      <c r="A2679" s="459">
        <v>3508</v>
      </c>
      <c r="B2679" s="460" t="s">
        <v>10834</v>
      </c>
      <c r="C2679" s="459" t="s">
        <v>5122</v>
      </c>
      <c r="D2679" s="463">
        <v>24.49</v>
      </c>
      <c r="E2679" s="462" t="s">
        <v>258</v>
      </c>
    </row>
    <row r="2680" spans="1:5" ht="25.5" x14ac:dyDescent="0.25">
      <c r="A2680" s="459">
        <v>38939</v>
      </c>
      <c r="B2680" s="460" t="s">
        <v>10835</v>
      </c>
      <c r="C2680" s="459" t="s">
        <v>5122</v>
      </c>
      <c r="D2680" s="463">
        <v>12.91</v>
      </c>
      <c r="E2680" s="462" t="s">
        <v>258</v>
      </c>
    </row>
    <row r="2681" spans="1:5" ht="25.5" x14ac:dyDescent="0.25">
      <c r="A2681" s="459">
        <v>38940</v>
      </c>
      <c r="B2681" s="460" t="s">
        <v>10836</v>
      </c>
      <c r="C2681" s="459" t="s">
        <v>5122</v>
      </c>
      <c r="D2681" s="463">
        <v>19.7</v>
      </c>
      <c r="E2681" s="462" t="s">
        <v>258</v>
      </c>
    </row>
    <row r="2682" spans="1:5" ht="25.5" x14ac:dyDescent="0.25">
      <c r="A2682" s="459">
        <v>38941</v>
      </c>
      <c r="B2682" s="460" t="s">
        <v>10837</v>
      </c>
      <c r="C2682" s="459" t="s">
        <v>5122</v>
      </c>
      <c r="D2682" s="463">
        <v>23.28</v>
      </c>
      <c r="E2682" s="462" t="s">
        <v>258</v>
      </c>
    </row>
    <row r="2683" spans="1:5" ht="25.5" x14ac:dyDescent="0.25">
      <c r="A2683" s="459">
        <v>38942</v>
      </c>
      <c r="B2683" s="460" t="s">
        <v>10838</v>
      </c>
      <c r="C2683" s="459" t="s">
        <v>5122</v>
      </c>
      <c r="D2683" s="463">
        <v>26.07</v>
      </c>
      <c r="E2683" s="462" t="s">
        <v>258</v>
      </c>
    </row>
    <row r="2684" spans="1:5" x14ac:dyDescent="0.25">
      <c r="A2684" s="459">
        <v>38987</v>
      </c>
      <c r="B2684" s="460" t="s">
        <v>10839</v>
      </c>
      <c r="C2684" s="459" t="s">
        <v>5122</v>
      </c>
      <c r="D2684" s="463">
        <v>5.07</v>
      </c>
      <c r="E2684" s="462" t="s">
        <v>258</v>
      </c>
    </row>
    <row r="2685" spans="1:5" x14ac:dyDescent="0.25">
      <c r="A2685" s="459">
        <v>38988</v>
      </c>
      <c r="B2685" s="460" t="s">
        <v>10840</v>
      </c>
      <c r="C2685" s="459" t="s">
        <v>5122</v>
      </c>
      <c r="D2685" s="463">
        <v>11.78</v>
      </c>
      <c r="E2685" s="462" t="s">
        <v>258</v>
      </c>
    </row>
    <row r="2686" spans="1:5" x14ac:dyDescent="0.25">
      <c r="A2686" s="459">
        <v>38989</v>
      </c>
      <c r="B2686" s="460" t="s">
        <v>10841</v>
      </c>
      <c r="C2686" s="459" t="s">
        <v>5122</v>
      </c>
      <c r="D2686" s="463">
        <v>15.65</v>
      </c>
      <c r="E2686" s="462" t="s">
        <v>258</v>
      </c>
    </row>
    <row r="2687" spans="1:5" x14ac:dyDescent="0.25">
      <c r="A2687" s="459">
        <v>38990</v>
      </c>
      <c r="B2687" s="460" t="s">
        <v>10842</v>
      </c>
      <c r="C2687" s="459" t="s">
        <v>5122</v>
      </c>
      <c r="D2687" s="463">
        <v>41.25</v>
      </c>
      <c r="E2687" s="462" t="s">
        <v>258</v>
      </c>
    </row>
    <row r="2688" spans="1:5" x14ac:dyDescent="0.25">
      <c r="A2688" s="459">
        <v>38991</v>
      </c>
      <c r="B2688" s="460" t="s">
        <v>10843</v>
      </c>
      <c r="C2688" s="459" t="s">
        <v>5122</v>
      </c>
      <c r="D2688" s="463">
        <v>83.35</v>
      </c>
      <c r="E2688" s="462" t="s">
        <v>258</v>
      </c>
    </row>
    <row r="2689" spans="1:5" x14ac:dyDescent="0.25">
      <c r="A2689" s="459">
        <v>38913</v>
      </c>
      <c r="B2689" s="460" t="s">
        <v>10844</v>
      </c>
      <c r="C2689" s="459" t="s">
        <v>5122</v>
      </c>
      <c r="D2689" s="463">
        <v>11.98</v>
      </c>
      <c r="E2689" s="462" t="s">
        <v>258</v>
      </c>
    </row>
    <row r="2690" spans="1:5" x14ac:dyDescent="0.25">
      <c r="A2690" s="459">
        <v>38914</v>
      </c>
      <c r="B2690" s="460" t="s">
        <v>10845</v>
      </c>
      <c r="C2690" s="459" t="s">
        <v>5122</v>
      </c>
      <c r="D2690" s="463">
        <v>13.89</v>
      </c>
      <c r="E2690" s="462" t="s">
        <v>258</v>
      </c>
    </row>
    <row r="2691" spans="1:5" x14ac:dyDescent="0.25">
      <c r="A2691" s="459">
        <v>38915</v>
      </c>
      <c r="B2691" s="460" t="s">
        <v>10846</v>
      </c>
      <c r="C2691" s="459" t="s">
        <v>5122</v>
      </c>
      <c r="D2691" s="463">
        <v>24.12</v>
      </c>
      <c r="E2691" s="462" t="s">
        <v>258</v>
      </c>
    </row>
    <row r="2692" spans="1:5" x14ac:dyDescent="0.25">
      <c r="A2692" s="459">
        <v>38916</v>
      </c>
      <c r="B2692" s="460" t="s">
        <v>10847</v>
      </c>
      <c r="C2692" s="459" t="s">
        <v>5122</v>
      </c>
      <c r="D2692" s="463">
        <v>31.82</v>
      </c>
      <c r="E2692" s="462" t="s">
        <v>258</v>
      </c>
    </row>
    <row r="2693" spans="1:5" x14ac:dyDescent="0.25">
      <c r="A2693" s="459">
        <v>39300</v>
      </c>
      <c r="B2693" s="460" t="s">
        <v>10848</v>
      </c>
      <c r="C2693" s="459" t="s">
        <v>5122</v>
      </c>
      <c r="D2693" s="463">
        <v>10.82</v>
      </c>
      <c r="E2693" s="462" t="s">
        <v>258</v>
      </c>
    </row>
    <row r="2694" spans="1:5" x14ac:dyDescent="0.25">
      <c r="A2694" s="459">
        <v>39301</v>
      </c>
      <c r="B2694" s="460" t="s">
        <v>10849</v>
      </c>
      <c r="C2694" s="459" t="s">
        <v>5122</v>
      </c>
      <c r="D2694" s="463">
        <v>15.01</v>
      </c>
      <c r="E2694" s="462" t="s">
        <v>258</v>
      </c>
    </row>
    <row r="2695" spans="1:5" x14ac:dyDescent="0.25">
      <c r="A2695" s="459">
        <v>39302</v>
      </c>
      <c r="B2695" s="460" t="s">
        <v>10850</v>
      </c>
      <c r="C2695" s="459" t="s">
        <v>5122</v>
      </c>
      <c r="D2695" s="463">
        <v>18.86</v>
      </c>
      <c r="E2695" s="462" t="s">
        <v>258</v>
      </c>
    </row>
    <row r="2696" spans="1:5" x14ac:dyDescent="0.25">
      <c r="A2696" s="459">
        <v>39303</v>
      </c>
      <c r="B2696" s="460" t="s">
        <v>10851</v>
      </c>
      <c r="C2696" s="459" t="s">
        <v>5122</v>
      </c>
      <c r="D2696" s="463">
        <v>33.17</v>
      </c>
      <c r="E2696" s="462" t="s">
        <v>258</v>
      </c>
    </row>
    <row r="2697" spans="1:5" ht="25.5" x14ac:dyDescent="0.25">
      <c r="A2697" s="459">
        <v>38923</v>
      </c>
      <c r="B2697" s="460" t="s">
        <v>10852</v>
      </c>
      <c r="C2697" s="459" t="s">
        <v>5122</v>
      </c>
      <c r="D2697" s="463">
        <v>10.56</v>
      </c>
      <c r="E2697" s="462" t="s">
        <v>258</v>
      </c>
    </row>
    <row r="2698" spans="1:5" ht="25.5" x14ac:dyDescent="0.25">
      <c r="A2698" s="459">
        <v>38925</v>
      </c>
      <c r="B2698" s="460" t="s">
        <v>10853</v>
      </c>
      <c r="C2698" s="459" t="s">
        <v>5122</v>
      </c>
      <c r="D2698" s="463">
        <v>11.35</v>
      </c>
      <c r="E2698" s="462" t="s">
        <v>258</v>
      </c>
    </row>
    <row r="2699" spans="1:5" ht="25.5" x14ac:dyDescent="0.25">
      <c r="A2699" s="459">
        <v>38926</v>
      </c>
      <c r="B2699" s="460" t="s">
        <v>10854</v>
      </c>
      <c r="C2699" s="459" t="s">
        <v>5122</v>
      </c>
      <c r="D2699" s="463">
        <v>16.21</v>
      </c>
      <c r="E2699" s="462" t="s">
        <v>258</v>
      </c>
    </row>
    <row r="2700" spans="1:5" ht="25.5" x14ac:dyDescent="0.25">
      <c r="A2700" s="459">
        <v>38927</v>
      </c>
      <c r="B2700" s="460" t="s">
        <v>10855</v>
      </c>
      <c r="C2700" s="459" t="s">
        <v>5122</v>
      </c>
      <c r="D2700" s="463">
        <v>17.34</v>
      </c>
      <c r="E2700" s="462" t="s">
        <v>258</v>
      </c>
    </row>
    <row r="2701" spans="1:5" ht="25.5" x14ac:dyDescent="0.25">
      <c r="A2701" s="459">
        <v>39304</v>
      </c>
      <c r="B2701" s="460" t="s">
        <v>10856</v>
      </c>
      <c r="C2701" s="459" t="s">
        <v>5122</v>
      </c>
      <c r="D2701" s="463">
        <v>13.36</v>
      </c>
      <c r="E2701" s="462" t="s">
        <v>258</v>
      </c>
    </row>
    <row r="2702" spans="1:5" ht="25.5" x14ac:dyDescent="0.25">
      <c r="A2702" s="459">
        <v>38924</v>
      </c>
      <c r="B2702" s="460" t="s">
        <v>10857</v>
      </c>
      <c r="C2702" s="459" t="s">
        <v>5122</v>
      </c>
      <c r="D2702" s="463">
        <v>19.04</v>
      </c>
      <c r="E2702" s="462" t="s">
        <v>258</v>
      </c>
    </row>
    <row r="2703" spans="1:5" ht="25.5" x14ac:dyDescent="0.25">
      <c r="A2703" s="459">
        <v>39305</v>
      </c>
      <c r="B2703" s="460" t="s">
        <v>10858</v>
      </c>
      <c r="C2703" s="459" t="s">
        <v>5122</v>
      </c>
      <c r="D2703" s="463">
        <v>17.489999999999998</v>
      </c>
      <c r="E2703" s="462" t="s">
        <v>258</v>
      </c>
    </row>
    <row r="2704" spans="1:5" ht="25.5" x14ac:dyDescent="0.25">
      <c r="A2704" s="459">
        <v>39306</v>
      </c>
      <c r="B2704" s="460" t="s">
        <v>10859</v>
      </c>
      <c r="C2704" s="459" t="s">
        <v>5122</v>
      </c>
      <c r="D2704" s="463">
        <v>21.88</v>
      </c>
      <c r="E2704" s="462" t="s">
        <v>258</v>
      </c>
    </row>
    <row r="2705" spans="1:5" ht="25.5" x14ac:dyDescent="0.25">
      <c r="A2705" s="459">
        <v>38928</v>
      </c>
      <c r="B2705" s="460" t="s">
        <v>10860</v>
      </c>
      <c r="C2705" s="459" t="s">
        <v>5122</v>
      </c>
      <c r="D2705" s="463">
        <v>19.22</v>
      </c>
      <c r="E2705" s="462" t="s">
        <v>258</v>
      </c>
    </row>
    <row r="2706" spans="1:5" ht="25.5" x14ac:dyDescent="0.25">
      <c r="A2706" s="459">
        <v>38929</v>
      </c>
      <c r="B2706" s="460" t="s">
        <v>10861</v>
      </c>
      <c r="C2706" s="459" t="s">
        <v>5122</v>
      </c>
      <c r="D2706" s="463">
        <v>34.08</v>
      </c>
      <c r="E2706" s="462" t="s">
        <v>258</v>
      </c>
    </row>
    <row r="2707" spans="1:5" ht="25.5" x14ac:dyDescent="0.25">
      <c r="A2707" s="459">
        <v>39307</v>
      </c>
      <c r="B2707" s="460" t="s">
        <v>10862</v>
      </c>
      <c r="C2707" s="459" t="s">
        <v>5122</v>
      </c>
      <c r="D2707" s="463">
        <v>25.19</v>
      </c>
      <c r="E2707" s="462" t="s">
        <v>258</v>
      </c>
    </row>
    <row r="2708" spans="1:5" ht="25.5" x14ac:dyDescent="0.25">
      <c r="A2708" s="459">
        <v>38930</v>
      </c>
      <c r="B2708" s="460" t="s">
        <v>10863</v>
      </c>
      <c r="C2708" s="459" t="s">
        <v>5122</v>
      </c>
      <c r="D2708" s="463">
        <v>42.82</v>
      </c>
      <c r="E2708" s="462" t="s">
        <v>258</v>
      </c>
    </row>
    <row r="2709" spans="1:5" ht="25.5" x14ac:dyDescent="0.25">
      <c r="A2709" s="459">
        <v>38931</v>
      </c>
      <c r="B2709" s="460" t="s">
        <v>10864</v>
      </c>
      <c r="C2709" s="459" t="s">
        <v>5122</v>
      </c>
      <c r="D2709" s="463">
        <v>10.78</v>
      </c>
      <c r="E2709" s="462" t="s">
        <v>258</v>
      </c>
    </row>
    <row r="2710" spans="1:5" ht="25.5" x14ac:dyDescent="0.25">
      <c r="A2710" s="459">
        <v>38932</v>
      </c>
      <c r="B2710" s="460" t="s">
        <v>10865</v>
      </c>
      <c r="C2710" s="459" t="s">
        <v>5122</v>
      </c>
      <c r="D2710" s="463">
        <v>10.89</v>
      </c>
      <c r="E2710" s="462" t="s">
        <v>258</v>
      </c>
    </row>
    <row r="2711" spans="1:5" ht="25.5" x14ac:dyDescent="0.25">
      <c r="A2711" s="459">
        <v>38934</v>
      </c>
      <c r="B2711" s="460" t="s">
        <v>10866</v>
      </c>
      <c r="C2711" s="459" t="s">
        <v>5122</v>
      </c>
      <c r="D2711" s="463">
        <v>16.09</v>
      </c>
      <c r="E2711" s="462" t="s">
        <v>258</v>
      </c>
    </row>
    <row r="2712" spans="1:5" ht="25.5" x14ac:dyDescent="0.25">
      <c r="A2712" s="459">
        <v>38935</v>
      </c>
      <c r="B2712" s="460" t="s">
        <v>10867</v>
      </c>
      <c r="C2712" s="459" t="s">
        <v>5122</v>
      </c>
      <c r="D2712" s="463">
        <v>17.22</v>
      </c>
      <c r="E2712" s="462" t="s">
        <v>258</v>
      </c>
    </row>
    <row r="2713" spans="1:5" ht="25.5" x14ac:dyDescent="0.25">
      <c r="A2713" s="459">
        <v>38936</v>
      </c>
      <c r="B2713" s="460" t="s">
        <v>10868</v>
      </c>
      <c r="C2713" s="459" t="s">
        <v>5122</v>
      </c>
      <c r="D2713" s="463">
        <v>18.440000000000001</v>
      </c>
      <c r="E2713" s="462" t="s">
        <v>258</v>
      </c>
    </row>
    <row r="2714" spans="1:5" ht="25.5" x14ac:dyDescent="0.25">
      <c r="A2714" s="459">
        <v>38937</v>
      </c>
      <c r="B2714" s="460" t="s">
        <v>10869</v>
      </c>
      <c r="C2714" s="459" t="s">
        <v>5122</v>
      </c>
      <c r="D2714" s="463">
        <v>22.48</v>
      </c>
      <c r="E2714" s="462" t="s">
        <v>258</v>
      </c>
    </row>
    <row r="2715" spans="1:5" ht="25.5" x14ac:dyDescent="0.25">
      <c r="A2715" s="459">
        <v>38938</v>
      </c>
      <c r="B2715" s="460" t="s">
        <v>10870</v>
      </c>
      <c r="C2715" s="459" t="s">
        <v>5122</v>
      </c>
      <c r="D2715" s="463">
        <v>33.42</v>
      </c>
      <c r="E2715" s="462" t="s">
        <v>258</v>
      </c>
    </row>
    <row r="2716" spans="1:5" x14ac:dyDescent="0.25">
      <c r="A2716" s="459">
        <v>3489</v>
      </c>
      <c r="B2716" s="460" t="s">
        <v>10871</v>
      </c>
      <c r="C2716" s="459" t="s">
        <v>5122</v>
      </c>
      <c r="D2716" s="463">
        <v>9.26</v>
      </c>
      <c r="E2716" s="462" t="s">
        <v>258</v>
      </c>
    </row>
    <row r="2717" spans="1:5" x14ac:dyDescent="0.25">
      <c r="A2717" s="459">
        <v>20151</v>
      </c>
      <c r="B2717" s="460" t="s">
        <v>10872</v>
      </c>
      <c r="C2717" s="459" t="s">
        <v>5122</v>
      </c>
      <c r="D2717" s="463">
        <v>13.47</v>
      </c>
      <c r="E2717" s="462" t="s">
        <v>258</v>
      </c>
    </row>
    <row r="2718" spans="1:5" x14ac:dyDescent="0.25">
      <c r="A2718" s="459">
        <v>20152</v>
      </c>
      <c r="B2718" s="460" t="s">
        <v>10873</v>
      </c>
      <c r="C2718" s="459" t="s">
        <v>5122</v>
      </c>
      <c r="D2718" s="463">
        <v>46.87</v>
      </c>
      <c r="E2718" s="462" t="s">
        <v>258</v>
      </c>
    </row>
    <row r="2719" spans="1:5" x14ac:dyDescent="0.25">
      <c r="A2719" s="459">
        <v>20148</v>
      </c>
      <c r="B2719" s="460" t="s">
        <v>10874</v>
      </c>
      <c r="C2719" s="459" t="s">
        <v>5122</v>
      </c>
      <c r="D2719" s="463">
        <v>2.68</v>
      </c>
      <c r="E2719" s="462" t="s">
        <v>258</v>
      </c>
    </row>
    <row r="2720" spans="1:5" x14ac:dyDescent="0.25">
      <c r="A2720" s="459">
        <v>20149</v>
      </c>
      <c r="B2720" s="460" t="s">
        <v>10875</v>
      </c>
      <c r="C2720" s="459" t="s">
        <v>5122</v>
      </c>
      <c r="D2720" s="463">
        <v>4.1399999999999997</v>
      </c>
      <c r="E2720" s="462" t="s">
        <v>258</v>
      </c>
    </row>
    <row r="2721" spans="1:5" x14ac:dyDescent="0.25">
      <c r="A2721" s="459">
        <v>20150</v>
      </c>
      <c r="B2721" s="460" t="s">
        <v>10876</v>
      </c>
      <c r="C2721" s="459" t="s">
        <v>5122</v>
      </c>
      <c r="D2721" s="463">
        <v>9.67</v>
      </c>
      <c r="E2721" s="462" t="s">
        <v>258</v>
      </c>
    </row>
    <row r="2722" spans="1:5" x14ac:dyDescent="0.25">
      <c r="A2722" s="459">
        <v>20157</v>
      </c>
      <c r="B2722" s="460" t="s">
        <v>10877</v>
      </c>
      <c r="C2722" s="459" t="s">
        <v>5122</v>
      </c>
      <c r="D2722" s="463">
        <v>18.170000000000002</v>
      </c>
      <c r="E2722" s="462" t="s">
        <v>258</v>
      </c>
    </row>
    <row r="2723" spans="1:5" x14ac:dyDescent="0.25">
      <c r="A2723" s="459">
        <v>20158</v>
      </c>
      <c r="B2723" s="460" t="s">
        <v>10878</v>
      </c>
      <c r="C2723" s="459" t="s">
        <v>5122</v>
      </c>
      <c r="D2723" s="463">
        <v>60.38</v>
      </c>
      <c r="E2723" s="462" t="s">
        <v>258</v>
      </c>
    </row>
    <row r="2724" spans="1:5" x14ac:dyDescent="0.25">
      <c r="A2724" s="459">
        <v>20154</v>
      </c>
      <c r="B2724" s="460" t="s">
        <v>10879</v>
      </c>
      <c r="C2724" s="459" t="s">
        <v>5122</v>
      </c>
      <c r="D2724" s="463">
        <v>3.44</v>
      </c>
      <c r="E2724" s="462" t="s">
        <v>258</v>
      </c>
    </row>
    <row r="2725" spans="1:5" x14ac:dyDescent="0.25">
      <c r="A2725" s="459">
        <v>20155</v>
      </c>
      <c r="B2725" s="460" t="s">
        <v>10880</v>
      </c>
      <c r="C2725" s="459" t="s">
        <v>5122</v>
      </c>
      <c r="D2725" s="463">
        <v>5.15</v>
      </c>
      <c r="E2725" s="462" t="s">
        <v>258</v>
      </c>
    </row>
    <row r="2726" spans="1:5" x14ac:dyDescent="0.25">
      <c r="A2726" s="459">
        <v>20156</v>
      </c>
      <c r="B2726" s="460" t="s">
        <v>10881</v>
      </c>
      <c r="C2726" s="459" t="s">
        <v>5122</v>
      </c>
      <c r="D2726" s="463">
        <v>11.6</v>
      </c>
      <c r="E2726" s="462" t="s">
        <v>258</v>
      </c>
    </row>
    <row r="2727" spans="1:5" x14ac:dyDescent="0.25">
      <c r="A2727" s="459">
        <v>3512</v>
      </c>
      <c r="B2727" s="460" t="s">
        <v>10882</v>
      </c>
      <c r="C2727" s="459" t="s">
        <v>5122</v>
      </c>
      <c r="D2727" s="463">
        <v>145.07</v>
      </c>
      <c r="E2727" s="462" t="s">
        <v>258</v>
      </c>
    </row>
    <row r="2728" spans="1:5" x14ac:dyDescent="0.25">
      <c r="A2728" s="459">
        <v>3499</v>
      </c>
      <c r="B2728" s="460" t="s">
        <v>10883</v>
      </c>
      <c r="C2728" s="459" t="s">
        <v>5122</v>
      </c>
      <c r="D2728" s="463">
        <v>0.61</v>
      </c>
      <c r="E2728" s="462" t="s">
        <v>258</v>
      </c>
    </row>
    <row r="2729" spans="1:5" x14ac:dyDescent="0.25">
      <c r="A2729" s="459">
        <v>3500</v>
      </c>
      <c r="B2729" s="460" t="s">
        <v>10884</v>
      </c>
      <c r="C2729" s="459" t="s">
        <v>5122</v>
      </c>
      <c r="D2729" s="463">
        <v>1.04</v>
      </c>
      <c r="E2729" s="462" t="s">
        <v>258</v>
      </c>
    </row>
    <row r="2730" spans="1:5" x14ac:dyDescent="0.25">
      <c r="A2730" s="459">
        <v>3501</v>
      </c>
      <c r="B2730" s="460" t="s">
        <v>10885</v>
      </c>
      <c r="C2730" s="459" t="s">
        <v>5122</v>
      </c>
      <c r="D2730" s="463">
        <v>3.01</v>
      </c>
      <c r="E2730" s="462" t="s">
        <v>258</v>
      </c>
    </row>
    <row r="2731" spans="1:5" x14ac:dyDescent="0.25">
      <c r="A2731" s="459">
        <v>3502</v>
      </c>
      <c r="B2731" s="460" t="s">
        <v>10886</v>
      </c>
      <c r="C2731" s="459" t="s">
        <v>5122</v>
      </c>
      <c r="D2731" s="463">
        <v>4.28</v>
      </c>
      <c r="E2731" s="462" t="s">
        <v>258</v>
      </c>
    </row>
    <row r="2732" spans="1:5" x14ac:dyDescent="0.25">
      <c r="A2732" s="459">
        <v>3503</v>
      </c>
      <c r="B2732" s="460" t="s">
        <v>10887</v>
      </c>
      <c r="C2732" s="459" t="s">
        <v>5122</v>
      </c>
      <c r="D2732" s="463">
        <v>5.12</v>
      </c>
      <c r="E2732" s="462" t="s">
        <v>258</v>
      </c>
    </row>
    <row r="2733" spans="1:5" x14ac:dyDescent="0.25">
      <c r="A2733" s="459">
        <v>3477</v>
      </c>
      <c r="B2733" s="460" t="s">
        <v>10888</v>
      </c>
      <c r="C2733" s="459" t="s">
        <v>5122</v>
      </c>
      <c r="D2733" s="463">
        <v>19.86</v>
      </c>
      <c r="E2733" s="462" t="s">
        <v>258</v>
      </c>
    </row>
    <row r="2734" spans="1:5" x14ac:dyDescent="0.25">
      <c r="A2734" s="459">
        <v>3478</v>
      </c>
      <c r="B2734" s="460" t="s">
        <v>10889</v>
      </c>
      <c r="C2734" s="459" t="s">
        <v>5122</v>
      </c>
      <c r="D2734" s="463">
        <v>45.63</v>
      </c>
      <c r="E2734" s="462" t="s">
        <v>258</v>
      </c>
    </row>
    <row r="2735" spans="1:5" x14ac:dyDescent="0.25">
      <c r="A2735" s="459">
        <v>3525</v>
      </c>
      <c r="B2735" s="460" t="s">
        <v>10890</v>
      </c>
      <c r="C2735" s="459" t="s">
        <v>5122</v>
      </c>
      <c r="D2735" s="463">
        <v>54.13</v>
      </c>
      <c r="E2735" s="462" t="s">
        <v>258</v>
      </c>
    </row>
    <row r="2736" spans="1:5" x14ac:dyDescent="0.25">
      <c r="A2736" s="459">
        <v>3511</v>
      </c>
      <c r="B2736" s="460" t="s">
        <v>10891</v>
      </c>
      <c r="C2736" s="459" t="s">
        <v>5122</v>
      </c>
      <c r="D2736" s="463">
        <v>63.52</v>
      </c>
      <c r="E2736" s="462" t="s">
        <v>258</v>
      </c>
    </row>
    <row r="2737" spans="1:5" ht="25.5" x14ac:dyDescent="0.25">
      <c r="A2737" s="459">
        <v>38917</v>
      </c>
      <c r="B2737" s="460" t="s">
        <v>10892</v>
      </c>
      <c r="C2737" s="459" t="s">
        <v>5122</v>
      </c>
      <c r="D2737" s="463">
        <v>10.31</v>
      </c>
      <c r="E2737" s="462" t="s">
        <v>258</v>
      </c>
    </row>
    <row r="2738" spans="1:5" ht="25.5" x14ac:dyDescent="0.25">
      <c r="A2738" s="459">
        <v>38919</v>
      </c>
      <c r="B2738" s="460" t="s">
        <v>10893</v>
      </c>
      <c r="C2738" s="459" t="s">
        <v>5122</v>
      </c>
      <c r="D2738" s="463">
        <v>15.34</v>
      </c>
      <c r="E2738" s="462" t="s">
        <v>258</v>
      </c>
    </row>
    <row r="2739" spans="1:5" ht="25.5" x14ac:dyDescent="0.25">
      <c r="A2739" s="459">
        <v>38922</v>
      </c>
      <c r="B2739" s="460" t="s">
        <v>10894</v>
      </c>
      <c r="C2739" s="459" t="s">
        <v>5122</v>
      </c>
      <c r="D2739" s="463">
        <v>19.829999999999998</v>
      </c>
      <c r="E2739" s="462" t="s">
        <v>258</v>
      </c>
    </row>
    <row r="2740" spans="1:5" ht="25.5" x14ac:dyDescent="0.25">
      <c r="A2740" s="459">
        <v>38921</v>
      </c>
      <c r="B2740" s="460" t="s">
        <v>10895</v>
      </c>
      <c r="C2740" s="459" t="s">
        <v>5122</v>
      </c>
      <c r="D2740" s="463">
        <v>24.51</v>
      </c>
      <c r="E2740" s="462" t="s">
        <v>258</v>
      </c>
    </row>
    <row r="2741" spans="1:5" ht="25.5" x14ac:dyDescent="0.25">
      <c r="A2741" s="459">
        <v>38918</v>
      </c>
      <c r="B2741" s="460" t="s">
        <v>10896</v>
      </c>
      <c r="C2741" s="459" t="s">
        <v>5122</v>
      </c>
      <c r="D2741" s="463">
        <v>23.3</v>
      </c>
      <c r="E2741" s="462" t="s">
        <v>258</v>
      </c>
    </row>
    <row r="2742" spans="1:5" ht="25.5" x14ac:dyDescent="0.25">
      <c r="A2742" s="459">
        <v>38920</v>
      </c>
      <c r="B2742" s="460" t="s">
        <v>10897</v>
      </c>
      <c r="C2742" s="459" t="s">
        <v>5122</v>
      </c>
      <c r="D2742" s="463">
        <v>29.12</v>
      </c>
      <c r="E2742" s="462" t="s">
        <v>258</v>
      </c>
    </row>
    <row r="2743" spans="1:5" ht="38.25" x14ac:dyDescent="0.25">
      <c r="A2743" s="459">
        <v>3104</v>
      </c>
      <c r="B2743" s="460" t="s">
        <v>10898</v>
      </c>
      <c r="C2743" s="459" t="s">
        <v>5137</v>
      </c>
      <c r="D2743" s="463">
        <v>391.02</v>
      </c>
      <c r="E2743" s="462" t="s">
        <v>258</v>
      </c>
    </row>
    <row r="2744" spans="1:5" ht="25.5" x14ac:dyDescent="0.25">
      <c r="A2744" s="459">
        <v>12032</v>
      </c>
      <c r="B2744" s="460" t="s">
        <v>10899</v>
      </c>
      <c r="C2744" s="459" t="s">
        <v>5133</v>
      </c>
      <c r="D2744" s="463">
        <v>41.83</v>
      </c>
      <c r="E2744" s="462" t="s">
        <v>258</v>
      </c>
    </row>
    <row r="2745" spans="1:5" ht="25.5" x14ac:dyDescent="0.25">
      <c r="A2745" s="459">
        <v>12030</v>
      </c>
      <c r="B2745" s="460" t="s">
        <v>10900</v>
      </c>
      <c r="C2745" s="459" t="s">
        <v>5133</v>
      </c>
      <c r="D2745" s="463">
        <v>39.31</v>
      </c>
      <c r="E2745" s="462" t="s">
        <v>258</v>
      </c>
    </row>
    <row r="2746" spans="1:5" ht="25.5" x14ac:dyDescent="0.25">
      <c r="A2746" s="459">
        <v>10908</v>
      </c>
      <c r="B2746" s="460" t="s">
        <v>10901</v>
      </c>
      <c r="C2746" s="459" t="s">
        <v>5122</v>
      </c>
      <c r="D2746" s="463">
        <v>10.17</v>
      </c>
      <c r="E2746" s="462" t="s">
        <v>258</v>
      </c>
    </row>
    <row r="2747" spans="1:5" ht="25.5" x14ac:dyDescent="0.25">
      <c r="A2747" s="459">
        <v>10909</v>
      </c>
      <c r="B2747" s="460" t="s">
        <v>10902</v>
      </c>
      <c r="C2747" s="459" t="s">
        <v>5122</v>
      </c>
      <c r="D2747" s="463">
        <v>16.23</v>
      </c>
      <c r="E2747" s="462" t="s">
        <v>258</v>
      </c>
    </row>
    <row r="2748" spans="1:5" ht="25.5" x14ac:dyDescent="0.25">
      <c r="A2748" s="459">
        <v>3669</v>
      </c>
      <c r="B2748" s="460" t="s">
        <v>10903</v>
      </c>
      <c r="C2748" s="459" t="s">
        <v>5122</v>
      </c>
      <c r="D2748" s="463">
        <v>6.95</v>
      </c>
      <c r="E2748" s="462" t="s">
        <v>258</v>
      </c>
    </row>
    <row r="2749" spans="1:5" ht="25.5" x14ac:dyDescent="0.25">
      <c r="A2749" s="459">
        <v>20138</v>
      </c>
      <c r="B2749" s="460" t="s">
        <v>10904</v>
      </c>
      <c r="C2749" s="459" t="s">
        <v>5122</v>
      </c>
      <c r="D2749" s="463">
        <v>34.549999999999997</v>
      </c>
      <c r="E2749" s="462" t="s">
        <v>258</v>
      </c>
    </row>
    <row r="2750" spans="1:5" x14ac:dyDescent="0.25">
      <c r="A2750" s="459">
        <v>20139</v>
      </c>
      <c r="B2750" s="460" t="s">
        <v>10905</v>
      </c>
      <c r="C2750" s="459" t="s">
        <v>5122</v>
      </c>
      <c r="D2750" s="463">
        <v>58.04</v>
      </c>
      <c r="E2750" s="462" t="s">
        <v>258</v>
      </c>
    </row>
    <row r="2751" spans="1:5" x14ac:dyDescent="0.25">
      <c r="A2751" s="459">
        <v>3668</v>
      </c>
      <c r="B2751" s="460" t="s">
        <v>10906</v>
      </c>
      <c r="C2751" s="459" t="s">
        <v>5122</v>
      </c>
      <c r="D2751" s="463">
        <v>23.01</v>
      </c>
      <c r="E2751" s="462" t="s">
        <v>258</v>
      </c>
    </row>
    <row r="2752" spans="1:5" x14ac:dyDescent="0.25">
      <c r="A2752" s="459">
        <v>3656</v>
      </c>
      <c r="B2752" s="460" t="s">
        <v>10907</v>
      </c>
      <c r="C2752" s="459" t="s">
        <v>5122</v>
      </c>
      <c r="D2752" s="463">
        <v>11.4</v>
      </c>
      <c r="E2752" s="462" t="s">
        <v>258</v>
      </c>
    </row>
    <row r="2753" spans="1:5" x14ac:dyDescent="0.25">
      <c r="A2753" s="459">
        <v>10911</v>
      </c>
      <c r="B2753" s="460" t="s">
        <v>10908</v>
      </c>
      <c r="C2753" s="459" t="s">
        <v>5122</v>
      </c>
      <c r="D2753" s="463">
        <v>12.66</v>
      </c>
      <c r="E2753" s="462" t="s">
        <v>258</v>
      </c>
    </row>
    <row r="2754" spans="1:5" x14ac:dyDescent="0.25">
      <c r="A2754" s="459">
        <v>3654</v>
      </c>
      <c r="B2754" s="460" t="s">
        <v>10909</v>
      </c>
      <c r="C2754" s="459" t="s">
        <v>5122</v>
      </c>
      <c r="D2754" s="463">
        <v>3.22</v>
      </c>
      <c r="E2754" s="462" t="s">
        <v>258</v>
      </c>
    </row>
    <row r="2755" spans="1:5" x14ac:dyDescent="0.25">
      <c r="A2755" s="459">
        <v>3664</v>
      </c>
      <c r="B2755" s="460" t="s">
        <v>10910</v>
      </c>
      <c r="C2755" s="459" t="s">
        <v>5122</v>
      </c>
      <c r="D2755" s="463">
        <v>4</v>
      </c>
      <c r="E2755" s="462" t="s">
        <v>258</v>
      </c>
    </row>
    <row r="2756" spans="1:5" x14ac:dyDescent="0.25">
      <c r="A2756" s="459">
        <v>3657</v>
      </c>
      <c r="B2756" s="460" t="s">
        <v>10911</v>
      </c>
      <c r="C2756" s="459" t="s">
        <v>5122</v>
      </c>
      <c r="D2756" s="463">
        <v>4.3099999999999996</v>
      </c>
      <c r="E2756" s="462" t="s">
        <v>258</v>
      </c>
    </row>
    <row r="2757" spans="1:5" ht="25.5" x14ac:dyDescent="0.25">
      <c r="A2757" s="459">
        <v>12625</v>
      </c>
      <c r="B2757" s="460" t="s">
        <v>10912</v>
      </c>
      <c r="C2757" s="459" t="s">
        <v>5122</v>
      </c>
      <c r="D2757" s="463">
        <v>8.86</v>
      </c>
      <c r="E2757" s="462" t="s">
        <v>258</v>
      </c>
    </row>
    <row r="2758" spans="1:5" x14ac:dyDescent="0.25">
      <c r="A2758" s="459">
        <v>20136</v>
      </c>
      <c r="B2758" s="460" t="s">
        <v>10913</v>
      </c>
      <c r="C2758" s="459" t="s">
        <v>5122</v>
      </c>
      <c r="D2758" s="463">
        <v>77.959999999999994</v>
      </c>
      <c r="E2758" s="462" t="s">
        <v>258</v>
      </c>
    </row>
    <row r="2759" spans="1:5" x14ac:dyDescent="0.25">
      <c r="A2759" s="459">
        <v>20144</v>
      </c>
      <c r="B2759" s="460" t="s">
        <v>10914</v>
      </c>
      <c r="C2759" s="459" t="s">
        <v>5122</v>
      </c>
      <c r="D2759" s="463">
        <v>34.24</v>
      </c>
      <c r="E2759" s="462" t="s">
        <v>258</v>
      </c>
    </row>
    <row r="2760" spans="1:5" x14ac:dyDescent="0.25">
      <c r="A2760" s="459">
        <v>20143</v>
      </c>
      <c r="B2760" s="460" t="s">
        <v>10915</v>
      </c>
      <c r="C2760" s="459" t="s">
        <v>5122</v>
      </c>
      <c r="D2760" s="463">
        <v>31.98</v>
      </c>
      <c r="E2760" s="462" t="s">
        <v>258</v>
      </c>
    </row>
    <row r="2761" spans="1:5" x14ac:dyDescent="0.25">
      <c r="A2761" s="459">
        <v>20145</v>
      </c>
      <c r="B2761" s="460" t="s">
        <v>10916</v>
      </c>
      <c r="C2761" s="459" t="s">
        <v>5122</v>
      </c>
      <c r="D2761" s="463">
        <v>90.76</v>
      </c>
      <c r="E2761" s="462" t="s">
        <v>258</v>
      </c>
    </row>
    <row r="2762" spans="1:5" x14ac:dyDescent="0.25">
      <c r="A2762" s="459">
        <v>20146</v>
      </c>
      <c r="B2762" s="460" t="s">
        <v>10917</v>
      </c>
      <c r="C2762" s="459" t="s">
        <v>5122</v>
      </c>
      <c r="D2762" s="463">
        <v>102.35</v>
      </c>
      <c r="E2762" s="462" t="s">
        <v>258</v>
      </c>
    </row>
    <row r="2763" spans="1:5" x14ac:dyDescent="0.25">
      <c r="A2763" s="459">
        <v>20140</v>
      </c>
      <c r="B2763" s="460" t="s">
        <v>10918</v>
      </c>
      <c r="C2763" s="459" t="s">
        <v>5122</v>
      </c>
      <c r="D2763" s="463">
        <v>4.07</v>
      </c>
      <c r="E2763" s="462" t="s">
        <v>258</v>
      </c>
    </row>
    <row r="2764" spans="1:5" x14ac:dyDescent="0.25">
      <c r="A2764" s="459">
        <v>20141</v>
      </c>
      <c r="B2764" s="460" t="s">
        <v>10919</v>
      </c>
      <c r="C2764" s="459" t="s">
        <v>5122</v>
      </c>
      <c r="D2764" s="463">
        <v>7.15</v>
      </c>
      <c r="E2764" s="462" t="s">
        <v>258</v>
      </c>
    </row>
    <row r="2765" spans="1:5" x14ac:dyDescent="0.25">
      <c r="A2765" s="459">
        <v>20142</v>
      </c>
      <c r="B2765" s="460" t="s">
        <v>10920</v>
      </c>
      <c r="C2765" s="459" t="s">
        <v>5122</v>
      </c>
      <c r="D2765" s="463">
        <v>21.88</v>
      </c>
      <c r="E2765" s="462" t="s">
        <v>258</v>
      </c>
    </row>
    <row r="2766" spans="1:5" x14ac:dyDescent="0.25">
      <c r="A2766" s="459">
        <v>3659</v>
      </c>
      <c r="B2766" s="460" t="s">
        <v>10921</v>
      </c>
      <c r="C2766" s="459" t="s">
        <v>5122</v>
      </c>
      <c r="D2766" s="463">
        <v>9.49</v>
      </c>
      <c r="E2766" s="462" t="s">
        <v>258</v>
      </c>
    </row>
    <row r="2767" spans="1:5" x14ac:dyDescent="0.25">
      <c r="A2767" s="459">
        <v>3660</v>
      </c>
      <c r="B2767" s="460" t="s">
        <v>10922</v>
      </c>
      <c r="C2767" s="459" t="s">
        <v>5122</v>
      </c>
      <c r="D2767" s="463">
        <v>13.68</v>
      </c>
      <c r="E2767" s="462" t="s">
        <v>258</v>
      </c>
    </row>
    <row r="2768" spans="1:5" x14ac:dyDescent="0.25">
      <c r="A2768" s="459">
        <v>3662</v>
      </c>
      <c r="B2768" s="460" t="s">
        <v>10923</v>
      </c>
      <c r="C2768" s="459" t="s">
        <v>5122</v>
      </c>
      <c r="D2768" s="463">
        <v>5.17</v>
      </c>
      <c r="E2768" s="462" t="s">
        <v>258</v>
      </c>
    </row>
    <row r="2769" spans="1:5" x14ac:dyDescent="0.25">
      <c r="A2769" s="459">
        <v>3661</v>
      </c>
      <c r="B2769" s="460" t="s">
        <v>10924</v>
      </c>
      <c r="C2769" s="459" t="s">
        <v>5122</v>
      </c>
      <c r="D2769" s="463">
        <v>7.6</v>
      </c>
      <c r="E2769" s="462" t="s">
        <v>258</v>
      </c>
    </row>
    <row r="2770" spans="1:5" x14ac:dyDescent="0.25">
      <c r="A2770" s="459">
        <v>3658</v>
      </c>
      <c r="B2770" s="460" t="s">
        <v>10925</v>
      </c>
      <c r="C2770" s="459" t="s">
        <v>5122</v>
      </c>
      <c r="D2770" s="463">
        <v>9.68</v>
      </c>
      <c r="E2770" s="462" t="s">
        <v>258</v>
      </c>
    </row>
    <row r="2771" spans="1:5" x14ac:dyDescent="0.25">
      <c r="A2771" s="459">
        <v>3670</v>
      </c>
      <c r="B2771" s="460" t="s">
        <v>10926</v>
      </c>
      <c r="C2771" s="459" t="s">
        <v>5122</v>
      </c>
      <c r="D2771" s="463">
        <v>12.63</v>
      </c>
      <c r="E2771" s="462" t="s">
        <v>258</v>
      </c>
    </row>
    <row r="2772" spans="1:5" x14ac:dyDescent="0.25">
      <c r="A2772" s="459">
        <v>3666</v>
      </c>
      <c r="B2772" s="460" t="s">
        <v>10927</v>
      </c>
      <c r="C2772" s="459" t="s">
        <v>5122</v>
      </c>
      <c r="D2772" s="463">
        <v>2.14</v>
      </c>
      <c r="E2772" s="462" t="s">
        <v>258</v>
      </c>
    </row>
    <row r="2773" spans="1:5" x14ac:dyDescent="0.25">
      <c r="A2773" s="459">
        <v>14157</v>
      </c>
      <c r="B2773" s="460" t="s">
        <v>10928</v>
      </c>
      <c r="C2773" s="459" t="s">
        <v>5122</v>
      </c>
      <c r="D2773" s="463">
        <v>0.83</v>
      </c>
      <c r="E2773" s="462" t="s">
        <v>258</v>
      </c>
    </row>
    <row r="2774" spans="1:5" x14ac:dyDescent="0.25">
      <c r="A2774" s="459">
        <v>3653</v>
      </c>
      <c r="B2774" s="460" t="s">
        <v>10929</v>
      </c>
      <c r="C2774" s="459" t="s">
        <v>5122</v>
      </c>
      <c r="D2774" s="463">
        <v>66.11</v>
      </c>
      <c r="E2774" s="462" t="s">
        <v>258</v>
      </c>
    </row>
    <row r="2775" spans="1:5" x14ac:dyDescent="0.25">
      <c r="A2775" s="459">
        <v>3649</v>
      </c>
      <c r="B2775" s="460" t="s">
        <v>10930</v>
      </c>
      <c r="C2775" s="459" t="s">
        <v>5122</v>
      </c>
      <c r="D2775" s="463">
        <v>136.94</v>
      </c>
      <c r="E2775" s="462" t="s">
        <v>258</v>
      </c>
    </row>
    <row r="2776" spans="1:5" ht="25.5" x14ac:dyDescent="0.25">
      <c r="A2776" s="459">
        <v>42696</v>
      </c>
      <c r="B2776" s="460" t="s">
        <v>10931</v>
      </c>
      <c r="C2776" s="459" t="s">
        <v>5122</v>
      </c>
      <c r="D2776" s="463">
        <v>383.16</v>
      </c>
      <c r="E2776" s="462" t="s">
        <v>258</v>
      </c>
    </row>
    <row r="2777" spans="1:5" ht="25.5" x14ac:dyDescent="0.25">
      <c r="A2777" s="459">
        <v>42697</v>
      </c>
      <c r="B2777" s="460" t="s">
        <v>10932</v>
      </c>
      <c r="C2777" s="459" t="s">
        <v>5122</v>
      </c>
      <c r="D2777" s="463">
        <v>577.04</v>
      </c>
      <c r="E2777" s="462" t="s">
        <v>258</v>
      </c>
    </row>
    <row r="2778" spans="1:5" ht="25.5" x14ac:dyDescent="0.25">
      <c r="A2778" s="459">
        <v>42698</v>
      </c>
      <c r="B2778" s="460" t="s">
        <v>10933</v>
      </c>
      <c r="C2778" s="459" t="s">
        <v>5122</v>
      </c>
      <c r="D2778" s="463">
        <v>803.8</v>
      </c>
      <c r="E2778" s="462" t="s">
        <v>258</v>
      </c>
    </row>
    <row r="2779" spans="1:5" x14ac:dyDescent="0.25">
      <c r="A2779" s="459">
        <v>39875</v>
      </c>
      <c r="B2779" s="460" t="s">
        <v>10934</v>
      </c>
      <c r="C2779" s="459" t="s">
        <v>5122</v>
      </c>
      <c r="D2779" s="463">
        <v>374.86</v>
      </c>
      <c r="E2779" s="462" t="s">
        <v>258</v>
      </c>
    </row>
    <row r="2780" spans="1:5" x14ac:dyDescent="0.25">
      <c r="A2780" s="459">
        <v>39876</v>
      </c>
      <c r="B2780" s="460" t="s">
        <v>10935</v>
      </c>
      <c r="C2780" s="459" t="s">
        <v>5122</v>
      </c>
      <c r="D2780" s="463">
        <v>469.33</v>
      </c>
      <c r="E2780" s="462" t="s">
        <v>258</v>
      </c>
    </row>
    <row r="2781" spans="1:5" x14ac:dyDescent="0.25">
      <c r="A2781" s="459">
        <v>39877</v>
      </c>
      <c r="B2781" s="460" t="s">
        <v>10936</v>
      </c>
      <c r="C2781" s="459" t="s">
        <v>5122</v>
      </c>
      <c r="D2781" s="463">
        <v>650.94000000000005</v>
      </c>
      <c r="E2781" s="462" t="s">
        <v>258</v>
      </c>
    </row>
    <row r="2782" spans="1:5" x14ac:dyDescent="0.25">
      <c r="A2782" s="459">
        <v>39878</v>
      </c>
      <c r="B2782" s="460" t="s">
        <v>10937</v>
      </c>
      <c r="C2782" s="459" t="s">
        <v>5122</v>
      </c>
      <c r="D2782" s="463">
        <v>859.79</v>
      </c>
      <c r="E2782" s="462" t="s">
        <v>258</v>
      </c>
    </row>
    <row r="2783" spans="1:5" x14ac:dyDescent="0.25">
      <c r="A2783" s="459">
        <v>39872</v>
      </c>
      <c r="B2783" s="460" t="s">
        <v>10938</v>
      </c>
      <c r="C2783" s="459" t="s">
        <v>5122</v>
      </c>
      <c r="D2783" s="463">
        <v>257.07</v>
      </c>
      <c r="E2783" s="462" t="s">
        <v>258</v>
      </c>
    </row>
    <row r="2784" spans="1:5" x14ac:dyDescent="0.25">
      <c r="A2784" s="459">
        <v>39873</v>
      </c>
      <c r="B2784" s="460" t="s">
        <v>10939</v>
      </c>
      <c r="C2784" s="459" t="s">
        <v>5122</v>
      </c>
      <c r="D2784" s="463">
        <v>298.19</v>
      </c>
      <c r="E2784" s="462" t="s">
        <v>258</v>
      </c>
    </row>
    <row r="2785" spans="1:5" x14ac:dyDescent="0.25">
      <c r="A2785" s="459">
        <v>39874</v>
      </c>
      <c r="B2785" s="460" t="s">
        <v>10940</v>
      </c>
      <c r="C2785" s="459" t="s">
        <v>5122</v>
      </c>
      <c r="D2785" s="463">
        <v>327.52</v>
      </c>
      <c r="E2785" s="462" t="s">
        <v>258</v>
      </c>
    </row>
    <row r="2786" spans="1:5" x14ac:dyDescent="0.25">
      <c r="A2786" s="459">
        <v>3674</v>
      </c>
      <c r="B2786" s="460" t="s">
        <v>10941</v>
      </c>
      <c r="C2786" s="459" t="s">
        <v>5125</v>
      </c>
      <c r="D2786" s="463">
        <v>53.68</v>
      </c>
      <c r="E2786" s="462" t="s">
        <v>258</v>
      </c>
    </row>
    <row r="2787" spans="1:5" x14ac:dyDescent="0.25">
      <c r="A2787" s="459">
        <v>3681</v>
      </c>
      <c r="B2787" s="460" t="s">
        <v>10942</v>
      </c>
      <c r="C2787" s="459" t="s">
        <v>5125</v>
      </c>
      <c r="D2787" s="463">
        <v>79.86</v>
      </c>
      <c r="E2787" s="462" t="s">
        <v>258</v>
      </c>
    </row>
    <row r="2788" spans="1:5" x14ac:dyDescent="0.25">
      <c r="A2788" s="459">
        <v>3676</v>
      </c>
      <c r="B2788" s="460" t="s">
        <v>10943</v>
      </c>
      <c r="C2788" s="459" t="s">
        <v>5125</v>
      </c>
      <c r="D2788" s="463">
        <v>300.57</v>
      </c>
      <c r="E2788" s="462" t="s">
        <v>258</v>
      </c>
    </row>
    <row r="2789" spans="1:5" x14ac:dyDescent="0.25">
      <c r="A2789" s="459">
        <v>3679</v>
      </c>
      <c r="B2789" s="460" t="s">
        <v>10944</v>
      </c>
      <c r="C2789" s="459" t="s">
        <v>5125</v>
      </c>
      <c r="D2789" s="463">
        <v>248.66</v>
      </c>
      <c r="E2789" s="462" t="s">
        <v>258</v>
      </c>
    </row>
    <row r="2790" spans="1:5" x14ac:dyDescent="0.25">
      <c r="A2790" s="459">
        <v>3672</v>
      </c>
      <c r="B2790" s="460" t="s">
        <v>10945</v>
      </c>
      <c r="C2790" s="459" t="s">
        <v>5125</v>
      </c>
      <c r="D2790" s="463">
        <v>0.84</v>
      </c>
      <c r="E2790" s="462" t="s">
        <v>258</v>
      </c>
    </row>
    <row r="2791" spans="1:5" x14ac:dyDescent="0.25">
      <c r="A2791" s="459">
        <v>3671</v>
      </c>
      <c r="B2791" s="460" t="s">
        <v>10946</v>
      </c>
      <c r="C2791" s="459" t="s">
        <v>5125</v>
      </c>
      <c r="D2791" s="463">
        <v>0.8</v>
      </c>
      <c r="E2791" s="462" t="s">
        <v>258</v>
      </c>
    </row>
    <row r="2792" spans="1:5" x14ac:dyDescent="0.25">
      <c r="A2792" s="459">
        <v>3673</v>
      </c>
      <c r="B2792" s="460" t="s">
        <v>10947</v>
      </c>
      <c r="C2792" s="459" t="s">
        <v>5125</v>
      </c>
      <c r="D2792" s="463">
        <v>1.25</v>
      </c>
      <c r="E2792" s="462" t="s">
        <v>258</v>
      </c>
    </row>
    <row r="2793" spans="1:5" ht="25.5" x14ac:dyDescent="0.25">
      <c r="A2793" s="459">
        <v>38394</v>
      </c>
      <c r="B2793" s="460" t="s">
        <v>10948</v>
      </c>
      <c r="C2793" s="459" t="s">
        <v>5122</v>
      </c>
      <c r="D2793" s="463">
        <v>248.76</v>
      </c>
      <c r="E2793" s="462" t="s">
        <v>258</v>
      </c>
    </row>
    <row r="2794" spans="1:5" x14ac:dyDescent="0.25">
      <c r="A2794" s="459">
        <v>3729</v>
      </c>
      <c r="B2794" s="460" t="s">
        <v>10949</v>
      </c>
      <c r="C2794" s="459" t="s">
        <v>5122</v>
      </c>
      <c r="D2794" s="463">
        <v>53.86</v>
      </c>
      <c r="E2794" s="462" t="s">
        <v>258</v>
      </c>
    </row>
    <row r="2795" spans="1:5" ht="51" x14ac:dyDescent="0.25">
      <c r="A2795" s="459">
        <v>39357</v>
      </c>
      <c r="B2795" s="460" t="s">
        <v>10950</v>
      </c>
      <c r="C2795" s="459" t="s">
        <v>5122</v>
      </c>
      <c r="D2795" s="463">
        <v>93.71</v>
      </c>
      <c r="E2795" s="462" t="s">
        <v>258</v>
      </c>
    </row>
    <row r="2796" spans="1:5" ht="51" x14ac:dyDescent="0.25">
      <c r="A2796" s="459">
        <v>39358</v>
      </c>
      <c r="B2796" s="460" t="s">
        <v>10951</v>
      </c>
      <c r="C2796" s="459" t="s">
        <v>5122</v>
      </c>
      <c r="D2796" s="463">
        <v>102.75</v>
      </c>
      <c r="E2796" s="462" t="s">
        <v>258</v>
      </c>
    </row>
    <row r="2797" spans="1:5" ht="63.75" x14ac:dyDescent="0.25">
      <c r="A2797" s="459">
        <v>39356</v>
      </c>
      <c r="B2797" s="460" t="s">
        <v>10952</v>
      </c>
      <c r="C2797" s="459" t="s">
        <v>5122</v>
      </c>
      <c r="D2797" s="463">
        <v>175.3</v>
      </c>
      <c r="E2797" s="462" t="s">
        <v>258</v>
      </c>
    </row>
    <row r="2798" spans="1:5" ht="63.75" x14ac:dyDescent="0.25">
      <c r="A2798" s="459">
        <v>39355</v>
      </c>
      <c r="B2798" s="460" t="s">
        <v>10953</v>
      </c>
      <c r="C2798" s="459" t="s">
        <v>5122</v>
      </c>
      <c r="D2798" s="463">
        <v>150.85</v>
      </c>
      <c r="E2798" s="462" t="s">
        <v>258</v>
      </c>
    </row>
    <row r="2799" spans="1:5" ht="51" x14ac:dyDescent="0.25">
      <c r="A2799" s="459">
        <v>39353</v>
      </c>
      <c r="B2799" s="460" t="s">
        <v>10954</v>
      </c>
      <c r="C2799" s="459" t="s">
        <v>5122</v>
      </c>
      <c r="D2799" s="463">
        <v>206.87</v>
      </c>
      <c r="E2799" s="462" t="s">
        <v>258</v>
      </c>
    </row>
    <row r="2800" spans="1:5" ht="51" x14ac:dyDescent="0.25">
      <c r="A2800" s="459">
        <v>39354</v>
      </c>
      <c r="B2800" s="460" t="s">
        <v>10955</v>
      </c>
      <c r="C2800" s="459" t="s">
        <v>5122</v>
      </c>
      <c r="D2800" s="463">
        <v>206.18</v>
      </c>
      <c r="E2800" s="462" t="s">
        <v>258</v>
      </c>
    </row>
    <row r="2801" spans="1:5" x14ac:dyDescent="0.25">
      <c r="A2801" s="459">
        <v>39398</v>
      </c>
      <c r="B2801" s="460" t="s">
        <v>10956</v>
      </c>
      <c r="C2801" s="459" t="s">
        <v>5122</v>
      </c>
      <c r="D2801" s="463">
        <v>62.93</v>
      </c>
      <c r="E2801" s="462" t="s">
        <v>258</v>
      </c>
    </row>
    <row r="2802" spans="1:5" ht="25.5" x14ac:dyDescent="0.25">
      <c r="A2802" s="459">
        <v>13343</v>
      </c>
      <c r="B2802" s="460" t="s">
        <v>10957</v>
      </c>
      <c r="C2802" s="459" t="s">
        <v>5122</v>
      </c>
      <c r="D2802" s="463">
        <v>32.35</v>
      </c>
      <c r="E2802" s="462" t="s">
        <v>258</v>
      </c>
    </row>
    <row r="2803" spans="1:5" ht="25.5" x14ac:dyDescent="0.25">
      <c r="A2803" s="459">
        <v>12118</v>
      </c>
      <c r="B2803" s="460" t="s">
        <v>10958</v>
      </c>
      <c r="C2803" s="459" t="s">
        <v>5122</v>
      </c>
      <c r="D2803" s="463">
        <v>18.46</v>
      </c>
      <c r="E2803" s="462" t="s">
        <v>258</v>
      </c>
    </row>
    <row r="2804" spans="1:5" ht="38.25" x14ac:dyDescent="0.25">
      <c r="A2804" s="459">
        <v>39482</v>
      </c>
      <c r="B2804" s="460" t="s">
        <v>10959</v>
      </c>
      <c r="C2804" s="459" t="s">
        <v>5122</v>
      </c>
      <c r="D2804" s="463">
        <v>333.33</v>
      </c>
      <c r="E2804" s="462" t="s">
        <v>258</v>
      </c>
    </row>
    <row r="2805" spans="1:5" ht="38.25" x14ac:dyDescent="0.25">
      <c r="A2805" s="459">
        <v>39486</v>
      </c>
      <c r="B2805" s="460" t="s">
        <v>10960</v>
      </c>
      <c r="C2805" s="459" t="s">
        <v>5122</v>
      </c>
      <c r="D2805" s="463">
        <v>293.67</v>
      </c>
      <c r="E2805" s="462" t="s">
        <v>258</v>
      </c>
    </row>
    <row r="2806" spans="1:5" ht="38.25" x14ac:dyDescent="0.25">
      <c r="A2806" s="459">
        <v>39483</v>
      </c>
      <c r="B2806" s="460" t="s">
        <v>10961</v>
      </c>
      <c r="C2806" s="459" t="s">
        <v>5122</v>
      </c>
      <c r="D2806" s="463">
        <v>317.92</v>
      </c>
      <c r="E2806" s="462" t="s">
        <v>258</v>
      </c>
    </row>
    <row r="2807" spans="1:5" ht="38.25" x14ac:dyDescent="0.25">
      <c r="A2807" s="459">
        <v>39487</v>
      </c>
      <c r="B2807" s="460" t="s">
        <v>10962</v>
      </c>
      <c r="C2807" s="459" t="s">
        <v>5122</v>
      </c>
      <c r="D2807" s="463">
        <v>296.7</v>
      </c>
      <c r="E2807" s="462" t="s">
        <v>258</v>
      </c>
    </row>
    <row r="2808" spans="1:5" ht="38.25" x14ac:dyDescent="0.25">
      <c r="A2808" s="459">
        <v>39484</v>
      </c>
      <c r="B2808" s="460" t="s">
        <v>10963</v>
      </c>
      <c r="C2808" s="459" t="s">
        <v>5122</v>
      </c>
      <c r="D2808" s="463">
        <v>320.95</v>
      </c>
      <c r="E2808" s="462" t="s">
        <v>258</v>
      </c>
    </row>
    <row r="2809" spans="1:5" ht="38.25" x14ac:dyDescent="0.25">
      <c r="A2809" s="459">
        <v>39488</v>
      </c>
      <c r="B2809" s="460" t="s">
        <v>10964</v>
      </c>
      <c r="C2809" s="459" t="s">
        <v>5122</v>
      </c>
      <c r="D2809" s="463">
        <v>299.73</v>
      </c>
      <c r="E2809" s="462" t="s">
        <v>258</v>
      </c>
    </row>
    <row r="2810" spans="1:5" ht="38.25" x14ac:dyDescent="0.25">
      <c r="A2810" s="459">
        <v>39485</v>
      </c>
      <c r="B2810" s="460" t="s">
        <v>10965</v>
      </c>
      <c r="C2810" s="459" t="s">
        <v>5122</v>
      </c>
      <c r="D2810" s="463">
        <v>336.12</v>
      </c>
      <c r="E2810" s="462" t="s">
        <v>258</v>
      </c>
    </row>
    <row r="2811" spans="1:5" ht="38.25" x14ac:dyDescent="0.25">
      <c r="A2811" s="459">
        <v>39489</v>
      </c>
      <c r="B2811" s="460" t="s">
        <v>10966</v>
      </c>
      <c r="C2811" s="459" t="s">
        <v>5122</v>
      </c>
      <c r="D2811" s="463">
        <v>314.89999999999998</v>
      </c>
      <c r="E2811" s="462" t="s">
        <v>258</v>
      </c>
    </row>
    <row r="2812" spans="1:5" ht="38.25" x14ac:dyDescent="0.25">
      <c r="A2812" s="459">
        <v>39494</v>
      </c>
      <c r="B2812" s="460" t="s">
        <v>10967</v>
      </c>
      <c r="C2812" s="459" t="s">
        <v>5122</v>
      </c>
      <c r="D2812" s="463">
        <v>321.20999999999998</v>
      </c>
      <c r="E2812" s="462" t="s">
        <v>258</v>
      </c>
    </row>
    <row r="2813" spans="1:5" ht="38.25" x14ac:dyDescent="0.25">
      <c r="A2813" s="459">
        <v>39490</v>
      </c>
      <c r="B2813" s="460" t="s">
        <v>10968</v>
      </c>
      <c r="C2813" s="459" t="s">
        <v>5122</v>
      </c>
      <c r="D2813" s="463">
        <v>364.12</v>
      </c>
      <c r="E2813" s="462" t="s">
        <v>258</v>
      </c>
    </row>
    <row r="2814" spans="1:5" ht="38.25" x14ac:dyDescent="0.25">
      <c r="A2814" s="459">
        <v>39495</v>
      </c>
      <c r="B2814" s="460" t="s">
        <v>10969</v>
      </c>
      <c r="C2814" s="459" t="s">
        <v>5122</v>
      </c>
      <c r="D2814" s="463">
        <v>333.33</v>
      </c>
      <c r="E2814" s="462" t="s">
        <v>258</v>
      </c>
    </row>
    <row r="2815" spans="1:5" ht="38.25" x14ac:dyDescent="0.25">
      <c r="A2815" s="459">
        <v>39491</v>
      </c>
      <c r="B2815" s="460" t="s">
        <v>10970</v>
      </c>
      <c r="C2815" s="459" t="s">
        <v>5122</v>
      </c>
      <c r="D2815" s="463">
        <v>375.75</v>
      </c>
      <c r="E2815" s="462" t="s">
        <v>258</v>
      </c>
    </row>
    <row r="2816" spans="1:5" ht="38.25" x14ac:dyDescent="0.25">
      <c r="A2816" s="459">
        <v>39496</v>
      </c>
      <c r="B2816" s="460" t="s">
        <v>10971</v>
      </c>
      <c r="C2816" s="459" t="s">
        <v>5122</v>
      </c>
      <c r="D2816" s="463">
        <v>345.33</v>
      </c>
      <c r="E2816" s="462" t="s">
        <v>258</v>
      </c>
    </row>
    <row r="2817" spans="1:5" ht="38.25" x14ac:dyDescent="0.25">
      <c r="A2817" s="459">
        <v>39492</v>
      </c>
      <c r="B2817" s="460" t="s">
        <v>10972</v>
      </c>
      <c r="C2817" s="459" t="s">
        <v>5122</v>
      </c>
      <c r="D2817" s="463">
        <v>378.06</v>
      </c>
      <c r="E2817" s="462" t="s">
        <v>258</v>
      </c>
    </row>
    <row r="2818" spans="1:5" ht="38.25" x14ac:dyDescent="0.25">
      <c r="A2818" s="459">
        <v>39497</v>
      </c>
      <c r="B2818" s="460" t="s">
        <v>10973</v>
      </c>
      <c r="C2818" s="459" t="s">
        <v>5122</v>
      </c>
      <c r="D2818" s="463">
        <v>357.45</v>
      </c>
      <c r="E2818" s="462" t="s">
        <v>258</v>
      </c>
    </row>
    <row r="2819" spans="1:5" ht="38.25" x14ac:dyDescent="0.25">
      <c r="A2819" s="459">
        <v>39493</v>
      </c>
      <c r="B2819" s="460" t="s">
        <v>10974</v>
      </c>
      <c r="C2819" s="459" t="s">
        <v>5122</v>
      </c>
      <c r="D2819" s="463">
        <v>399.99</v>
      </c>
      <c r="E2819" s="462" t="s">
        <v>258</v>
      </c>
    </row>
    <row r="2820" spans="1:5" ht="38.25" x14ac:dyDescent="0.25">
      <c r="A2820" s="459">
        <v>39500</v>
      </c>
      <c r="B2820" s="460" t="s">
        <v>10975</v>
      </c>
      <c r="C2820" s="459" t="s">
        <v>5122</v>
      </c>
      <c r="D2820" s="463">
        <v>401.3</v>
      </c>
      <c r="E2820" s="462" t="s">
        <v>258</v>
      </c>
    </row>
    <row r="2821" spans="1:5" ht="38.25" x14ac:dyDescent="0.25">
      <c r="A2821" s="459">
        <v>39498</v>
      </c>
      <c r="B2821" s="460" t="s">
        <v>10976</v>
      </c>
      <c r="C2821" s="459" t="s">
        <v>5122</v>
      </c>
      <c r="D2821" s="463">
        <v>446.24</v>
      </c>
      <c r="E2821" s="462" t="s">
        <v>258</v>
      </c>
    </row>
    <row r="2822" spans="1:5" ht="38.25" x14ac:dyDescent="0.25">
      <c r="A2822" s="459">
        <v>39501</v>
      </c>
      <c r="B2822" s="460" t="s">
        <v>10977</v>
      </c>
      <c r="C2822" s="459" t="s">
        <v>5122</v>
      </c>
      <c r="D2822" s="463">
        <v>411.75</v>
      </c>
      <c r="E2822" s="462" t="s">
        <v>258</v>
      </c>
    </row>
    <row r="2823" spans="1:5" ht="38.25" x14ac:dyDescent="0.25">
      <c r="A2823" s="459">
        <v>39499</v>
      </c>
      <c r="B2823" s="460" t="s">
        <v>10978</v>
      </c>
      <c r="C2823" s="459" t="s">
        <v>5122</v>
      </c>
      <c r="D2823" s="463">
        <v>484.09</v>
      </c>
      <c r="E2823" s="462" t="s">
        <v>258</v>
      </c>
    </row>
    <row r="2824" spans="1:5" ht="25.5" x14ac:dyDescent="0.25">
      <c r="A2824" s="459">
        <v>3733</v>
      </c>
      <c r="B2824" s="460" t="s">
        <v>10979</v>
      </c>
      <c r="C2824" s="459" t="s">
        <v>5124</v>
      </c>
      <c r="D2824" s="463">
        <v>48.75</v>
      </c>
      <c r="E2824" s="462" t="s">
        <v>258</v>
      </c>
    </row>
    <row r="2825" spans="1:5" x14ac:dyDescent="0.25">
      <c r="A2825" s="459">
        <v>3731</v>
      </c>
      <c r="B2825" s="460" t="s">
        <v>10980</v>
      </c>
      <c r="C2825" s="459" t="s">
        <v>5124</v>
      </c>
      <c r="D2825" s="463">
        <v>45.25</v>
      </c>
      <c r="E2825" s="462" t="s">
        <v>258</v>
      </c>
    </row>
    <row r="2826" spans="1:5" x14ac:dyDescent="0.25">
      <c r="A2826" s="459">
        <v>38137</v>
      </c>
      <c r="B2826" s="460" t="s">
        <v>10981</v>
      </c>
      <c r="C2826" s="459" t="s">
        <v>5124</v>
      </c>
      <c r="D2826" s="463">
        <v>45.51</v>
      </c>
      <c r="E2826" s="462" t="s">
        <v>258</v>
      </c>
    </row>
    <row r="2827" spans="1:5" x14ac:dyDescent="0.25">
      <c r="A2827" s="459">
        <v>38135</v>
      </c>
      <c r="B2827" s="460" t="s">
        <v>10982</v>
      </c>
      <c r="C2827" s="459" t="s">
        <v>5124</v>
      </c>
      <c r="D2827" s="463">
        <v>57.7</v>
      </c>
      <c r="E2827" s="462" t="s">
        <v>258</v>
      </c>
    </row>
    <row r="2828" spans="1:5" x14ac:dyDescent="0.25">
      <c r="A2828" s="459">
        <v>38138</v>
      </c>
      <c r="B2828" s="460" t="s">
        <v>10983</v>
      </c>
      <c r="C2828" s="459" t="s">
        <v>5124</v>
      </c>
      <c r="D2828" s="463">
        <v>44.69</v>
      </c>
      <c r="E2828" s="462" t="s">
        <v>258</v>
      </c>
    </row>
    <row r="2829" spans="1:5" ht="25.5" x14ac:dyDescent="0.25">
      <c r="A2829" s="459">
        <v>3736</v>
      </c>
      <c r="B2829" s="460" t="s">
        <v>10984</v>
      </c>
      <c r="C2829" s="459" t="s">
        <v>5124</v>
      </c>
      <c r="D2829" s="463">
        <v>27</v>
      </c>
      <c r="E2829" s="462" t="s">
        <v>258</v>
      </c>
    </row>
    <row r="2830" spans="1:5" ht="25.5" x14ac:dyDescent="0.25">
      <c r="A2830" s="459">
        <v>3741</v>
      </c>
      <c r="B2830" s="460" t="s">
        <v>10985</v>
      </c>
      <c r="C2830" s="459" t="s">
        <v>5124</v>
      </c>
      <c r="D2830" s="463">
        <v>28.14</v>
      </c>
      <c r="E2830" s="462" t="s">
        <v>258</v>
      </c>
    </row>
    <row r="2831" spans="1:5" ht="25.5" x14ac:dyDescent="0.25">
      <c r="A2831" s="459">
        <v>3745</v>
      </c>
      <c r="B2831" s="460" t="s">
        <v>10986</v>
      </c>
      <c r="C2831" s="459" t="s">
        <v>5124</v>
      </c>
      <c r="D2831" s="463">
        <v>30.34</v>
      </c>
      <c r="E2831" s="462" t="s">
        <v>258</v>
      </c>
    </row>
    <row r="2832" spans="1:5" ht="25.5" x14ac:dyDescent="0.25">
      <c r="A2832" s="459">
        <v>3743</v>
      </c>
      <c r="B2832" s="460" t="s">
        <v>10987</v>
      </c>
      <c r="C2832" s="459" t="s">
        <v>5124</v>
      </c>
      <c r="D2832" s="463">
        <v>28.04</v>
      </c>
      <c r="E2832" s="462" t="s">
        <v>258</v>
      </c>
    </row>
    <row r="2833" spans="1:5" ht="25.5" x14ac:dyDescent="0.25">
      <c r="A2833" s="459">
        <v>3744</v>
      </c>
      <c r="B2833" s="460" t="s">
        <v>10988</v>
      </c>
      <c r="C2833" s="459" t="s">
        <v>5124</v>
      </c>
      <c r="D2833" s="463">
        <v>30.87</v>
      </c>
      <c r="E2833" s="462" t="s">
        <v>258</v>
      </c>
    </row>
    <row r="2834" spans="1:5" ht="25.5" x14ac:dyDescent="0.25">
      <c r="A2834" s="459">
        <v>3739</v>
      </c>
      <c r="B2834" s="460" t="s">
        <v>10989</v>
      </c>
      <c r="C2834" s="459" t="s">
        <v>5124</v>
      </c>
      <c r="D2834" s="463">
        <v>32.44</v>
      </c>
      <c r="E2834" s="462" t="s">
        <v>258</v>
      </c>
    </row>
    <row r="2835" spans="1:5" ht="25.5" x14ac:dyDescent="0.25">
      <c r="A2835" s="459">
        <v>3737</v>
      </c>
      <c r="B2835" s="460" t="s">
        <v>10990</v>
      </c>
      <c r="C2835" s="459" t="s">
        <v>5124</v>
      </c>
      <c r="D2835" s="463">
        <v>34.01</v>
      </c>
      <c r="E2835" s="462" t="s">
        <v>258</v>
      </c>
    </row>
    <row r="2836" spans="1:5" ht="25.5" x14ac:dyDescent="0.25">
      <c r="A2836" s="459">
        <v>3738</v>
      </c>
      <c r="B2836" s="460" t="s">
        <v>10991</v>
      </c>
      <c r="C2836" s="459" t="s">
        <v>5124</v>
      </c>
      <c r="D2836" s="463">
        <v>39.24</v>
      </c>
      <c r="E2836" s="462" t="s">
        <v>258</v>
      </c>
    </row>
    <row r="2837" spans="1:5" ht="25.5" x14ac:dyDescent="0.25">
      <c r="A2837" s="459">
        <v>3747</v>
      </c>
      <c r="B2837" s="460" t="s">
        <v>10992</v>
      </c>
      <c r="C2837" s="459" t="s">
        <v>5124</v>
      </c>
      <c r="D2837" s="463">
        <v>30.87</v>
      </c>
      <c r="E2837" s="462" t="s">
        <v>258</v>
      </c>
    </row>
    <row r="2838" spans="1:5" ht="25.5" x14ac:dyDescent="0.25">
      <c r="A2838" s="459">
        <v>11649</v>
      </c>
      <c r="B2838" s="460" t="s">
        <v>10993</v>
      </c>
      <c r="C2838" s="459" t="s">
        <v>5122</v>
      </c>
      <c r="D2838" s="463">
        <v>223.95</v>
      </c>
      <c r="E2838" s="462" t="s">
        <v>258</v>
      </c>
    </row>
    <row r="2839" spans="1:5" ht="25.5" x14ac:dyDescent="0.25">
      <c r="A2839" s="459">
        <v>11650</v>
      </c>
      <c r="B2839" s="460" t="s">
        <v>10994</v>
      </c>
      <c r="C2839" s="459" t="s">
        <v>5122</v>
      </c>
      <c r="D2839" s="463">
        <v>381.71</v>
      </c>
      <c r="E2839" s="462" t="s">
        <v>258</v>
      </c>
    </row>
    <row r="2840" spans="1:5" ht="25.5" x14ac:dyDescent="0.25">
      <c r="A2840" s="459">
        <v>3742</v>
      </c>
      <c r="B2840" s="460" t="s">
        <v>10995</v>
      </c>
      <c r="C2840" s="459" t="s">
        <v>5124</v>
      </c>
      <c r="D2840" s="463">
        <v>40.700000000000003</v>
      </c>
      <c r="E2840" s="462" t="s">
        <v>258</v>
      </c>
    </row>
    <row r="2841" spans="1:5" ht="25.5" x14ac:dyDescent="0.25">
      <c r="A2841" s="459">
        <v>3746</v>
      </c>
      <c r="B2841" s="460" t="s">
        <v>10996</v>
      </c>
      <c r="C2841" s="459" t="s">
        <v>5124</v>
      </c>
      <c r="D2841" s="463">
        <v>47.53</v>
      </c>
      <c r="E2841" s="462" t="s">
        <v>258</v>
      </c>
    </row>
    <row r="2842" spans="1:5" x14ac:dyDescent="0.25">
      <c r="A2842" s="459">
        <v>21106</v>
      </c>
      <c r="B2842" s="460" t="s">
        <v>10997</v>
      </c>
      <c r="C2842" s="459" t="s">
        <v>5126</v>
      </c>
      <c r="D2842" s="463">
        <v>28.75</v>
      </c>
      <c r="E2842" s="462" t="s">
        <v>258</v>
      </c>
    </row>
    <row r="2843" spans="1:5" x14ac:dyDescent="0.25">
      <c r="A2843" s="459">
        <v>3755</v>
      </c>
      <c r="B2843" s="460" t="s">
        <v>10998</v>
      </c>
      <c r="C2843" s="459" t="s">
        <v>5122</v>
      </c>
      <c r="D2843" s="463">
        <v>17.93</v>
      </c>
      <c r="E2843" s="462" t="s">
        <v>258</v>
      </c>
    </row>
    <row r="2844" spans="1:5" x14ac:dyDescent="0.25">
      <c r="A2844" s="459">
        <v>3750</v>
      </c>
      <c r="B2844" s="460" t="s">
        <v>10999</v>
      </c>
      <c r="C2844" s="459" t="s">
        <v>5122</v>
      </c>
      <c r="D2844" s="463">
        <v>24.11</v>
      </c>
      <c r="E2844" s="462" t="s">
        <v>258</v>
      </c>
    </row>
    <row r="2845" spans="1:5" x14ac:dyDescent="0.25">
      <c r="A2845" s="459">
        <v>3756</v>
      </c>
      <c r="B2845" s="460" t="s">
        <v>11000</v>
      </c>
      <c r="C2845" s="459" t="s">
        <v>5122</v>
      </c>
      <c r="D2845" s="463">
        <v>45.05</v>
      </c>
      <c r="E2845" s="462" t="s">
        <v>258</v>
      </c>
    </row>
    <row r="2846" spans="1:5" x14ac:dyDescent="0.25">
      <c r="A2846" s="459">
        <v>39377</v>
      </c>
      <c r="B2846" s="460" t="s">
        <v>11001</v>
      </c>
      <c r="C2846" s="459" t="s">
        <v>5122</v>
      </c>
      <c r="D2846" s="463">
        <v>133.44999999999999</v>
      </c>
      <c r="E2846" s="462" t="s">
        <v>258</v>
      </c>
    </row>
    <row r="2847" spans="1:5" x14ac:dyDescent="0.25">
      <c r="A2847" s="459">
        <v>38191</v>
      </c>
      <c r="B2847" s="460" t="s">
        <v>11002</v>
      </c>
      <c r="C2847" s="459" t="s">
        <v>5122</v>
      </c>
      <c r="D2847" s="463">
        <v>9.93</v>
      </c>
      <c r="E2847" s="462" t="s">
        <v>258</v>
      </c>
    </row>
    <row r="2848" spans="1:5" x14ac:dyDescent="0.25">
      <c r="A2848" s="459">
        <v>39381</v>
      </c>
      <c r="B2848" s="460" t="s">
        <v>11003</v>
      </c>
      <c r="C2848" s="459" t="s">
        <v>5122</v>
      </c>
      <c r="D2848" s="463">
        <v>9.26</v>
      </c>
      <c r="E2848" s="462" t="s">
        <v>258</v>
      </c>
    </row>
    <row r="2849" spans="1:5" x14ac:dyDescent="0.25">
      <c r="A2849" s="459">
        <v>38780</v>
      </c>
      <c r="B2849" s="460" t="s">
        <v>11004</v>
      </c>
      <c r="C2849" s="459" t="s">
        <v>5122</v>
      </c>
      <c r="D2849" s="463">
        <v>11.34</v>
      </c>
      <c r="E2849" s="462" t="s">
        <v>258</v>
      </c>
    </row>
    <row r="2850" spans="1:5" x14ac:dyDescent="0.25">
      <c r="A2850" s="459">
        <v>38781</v>
      </c>
      <c r="B2850" s="460" t="s">
        <v>11005</v>
      </c>
      <c r="C2850" s="459" t="s">
        <v>5122</v>
      </c>
      <c r="D2850" s="463">
        <v>38.270000000000003</v>
      </c>
      <c r="E2850" s="462" t="s">
        <v>258</v>
      </c>
    </row>
    <row r="2851" spans="1:5" x14ac:dyDescent="0.25">
      <c r="A2851" s="459">
        <v>38192</v>
      </c>
      <c r="B2851" s="460" t="s">
        <v>11006</v>
      </c>
      <c r="C2851" s="459" t="s">
        <v>5122</v>
      </c>
      <c r="D2851" s="463">
        <v>69.260000000000005</v>
      </c>
      <c r="E2851" s="462" t="s">
        <v>258</v>
      </c>
    </row>
    <row r="2852" spans="1:5" x14ac:dyDescent="0.25">
      <c r="A2852" s="459">
        <v>3753</v>
      </c>
      <c r="B2852" s="460" t="s">
        <v>11007</v>
      </c>
      <c r="C2852" s="459" t="s">
        <v>5122</v>
      </c>
      <c r="D2852" s="463">
        <v>6.06</v>
      </c>
      <c r="E2852" s="462" t="s">
        <v>258</v>
      </c>
    </row>
    <row r="2853" spans="1:5" x14ac:dyDescent="0.25">
      <c r="A2853" s="459">
        <v>38782</v>
      </c>
      <c r="B2853" s="460" t="s">
        <v>11008</v>
      </c>
      <c r="C2853" s="459" t="s">
        <v>5122</v>
      </c>
      <c r="D2853" s="463">
        <v>7.89</v>
      </c>
      <c r="E2853" s="462" t="s">
        <v>258</v>
      </c>
    </row>
    <row r="2854" spans="1:5" x14ac:dyDescent="0.25">
      <c r="A2854" s="459">
        <v>38778</v>
      </c>
      <c r="B2854" s="460" t="s">
        <v>11009</v>
      </c>
      <c r="C2854" s="459" t="s">
        <v>5122</v>
      </c>
      <c r="D2854" s="463">
        <v>5.92</v>
      </c>
      <c r="E2854" s="462" t="s">
        <v>258</v>
      </c>
    </row>
    <row r="2855" spans="1:5" x14ac:dyDescent="0.25">
      <c r="A2855" s="459">
        <v>38779</v>
      </c>
      <c r="B2855" s="460" t="s">
        <v>11010</v>
      </c>
      <c r="C2855" s="459" t="s">
        <v>5122</v>
      </c>
      <c r="D2855" s="463">
        <v>6.28</v>
      </c>
      <c r="E2855" s="462" t="s">
        <v>258</v>
      </c>
    </row>
    <row r="2856" spans="1:5" x14ac:dyDescent="0.25">
      <c r="A2856" s="459">
        <v>39388</v>
      </c>
      <c r="B2856" s="460" t="s">
        <v>11011</v>
      </c>
      <c r="C2856" s="459" t="s">
        <v>5122</v>
      </c>
      <c r="D2856" s="463">
        <v>30.59</v>
      </c>
      <c r="E2856" s="462" t="s">
        <v>258</v>
      </c>
    </row>
    <row r="2857" spans="1:5" x14ac:dyDescent="0.25">
      <c r="A2857" s="459">
        <v>39387</v>
      </c>
      <c r="B2857" s="460" t="s">
        <v>11012</v>
      </c>
      <c r="C2857" s="459" t="s">
        <v>5122</v>
      </c>
      <c r="D2857" s="463">
        <v>51.61</v>
      </c>
      <c r="E2857" s="462" t="s">
        <v>258</v>
      </c>
    </row>
    <row r="2858" spans="1:5" x14ac:dyDescent="0.25">
      <c r="A2858" s="459">
        <v>39386</v>
      </c>
      <c r="B2858" s="460" t="s">
        <v>11013</v>
      </c>
      <c r="C2858" s="459" t="s">
        <v>5122</v>
      </c>
      <c r="D2858" s="463">
        <v>34.130000000000003</v>
      </c>
      <c r="E2858" s="462" t="s">
        <v>258</v>
      </c>
    </row>
    <row r="2859" spans="1:5" x14ac:dyDescent="0.25">
      <c r="A2859" s="459">
        <v>38194</v>
      </c>
      <c r="B2859" s="460" t="s">
        <v>11014</v>
      </c>
      <c r="C2859" s="459" t="s">
        <v>5122</v>
      </c>
      <c r="D2859" s="463">
        <v>29.1</v>
      </c>
      <c r="E2859" s="462" t="s">
        <v>258</v>
      </c>
    </row>
    <row r="2860" spans="1:5" x14ac:dyDescent="0.25">
      <c r="A2860" s="459">
        <v>38193</v>
      </c>
      <c r="B2860" s="460" t="s">
        <v>11015</v>
      </c>
      <c r="C2860" s="459" t="s">
        <v>5122</v>
      </c>
      <c r="D2860" s="463">
        <v>21.52</v>
      </c>
      <c r="E2860" s="462" t="s">
        <v>258</v>
      </c>
    </row>
    <row r="2861" spans="1:5" x14ac:dyDescent="0.25">
      <c r="A2861" s="459">
        <v>12216</v>
      </c>
      <c r="B2861" s="460" t="s">
        <v>11016</v>
      </c>
      <c r="C2861" s="459" t="s">
        <v>5122</v>
      </c>
      <c r="D2861" s="463">
        <v>34.630000000000003</v>
      </c>
      <c r="E2861" s="462" t="s">
        <v>258</v>
      </c>
    </row>
    <row r="2862" spans="1:5" x14ac:dyDescent="0.25">
      <c r="A2862" s="459">
        <v>3757</v>
      </c>
      <c r="B2862" s="460" t="s">
        <v>11017</v>
      </c>
      <c r="C2862" s="459" t="s">
        <v>5122</v>
      </c>
      <c r="D2862" s="463">
        <v>40.049999999999997</v>
      </c>
      <c r="E2862" s="462" t="s">
        <v>258</v>
      </c>
    </row>
    <row r="2863" spans="1:5" x14ac:dyDescent="0.25">
      <c r="A2863" s="459">
        <v>3758</v>
      </c>
      <c r="B2863" s="460" t="s">
        <v>11018</v>
      </c>
      <c r="C2863" s="459" t="s">
        <v>5122</v>
      </c>
      <c r="D2863" s="463">
        <v>46.7</v>
      </c>
      <c r="E2863" s="462" t="s">
        <v>258</v>
      </c>
    </row>
    <row r="2864" spans="1:5" x14ac:dyDescent="0.25">
      <c r="A2864" s="459">
        <v>12214</v>
      </c>
      <c r="B2864" s="460" t="s">
        <v>11019</v>
      </c>
      <c r="C2864" s="459" t="s">
        <v>5122</v>
      </c>
      <c r="D2864" s="463">
        <v>15.99</v>
      </c>
      <c r="E2864" s="462" t="s">
        <v>258</v>
      </c>
    </row>
    <row r="2865" spans="1:5" x14ac:dyDescent="0.25">
      <c r="A2865" s="459">
        <v>3749</v>
      </c>
      <c r="B2865" s="460" t="s">
        <v>11020</v>
      </c>
      <c r="C2865" s="459" t="s">
        <v>5122</v>
      </c>
      <c r="D2865" s="463">
        <v>28.5</v>
      </c>
      <c r="E2865" s="462" t="s">
        <v>258</v>
      </c>
    </row>
    <row r="2866" spans="1:5" x14ac:dyDescent="0.25">
      <c r="A2866" s="459">
        <v>3751</v>
      </c>
      <c r="B2866" s="460" t="s">
        <v>11021</v>
      </c>
      <c r="C2866" s="459" t="s">
        <v>5122</v>
      </c>
      <c r="D2866" s="463">
        <v>38.89</v>
      </c>
      <c r="E2866" s="462" t="s">
        <v>258</v>
      </c>
    </row>
    <row r="2867" spans="1:5" x14ac:dyDescent="0.25">
      <c r="A2867" s="459">
        <v>39376</v>
      </c>
      <c r="B2867" s="460" t="s">
        <v>11022</v>
      </c>
      <c r="C2867" s="459" t="s">
        <v>5122</v>
      </c>
      <c r="D2867" s="463">
        <v>32.79</v>
      </c>
      <c r="E2867" s="462" t="s">
        <v>258</v>
      </c>
    </row>
    <row r="2868" spans="1:5" x14ac:dyDescent="0.25">
      <c r="A2868" s="459">
        <v>3752</v>
      </c>
      <c r="B2868" s="460" t="s">
        <v>11023</v>
      </c>
      <c r="C2868" s="459" t="s">
        <v>5122</v>
      </c>
      <c r="D2868" s="463">
        <v>64.16</v>
      </c>
      <c r="E2868" s="462" t="s">
        <v>258</v>
      </c>
    </row>
    <row r="2869" spans="1:5" ht="25.5" x14ac:dyDescent="0.25">
      <c r="A2869" s="459">
        <v>746</v>
      </c>
      <c r="B2869" s="460" t="s">
        <v>11024</v>
      </c>
      <c r="C2869" s="459" t="s">
        <v>5122</v>
      </c>
      <c r="D2869" s="461">
        <v>1877.19</v>
      </c>
      <c r="E2869" s="462" t="s">
        <v>258</v>
      </c>
    </row>
    <row r="2870" spans="1:5" x14ac:dyDescent="0.25">
      <c r="A2870" s="459">
        <v>36521</v>
      </c>
      <c r="B2870" s="460" t="s">
        <v>11025</v>
      </c>
      <c r="C2870" s="459" t="s">
        <v>5122</v>
      </c>
      <c r="D2870" s="463">
        <v>116.48</v>
      </c>
      <c r="E2870" s="462" t="s">
        <v>258</v>
      </c>
    </row>
    <row r="2871" spans="1:5" x14ac:dyDescent="0.25">
      <c r="A2871" s="459">
        <v>36794</v>
      </c>
      <c r="B2871" s="460" t="s">
        <v>11026</v>
      </c>
      <c r="C2871" s="459" t="s">
        <v>5122</v>
      </c>
      <c r="D2871" s="463">
        <v>118.73</v>
      </c>
      <c r="E2871" s="462" t="s">
        <v>258</v>
      </c>
    </row>
    <row r="2872" spans="1:5" x14ac:dyDescent="0.25">
      <c r="A2872" s="459">
        <v>10426</v>
      </c>
      <c r="B2872" s="460" t="s">
        <v>11027</v>
      </c>
      <c r="C2872" s="459" t="s">
        <v>5122</v>
      </c>
      <c r="D2872" s="463">
        <v>171.01</v>
      </c>
      <c r="E2872" s="462" t="s">
        <v>258</v>
      </c>
    </row>
    <row r="2873" spans="1:5" x14ac:dyDescent="0.25">
      <c r="A2873" s="459">
        <v>10425</v>
      </c>
      <c r="B2873" s="460" t="s">
        <v>11028</v>
      </c>
      <c r="C2873" s="459" t="s">
        <v>5122</v>
      </c>
      <c r="D2873" s="463">
        <v>75.41</v>
      </c>
      <c r="E2873" s="462" t="s">
        <v>258</v>
      </c>
    </row>
    <row r="2874" spans="1:5" x14ac:dyDescent="0.25">
      <c r="A2874" s="459">
        <v>10431</v>
      </c>
      <c r="B2874" s="460" t="s">
        <v>11029</v>
      </c>
      <c r="C2874" s="459" t="s">
        <v>5122</v>
      </c>
      <c r="D2874" s="463">
        <v>187.61</v>
      </c>
      <c r="E2874" s="462" t="s">
        <v>258</v>
      </c>
    </row>
    <row r="2875" spans="1:5" x14ac:dyDescent="0.25">
      <c r="A2875" s="459">
        <v>10429</v>
      </c>
      <c r="B2875" s="460" t="s">
        <v>11030</v>
      </c>
      <c r="C2875" s="459" t="s">
        <v>5122</v>
      </c>
      <c r="D2875" s="463">
        <v>89.94</v>
      </c>
      <c r="E2875" s="462" t="s">
        <v>258</v>
      </c>
    </row>
    <row r="2876" spans="1:5" x14ac:dyDescent="0.25">
      <c r="A2876" s="459">
        <v>20269</v>
      </c>
      <c r="B2876" s="460" t="s">
        <v>11031</v>
      </c>
      <c r="C2876" s="459" t="s">
        <v>5122</v>
      </c>
      <c r="D2876" s="463">
        <v>74.13</v>
      </c>
      <c r="E2876" s="462" t="s">
        <v>258</v>
      </c>
    </row>
    <row r="2877" spans="1:5" x14ac:dyDescent="0.25">
      <c r="A2877" s="459">
        <v>20270</v>
      </c>
      <c r="B2877" s="460" t="s">
        <v>11032</v>
      </c>
      <c r="C2877" s="459" t="s">
        <v>5122</v>
      </c>
      <c r="D2877" s="463">
        <v>80.72</v>
      </c>
      <c r="E2877" s="462" t="s">
        <v>258</v>
      </c>
    </row>
    <row r="2878" spans="1:5" x14ac:dyDescent="0.25">
      <c r="A2878" s="459">
        <v>11696</v>
      </c>
      <c r="B2878" s="460" t="s">
        <v>11033</v>
      </c>
      <c r="C2878" s="459" t="s">
        <v>5122</v>
      </c>
      <c r="D2878" s="463">
        <v>117.92</v>
      </c>
      <c r="E2878" s="462" t="s">
        <v>258</v>
      </c>
    </row>
    <row r="2879" spans="1:5" x14ac:dyDescent="0.25">
      <c r="A2879" s="459">
        <v>10427</v>
      </c>
      <c r="B2879" s="460" t="s">
        <v>11034</v>
      </c>
      <c r="C2879" s="459" t="s">
        <v>5122</v>
      </c>
      <c r="D2879" s="463">
        <v>211.44</v>
      </c>
      <c r="E2879" s="462" t="s">
        <v>258</v>
      </c>
    </row>
    <row r="2880" spans="1:5" x14ac:dyDescent="0.25">
      <c r="A2880" s="459">
        <v>10428</v>
      </c>
      <c r="B2880" s="460" t="s">
        <v>11035</v>
      </c>
      <c r="C2880" s="459" t="s">
        <v>5122</v>
      </c>
      <c r="D2880" s="463">
        <v>214.6</v>
      </c>
      <c r="E2880" s="462" t="s">
        <v>258</v>
      </c>
    </row>
    <row r="2881" spans="1:5" x14ac:dyDescent="0.25">
      <c r="A2881" s="459">
        <v>2354</v>
      </c>
      <c r="B2881" s="460" t="s">
        <v>11036</v>
      </c>
      <c r="C2881" s="459" t="s">
        <v>5121</v>
      </c>
      <c r="D2881" s="463">
        <v>22.58</v>
      </c>
      <c r="E2881" s="462" t="s">
        <v>374</v>
      </c>
    </row>
    <row r="2882" spans="1:5" x14ac:dyDescent="0.25">
      <c r="A2882" s="459">
        <v>40932</v>
      </c>
      <c r="B2882" s="460" t="s">
        <v>11037</v>
      </c>
      <c r="C2882" s="459" t="s">
        <v>5130</v>
      </c>
      <c r="D2882" s="461">
        <v>4028.11</v>
      </c>
      <c r="E2882" s="462" t="s">
        <v>374</v>
      </c>
    </row>
    <row r="2883" spans="1:5" x14ac:dyDescent="0.25">
      <c r="A2883" s="459">
        <v>10853</v>
      </c>
      <c r="B2883" s="460" t="s">
        <v>11038</v>
      </c>
      <c r="C2883" s="459" t="s">
        <v>5122</v>
      </c>
      <c r="D2883" s="463">
        <v>72.92</v>
      </c>
      <c r="E2883" s="462" t="s">
        <v>258</v>
      </c>
    </row>
    <row r="2884" spans="1:5" x14ac:dyDescent="0.25">
      <c r="A2884" s="459">
        <v>5093</v>
      </c>
      <c r="B2884" s="460" t="s">
        <v>11039</v>
      </c>
      <c r="C2884" s="459" t="s">
        <v>5131</v>
      </c>
      <c r="D2884" s="463">
        <v>13.29</v>
      </c>
      <c r="E2884" s="462" t="s">
        <v>258</v>
      </c>
    </row>
    <row r="2885" spans="1:5" ht="25.5" x14ac:dyDescent="0.25">
      <c r="A2885" s="459">
        <v>37768</v>
      </c>
      <c r="B2885" s="460" t="s">
        <v>11040</v>
      </c>
      <c r="C2885" s="459" t="s">
        <v>5122</v>
      </c>
      <c r="D2885" s="461">
        <v>98500</v>
      </c>
      <c r="E2885" s="462" t="s">
        <v>258</v>
      </c>
    </row>
    <row r="2886" spans="1:5" ht="25.5" x14ac:dyDescent="0.25">
      <c r="A2886" s="459">
        <v>37773</v>
      </c>
      <c r="B2886" s="460" t="s">
        <v>11041</v>
      </c>
      <c r="C2886" s="459" t="s">
        <v>5122</v>
      </c>
      <c r="D2886" s="461">
        <v>83643.100000000006</v>
      </c>
      <c r="E2886" s="462" t="s">
        <v>258</v>
      </c>
    </row>
    <row r="2887" spans="1:5" ht="25.5" x14ac:dyDescent="0.25">
      <c r="A2887" s="459">
        <v>37769</v>
      </c>
      <c r="B2887" s="460" t="s">
        <v>11042</v>
      </c>
      <c r="C2887" s="459" t="s">
        <v>5122</v>
      </c>
      <c r="D2887" s="461">
        <v>140029.09</v>
      </c>
      <c r="E2887" s="462" t="s">
        <v>258</v>
      </c>
    </row>
    <row r="2888" spans="1:5" ht="25.5" x14ac:dyDescent="0.25">
      <c r="A2888" s="459">
        <v>37770</v>
      </c>
      <c r="B2888" s="460" t="s">
        <v>11043</v>
      </c>
      <c r="C2888" s="459" t="s">
        <v>5122</v>
      </c>
      <c r="D2888" s="461">
        <v>237651.71</v>
      </c>
      <c r="E2888" s="462" t="s">
        <v>258</v>
      </c>
    </row>
    <row r="2889" spans="1:5" x14ac:dyDescent="0.25">
      <c r="A2889" s="459">
        <v>38382</v>
      </c>
      <c r="B2889" s="460" t="s">
        <v>11044</v>
      </c>
      <c r="C2889" s="459" t="s">
        <v>5122</v>
      </c>
      <c r="D2889" s="463">
        <v>9.0500000000000007</v>
      </c>
      <c r="E2889" s="462" t="s">
        <v>258</v>
      </c>
    </row>
    <row r="2890" spans="1:5" x14ac:dyDescent="0.25">
      <c r="A2890" s="459">
        <v>6091</v>
      </c>
      <c r="B2890" s="460" t="s">
        <v>11045</v>
      </c>
      <c r="C2890" s="459" t="s">
        <v>5127</v>
      </c>
      <c r="D2890" s="463">
        <v>20.68</v>
      </c>
      <c r="E2890" s="462" t="s">
        <v>258</v>
      </c>
    </row>
    <row r="2891" spans="1:5" x14ac:dyDescent="0.25">
      <c r="A2891" s="459">
        <v>38383</v>
      </c>
      <c r="B2891" s="460" t="s">
        <v>11046</v>
      </c>
      <c r="C2891" s="459" t="s">
        <v>5122</v>
      </c>
      <c r="D2891" s="463">
        <v>1.69</v>
      </c>
      <c r="E2891" s="462" t="s">
        <v>258</v>
      </c>
    </row>
    <row r="2892" spans="1:5" x14ac:dyDescent="0.25">
      <c r="A2892" s="459">
        <v>3768</v>
      </c>
      <c r="B2892" s="460" t="s">
        <v>11047</v>
      </c>
      <c r="C2892" s="459" t="s">
        <v>5122</v>
      </c>
      <c r="D2892" s="463">
        <v>2.9</v>
      </c>
      <c r="E2892" s="462" t="s">
        <v>258</v>
      </c>
    </row>
    <row r="2893" spans="1:5" x14ac:dyDescent="0.25">
      <c r="A2893" s="459">
        <v>3767</v>
      </c>
      <c r="B2893" s="460" t="s">
        <v>11048</v>
      </c>
      <c r="C2893" s="459" t="s">
        <v>5122</v>
      </c>
      <c r="D2893" s="463">
        <v>0.69</v>
      </c>
      <c r="E2893" s="462" t="s">
        <v>258</v>
      </c>
    </row>
    <row r="2894" spans="1:5" x14ac:dyDescent="0.25">
      <c r="A2894" s="459">
        <v>13192</v>
      </c>
      <c r="B2894" s="460" t="s">
        <v>11049</v>
      </c>
      <c r="C2894" s="459" t="s">
        <v>5122</v>
      </c>
      <c r="D2894" s="461">
        <v>3739.7</v>
      </c>
      <c r="E2894" s="462" t="s">
        <v>258</v>
      </c>
    </row>
    <row r="2895" spans="1:5" ht="25.5" x14ac:dyDescent="0.25">
      <c r="A2895" s="459">
        <v>38413</v>
      </c>
      <c r="B2895" s="460" t="s">
        <v>11050</v>
      </c>
      <c r="C2895" s="459" t="s">
        <v>5122</v>
      </c>
      <c r="D2895" s="463">
        <v>618.49</v>
      </c>
      <c r="E2895" s="462" t="s">
        <v>258</v>
      </c>
    </row>
    <row r="2896" spans="1:5" ht="38.25" x14ac:dyDescent="0.25">
      <c r="A2896" s="459">
        <v>42440</v>
      </c>
      <c r="B2896" s="460" t="s">
        <v>11051</v>
      </c>
      <c r="C2896" s="459" t="s">
        <v>5122</v>
      </c>
      <c r="D2896" s="463">
        <v>702.04</v>
      </c>
      <c r="E2896" s="462" t="s">
        <v>258</v>
      </c>
    </row>
    <row r="2897" spans="1:5" ht="25.5" x14ac:dyDescent="0.25">
      <c r="A2897" s="459">
        <v>20193</v>
      </c>
      <c r="B2897" s="460" t="s">
        <v>11052</v>
      </c>
      <c r="C2897" s="459" t="s">
        <v>11053</v>
      </c>
      <c r="D2897" s="463">
        <v>3.99</v>
      </c>
      <c r="E2897" s="462" t="s">
        <v>258</v>
      </c>
    </row>
    <row r="2898" spans="1:5" ht="25.5" x14ac:dyDescent="0.25">
      <c r="A2898" s="459">
        <v>10527</v>
      </c>
      <c r="B2898" s="460" t="s">
        <v>11054</v>
      </c>
      <c r="C2898" s="459" t="s">
        <v>11055</v>
      </c>
      <c r="D2898" s="463">
        <v>12</v>
      </c>
      <c r="E2898" s="462" t="s">
        <v>258</v>
      </c>
    </row>
    <row r="2899" spans="1:5" ht="25.5" x14ac:dyDescent="0.25">
      <c r="A2899" s="459">
        <v>41805</v>
      </c>
      <c r="B2899" s="460" t="s">
        <v>11056</v>
      </c>
      <c r="C2899" s="459" t="s">
        <v>5130</v>
      </c>
      <c r="D2899" s="463">
        <v>600</v>
      </c>
      <c r="E2899" s="462" t="s">
        <v>258</v>
      </c>
    </row>
    <row r="2900" spans="1:5" ht="25.5" x14ac:dyDescent="0.25">
      <c r="A2900" s="459">
        <v>40271</v>
      </c>
      <c r="B2900" s="460" t="s">
        <v>11057</v>
      </c>
      <c r="C2900" s="459" t="s">
        <v>5130</v>
      </c>
      <c r="D2900" s="463">
        <v>7.8</v>
      </c>
      <c r="E2900" s="462" t="s">
        <v>258</v>
      </c>
    </row>
    <row r="2901" spans="1:5" ht="25.5" x14ac:dyDescent="0.25">
      <c r="A2901" s="459">
        <v>40287</v>
      </c>
      <c r="B2901" s="460" t="s">
        <v>11058</v>
      </c>
      <c r="C2901" s="459" t="s">
        <v>5130</v>
      </c>
      <c r="D2901" s="463">
        <v>3</v>
      </c>
      <c r="E2901" s="462" t="s">
        <v>258</v>
      </c>
    </row>
    <row r="2902" spans="1:5" x14ac:dyDescent="0.25">
      <c r="A2902" s="459">
        <v>40295</v>
      </c>
      <c r="B2902" s="460" t="s">
        <v>11059</v>
      </c>
      <c r="C2902" s="459" t="s">
        <v>5121</v>
      </c>
      <c r="D2902" s="463">
        <v>1.97</v>
      </c>
      <c r="E2902" s="462" t="s">
        <v>258</v>
      </c>
    </row>
    <row r="2903" spans="1:5" x14ac:dyDescent="0.25">
      <c r="A2903" s="459">
        <v>745</v>
      </c>
      <c r="B2903" s="460" t="s">
        <v>11060</v>
      </c>
      <c r="C2903" s="459" t="s">
        <v>5121</v>
      </c>
      <c r="D2903" s="463">
        <v>2.09</v>
      </c>
      <c r="E2903" s="462" t="s">
        <v>258</v>
      </c>
    </row>
    <row r="2904" spans="1:5" ht="38.25" x14ac:dyDescent="0.25">
      <c r="A2904" s="459">
        <v>4084</v>
      </c>
      <c r="B2904" s="460" t="s">
        <v>11061</v>
      </c>
      <c r="C2904" s="459" t="s">
        <v>5121</v>
      </c>
      <c r="D2904" s="463">
        <v>3.38</v>
      </c>
      <c r="E2904" s="462" t="s">
        <v>258</v>
      </c>
    </row>
    <row r="2905" spans="1:5" ht="38.25" x14ac:dyDescent="0.25">
      <c r="A2905" s="459">
        <v>743</v>
      </c>
      <c r="B2905" s="460" t="s">
        <v>11062</v>
      </c>
      <c r="C2905" s="459" t="s">
        <v>5121</v>
      </c>
      <c r="D2905" s="463">
        <v>3.38</v>
      </c>
      <c r="E2905" s="462" t="s">
        <v>258</v>
      </c>
    </row>
    <row r="2906" spans="1:5" ht="38.25" x14ac:dyDescent="0.25">
      <c r="A2906" s="459">
        <v>40293</v>
      </c>
      <c r="B2906" s="460" t="s">
        <v>11063</v>
      </c>
      <c r="C2906" s="459" t="s">
        <v>5121</v>
      </c>
      <c r="D2906" s="463">
        <v>4.05</v>
      </c>
      <c r="E2906" s="462" t="s">
        <v>258</v>
      </c>
    </row>
    <row r="2907" spans="1:5" ht="38.25" x14ac:dyDescent="0.25">
      <c r="A2907" s="459">
        <v>40294</v>
      </c>
      <c r="B2907" s="460" t="s">
        <v>11064</v>
      </c>
      <c r="C2907" s="459" t="s">
        <v>5121</v>
      </c>
      <c r="D2907" s="463">
        <v>3.38</v>
      </c>
      <c r="E2907" s="462" t="s">
        <v>258</v>
      </c>
    </row>
    <row r="2908" spans="1:5" ht="38.25" x14ac:dyDescent="0.25">
      <c r="A2908" s="459">
        <v>4085</v>
      </c>
      <c r="B2908" s="460" t="s">
        <v>11065</v>
      </c>
      <c r="C2908" s="459" t="s">
        <v>5121</v>
      </c>
      <c r="D2908" s="463">
        <v>4.7300000000000004</v>
      </c>
      <c r="E2908" s="462" t="s">
        <v>258</v>
      </c>
    </row>
    <row r="2909" spans="1:5" ht="25.5" x14ac:dyDescent="0.25">
      <c r="A2909" s="459">
        <v>10775</v>
      </c>
      <c r="B2909" s="460" t="s">
        <v>11066</v>
      </c>
      <c r="C2909" s="459" t="s">
        <v>5130</v>
      </c>
      <c r="D2909" s="463">
        <v>515</v>
      </c>
      <c r="E2909" s="462" t="s">
        <v>258</v>
      </c>
    </row>
    <row r="2910" spans="1:5" ht="25.5" x14ac:dyDescent="0.25">
      <c r="A2910" s="459">
        <v>10776</v>
      </c>
      <c r="B2910" s="460" t="s">
        <v>11067</v>
      </c>
      <c r="C2910" s="459" t="s">
        <v>5130</v>
      </c>
      <c r="D2910" s="463">
        <v>402.34</v>
      </c>
      <c r="E2910" s="462" t="s">
        <v>258</v>
      </c>
    </row>
    <row r="2911" spans="1:5" ht="25.5" x14ac:dyDescent="0.25">
      <c r="A2911" s="459">
        <v>10779</v>
      </c>
      <c r="B2911" s="460" t="s">
        <v>11068</v>
      </c>
      <c r="C2911" s="459" t="s">
        <v>5130</v>
      </c>
      <c r="D2911" s="463">
        <v>643.75</v>
      </c>
      <c r="E2911" s="462" t="s">
        <v>258</v>
      </c>
    </row>
    <row r="2912" spans="1:5" ht="25.5" x14ac:dyDescent="0.25">
      <c r="A2912" s="459">
        <v>10777</v>
      </c>
      <c r="B2912" s="460" t="s">
        <v>11069</v>
      </c>
      <c r="C2912" s="459" t="s">
        <v>5130</v>
      </c>
      <c r="D2912" s="463">
        <v>584.73</v>
      </c>
      <c r="E2912" s="462" t="s">
        <v>258</v>
      </c>
    </row>
    <row r="2913" spans="1:5" ht="25.5" x14ac:dyDescent="0.25">
      <c r="A2913" s="459">
        <v>10778</v>
      </c>
      <c r="B2913" s="460" t="s">
        <v>11070</v>
      </c>
      <c r="C2913" s="459" t="s">
        <v>5130</v>
      </c>
      <c r="D2913" s="463">
        <v>643.75</v>
      </c>
      <c r="E2913" s="462" t="s">
        <v>258</v>
      </c>
    </row>
    <row r="2914" spans="1:5" x14ac:dyDescent="0.25">
      <c r="A2914" s="459">
        <v>40339</v>
      </c>
      <c r="B2914" s="460" t="s">
        <v>11071</v>
      </c>
      <c r="C2914" s="459" t="s">
        <v>5130</v>
      </c>
      <c r="D2914" s="463">
        <v>3</v>
      </c>
      <c r="E2914" s="462" t="s">
        <v>258</v>
      </c>
    </row>
    <row r="2915" spans="1:5" ht="38.25" x14ac:dyDescent="0.25">
      <c r="A2915" s="459">
        <v>3355</v>
      </c>
      <c r="B2915" s="460" t="s">
        <v>11072</v>
      </c>
      <c r="C2915" s="459" t="s">
        <v>5121</v>
      </c>
      <c r="D2915" s="463">
        <v>20.25</v>
      </c>
      <c r="E2915" s="462" t="s">
        <v>258</v>
      </c>
    </row>
    <row r="2916" spans="1:5" ht="38.25" x14ac:dyDescent="0.25">
      <c r="A2916" s="459">
        <v>39814</v>
      </c>
      <c r="B2916" s="460" t="s">
        <v>11073</v>
      </c>
      <c r="C2916" s="459" t="s">
        <v>5121</v>
      </c>
      <c r="D2916" s="463">
        <v>37.96</v>
      </c>
      <c r="E2916" s="462" t="s">
        <v>258</v>
      </c>
    </row>
    <row r="2917" spans="1:5" ht="25.5" x14ac:dyDescent="0.25">
      <c r="A2917" s="459">
        <v>10749</v>
      </c>
      <c r="B2917" s="460" t="s">
        <v>11074</v>
      </c>
      <c r="C2917" s="459" t="s">
        <v>5130</v>
      </c>
      <c r="D2917" s="463">
        <v>5.49</v>
      </c>
      <c r="E2917" s="462" t="s">
        <v>258</v>
      </c>
    </row>
    <row r="2918" spans="1:5" x14ac:dyDescent="0.25">
      <c r="A2918" s="459">
        <v>40290</v>
      </c>
      <c r="B2918" s="460" t="s">
        <v>11075</v>
      </c>
      <c r="C2918" s="459" t="s">
        <v>5130</v>
      </c>
      <c r="D2918" s="463">
        <v>7.92</v>
      </c>
      <c r="E2918" s="462" t="s">
        <v>258</v>
      </c>
    </row>
    <row r="2919" spans="1:5" ht="25.5" x14ac:dyDescent="0.25">
      <c r="A2919" s="459">
        <v>3346</v>
      </c>
      <c r="B2919" s="460" t="s">
        <v>11076</v>
      </c>
      <c r="C2919" s="459" t="s">
        <v>5121</v>
      </c>
      <c r="D2919" s="463">
        <v>13.5</v>
      </c>
      <c r="E2919" s="462" t="s">
        <v>258</v>
      </c>
    </row>
    <row r="2920" spans="1:5" ht="25.5" x14ac:dyDescent="0.25">
      <c r="A2920" s="459">
        <v>3348</v>
      </c>
      <c r="B2920" s="460" t="s">
        <v>11077</v>
      </c>
      <c r="C2920" s="459" t="s">
        <v>5121</v>
      </c>
      <c r="D2920" s="463">
        <v>16.149999999999999</v>
      </c>
      <c r="E2920" s="462" t="s">
        <v>258</v>
      </c>
    </row>
    <row r="2921" spans="1:5" ht="25.5" x14ac:dyDescent="0.25">
      <c r="A2921" s="459">
        <v>3345</v>
      </c>
      <c r="B2921" s="460" t="s">
        <v>11078</v>
      </c>
      <c r="C2921" s="459" t="s">
        <v>5121</v>
      </c>
      <c r="D2921" s="463">
        <v>10.43</v>
      </c>
      <c r="E2921" s="462" t="s">
        <v>258</v>
      </c>
    </row>
    <row r="2922" spans="1:5" x14ac:dyDescent="0.25">
      <c r="A2922" s="459">
        <v>39833</v>
      </c>
      <c r="B2922" s="460" t="s">
        <v>11079</v>
      </c>
      <c r="C2922" s="459" t="s">
        <v>5121</v>
      </c>
      <c r="D2922" s="463">
        <v>22.12</v>
      </c>
      <c r="E2922" s="462" t="s">
        <v>258</v>
      </c>
    </row>
    <row r="2923" spans="1:5" x14ac:dyDescent="0.25">
      <c r="A2923" s="459">
        <v>39834</v>
      </c>
      <c r="B2923" s="460" t="s">
        <v>11080</v>
      </c>
      <c r="C2923" s="459" t="s">
        <v>5121</v>
      </c>
      <c r="D2923" s="463">
        <v>37.96</v>
      </c>
      <c r="E2923" s="462" t="s">
        <v>258</v>
      </c>
    </row>
    <row r="2924" spans="1:5" x14ac:dyDescent="0.25">
      <c r="A2924" s="459">
        <v>39835</v>
      </c>
      <c r="B2924" s="460" t="s">
        <v>11081</v>
      </c>
      <c r="C2924" s="459" t="s">
        <v>5121</v>
      </c>
      <c r="D2924" s="463">
        <v>46.28</v>
      </c>
      <c r="E2924" s="462" t="s">
        <v>258</v>
      </c>
    </row>
    <row r="2925" spans="1:5" x14ac:dyDescent="0.25">
      <c r="A2925" s="459">
        <v>7252</v>
      </c>
      <c r="B2925" s="460" t="s">
        <v>11082</v>
      </c>
      <c r="C2925" s="459" t="s">
        <v>5121</v>
      </c>
      <c r="D2925" s="463">
        <v>2.14</v>
      </c>
      <c r="E2925" s="462" t="s">
        <v>258</v>
      </c>
    </row>
    <row r="2926" spans="1:5" x14ac:dyDescent="0.25">
      <c r="A2926" s="459">
        <v>4778</v>
      </c>
      <c r="B2926" s="460" t="s">
        <v>11083</v>
      </c>
      <c r="C2926" s="459" t="s">
        <v>5121</v>
      </c>
      <c r="D2926" s="463">
        <v>2.7</v>
      </c>
      <c r="E2926" s="462" t="s">
        <v>258</v>
      </c>
    </row>
    <row r="2927" spans="1:5" x14ac:dyDescent="0.25">
      <c r="A2927" s="459">
        <v>4780</v>
      </c>
      <c r="B2927" s="460" t="s">
        <v>11084</v>
      </c>
      <c r="C2927" s="459" t="s">
        <v>5121</v>
      </c>
      <c r="D2927" s="463">
        <v>2.92</v>
      </c>
      <c r="E2927" s="462" t="s">
        <v>258</v>
      </c>
    </row>
    <row r="2928" spans="1:5" x14ac:dyDescent="0.25">
      <c r="A2928" s="459">
        <v>10809</v>
      </c>
      <c r="B2928" s="460" t="s">
        <v>11085</v>
      </c>
      <c r="C2928" s="459" t="s">
        <v>5121</v>
      </c>
      <c r="D2928" s="463">
        <v>1.71</v>
      </c>
      <c r="E2928" s="462" t="s">
        <v>258</v>
      </c>
    </row>
    <row r="2929" spans="1:5" x14ac:dyDescent="0.25">
      <c r="A2929" s="459">
        <v>10811</v>
      </c>
      <c r="B2929" s="460" t="s">
        <v>11086</v>
      </c>
      <c r="C2929" s="459" t="s">
        <v>5121</v>
      </c>
      <c r="D2929" s="463">
        <v>1.46</v>
      </c>
      <c r="E2929" s="462" t="s">
        <v>258</v>
      </c>
    </row>
    <row r="2930" spans="1:5" x14ac:dyDescent="0.25">
      <c r="A2930" s="459">
        <v>7247</v>
      </c>
      <c r="B2930" s="460" t="s">
        <v>11087</v>
      </c>
      <c r="C2930" s="459" t="s">
        <v>5121</v>
      </c>
      <c r="D2930" s="463">
        <v>2.14</v>
      </c>
      <c r="E2930" s="462" t="s">
        <v>258</v>
      </c>
    </row>
    <row r="2931" spans="1:5" ht="25.5" x14ac:dyDescent="0.25">
      <c r="A2931" s="459">
        <v>40291</v>
      </c>
      <c r="B2931" s="460" t="s">
        <v>11088</v>
      </c>
      <c r="C2931" s="459" t="s">
        <v>5130</v>
      </c>
      <c r="D2931" s="463">
        <v>418.61</v>
      </c>
      <c r="E2931" s="462" t="s">
        <v>258</v>
      </c>
    </row>
    <row r="2932" spans="1:5" ht="25.5" x14ac:dyDescent="0.25">
      <c r="A2932" s="459">
        <v>40275</v>
      </c>
      <c r="B2932" s="460" t="s">
        <v>11089</v>
      </c>
      <c r="C2932" s="459" t="s">
        <v>5130</v>
      </c>
      <c r="D2932" s="463">
        <v>12</v>
      </c>
      <c r="E2932" s="462" t="s">
        <v>258</v>
      </c>
    </row>
    <row r="2933" spans="1:5" x14ac:dyDescent="0.25">
      <c r="A2933" s="459">
        <v>3777</v>
      </c>
      <c r="B2933" s="460" t="s">
        <v>11090</v>
      </c>
      <c r="C2933" s="459" t="s">
        <v>5124</v>
      </c>
      <c r="D2933" s="463">
        <v>1</v>
      </c>
      <c r="E2933" s="462" t="s">
        <v>258</v>
      </c>
    </row>
    <row r="2934" spans="1:5" x14ac:dyDescent="0.25">
      <c r="A2934" s="459">
        <v>43067</v>
      </c>
      <c r="B2934" s="460" t="s">
        <v>11091</v>
      </c>
      <c r="C2934" s="459" t="s">
        <v>5124</v>
      </c>
      <c r="D2934" s="463">
        <v>1.03</v>
      </c>
      <c r="E2934" s="462" t="s">
        <v>258</v>
      </c>
    </row>
    <row r="2935" spans="1:5" x14ac:dyDescent="0.25">
      <c r="A2935" s="459">
        <v>3779</v>
      </c>
      <c r="B2935" s="460" t="s">
        <v>11092</v>
      </c>
      <c r="C2935" s="459" t="s">
        <v>5125</v>
      </c>
      <c r="D2935" s="463">
        <v>8.33</v>
      </c>
      <c r="E2935" s="462" t="s">
        <v>258</v>
      </c>
    </row>
    <row r="2936" spans="1:5" x14ac:dyDescent="0.25">
      <c r="A2936" s="459">
        <v>3798</v>
      </c>
      <c r="B2936" s="460" t="s">
        <v>11093</v>
      </c>
      <c r="C2936" s="459" t="s">
        <v>5122</v>
      </c>
      <c r="D2936" s="463">
        <v>40.619999999999997</v>
      </c>
      <c r="E2936" s="462" t="s">
        <v>258</v>
      </c>
    </row>
    <row r="2937" spans="1:5" ht="25.5" x14ac:dyDescent="0.25">
      <c r="A2937" s="459">
        <v>38769</v>
      </c>
      <c r="B2937" s="460" t="s">
        <v>11094</v>
      </c>
      <c r="C2937" s="459" t="s">
        <v>5122</v>
      </c>
      <c r="D2937" s="463">
        <v>31.72</v>
      </c>
      <c r="E2937" s="462" t="s">
        <v>258</v>
      </c>
    </row>
    <row r="2938" spans="1:5" ht="25.5" x14ac:dyDescent="0.25">
      <c r="A2938" s="459">
        <v>39510</v>
      </c>
      <c r="B2938" s="460" t="s">
        <v>11095</v>
      </c>
      <c r="C2938" s="459" t="s">
        <v>5122</v>
      </c>
      <c r="D2938" s="463">
        <v>128.37</v>
      </c>
      <c r="E2938" s="462" t="s">
        <v>258</v>
      </c>
    </row>
    <row r="2939" spans="1:5" ht="25.5" x14ac:dyDescent="0.25">
      <c r="A2939" s="459">
        <v>38776</v>
      </c>
      <c r="B2939" s="460" t="s">
        <v>11096</v>
      </c>
      <c r="C2939" s="459" t="s">
        <v>5122</v>
      </c>
      <c r="D2939" s="463">
        <v>136.24</v>
      </c>
      <c r="E2939" s="462" t="s">
        <v>258</v>
      </c>
    </row>
    <row r="2940" spans="1:5" x14ac:dyDescent="0.25">
      <c r="A2940" s="459">
        <v>38774</v>
      </c>
      <c r="B2940" s="460" t="s">
        <v>11097</v>
      </c>
      <c r="C2940" s="459" t="s">
        <v>5122</v>
      </c>
      <c r="D2940" s="463">
        <v>32.15</v>
      </c>
      <c r="E2940" s="462" t="s">
        <v>258</v>
      </c>
    </row>
    <row r="2941" spans="1:5" ht="25.5" x14ac:dyDescent="0.25">
      <c r="A2941" s="459">
        <v>42977</v>
      </c>
      <c r="B2941" s="460" t="s">
        <v>11098</v>
      </c>
      <c r="C2941" s="459" t="s">
        <v>5122</v>
      </c>
      <c r="D2941" s="463">
        <v>941.99</v>
      </c>
      <c r="E2941" s="462" t="s">
        <v>258</v>
      </c>
    </row>
    <row r="2942" spans="1:5" ht="25.5" x14ac:dyDescent="0.25">
      <c r="A2942" s="459">
        <v>38889</v>
      </c>
      <c r="B2942" s="460" t="s">
        <v>11099</v>
      </c>
      <c r="C2942" s="459" t="s">
        <v>5122</v>
      </c>
      <c r="D2942" s="463">
        <v>24.31</v>
      </c>
      <c r="E2942" s="462" t="s">
        <v>258</v>
      </c>
    </row>
    <row r="2943" spans="1:5" ht="25.5" x14ac:dyDescent="0.25">
      <c r="A2943" s="459">
        <v>38784</v>
      </c>
      <c r="B2943" s="460" t="s">
        <v>11100</v>
      </c>
      <c r="C2943" s="459" t="s">
        <v>5122</v>
      </c>
      <c r="D2943" s="463">
        <v>32.520000000000003</v>
      </c>
      <c r="E2943" s="462" t="s">
        <v>258</v>
      </c>
    </row>
    <row r="2944" spans="1:5" ht="25.5" x14ac:dyDescent="0.25">
      <c r="A2944" s="459">
        <v>3788</v>
      </c>
      <c r="B2944" s="460" t="s">
        <v>11101</v>
      </c>
      <c r="C2944" s="459" t="s">
        <v>5122</v>
      </c>
      <c r="D2944" s="463">
        <v>33.89</v>
      </c>
      <c r="E2944" s="462" t="s">
        <v>258</v>
      </c>
    </row>
    <row r="2945" spans="1:5" ht="25.5" x14ac:dyDescent="0.25">
      <c r="A2945" s="459">
        <v>12230</v>
      </c>
      <c r="B2945" s="460" t="s">
        <v>11102</v>
      </c>
      <c r="C2945" s="459" t="s">
        <v>5122</v>
      </c>
      <c r="D2945" s="463">
        <v>8.7200000000000006</v>
      </c>
      <c r="E2945" s="462" t="s">
        <v>258</v>
      </c>
    </row>
    <row r="2946" spans="1:5" ht="25.5" x14ac:dyDescent="0.25">
      <c r="A2946" s="459">
        <v>3780</v>
      </c>
      <c r="B2946" s="460" t="s">
        <v>11103</v>
      </c>
      <c r="C2946" s="459" t="s">
        <v>5122</v>
      </c>
      <c r="D2946" s="463">
        <v>50.01</v>
      </c>
      <c r="E2946" s="462" t="s">
        <v>258</v>
      </c>
    </row>
    <row r="2947" spans="1:5" ht="25.5" x14ac:dyDescent="0.25">
      <c r="A2947" s="459">
        <v>12231</v>
      </c>
      <c r="B2947" s="460" t="s">
        <v>11104</v>
      </c>
      <c r="C2947" s="459" t="s">
        <v>5122</v>
      </c>
      <c r="D2947" s="463">
        <v>14.5</v>
      </c>
      <c r="E2947" s="462" t="s">
        <v>258</v>
      </c>
    </row>
    <row r="2948" spans="1:5" ht="25.5" x14ac:dyDescent="0.25">
      <c r="A2948" s="459">
        <v>3811</v>
      </c>
      <c r="B2948" s="460" t="s">
        <v>11105</v>
      </c>
      <c r="C2948" s="459" t="s">
        <v>5122</v>
      </c>
      <c r="D2948" s="463">
        <v>46.97</v>
      </c>
      <c r="E2948" s="462" t="s">
        <v>258</v>
      </c>
    </row>
    <row r="2949" spans="1:5" ht="25.5" x14ac:dyDescent="0.25">
      <c r="A2949" s="459">
        <v>12232</v>
      </c>
      <c r="B2949" s="460" t="s">
        <v>11106</v>
      </c>
      <c r="C2949" s="459" t="s">
        <v>5122</v>
      </c>
      <c r="D2949" s="463">
        <v>15.19</v>
      </c>
      <c r="E2949" s="462" t="s">
        <v>258</v>
      </c>
    </row>
    <row r="2950" spans="1:5" ht="25.5" x14ac:dyDescent="0.25">
      <c r="A2950" s="459">
        <v>3799</v>
      </c>
      <c r="B2950" s="460" t="s">
        <v>11107</v>
      </c>
      <c r="C2950" s="459" t="s">
        <v>5122</v>
      </c>
      <c r="D2950" s="463">
        <v>66.430000000000007</v>
      </c>
      <c r="E2950" s="462" t="s">
        <v>258</v>
      </c>
    </row>
    <row r="2951" spans="1:5" ht="25.5" x14ac:dyDescent="0.25">
      <c r="A2951" s="459">
        <v>12239</v>
      </c>
      <c r="B2951" s="460" t="s">
        <v>11108</v>
      </c>
      <c r="C2951" s="459" t="s">
        <v>5122</v>
      </c>
      <c r="D2951" s="463">
        <v>19.88</v>
      </c>
      <c r="E2951" s="462" t="s">
        <v>258</v>
      </c>
    </row>
    <row r="2952" spans="1:5" ht="25.5" x14ac:dyDescent="0.25">
      <c r="A2952" s="459">
        <v>38773</v>
      </c>
      <c r="B2952" s="460" t="s">
        <v>11109</v>
      </c>
      <c r="C2952" s="459" t="s">
        <v>5122</v>
      </c>
      <c r="D2952" s="463">
        <v>3.19</v>
      </c>
      <c r="E2952" s="462" t="s">
        <v>258</v>
      </c>
    </row>
    <row r="2953" spans="1:5" x14ac:dyDescent="0.25">
      <c r="A2953" s="459">
        <v>12271</v>
      </c>
      <c r="B2953" s="460" t="s">
        <v>11110</v>
      </c>
      <c r="C2953" s="459" t="s">
        <v>5122</v>
      </c>
      <c r="D2953" s="463">
        <v>177.87</v>
      </c>
      <c r="E2953" s="462" t="s">
        <v>258</v>
      </c>
    </row>
    <row r="2954" spans="1:5" x14ac:dyDescent="0.25">
      <c r="A2954" s="459">
        <v>12245</v>
      </c>
      <c r="B2954" s="460" t="s">
        <v>11111</v>
      </c>
      <c r="C2954" s="459" t="s">
        <v>5122</v>
      </c>
      <c r="D2954" s="463">
        <v>77.150000000000006</v>
      </c>
      <c r="E2954" s="462" t="s">
        <v>258</v>
      </c>
    </row>
    <row r="2955" spans="1:5" ht="25.5" x14ac:dyDescent="0.25">
      <c r="A2955" s="459">
        <v>38785</v>
      </c>
      <c r="B2955" s="460" t="s">
        <v>11112</v>
      </c>
      <c r="C2955" s="459" t="s">
        <v>5122</v>
      </c>
      <c r="D2955" s="463">
        <v>84.21</v>
      </c>
      <c r="E2955" s="462" t="s">
        <v>258</v>
      </c>
    </row>
    <row r="2956" spans="1:5" ht="25.5" x14ac:dyDescent="0.25">
      <c r="A2956" s="459">
        <v>38786</v>
      </c>
      <c r="B2956" s="460" t="s">
        <v>11113</v>
      </c>
      <c r="C2956" s="459" t="s">
        <v>5122</v>
      </c>
      <c r="D2956" s="463">
        <v>103.73</v>
      </c>
      <c r="E2956" s="462" t="s">
        <v>258</v>
      </c>
    </row>
    <row r="2957" spans="1:5" x14ac:dyDescent="0.25">
      <c r="A2957" s="459">
        <v>39385</v>
      </c>
      <c r="B2957" s="460" t="s">
        <v>11114</v>
      </c>
      <c r="C2957" s="459" t="s">
        <v>5122</v>
      </c>
      <c r="D2957" s="463">
        <v>78.459999999999994</v>
      </c>
      <c r="E2957" s="462" t="s">
        <v>258</v>
      </c>
    </row>
    <row r="2958" spans="1:5" x14ac:dyDescent="0.25">
      <c r="A2958" s="459">
        <v>39389</v>
      </c>
      <c r="B2958" s="460" t="s">
        <v>11115</v>
      </c>
      <c r="C2958" s="459" t="s">
        <v>5122</v>
      </c>
      <c r="D2958" s="463">
        <v>65.08</v>
      </c>
      <c r="E2958" s="462" t="s">
        <v>258</v>
      </c>
    </row>
    <row r="2959" spans="1:5" x14ac:dyDescent="0.25">
      <c r="A2959" s="459">
        <v>39390</v>
      </c>
      <c r="B2959" s="460" t="s">
        <v>11116</v>
      </c>
      <c r="C2959" s="459" t="s">
        <v>5122</v>
      </c>
      <c r="D2959" s="463">
        <v>126.06</v>
      </c>
      <c r="E2959" s="462" t="s">
        <v>258</v>
      </c>
    </row>
    <row r="2960" spans="1:5" x14ac:dyDescent="0.25">
      <c r="A2960" s="459">
        <v>39391</v>
      </c>
      <c r="B2960" s="460" t="s">
        <v>11117</v>
      </c>
      <c r="C2960" s="459" t="s">
        <v>5122</v>
      </c>
      <c r="D2960" s="463">
        <v>233.29</v>
      </c>
      <c r="E2960" s="462" t="s">
        <v>258</v>
      </c>
    </row>
    <row r="2961" spans="1:5" ht="25.5" x14ac:dyDescent="0.25">
      <c r="A2961" s="459">
        <v>3803</v>
      </c>
      <c r="B2961" s="460" t="s">
        <v>11118</v>
      </c>
      <c r="C2961" s="459" t="s">
        <v>5122</v>
      </c>
      <c r="D2961" s="463">
        <v>30.07</v>
      </c>
      <c r="E2961" s="462" t="s">
        <v>258</v>
      </c>
    </row>
    <row r="2962" spans="1:5" ht="25.5" x14ac:dyDescent="0.25">
      <c r="A2962" s="459">
        <v>38770</v>
      </c>
      <c r="B2962" s="460" t="s">
        <v>11119</v>
      </c>
      <c r="C2962" s="459" t="s">
        <v>5122</v>
      </c>
      <c r="D2962" s="463">
        <v>34.82</v>
      </c>
      <c r="E2962" s="462" t="s">
        <v>258</v>
      </c>
    </row>
    <row r="2963" spans="1:5" x14ac:dyDescent="0.25">
      <c r="A2963" s="459">
        <v>12267</v>
      </c>
      <c r="B2963" s="460" t="s">
        <v>11120</v>
      </c>
      <c r="C2963" s="459" t="s">
        <v>5122</v>
      </c>
      <c r="D2963" s="463">
        <v>102.06</v>
      </c>
      <c r="E2963" s="462" t="s">
        <v>258</v>
      </c>
    </row>
    <row r="2964" spans="1:5" ht="63.75" x14ac:dyDescent="0.25">
      <c r="A2964" s="459">
        <v>43068</v>
      </c>
      <c r="B2964" s="460" t="s">
        <v>11121</v>
      </c>
      <c r="C2964" s="459" t="s">
        <v>5122</v>
      </c>
      <c r="D2964" s="463">
        <v>65.33</v>
      </c>
      <c r="E2964" s="462" t="s">
        <v>258</v>
      </c>
    </row>
    <row r="2965" spans="1:5" ht="25.5" x14ac:dyDescent="0.25">
      <c r="A2965" s="459">
        <v>12266</v>
      </c>
      <c r="B2965" s="460" t="s">
        <v>11122</v>
      </c>
      <c r="C2965" s="459" t="s">
        <v>5122</v>
      </c>
      <c r="D2965" s="463">
        <v>52.23</v>
      </c>
      <c r="E2965" s="462" t="s">
        <v>258</v>
      </c>
    </row>
    <row r="2966" spans="1:5" ht="25.5" x14ac:dyDescent="0.25">
      <c r="A2966" s="459">
        <v>39378</v>
      </c>
      <c r="B2966" s="460" t="s">
        <v>11123</v>
      </c>
      <c r="C2966" s="459" t="s">
        <v>5122</v>
      </c>
      <c r="D2966" s="463">
        <v>37.03</v>
      </c>
      <c r="E2966" s="462" t="s">
        <v>258</v>
      </c>
    </row>
    <row r="2967" spans="1:5" ht="25.5" x14ac:dyDescent="0.25">
      <c r="A2967" s="459">
        <v>38775</v>
      </c>
      <c r="B2967" s="460" t="s">
        <v>11124</v>
      </c>
      <c r="C2967" s="459" t="s">
        <v>5122</v>
      </c>
      <c r="D2967" s="463">
        <v>39.26</v>
      </c>
      <c r="E2967" s="462" t="s">
        <v>258</v>
      </c>
    </row>
    <row r="2968" spans="1:5" x14ac:dyDescent="0.25">
      <c r="A2968" s="459">
        <v>21119</v>
      </c>
      <c r="B2968" s="460" t="s">
        <v>11125</v>
      </c>
      <c r="C2968" s="459" t="s">
        <v>5122</v>
      </c>
      <c r="D2968" s="463">
        <v>0.84</v>
      </c>
      <c r="E2968" s="462" t="s">
        <v>258</v>
      </c>
    </row>
    <row r="2969" spans="1:5" x14ac:dyDescent="0.25">
      <c r="A2969" s="459">
        <v>37974</v>
      </c>
      <c r="B2969" s="460" t="s">
        <v>11126</v>
      </c>
      <c r="C2969" s="459" t="s">
        <v>5122</v>
      </c>
      <c r="D2969" s="463">
        <v>1.25</v>
      </c>
      <c r="E2969" s="462" t="s">
        <v>258</v>
      </c>
    </row>
    <row r="2970" spans="1:5" x14ac:dyDescent="0.25">
      <c r="A2970" s="459">
        <v>37975</v>
      </c>
      <c r="B2970" s="460" t="s">
        <v>11127</v>
      </c>
      <c r="C2970" s="459" t="s">
        <v>5122</v>
      </c>
      <c r="D2970" s="463">
        <v>2.54</v>
      </c>
      <c r="E2970" s="462" t="s">
        <v>258</v>
      </c>
    </row>
    <row r="2971" spans="1:5" x14ac:dyDescent="0.25">
      <c r="A2971" s="459">
        <v>37976</v>
      </c>
      <c r="B2971" s="460" t="s">
        <v>11128</v>
      </c>
      <c r="C2971" s="459" t="s">
        <v>5122</v>
      </c>
      <c r="D2971" s="463">
        <v>5.21</v>
      </c>
      <c r="E2971" s="462" t="s">
        <v>258</v>
      </c>
    </row>
    <row r="2972" spans="1:5" x14ac:dyDescent="0.25">
      <c r="A2972" s="459">
        <v>37977</v>
      </c>
      <c r="B2972" s="460" t="s">
        <v>11129</v>
      </c>
      <c r="C2972" s="459" t="s">
        <v>5122</v>
      </c>
      <c r="D2972" s="463">
        <v>7.17</v>
      </c>
      <c r="E2972" s="462" t="s">
        <v>258</v>
      </c>
    </row>
    <row r="2973" spans="1:5" x14ac:dyDescent="0.25">
      <c r="A2973" s="459">
        <v>37978</v>
      </c>
      <c r="B2973" s="460" t="s">
        <v>11130</v>
      </c>
      <c r="C2973" s="459" t="s">
        <v>5122</v>
      </c>
      <c r="D2973" s="463">
        <v>14.54</v>
      </c>
      <c r="E2973" s="462" t="s">
        <v>258</v>
      </c>
    </row>
    <row r="2974" spans="1:5" x14ac:dyDescent="0.25">
      <c r="A2974" s="459">
        <v>37979</v>
      </c>
      <c r="B2974" s="460" t="s">
        <v>11131</v>
      </c>
      <c r="C2974" s="459" t="s">
        <v>5122</v>
      </c>
      <c r="D2974" s="463">
        <v>62.48</v>
      </c>
      <c r="E2974" s="462" t="s">
        <v>258</v>
      </c>
    </row>
    <row r="2975" spans="1:5" x14ac:dyDescent="0.25">
      <c r="A2975" s="459">
        <v>37980</v>
      </c>
      <c r="B2975" s="460" t="s">
        <v>11132</v>
      </c>
      <c r="C2975" s="459" t="s">
        <v>5122</v>
      </c>
      <c r="D2975" s="463">
        <v>70.209999999999994</v>
      </c>
      <c r="E2975" s="462" t="s">
        <v>258</v>
      </c>
    </row>
    <row r="2976" spans="1:5" ht="25.5" x14ac:dyDescent="0.25">
      <c r="A2976" s="459">
        <v>36147</v>
      </c>
      <c r="B2976" s="460" t="s">
        <v>11133</v>
      </c>
      <c r="C2976" s="459" t="s">
        <v>5131</v>
      </c>
      <c r="D2976" s="463">
        <v>289.81</v>
      </c>
      <c r="E2976" s="462" t="s">
        <v>258</v>
      </c>
    </row>
    <row r="2977" spans="1:5" x14ac:dyDescent="0.25">
      <c r="A2977" s="459">
        <v>12731</v>
      </c>
      <c r="B2977" s="460" t="s">
        <v>11134</v>
      </c>
      <c r="C2977" s="459" t="s">
        <v>5122</v>
      </c>
      <c r="D2977" s="463">
        <v>213.93</v>
      </c>
      <c r="E2977" s="462" t="s">
        <v>258</v>
      </c>
    </row>
    <row r="2978" spans="1:5" x14ac:dyDescent="0.25">
      <c r="A2978" s="459">
        <v>12723</v>
      </c>
      <c r="B2978" s="460" t="s">
        <v>11135</v>
      </c>
      <c r="C2978" s="459" t="s">
        <v>5122</v>
      </c>
      <c r="D2978" s="463">
        <v>1.65</v>
      </c>
      <c r="E2978" s="462" t="s">
        <v>258</v>
      </c>
    </row>
    <row r="2979" spans="1:5" x14ac:dyDescent="0.25">
      <c r="A2979" s="459">
        <v>12724</v>
      </c>
      <c r="B2979" s="460" t="s">
        <v>11136</v>
      </c>
      <c r="C2979" s="459" t="s">
        <v>5122</v>
      </c>
      <c r="D2979" s="463">
        <v>3.18</v>
      </c>
      <c r="E2979" s="462" t="s">
        <v>258</v>
      </c>
    </row>
    <row r="2980" spans="1:5" x14ac:dyDescent="0.25">
      <c r="A2980" s="459">
        <v>12725</v>
      </c>
      <c r="B2980" s="460" t="s">
        <v>11137</v>
      </c>
      <c r="C2980" s="459" t="s">
        <v>5122</v>
      </c>
      <c r="D2980" s="463">
        <v>6.39</v>
      </c>
      <c r="E2980" s="462" t="s">
        <v>258</v>
      </c>
    </row>
    <row r="2981" spans="1:5" x14ac:dyDescent="0.25">
      <c r="A2981" s="459">
        <v>12726</v>
      </c>
      <c r="B2981" s="460" t="s">
        <v>11138</v>
      </c>
      <c r="C2981" s="459" t="s">
        <v>5122</v>
      </c>
      <c r="D2981" s="463">
        <v>14.11</v>
      </c>
      <c r="E2981" s="462" t="s">
        <v>258</v>
      </c>
    </row>
    <row r="2982" spans="1:5" x14ac:dyDescent="0.25">
      <c r="A2982" s="459">
        <v>12727</v>
      </c>
      <c r="B2982" s="460" t="s">
        <v>11139</v>
      </c>
      <c r="C2982" s="459" t="s">
        <v>5122</v>
      </c>
      <c r="D2982" s="463">
        <v>17.899999999999999</v>
      </c>
      <c r="E2982" s="462" t="s">
        <v>258</v>
      </c>
    </row>
    <row r="2983" spans="1:5" x14ac:dyDescent="0.25">
      <c r="A2983" s="459">
        <v>12728</v>
      </c>
      <c r="B2983" s="460" t="s">
        <v>11140</v>
      </c>
      <c r="C2983" s="459" t="s">
        <v>5122</v>
      </c>
      <c r="D2983" s="463">
        <v>29.23</v>
      </c>
      <c r="E2983" s="462" t="s">
        <v>258</v>
      </c>
    </row>
    <row r="2984" spans="1:5" x14ac:dyDescent="0.25">
      <c r="A2984" s="459">
        <v>12729</v>
      </c>
      <c r="B2984" s="460" t="s">
        <v>11141</v>
      </c>
      <c r="C2984" s="459" t="s">
        <v>5122</v>
      </c>
      <c r="D2984" s="463">
        <v>95.82</v>
      </c>
      <c r="E2984" s="462" t="s">
        <v>258</v>
      </c>
    </row>
    <row r="2985" spans="1:5" x14ac:dyDescent="0.25">
      <c r="A2985" s="459">
        <v>12730</v>
      </c>
      <c r="B2985" s="460" t="s">
        <v>11142</v>
      </c>
      <c r="C2985" s="459" t="s">
        <v>5122</v>
      </c>
      <c r="D2985" s="463">
        <v>146.71</v>
      </c>
      <c r="E2985" s="462" t="s">
        <v>258</v>
      </c>
    </row>
    <row r="2986" spans="1:5" x14ac:dyDescent="0.25">
      <c r="A2986" s="459">
        <v>3840</v>
      </c>
      <c r="B2986" s="460" t="s">
        <v>11143</v>
      </c>
      <c r="C2986" s="459" t="s">
        <v>5122</v>
      </c>
      <c r="D2986" s="463">
        <v>38.950000000000003</v>
      </c>
      <c r="E2986" s="462" t="s">
        <v>258</v>
      </c>
    </row>
    <row r="2987" spans="1:5" x14ac:dyDescent="0.25">
      <c r="A2987" s="459">
        <v>3838</v>
      </c>
      <c r="B2987" s="460" t="s">
        <v>11144</v>
      </c>
      <c r="C2987" s="459" t="s">
        <v>5122</v>
      </c>
      <c r="D2987" s="463">
        <v>85.96</v>
      </c>
      <c r="E2987" s="462" t="s">
        <v>258</v>
      </c>
    </row>
    <row r="2988" spans="1:5" x14ac:dyDescent="0.25">
      <c r="A2988" s="459">
        <v>3844</v>
      </c>
      <c r="B2988" s="460" t="s">
        <v>11145</v>
      </c>
      <c r="C2988" s="459" t="s">
        <v>5122</v>
      </c>
      <c r="D2988" s="463">
        <v>153.32</v>
      </c>
      <c r="E2988" s="462" t="s">
        <v>258</v>
      </c>
    </row>
    <row r="2989" spans="1:5" x14ac:dyDescent="0.25">
      <c r="A2989" s="459">
        <v>3839</v>
      </c>
      <c r="B2989" s="460" t="s">
        <v>11146</v>
      </c>
      <c r="C2989" s="459" t="s">
        <v>5122</v>
      </c>
      <c r="D2989" s="463">
        <v>279.27</v>
      </c>
      <c r="E2989" s="462" t="s">
        <v>258</v>
      </c>
    </row>
    <row r="2990" spans="1:5" x14ac:dyDescent="0.25">
      <c r="A2990" s="459">
        <v>3843</v>
      </c>
      <c r="B2990" s="460" t="s">
        <v>11147</v>
      </c>
      <c r="C2990" s="459" t="s">
        <v>5122</v>
      </c>
      <c r="D2990" s="463">
        <v>383.31</v>
      </c>
      <c r="E2990" s="462" t="s">
        <v>258</v>
      </c>
    </row>
    <row r="2991" spans="1:5" x14ac:dyDescent="0.25">
      <c r="A2991" s="459">
        <v>3900</v>
      </c>
      <c r="B2991" s="460" t="s">
        <v>11148</v>
      </c>
      <c r="C2991" s="459" t="s">
        <v>5122</v>
      </c>
      <c r="D2991" s="463">
        <v>29.06</v>
      </c>
      <c r="E2991" s="462" t="s">
        <v>258</v>
      </c>
    </row>
    <row r="2992" spans="1:5" x14ac:dyDescent="0.25">
      <c r="A2992" s="459">
        <v>3846</v>
      </c>
      <c r="B2992" s="460" t="s">
        <v>11149</v>
      </c>
      <c r="C2992" s="459" t="s">
        <v>5122</v>
      </c>
      <c r="D2992" s="463">
        <v>9.16</v>
      </c>
      <c r="E2992" s="462" t="s">
        <v>258</v>
      </c>
    </row>
    <row r="2993" spans="1:5" x14ac:dyDescent="0.25">
      <c r="A2993" s="459">
        <v>3886</v>
      </c>
      <c r="B2993" s="460" t="s">
        <v>11150</v>
      </c>
      <c r="C2993" s="459" t="s">
        <v>5122</v>
      </c>
      <c r="D2993" s="463">
        <v>9.64</v>
      </c>
      <c r="E2993" s="462" t="s">
        <v>258</v>
      </c>
    </row>
    <row r="2994" spans="1:5" x14ac:dyDescent="0.25">
      <c r="A2994" s="459">
        <v>3854</v>
      </c>
      <c r="B2994" s="460" t="s">
        <v>11151</v>
      </c>
      <c r="C2994" s="459" t="s">
        <v>5122</v>
      </c>
      <c r="D2994" s="463">
        <v>5.36</v>
      </c>
      <c r="E2994" s="462" t="s">
        <v>258</v>
      </c>
    </row>
    <row r="2995" spans="1:5" x14ac:dyDescent="0.25">
      <c r="A2995" s="459">
        <v>3873</v>
      </c>
      <c r="B2995" s="460" t="s">
        <v>11152</v>
      </c>
      <c r="C2995" s="459" t="s">
        <v>5122</v>
      </c>
      <c r="D2995" s="463">
        <v>7.09</v>
      </c>
      <c r="E2995" s="462" t="s">
        <v>258</v>
      </c>
    </row>
    <row r="2996" spans="1:5" x14ac:dyDescent="0.25">
      <c r="A2996" s="459">
        <v>38021</v>
      </c>
      <c r="B2996" s="460" t="s">
        <v>11153</v>
      </c>
      <c r="C2996" s="459" t="s">
        <v>5122</v>
      </c>
      <c r="D2996" s="463">
        <v>16.97</v>
      </c>
      <c r="E2996" s="462" t="s">
        <v>258</v>
      </c>
    </row>
    <row r="2997" spans="1:5" x14ac:dyDescent="0.25">
      <c r="A2997" s="459">
        <v>3847</v>
      </c>
      <c r="B2997" s="460" t="s">
        <v>11154</v>
      </c>
      <c r="C2997" s="459" t="s">
        <v>5122</v>
      </c>
      <c r="D2997" s="463">
        <v>19.260000000000002</v>
      </c>
      <c r="E2997" s="462" t="s">
        <v>258</v>
      </c>
    </row>
    <row r="2998" spans="1:5" x14ac:dyDescent="0.25">
      <c r="A2998" s="459">
        <v>38022</v>
      </c>
      <c r="B2998" s="460" t="s">
        <v>11155</v>
      </c>
      <c r="C2998" s="459" t="s">
        <v>5122</v>
      </c>
      <c r="D2998" s="463">
        <v>30.08</v>
      </c>
      <c r="E2998" s="462" t="s">
        <v>258</v>
      </c>
    </row>
    <row r="2999" spans="1:5" x14ac:dyDescent="0.25">
      <c r="A2999" s="459">
        <v>3833</v>
      </c>
      <c r="B2999" s="460" t="s">
        <v>11156</v>
      </c>
      <c r="C2999" s="459" t="s">
        <v>5122</v>
      </c>
      <c r="D2999" s="463">
        <v>13.87</v>
      </c>
      <c r="E2999" s="462" t="s">
        <v>258</v>
      </c>
    </row>
    <row r="3000" spans="1:5" x14ac:dyDescent="0.25">
      <c r="A3000" s="459">
        <v>3835</v>
      </c>
      <c r="B3000" s="460" t="s">
        <v>11157</v>
      </c>
      <c r="C3000" s="459" t="s">
        <v>5122</v>
      </c>
      <c r="D3000" s="463">
        <v>45.17</v>
      </c>
      <c r="E3000" s="462" t="s">
        <v>258</v>
      </c>
    </row>
    <row r="3001" spans="1:5" x14ac:dyDescent="0.25">
      <c r="A3001" s="459">
        <v>3836</v>
      </c>
      <c r="B3001" s="460" t="s">
        <v>11158</v>
      </c>
      <c r="C3001" s="459" t="s">
        <v>5122</v>
      </c>
      <c r="D3001" s="463">
        <v>97.22</v>
      </c>
      <c r="E3001" s="462" t="s">
        <v>258</v>
      </c>
    </row>
    <row r="3002" spans="1:5" x14ac:dyDescent="0.25">
      <c r="A3002" s="459">
        <v>3830</v>
      </c>
      <c r="B3002" s="460" t="s">
        <v>11159</v>
      </c>
      <c r="C3002" s="459" t="s">
        <v>5122</v>
      </c>
      <c r="D3002" s="463">
        <v>158.97</v>
      </c>
      <c r="E3002" s="462" t="s">
        <v>258</v>
      </c>
    </row>
    <row r="3003" spans="1:5" x14ac:dyDescent="0.25">
      <c r="A3003" s="459">
        <v>3831</v>
      </c>
      <c r="B3003" s="460" t="s">
        <v>11160</v>
      </c>
      <c r="C3003" s="459" t="s">
        <v>5122</v>
      </c>
      <c r="D3003" s="463">
        <v>265.74</v>
      </c>
      <c r="E3003" s="462" t="s">
        <v>258</v>
      </c>
    </row>
    <row r="3004" spans="1:5" x14ac:dyDescent="0.25">
      <c r="A3004" s="459">
        <v>37981</v>
      </c>
      <c r="B3004" s="460" t="s">
        <v>11161</v>
      </c>
      <c r="C3004" s="459" t="s">
        <v>5122</v>
      </c>
      <c r="D3004" s="463">
        <v>2.86</v>
      </c>
      <c r="E3004" s="462" t="s">
        <v>258</v>
      </c>
    </row>
    <row r="3005" spans="1:5" x14ac:dyDescent="0.25">
      <c r="A3005" s="459">
        <v>37982</v>
      </c>
      <c r="B3005" s="460" t="s">
        <v>11162</v>
      </c>
      <c r="C3005" s="459" t="s">
        <v>5122</v>
      </c>
      <c r="D3005" s="463">
        <v>4.34</v>
      </c>
      <c r="E3005" s="462" t="s">
        <v>258</v>
      </c>
    </row>
    <row r="3006" spans="1:5" x14ac:dyDescent="0.25">
      <c r="A3006" s="459">
        <v>37983</v>
      </c>
      <c r="B3006" s="460" t="s">
        <v>11163</v>
      </c>
      <c r="C3006" s="459" t="s">
        <v>5122</v>
      </c>
      <c r="D3006" s="463">
        <v>6.08</v>
      </c>
      <c r="E3006" s="462" t="s">
        <v>258</v>
      </c>
    </row>
    <row r="3007" spans="1:5" x14ac:dyDescent="0.25">
      <c r="A3007" s="459">
        <v>37984</v>
      </c>
      <c r="B3007" s="460" t="s">
        <v>11164</v>
      </c>
      <c r="C3007" s="459" t="s">
        <v>5122</v>
      </c>
      <c r="D3007" s="463">
        <v>10.51</v>
      </c>
      <c r="E3007" s="462" t="s">
        <v>258</v>
      </c>
    </row>
    <row r="3008" spans="1:5" x14ac:dyDescent="0.25">
      <c r="A3008" s="459">
        <v>37985</v>
      </c>
      <c r="B3008" s="460" t="s">
        <v>11165</v>
      </c>
      <c r="C3008" s="459" t="s">
        <v>5122</v>
      </c>
      <c r="D3008" s="463">
        <v>14.72</v>
      </c>
      <c r="E3008" s="462" t="s">
        <v>258</v>
      </c>
    </row>
    <row r="3009" spans="1:5" x14ac:dyDescent="0.25">
      <c r="A3009" s="459">
        <v>3826</v>
      </c>
      <c r="B3009" s="460" t="s">
        <v>11166</v>
      </c>
      <c r="C3009" s="459" t="s">
        <v>5122</v>
      </c>
      <c r="D3009" s="463">
        <v>38.64</v>
      </c>
      <c r="E3009" s="462" t="s">
        <v>258</v>
      </c>
    </row>
    <row r="3010" spans="1:5" x14ac:dyDescent="0.25">
      <c r="A3010" s="459">
        <v>3825</v>
      </c>
      <c r="B3010" s="460" t="s">
        <v>11167</v>
      </c>
      <c r="C3010" s="459" t="s">
        <v>5122</v>
      </c>
      <c r="D3010" s="463">
        <v>11.11</v>
      </c>
      <c r="E3010" s="462" t="s">
        <v>258</v>
      </c>
    </row>
    <row r="3011" spans="1:5" x14ac:dyDescent="0.25">
      <c r="A3011" s="459">
        <v>3827</v>
      </c>
      <c r="B3011" s="460" t="s">
        <v>11168</v>
      </c>
      <c r="C3011" s="459" t="s">
        <v>5122</v>
      </c>
      <c r="D3011" s="463">
        <v>24.28</v>
      </c>
      <c r="E3011" s="462" t="s">
        <v>258</v>
      </c>
    </row>
    <row r="3012" spans="1:5" x14ac:dyDescent="0.25">
      <c r="A3012" s="459">
        <v>20165</v>
      </c>
      <c r="B3012" s="460" t="s">
        <v>11169</v>
      </c>
      <c r="C3012" s="459" t="s">
        <v>5122</v>
      </c>
      <c r="D3012" s="463">
        <v>15.06</v>
      </c>
      <c r="E3012" s="462" t="s">
        <v>258</v>
      </c>
    </row>
    <row r="3013" spans="1:5" x14ac:dyDescent="0.25">
      <c r="A3013" s="459">
        <v>20166</v>
      </c>
      <c r="B3013" s="460" t="s">
        <v>11170</v>
      </c>
      <c r="C3013" s="459" t="s">
        <v>5122</v>
      </c>
      <c r="D3013" s="463">
        <v>48.66</v>
      </c>
      <c r="E3013" s="462" t="s">
        <v>258</v>
      </c>
    </row>
    <row r="3014" spans="1:5" x14ac:dyDescent="0.25">
      <c r="A3014" s="459">
        <v>20164</v>
      </c>
      <c r="B3014" s="460" t="s">
        <v>11171</v>
      </c>
      <c r="C3014" s="459" t="s">
        <v>5122</v>
      </c>
      <c r="D3014" s="463">
        <v>7.95</v>
      </c>
      <c r="E3014" s="462" t="s">
        <v>258</v>
      </c>
    </row>
    <row r="3015" spans="1:5" x14ac:dyDescent="0.25">
      <c r="A3015" s="459">
        <v>3893</v>
      </c>
      <c r="B3015" s="460" t="s">
        <v>11172</v>
      </c>
      <c r="C3015" s="459" t="s">
        <v>5122</v>
      </c>
      <c r="D3015" s="463">
        <v>9.8699999999999992</v>
      </c>
      <c r="E3015" s="462" t="s">
        <v>258</v>
      </c>
    </row>
    <row r="3016" spans="1:5" x14ac:dyDescent="0.25">
      <c r="A3016" s="459">
        <v>3848</v>
      </c>
      <c r="B3016" s="460" t="s">
        <v>11173</v>
      </c>
      <c r="C3016" s="459" t="s">
        <v>5122</v>
      </c>
      <c r="D3016" s="463">
        <v>5.99</v>
      </c>
      <c r="E3016" s="462" t="s">
        <v>258</v>
      </c>
    </row>
    <row r="3017" spans="1:5" x14ac:dyDescent="0.25">
      <c r="A3017" s="459">
        <v>3895</v>
      </c>
      <c r="B3017" s="460" t="s">
        <v>11174</v>
      </c>
      <c r="C3017" s="459" t="s">
        <v>5122</v>
      </c>
      <c r="D3017" s="463">
        <v>6.52</v>
      </c>
      <c r="E3017" s="462" t="s">
        <v>258</v>
      </c>
    </row>
    <row r="3018" spans="1:5" x14ac:dyDescent="0.25">
      <c r="A3018" s="459">
        <v>12404</v>
      </c>
      <c r="B3018" s="460" t="s">
        <v>11175</v>
      </c>
      <c r="C3018" s="459" t="s">
        <v>5122</v>
      </c>
      <c r="D3018" s="463">
        <v>6.21</v>
      </c>
      <c r="E3018" s="462" t="s">
        <v>258</v>
      </c>
    </row>
    <row r="3019" spans="1:5" x14ac:dyDescent="0.25">
      <c r="A3019" s="459">
        <v>3939</v>
      </c>
      <c r="B3019" s="460" t="s">
        <v>11176</v>
      </c>
      <c r="C3019" s="459" t="s">
        <v>5122</v>
      </c>
      <c r="D3019" s="463">
        <v>12.79</v>
      </c>
      <c r="E3019" s="462" t="s">
        <v>258</v>
      </c>
    </row>
    <row r="3020" spans="1:5" x14ac:dyDescent="0.25">
      <c r="A3020" s="459">
        <v>3911</v>
      </c>
      <c r="B3020" s="460" t="s">
        <v>11177</v>
      </c>
      <c r="C3020" s="459" t="s">
        <v>5122</v>
      </c>
      <c r="D3020" s="463">
        <v>10.45</v>
      </c>
      <c r="E3020" s="462" t="s">
        <v>258</v>
      </c>
    </row>
    <row r="3021" spans="1:5" x14ac:dyDescent="0.25">
      <c r="A3021" s="459">
        <v>3908</v>
      </c>
      <c r="B3021" s="460" t="s">
        <v>11178</v>
      </c>
      <c r="C3021" s="459" t="s">
        <v>5122</v>
      </c>
      <c r="D3021" s="463">
        <v>3.38</v>
      </c>
      <c r="E3021" s="462" t="s">
        <v>258</v>
      </c>
    </row>
    <row r="3022" spans="1:5" x14ac:dyDescent="0.25">
      <c r="A3022" s="459">
        <v>3910</v>
      </c>
      <c r="B3022" s="460" t="s">
        <v>11179</v>
      </c>
      <c r="C3022" s="459" t="s">
        <v>5122</v>
      </c>
      <c r="D3022" s="463">
        <v>7.47</v>
      </c>
      <c r="E3022" s="462" t="s">
        <v>258</v>
      </c>
    </row>
    <row r="3023" spans="1:5" x14ac:dyDescent="0.25">
      <c r="A3023" s="459">
        <v>3913</v>
      </c>
      <c r="B3023" s="460" t="s">
        <v>11180</v>
      </c>
      <c r="C3023" s="459" t="s">
        <v>5122</v>
      </c>
      <c r="D3023" s="463">
        <v>35.729999999999997</v>
      </c>
      <c r="E3023" s="462" t="s">
        <v>258</v>
      </c>
    </row>
    <row r="3024" spans="1:5" x14ac:dyDescent="0.25">
      <c r="A3024" s="459">
        <v>3912</v>
      </c>
      <c r="B3024" s="460" t="s">
        <v>11181</v>
      </c>
      <c r="C3024" s="459" t="s">
        <v>5122</v>
      </c>
      <c r="D3024" s="463">
        <v>19.59</v>
      </c>
      <c r="E3024" s="462" t="s">
        <v>258</v>
      </c>
    </row>
    <row r="3025" spans="1:5" x14ac:dyDescent="0.25">
      <c r="A3025" s="459">
        <v>3909</v>
      </c>
      <c r="B3025" s="460" t="s">
        <v>11182</v>
      </c>
      <c r="C3025" s="459" t="s">
        <v>5122</v>
      </c>
      <c r="D3025" s="463">
        <v>4.59</v>
      </c>
      <c r="E3025" s="462" t="s">
        <v>258</v>
      </c>
    </row>
    <row r="3026" spans="1:5" x14ac:dyDescent="0.25">
      <c r="A3026" s="459">
        <v>3914</v>
      </c>
      <c r="B3026" s="460" t="s">
        <v>11183</v>
      </c>
      <c r="C3026" s="459" t="s">
        <v>5122</v>
      </c>
      <c r="D3026" s="463">
        <v>53.9</v>
      </c>
      <c r="E3026" s="462" t="s">
        <v>258</v>
      </c>
    </row>
    <row r="3027" spans="1:5" x14ac:dyDescent="0.25">
      <c r="A3027" s="459">
        <v>3915</v>
      </c>
      <c r="B3027" s="460" t="s">
        <v>11184</v>
      </c>
      <c r="C3027" s="459" t="s">
        <v>5122</v>
      </c>
      <c r="D3027" s="463">
        <v>85.01</v>
      </c>
      <c r="E3027" s="462" t="s">
        <v>258</v>
      </c>
    </row>
    <row r="3028" spans="1:5" x14ac:dyDescent="0.25">
      <c r="A3028" s="459">
        <v>3916</v>
      </c>
      <c r="B3028" s="460" t="s">
        <v>11185</v>
      </c>
      <c r="C3028" s="459" t="s">
        <v>5122</v>
      </c>
      <c r="D3028" s="463">
        <v>154.87</v>
      </c>
      <c r="E3028" s="462" t="s">
        <v>258</v>
      </c>
    </row>
    <row r="3029" spans="1:5" x14ac:dyDescent="0.25">
      <c r="A3029" s="459">
        <v>3917</v>
      </c>
      <c r="B3029" s="460" t="s">
        <v>11186</v>
      </c>
      <c r="C3029" s="459" t="s">
        <v>5122</v>
      </c>
      <c r="D3029" s="463">
        <v>255.44</v>
      </c>
      <c r="E3029" s="462" t="s">
        <v>258</v>
      </c>
    </row>
    <row r="3030" spans="1:5" x14ac:dyDescent="0.25">
      <c r="A3030" s="459">
        <v>1904</v>
      </c>
      <c r="B3030" s="460" t="s">
        <v>11187</v>
      </c>
      <c r="C3030" s="459" t="s">
        <v>5122</v>
      </c>
      <c r="D3030" s="463">
        <v>0.61</v>
      </c>
      <c r="E3030" s="462" t="s">
        <v>258</v>
      </c>
    </row>
    <row r="3031" spans="1:5" x14ac:dyDescent="0.25">
      <c r="A3031" s="459">
        <v>1899</v>
      </c>
      <c r="B3031" s="460" t="s">
        <v>11188</v>
      </c>
      <c r="C3031" s="459" t="s">
        <v>5122</v>
      </c>
      <c r="D3031" s="463">
        <v>0.69</v>
      </c>
      <c r="E3031" s="462" t="s">
        <v>258</v>
      </c>
    </row>
    <row r="3032" spans="1:5" x14ac:dyDescent="0.25">
      <c r="A3032" s="459">
        <v>1900</v>
      </c>
      <c r="B3032" s="460" t="s">
        <v>11189</v>
      </c>
      <c r="C3032" s="459" t="s">
        <v>5122</v>
      </c>
      <c r="D3032" s="463">
        <v>1.1200000000000001</v>
      </c>
      <c r="E3032" s="462" t="s">
        <v>258</v>
      </c>
    </row>
    <row r="3033" spans="1:5" x14ac:dyDescent="0.25">
      <c r="A3033" s="459">
        <v>12407</v>
      </c>
      <c r="B3033" s="460" t="s">
        <v>11190</v>
      </c>
      <c r="C3033" s="459" t="s">
        <v>5122</v>
      </c>
      <c r="D3033" s="463">
        <v>19.34</v>
      </c>
      <c r="E3033" s="462" t="s">
        <v>258</v>
      </c>
    </row>
    <row r="3034" spans="1:5" x14ac:dyDescent="0.25">
      <c r="A3034" s="459">
        <v>12408</v>
      </c>
      <c r="B3034" s="460" t="s">
        <v>11191</v>
      </c>
      <c r="C3034" s="459" t="s">
        <v>5122</v>
      </c>
      <c r="D3034" s="463">
        <v>10.91</v>
      </c>
      <c r="E3034" s="462" t="s">
        <v>258</v>
      </c>
    </row>
    <row r="3035" spans="1:5" x14ac:dyDescent="0.25">
      <c r="A3035" s="459">
        <v>12409</v>
      </c>
      <c r="B3035" s="460" t="s">
        <v>11192</v>
      </c>
      <c r="C3035" s="459" t="s">
        <v>5122</v>
      </c>
      <c r="D3035" s="463">
        <v>10.91</v>
      </c>
      <c r="E3035" s="462" t="s">
        <v>258</v>
      </c>
    </row>
    <row r="3036" spans="1:5" x14ac:dyDescent="0.25">
      <c r="A3036" s="459">
        <v>12410</v>
      </c>
      <c r="B3036" s="460" t="s">
        <v>11193</v>
      </c>
      <c r="C3036" s="459" t="s">
        <v>5122</v>
      </c>
      <c r="D3036" s="463">
        <v>7.52</v>
      </c>
      <c r="E3036" s="462" t="s">
        <v>258</v>
      </c>
    </row>
    <row r="3037" spans="1:5" x14ac:dyDescent="0.25">
      <c r="A3037" s="459">
        <v>3936</v>
      </c>
      <c r="B3037" s="460" t="s">
        <v>11194</v>
      </c>
      <c r="C3037" s="459" t="s">
        <v>5122</v>
      </c>
      <c r="D3037" s="463">
        <v>13.58</v>
      </c>
      <c r="E3037" s="462" t="s">
        <v>258</v>
      </c>
    </row>
    <row r="3038" spans="1:5" x14ac:dyDescent="0.25">
      <c r="A3038" s="459">
        <v>3922</v>
      </c>
      <c r="B3038" s="460" t="s">
        <v>11195</v>
      </c>
      <c r="C3038" s="459" t="s">
        <v>5122</v>
      </c>
      <c r="D3038" s="463">
        <v>12.49</v>
      </c>
      <c r="E3038" s="462" t="s">
        <v>258</v>
      </c>
    </row>
    <row r="3039" spans="1:5" x14ac:dyDescent="0.25">
      <c r="A3039" s="459">
        <v>3924</v>
      </c>
      <c r="B3039" s="460" t="s">
        <v>11196</v>
      </c>
      <c r="C3039" s="459" t="s">
        <v>5122</v>
      </c>
      <c r="D3039" s="463">
        <v>13.58</v>
      </c>
      <c r="E3039" s="462" t="s">
        <v>258</v>
      </c>
    </row>
    <row r="3040" spans="1:5" x14ac:dyDescent="0.25">
      <c r="A3040" s="459">
        <v>3923</v>
      </c>
      <c r="B3040" s="460" t="s">
        <v>11197</v>
      </c>
      <c r="C3040" s="459" t="s">
        <v>5122</v>
      </c>
      <c r="D3040" s="463">
        <v>13.58</v>
      </c>
      <c r="E3040" s="462" t="s">
        <v>258</v>
      </c>
    </row>
    <row r="3041" spans="1:5" x14ac:dyDescent="0.25">
      <c r="A3041" s="459">
        <v>3937</v>
      </c>
      <c r="B3041" s="460" t="s">
        <v>11198</v>
      </c>
      <c r="C3041" s="459" t="s">
        <v>5122</v>
      </c>
      <c r="D3041" s="463">
        <v>11.21</v>
      </c>
      <c r="E3041" s="462" t="s">
        <v>258</v>
      </c>
    </row>
    <row r="3042" spans="1:5" x14ac:dyDescent="0.25">
      <c r="A3042" s="459">
        <v>3921</v>
      </c>
      <c r="B3042" s="460" t="s">
        <v>11199</v>
      </c>
      <c r="C3042" s="459" t="s">
        <v>5122</v>
      </c>
      <c r="D3042" s="463">
        <v>11.21</v>
      </c>
      <c r="E3042" s="462" t="s">
        <v>258</v>
      </c>
    </row>
    <row r="3043" spans="1:5" x14ac:dyDescent="0.25">
      <c r="A3043" s="459">
        <v>3920</v>
      </c>
      <c r="B3043" s="460" t="s">
        <v>11200</v>
      </c>
      <c r="C3043" s="459" t="s">
        <v>5122</v>
      </c>
      <c r="D3043" s="463">
        <v>11.21</v>
      </c>
      <c r="E3043" s="462" t="s">
        <v>258</v>
      </c>
    </row>
    <row r="3044" spans="1:5" x14ac:dyDescent="0.25">
      <c r="A3044" s="459">
        <v>3938</v>
      </c>
      <c r="B3044" s="460" t="s">
        <v>11201</v>
      </c>
      <c r="C3044" s="459" t="s">
        <v>5122</v>
      </c>
      <c r="D3044" s="463">
        <v>7.39</v>
      </c>
      <c r="E3044" s="462" t="s">
        <v>258</v>
      </c>
    </row>
    <row r="3045" spans="1:5" x14ac:dyDescent="0.25">
      <c r="A3045" s="459">
        <v>3919</v>
      </c>
      <c r="B3045" s="460" t="s">
        <v>11202</v>
      </c>
      <c r="C3045" s="459" t="s">
        <v>5122</v>
      </c>
      <c r="D3045" s="463">
        <v>7.53</v>
      </c>
      <c r="E3045" s="462" t="s">
        <v>258</v>
      </c>
    </row>
    <row r="3046" spans="1:5" x14ac:dyDescent="0.25">
      <c r="A3046" s="459">
        <v>3927</v>
      </c>
      <c r="B3046" s="460" t="s">
        <v>11203</v>
      </c>
      <c r="C3046" s="459" t="s">
        <v>5122</v>
      </c>
      <c r="D3046" s="463">
        <v>38.15</v>
      </c>
      <c r="E3046" s="462" t="s">
        <v>258</v>
      </c>
    </row>
    <row r="3047" spans="1:5" x14ac:dyDescent="0.25">
      <c r="A3047" s="459">
        <v>3928</v>
      </c>
      <c r="B3047" s="460" t="s">
        <v>11204</v>
      </c>
      <c r="C3047" s="459" t="s">
        <v>5122</v>
      </c>
      <c r="D3047" s="463">
        <v>38.15</v>
      </c>
      <c r="E3047" s="462" t="s">
        <v>258</v>
      </c>
    </row>
    <row r="3048" spans="1:5" x14ac:dyDescent="0.25">
      <c r="A3048" s="459">
        <v>3926</v>
      </c>
      <c r="B3048" s="460" t="s">
        <v>11205</v>
      </c>
      <c r="C3048" s="459" t="s">
        <v>5122</v>
      </c>
      <c r="D3048" s="463">
        <v>21.75</v>
      </c>
      <c r="E3048" s="462" t="s">
        <v>258</v>
      </c>
    </row>
    <row r="3049" spans="1:5" x14ac:dyDescent="0.25">
      <c r="A3049" s="459">
        <v>3935</v>
      </c>
      <c r="B3049" s="460" t="s">
        <v>11206</v>
      </c>
      <c r="C3049" s="459" t="s">
        <v>5122</v>
      </c>
      <c r="D3049" s="463">
        <v>21.75</v>
      </c>
      <c r="E3049" s="462" t="s">
        <v>258</v>
      </c>
    </row>
    <row r="3050" spans="1:5" x14ac:dyDescent="0.25">
      <c r="A3050" s="459">
        <v>3925</v>
      </c>
      <c r="B3050" s="460" t="s">
        <v>11207</v>
      </c>
      <c r="C3050" s="459" t="s">
        <v>5122</v>
      </c>
      <c r="D3050" s="463">
        <v>21.75</v>
      </c>
      <c r="E3050" s="462" t="s">
        <v>258</v>
      </c>
    </row>
    <row r="3051" spans="1:5" x14ac:dyDescent="0.25">
      <c r="A3051" s="459">
        <v>12406</v>
      </c>
      <c r="B3051" s="460" t="s">
        <v>11208</v>
      </c>
      <c r="C3051" s="459" t="s">
        <v>5122</v>
      </c>
      <c r="D3051" s="463">
        <v>5.34</v>
      </c>
      <c r="E3051" s="462" t="s">
        <v>258</v>
      </c>
    </row>
    <row r="3052" spans="1:5" x14ac:dyDescent="0.25">
      <c r="A3052" s="459">
        <v>3929</v>
      </c>
      <c r="B3052" s="460" t="s">
        <v>11209</v>
      </c>
      <c r="C3052" s="459" t="s">
        <v>5122</v>
      </c>
      <c r="D3052" s="463">
        <v>58.13</v>
      </c>
      <c r="E3052" s="462" t="s">
        <v>258</v>
      </c>
    </row>
    <row r="3053" spans="1:5" x14ac:dyDescent="0.25">
      <c r="A3053" s="459">
        <v>3931</v>
      </c>
      <c r="B3053" s="460" t="s">
        <v>11210</v>
      </c>
      <c r="C3053" s="459" t="s">
        <v>5122</v>
      </c>
      <c r="D3053" s="463">
        <v>58.13</v>
      </c>
      <c r="E3053" s="462" t="s">
        <v>258</v>
      </c>
    </row>
    <row r="3054" spans="1:5" x14ac:dyDescent="0.25">
      <c r="A3054" s="459">
        <v>3930</v>
      </c>
      <c r="B3054" s="460" t="s">
        <v>11211</v>
      </c>
      <c r="C3054" s="459" t="s">
        <v>5122</v>
      </c>
      <c r="D3054" s="463">
        <v>58.13</v>
      </c>
      <c r="E3054" s="462" t="s">
        <v>258</v>
      </c>
    </row>
    <row r="3055" spans="1:5" x14ac:dyDescent="0.25">
      <c r="A3055" s="459">
        <v>3932</v>
      </c>
      <c r="B3055" s="460" t="s">
        <v>11212</v>
      </c>
      <c r="C3055" s="459" t="s">
        <v>5122</v>
      </c>
      <c r="D3055" s="463">
        <v>100.38</v>
      </c>
      <c r="E3055" s="462" t="s">
        <v>258</v>
      </c>
    </row>
    <row r="3056" spans="1:5" x14ac:dyDescent="0.25">
      <c r="A3056" s="459">
        <v>3933</v>
      </c>
      <c r="B3056" s="460" t="s">
        <v>11213</v>
      </c>
      <c r="C3056" s="459" t="s">
        <v>5122</v>
      </c>
      <c r="D3056" s="463">
        <v>100.38</v>
      </c>
      <c r="E3056" s="462" t="s">
        <v>258</v>
      </c>
    </row>
    <row r="3057" spans="1:5" x14ac:dyDescent="0.25">
      <c r="A3057" s="459">
        <v>3934</v>
      </c>
      <c r="B3057" s="460" t="s">
        <v>11214</v>
      </c>
      <c r="C3057" s="459" t="s">
        <v>5122</v>
      </c>
      <c r="D3057" s="463">
        <v>100.38</v>
      </c>
      <c r="E3057" s="462" t="s">
        <v>258</v>
      </c>
    </row>
    <row r="3058" spans="1:5" ht="25.5" x14ac:dyDescent="0.25">
      <c r="A3058" s="459">
        <v>40355</v>
      </c>
      <c r="B3058" s="460" t="s">
        <v>11215</v>
      </c>
      <c r="C3058" s="459" t="s">
        <v>5122</v>
      </c>
      <c r="D3058" s="463">
        <v>6.02</v>
      </c>
      <c r="E3058" s="462" t="s">
        <v>258</v>
      </c>
    </row>
    <row r="3059" spans="1:5" ht="25.5" x14ac:dyDescent="0.25">
      <c r="A3059" s="459">
        <v>40364</v>
      </c>
      <c r="B3059" s="460" t="s">
        <v>11216</v>
      </c>
      <c r="C3059" s="459" t="s">
        <v>5122</v>
      </c>
      <c r="D3059" s="463">
        <v>28.2</v>
      </c>
      <c r="E3059" s="462" t="s">
        <v>258</v>
      </c>
    </row>
    <row r="3060" spans="1:5" ht="25.5" x14ac:dyDescent="0.25">
      <c r="A3060" s="459">
        <v>40361</v>
      </c>
      <c r="B3060" s="460" t="s">
        <v>11217</v>
      </c>
      <c r="C3060" s="459" t="s">
        <v>5122</v>
      </c>
      <c r="D3060" s="463">
        <v>22.05</v>
      </c>
      <c r="E3060" s="462" t="s">
        <v>258</v>
      </c>
    </row>
    <row r="3061" spans="1:5" ht="25.5" x14ac:dyDescent="0.25">
      <c r="A3061" s="459">
        <v>40358</v>
      </c>
      <c r="B3061" s="460" t="s">
        <v>11218</v>
      </c>
      <c r="C3061" s="459" t="s">
        <v>5122</v>
      </c>
      <c r="D3061" s="463">
        <v>8.4</v>
      </c>
      <c r="E3061" s="462" t="s">
        <v>258</v>
      </c>
    </row>
    <row r="3062" spans="1:5" ht="25.5" x14ac:dyDescent="0.25">
      <c r="A3062" s="459">
        <v>40370</v>
      </c>
      <c r="B3062" s="460" t="s">
        <v>11219</v>
      </c>
      <c r="C3062" s="459" t="s">
        <v>5122</v>
      </c>
      <c r="D3062" s="463">
        <v>89.47</v>
      </c>
      <c r="E3062" s="462" t="s">
        <v>258</v>
      </c>
    </row>
    <row r="3063" spans="1:5" ht="25.5" x14ac:dyDescent="0.25">
      <c r="A3063" s="459">
        <v>40367</v>
      </c>
      <c r="B3063" s="460" t="s">
        <v>11220</v>
      </c>
      <c r="C3063" s="459" t="s">
        <v>5122</v>
      </c>
      <c r="D3063" s="463">
        <v>44.47</v>
      </c>
      <c r="E3063" s="462" t="s">
        <v>258</v>
      </c>
    </row>
    <row r="3064" spans="1:5" ht="25.5" x14ac:dyDescent="0.25">
      <c r="A3064" s="459">
        <v>40373</v>
      </c>
      <c r="B3064" s="460" t="s">
        <v>11221</v>
      </c>
      <c r="C3064" s="459" t="s">
        <v>5122</v>
      </c>
      <c r="D3064" s="463">
        <v>120.99</v>
      </c>
      <c r="E3064" s="462" t="s">
        <v>258</v>
      </c>
    </row>
    <row r="3065" spans="1:5" ht="25.5" x14ac:dyDescent="0.25">
      <c r="A3065" s="459">
        <v>38947</v>
      </c>
      <c r="B3065" s="460" t="s">
        <v>11222</v>
      </c>
      <c r="C3065" s="459" t="s">
        <v>5122</v>
      </c>
      <c r="D3065" s="463">
        <v>6.07</v>
      </c>
      <c r="E3065" s="462" t="s">
        <v>258</v>
      </c>
    </row>
    <row r="3066" spans="1:5" ht="25.5" x14ac:dyDescent="0.25">
      <c r="A3066" s="459">
        <v>38948</v>
      </c>
      <c r="B3066" s="460" t="s">
        <v>11223</v>
      </c>
      <c r="C3066" s="459" t="s">
        <v>5122</v>
      </c>
      <c r="D3066" s="463">
        <v>9.68</v>
      </c>
      <c r="E3066" s="462" t="s">
        <v>258</v>
      </c>
    </row>
    <row r="3067" spans="1:5" ht="25.5" x14ac:dyDescent="0.25">
      <c r="A3067" s="459">
        <v>38949</v>
      </c>
      <c r="B3067" s="460" t="s">
        <v>11224</v>
      </c>
      <c r="C3067" s="459" t="s">
        <v>5122</v>
      </c>
      <c r="D3067" s="463">
        <v>10.74</v>
      </c>
      <c r="E3067" s="462" t="s">
        <v>258</v>
      </c>
    </row>
    <row r="3068" spans="1:5" ht="25.5" x14ac:dyDescent="0.25">
      <c r="A3068" s="459">
        <v>38951</v>
      </c>
      <c r="B3068" s="460" t="s">
        <v>11225</v>
      </c>
      <c r="C3068" s="459" t="s">
        <v>5122</v>
      </c>
      <c r="D3068" s="463">
        <v>16.989999999999998</v>
      </c>
      <c r="E3068" s="462" t="s">
        <v>258</v>
      </c>
    </row>
    <row r="3069" spans="1:5" x14ac:dyDescent="0.25">
      <c r="A3069" s="459">
        <v>39312</v>
      </c>
      <c r="B3069" s="460" t="s">
        <v>11226</v>
      </c>
      <c r="C3069" s="459" t="s">
        <v>5122</v>
      </c>
      <c r="D3069" s="463">
        <v>13.18</v>
      </c>
      <c r="E3069" s="462" t="s">
        <v>258</v>
      </c>
    </row>
    <row r="3070" spans="1:5" x14ac:dyDescent="0.25">
      <c r="A3070" s="459">
        <v>39313</v>
      </c>
      <c r="B3070" s="460" t="s">
        <v>11227</v>
      </c>
      <c r="C3070" s="459" t="s">
        <v>5122</v>
      </c>
      <c r="D3070" s="463">
        <v>17.2</v>
      </c>
      <c r="E3070" s="462" t="s">
        <v>258</v>
      </c>
    </row>
    <row r="3071" spans="1:5" x14ac:dyDescent="0.25">
      <c r="A3071" s="459">
        <v>38950</v>
      </c>
      <c r="B3071" s="460" t="s">
        <v>11228</v>
      </c>
      <c r="C3071" s="459" t="s">
        <v>5122</v>
      </c>
      <c r="D3071" s="463">
        <v>25.88</v>
      </c>
      <c r="E3071" s="462" t="s">
        <v>258</v>
      </c>
    </row>
    <row r="3072" spans="1:5" x14ac:dyDescent="0.25">
      <c r="A3072" s="459">
        <v>39314</v>
      </c>
      <c r="B3072" s="460" t="s">
        <v>11229</v>
      </c>
      <c r="C3072" s="459" t="s">
        <v>5122</v>
      </c>
      <c r="D3072" s="463">
        <v>27.31</v>
      </c>
      <c r="E3072" s="462" t="s">
        <v>258</v>
      </c>
    </row>
    <row r="3073" spans="1:5" x14ac:dyDescent="0.25">
      <c r="A3073" s="459">
        <v>3907</v>
      </c>
      <c r="B3073" s="460" t="s">
        <v>11230</v>
      </c>
      <c r="C3073" s="459" t="s">
        <v>5122</v>
      </c>
      <c r="D3073" s="463">
        <v>3.01</v>
      </c>
      <c r="E3073" s="462" t="s">
        <v>258</v>
      </c>
    </row>
    <row r="3074" spans="1:5" x14ac:dyDescent="0.25">
      <c r="A3074" s="459">
        <v>3889</v>
      </c>
      <c r="B3074" s="460" t="s">
        <v>11231</v>
      </c>
      <c r="C3074" s="459" t="s">
        <v>5122</v>
      </c>
      <c r="D3074" s="463">
        <v>2.2999999999999998</v>
      </c>
      <c r="E3074" s="462" t="s">
        <v>258</v>
      </c>
    </row>
    <row r="3075" spans="1:5" x14ac:dyDescent="0.25">
      <c r="A3075" s="459">
        <v>3868</v>
      </c>
      <c r="B3075" s="460" t="s">
        <v>11232</v>
      </c>
      <c r="C3075" s="459" t="s">
        <v>5122</v>
      </c>
      <c r="D3075" s="463">
        <v>0.89</v>
      </c>
      <c r="E3075" s="462" t="s">
        <v>258</v>
      </c>
    </row>
    <row r="3076" spans="1:5" x14ac:dyDescent="0.25">
      <c r="A3076" s="459">
        <v>3869</v>
      </c>
      <c r="B3076" s="460" t="s">
        <v>11233</v>
      </c>
      <c r="C3076" s="459" t="s">
        <v>5122</v>
      </c>
      <c r="D3076" s="463">
        <v>2.5499999999999998</v>
      </c>
      <c r="E3076" s="462" t="s">
        <v>258</v>
      </c>
    </row>
    <row r="3077" spans="1:5" x14ac:dyDescent="0.25">
      <c r="A3077" s="459">
        <v>3872</v>
      </c>
      <c r="B3077" s="460" t="s">
        <v>11234</v>
      </c>
      <c r="C3077" s="459" t="s">
        <v>5122</v>
      </c>
      <c r="D3077" s="463">
        <v>3.1</v>
      </c>
      <c r="E3077" s="462" t="s">
        <v>258</v>
      </c>
    </row>
    <row r="3078" spans="1:5" x14ac:dyDescent="0.25">
      <c r="A3078" s="459">
        <v>3850</v>
      </c>
      <c r="B3078" s="460" t="s">
        <v>11235</v>
      </c>
      <c r="C3078" s="459" t="s">
        <v>5122</v>
      </c>
      <c r="D3078" s="463">
        <v>8</v>
      </c>
      <c r="E3078" s="462" t="s">
        <v>258</v>
      </c>
    </row>
    <row r="3079" spans="1:5" x14ac:dyDescent="0.25">
      <c r="A3079" s="459">
        <v>38023</v>
      </c>
      <c r="B3079" s="460" t="s">
        <v>11236</v>
      </c>
      <c r="C3079" s="459" t="s">
        <v>5122</v>
      </c>
      <c r="D3079" s="463">
        <v>3.37</v>
      </c>
      <c r="E3079" s="462" t="s">
        <v>258</v>
      </c>
    </row>
    <row r="3080" spans="1:5" x14ac:dyDescent="0.25">
      <c r="A3080" s="459">
        <v>37986</v>
      </c>
      <c r="B3080" s="460" t="s">
        <v>11237</v>
      </c>
      <c r="C3080" s="459" t="s">
        <v>5122</v>
      </c>
      <c r="D3080" s="463">
        <v>0.98</v>
      </c>
      <c r="E3080" s="462" t="s">
        <v>258</v>
      </c>
    </row>
    <row r="3081" spans="1:5" x14ac:dyDescent="0.25">
      <c r="A3081" s="459">
        <v>37987</v>
      </c>
      <c r="B3081" s="460" t="s">
        <v>11238</v>
      </c>
      <c r="C3081" s="459" t="s">
        <v>5122</v>
      </c>
      <c r="D3081" s="463">
        <v>73.48</v>
      </c>
      <c r="E3081" s="462" t="s">
        <v>258</v>
      </c>
    </row>
    <row r="3082" spans="1:5" x14ac:dyDescent="0.25">
      <c r="A3082" s="459">
        <v>37988</v>
      </c>
      <c r="B3082" s="460" t="s">
        <v>11239</v>
      </c>
      <c r="C3082" s="459" t="s">
        <v>5122</v>
      </c>
      <c r="D3082" s="463">
        <v>119.85</v>
      </c>
      <c r="E3082" s="462" t="s">
        <v>258</v>
      </c>
    </row>
    <row r="3083" spans="1:5" x14ac:dyDescent="0.25">
      <c r="A3083" s="459">
        <v>21120</v>
      </c>
      <c r="B3083" s="460" t="s">
        <v>11240</v>
      </c>
      <c r="C3083" s="459" t="s">
        <v>5122</v>
      </c>
      <c r="D3083" s="463">
        <v>5.97</v>
      </c>
      <c r="E3083" s="462" t="s">
        <v>258</v>
      </c>
    </row>
    <row r="3084" spans="1:5" x14ac:dyDescent="0.25">
      <c r="A3084" s="459">
        <v>39318</v>
      </c>
      <c r="B3084" s="460" t="s">
        <v>11241</v>
      </c>
      <c r="C3084" s="459" t="s">
        <v>5122</v>
      </c>
      <c r="D3084" s="463">
        <v>4.92</v>
      </c>
      <c r="E3084" s="462" t="s">
        <v>258</v>
      </c>
    </row>
    <row r="3085" spans="1:5" x14ac:dyDescent="0.25">
      <c r="A3085" s="459">
        <v>20162</v>
      </c>
      <c r="B3085" s="460" t="s">
        <v>11242</v>
      </c>
      <c r="C3085" s="459" t="s">
        <v>5122</v>
      </c>
      <c r="D3085" s="463">
        <v>10.46</v>
      </c>
      <c r="E3085" s="462" t="s">
        <v>258</v>
      </c>
    </row>
    <row r="3086" spans="1:5" x14ac:dyDescent="0.25">
      <c r="A3086" s="459">
        <v>40366</v>
      </c>
      <c r="B3086" s="460" t="s">
        <v>11243</v>
      </c>
      <c r="C3086" s="459" t="s">
        <v>5122</v>
      </c>
      <c r="D3086" s="463">
        <v>21.99</v>
      </c>
      <c r="E3086" s="462" t="s">
        <v>258</v>
      </c>
    </row>
    <row r="3087" spans="1:5" x14ac:dyDescent="0.25">
      <c r="A3087" s="459">
        <v>40363</v>
      </c>
      <c r="B3087" s="460" t="s">
        <v>11244</v>
      </c>
      <c r="C3087" s="459" t="s">
        <v>5122</v>
      </c>
      <c r="D3087" s="463">
        <v>17.2</v>
      </c>
      <c r="E3087" s="462" t="s">
        <v>258</v>
      </c>
    </row>
    <row r="3088" spans="1:5" x14ac:dyDescent="0.25">
      <c r="A3088" s="459">
        <v>40354</v>
      </c>
      <c r="B3088" s="460" t="s">
        <v>11245</v>
      </c>
      <c r="C3088" s="459" t="s">
        <v>5122</v>
      </c>
      <c r="D3088" s="463">
        <v>7.49</v>
      </c>
      <c r="E3088" s="462" t="s">
        <v>258</v>
      </c>
    </row>
    <row r="3089" spans="1:5" x14ac:dyDescent="0.25">
      <c r="A3089" s="459">
        <v>40360</v>
      </c>
      <c r="B3089" s="460" t="s">
        <v>11246</v>
      </c>
      <c r="C3089" s="459" t="s">
        <v>5122</v>
      </c>
      <c r="D3089" s="463">
        <v>11.28</v>
      </c>
      <c r="E3089" s="462" t="s">
        <v>258</v>
      </c>
    </row>
    <row r="3090" spans="1:5" x14ac:dyDescent="0.25">
      <c r="A3090" s="459">
        <v>40372</v>
      </c>
      <c r="B3090" s="460" t="s">
        <v>11247</v>
      </c>
      <c r="C3090" s="459" t="s">
        <v>5122</v>
      </c>
      <c r="D3090" s="463">
        <v>69.650000000000006</v>
      </c>
      <c r="E3090" s="462" t="s">
        <v>258</v>
      </c>
    </row>
    <row r="3091" spans="1:5" x14ac:dyDescent="0.25">
      <c r="A3091" s="459">
        <v>40369</v>
      </c>
      <c r="B3091" s="460" t="s">
        <v>11248</v>
      </c>
      <c r="C3091" s="459" t="s">
        <v>5122</v>
      </c>
      <c r="D3091" s="463">
        <v>34.659999999999997</v>
      </c>
      <c r="E3091" s="462" t="s">
        <v>258</v>
      </c>
    </row>
    <row r="3092" spans="1:5" x14ac:dyDescent="0.25">
      <c r="A3092" s="459">
        <v>40357</v>
      </c>
      <c r="B3092" s="460" t="s">
        <v>11249</v>
      </c>
      <c r="C3092" s="459" t="s">
        <v>5122</v>
      </c>
      <c r="D3092" s="463">
        <v>8.4</v>
      </c>
      <c r="E3092" s="462" t="s">
        <v>258</v>
      </c>
    </row>
    <row r="3093" spans="1:5" x14ac:dyDescent="0.25">
      <c r="A3093" s="459">
        <v>40375</v>
      </c>
      <c r="B3093" s="460" t="s">
        <v>11250</v>
      </c>
      <c r="C3093" s="459" t="s">
        <v>5122</v>
      </c>
      <c r="D3093" s="463">
        <v>94.29</v>
      </c>
      <c r="E3093" s="462" t="s">
        <v>258</v>
      </c>
    </row>
    <row r="3094" spans="1:5" x14ac:dyDescent="0.25">
      <c r="A3094" s="459">
        <v>1893</v>
      </c>
      <c r="B3094" s="460" t="s">
        <v>11251</v>
      </c>
      <c r="C3094" s="459" t="s">
        <v>5122</v>
      </c>
      <c r="D3094" s="463">
        <v>2.2999999999999998</v>
      </c>
      <c r="E3094" s="462" t="s">
        <v>258</v>
      </c>
    </row>
    <row r="3095" spans="1:5" x14ac:dyDescent="0.25">
      <c r="A3095" s="459">
        <v>1902</v>
      </c>
      <c r="B3095" s="460" t="s">
        <v>11252</v>
      </c>
      <c r="C3095" s="459" t="s">
        <v>5122</v>
      </c>
      <c r="D3095" s="463">
        <v>1.67</v>
      </c>
      <c r="E3095" s="462" t="s">
        <v>258</v>
      </c>
    </row>
    <row r="3096" spans="1:5" x14ac:dyDescent="0.25">
      <c r="A3096" s="459">
        <v>1901</v>
      </c>
      <c r="B3096" s="460" t="s">
        <v>11253</v>
      </c>
      <c r="C3096" s="459" t="s">
        <v>5122</v>
      </c>
      <c r="D3096" s="463">
        <v>0.52</v>
      </c>
      <c r="E3096" s="462" t="s">
        <v>258</v>
      </c>
    </row>
    <row r="3097" spans="1:5" x14ac:dyDescent="0.25">
      <c r="A3097" s="459">
        <v>1892</v>
      </c>
      <c r="B3097" s="460" t="s">
        <v>11254</v>
      </c>
      <c r="C3097" s="459" t="s">
        <v>5122</v>
      </c>
      <c r="D3097" s="463">
        <v>1.08</v>
      </c>
      <c r="E3097" s="462" t="s">
        <v>258</v>
      </c>
    </row>
    <row r="3098" spans="1:5" x14ac:dyDescent="0.25">
      <c r="A3098" s="459">
        <v>1907</v>
      </c>
      <c r="B3098" s="460" t="s">
        <v>11255</v>
      </c>
      <c r="C3098" s="459" t="s">
        <v>5122</v>
      </c>
      <c r="D3098" s="463">
        <v>7.41</v>
      </c>
      <c r="E3098" s="462" t="s">
        <v>258</v>
      </c>
    </row>
    <row r="3099" spans="1:5" x14ac:dyDescent="0.25">
      <c r="A3099" s="459">
        <v>1894</v>
      </c>
      <c r="B3099" s="460" t="s">
        <v>11256</v>
      </c>
      <c r="C3099" s="459" t="s">
        <v>5122</v>
      </c>
      <c r="D3099" s="463">
        <v>3.33</v>
      </c>
      <c r="E3099" s="462" t="s">
        <v>258</v>
      </c>
    </row>
    <row r="3100" spans="1:5" x14ac:dyDescent="0.25">
      <c r="A3100" s="459">
        <v>1891</v>
      </c>
      <c r="B3100" s="460" t="s">
        <v>11257</v>
      </c>
      <c r="C3100" s="459" t="s">
        <v>5122</v>
      </c>
      <c r="D3100" s="463">
        <v>0.77</v>
      </c>
      <c r="E3100" s="462" t="s">
        <v>258</v>
      </c>
    </row>
    <row r="3101" spans="1:5" x14ac:dyDescent="0.25">
      <c r="A3101" s="459">
        <v>1896</v>
      </c>
      <c r="B3101" s="460" t="s">
        <v>11258</v>
      </c>
      <c r="C3101" s="459" t="s">
        <v>5122</v>
      </c>
      <c r="D3101" s="463">
        <v>9.9499999999999993</v>
      </c>
      <c r="E3101" s="462" t="s">
        <v>258</v>
      </c>
    </row>
    <row r="3102" spans="1:5" x14ac:dyDescent="0.25">
      <c r="A3102" s="459">
        <v>1895</v>
      </c>
      <c r="B3102" s="460" t="s">
        <v>11259</v>
      </c>
      <c r="C3102" s="459" t="s">
        <v>5122</v>
      </c>
      <c r="D3102" s="463">
        <v>17.489999999999998</v>
      </c>
      <c r="E3102" s="462" t="s">
        <v>258</v>
      </c>
    </row>
    <row r="3103" spans="1:5" x14ac:dyDescent="0.25">
      <c r="A3103" s="459">
        <v>2641</v>
      </c>
      <c r="B3103" s="460" t="s">
        <v>11260</v>
      </c>
      <c r="C3103" s="459" t="s">
        <v>5122</v>
      </c>
      <c r="D3103" s="463">
        <v>24.62</v>
      </c>
      <c r="E3103" s="462" t="s">
        <v>258</v>
      </c>
    </row>
    <row r="3104" spans="1:5" x14ac:dyDescent="0.25">
      <c r="A3104" s="459">
        <v>2636</v>
      </c>
      <c r="B3104" s="460" t="s">
        <v>11261</v>
      </c>
      <c r="C3104" s="459" t="s">
        <v>5122</v>
      </c>
      <c r="D3104" s="463">
        <v>1.58</v>
      </c>
      <c r="E3104" s="462" t="s">
        <v>258</v>
      </c>
    </row>
    <row r="3105" spans="1:5" x14ac:dyDescent="0.25">
      <c r="A3105" s="459">
        <v>2637</v>
      </c>
      <c r="B3105" s="460" t="s">
        <v>11262</v>
      </c>
      <c r="C3105" s="459" t="s">
        <v>5122</v>
      </c>
      <c r="D3105" s="463">
        <v>1.68</v>
      </c>
      <c r="E3105" s="462" t="s">
        <v>258</v>
      </c>
    </row>
    <row r="3106" spans="1:5" x14ac:dyDescent="0.25">
      <c r="A3106" s="459">
        <v>2638</v>
      </c>
      <c r="B3106" s="460" t="s">
        <v>11263</v>
      </c>
      <c r="C3106" s="459" t="s">
        <v>5122</v>
      </c>
      <c r="D3106" s="463">
        <v>1.96</v>
      </c>
      <c r="E3106" s="462" t="s">
        <v>258</v>
      </c>
    </row>
    <row r="3107" spans="1:5" x14ac:dyDescent="0.25">
      <c r="A3107" s="459">
        <v>2639</v>
      </c>
      <c r="B3107" s="460" t="s">
        <v>11264</v>
      </c>
      <c r="C3107" s="459" t="s">
        <v>5122</v>
      </c>
      <c r="D3107" s="463">
        <v>3.48</v>
      </c>
      <c r="E3107" s="462" t="s">
        <v>258</v>
      </c>
    </row>
    <row r="3108" spans="1:5" x14ac:dyDescent="0.25">
      <c r="A3108" s="459">
        <v>2644</v>
      </c>
      <c r="B3108" s="460" t="s">
        <v>11265</v>
      </c>
      <c r="C3108" s="459" t="s">
        <v>5122</v>
      </c>
      <c r="D3108" s="463">
        <v>5.03</v>
      </c>
      <c r="E3108" s="462" t="s">
        <v>258</v>
      </c>
    </row>
    <row r="3109" spans="1:5" x14ac:dyDescent="0.25">
      <c r="A3109" s="459">
        <v>2643</v>
      </c>
      <c r="B3109" s="460" t="s">
        <v>11266</v>
      </c>
      <c r="C3109" s="459" t="s">
        <v>5122</v>
      </c>
      <c r="D3109" s="463">
        <v>7.02</v>
      </c>
      <c r="E3109" s="462" t="s">
        <v>258</v>
      </c>
    </row>
    <row r="3110" spans="1:5" x14ac:dyDescent="0.25">
      <c r="A3110" s="459">
        <v>2640</v>
      </c>
      <c r="B3110" s="460" t="s">
        <v>11267</v>
      </c>
      <c r="C3110" s="459" t="s">
        <v>5122</v>
      </c>
      <c r="D3110" s="463">
        <v>10.24</v>
      </c>
      <c r="E3110" s="462" t="s">
        <v>258</v>
      </c>
    </row>
    <row r="3111" spans="1:5" x14ac:dyDescent="0.25">
      <c r="A3111" s="459">
        <v>2642</v>
      </c>
      <c r="B3111" s="460" t="s">
        <v>11268</v>
      </c>
      <c r="C3111" s="459" t="s">
        <v>5122</v>
      </c>
      <c r="D3111" s="463">
        <v>15.6</v>
      </c>
      <c r="E3111" s="462" t="s">
        <v>258</v>
      </c>
    </row>
    <row r="3112" spans="1:5" x14ac:dyDescent="0.25">
      <c r="A3112" s="459">
        <v>38943</v>
      </c>
      <c r="B3112" s="460" t="s">
        <v>11269</v>
      </c>
      <c r="C3112" s="459" t="s">
        <v>5122</v>
      </c>
      <c r="D3112" s="463">
        <v>4.4800000000000004</v>
      </c>
      <c r="E3112" s="462" t="s">
        <v>258</v>
      </c>
    </row>
    <row r="3113" spans="1:5" x14ac:dyDescent="0.25">
      <c r="A3113" s="459">
        <v>38944</v>
      </c>
      <c r="B3113" s="460" t="s">
        <v>11270</v>
      </c>
      <c r="C3113" s="459" t="s">
        <v>5122</v>
      </c>
      <c r="D3113" s="463">
        <v>6.92</v>
      </c>
      <c r="E3113" s="462" t="s">
        <v>258</v>
      </c>
    </row>
    <row r="3114" spans="1:5" x14ac:dyDescent="0.25">
      <c r="A3114" s="459">
        <v>38945</v>
      </c>
      <c r="B3114" s="460" t="s">
        <v>11271</v>
      </c>
      <c r="C3114" s="459" t="s">
        <v>5122</v>
      </c>
      <c r="D3114" s="463">
        <v>14.04</v>
      </c>
      <c r="E3114" s="462" t="s">
        <v>258</v>
      </c>
    </row>
    <row r="3115" spans="1:5" x14ac:dyDescent="0.25">
      <c r="A3115" s="459">
        <v>38946</v>
      </c>
      <c r="B3115" s="460" t="s">
        <v>11272</v>
      </c>
      <c r="C3115" s="459" t="s">
        <v>5122</v>
      </c>
      <c r="D3115" s="463">
        <v>20.94</v>
      </c>
      <c r="E3115" s="462" t="s">
        <v>258</v>
      </c>
    </row>
    <row r="3116" spans="1:5" x14ac:dyDescent="0.25">
      <c r="A3116" s="459">
        <v>39308</v>
      </c>
      <c r="B3116" s="460" t="s">
        <v>11273</v>
      </c>
      <c r="C3116" s="459" t="s">
        <v>5122</v>
      </c>
      <c r="D3116" s="463">
        <v>9.1300000000000008</v>
      </c>
      <c r="E3116" s="462" t="s">
        <v>258</v>
      </c>
    </row>
    <row r="3117" spans="1:5" x14ac:dyDescent="0.25">
      <c r="A3117" s="459">
        <v>39309</v>
      </c>
      <c r="B3117" s="460" t="s">
        <v>11274</v>
      </c>
      <c r="C3117" s="459" t="s">
        <v>5122</v>
      </c>
      <c r="D3117" s="463">
        <v>13.2</v>
      </c>
      <c r="E3117" s="462" t="s">
        <v>258</v>
      </c>
    </row>
    <row r="3118" spans="1:5" x14ac:dyDescent="0.25">
      <c r="A3118" s="459">
        <v>39310</v>
      </c>
      <c r="B3118" s="460" t="s">
        <v>11275</v>
      </c>
      <c r="C3118" s="459" t="s">
        <v>5122</v>
      </c>
      <c r="D3118" s="463">
        <v>20.010000000000002</v>
      </c>
      <c r="E3118" s="462" t="s">
        <v>258</v>
      </c>
    </row>
    <row r="3119" spans="1:5" x14ac:dyDescent="0.25">
      <c r="A3119" s="459">
        <v>39311</v>
      </c>
      <c r="B3119" s="460" t="s">
        <v>11276</v>
      </c>
      <c r="C3119" s="459" t="s">
        <v>5122</v>
      </c>
      <c r="D3119" s="463">
        <v>30.08</v>
      </c>
      <c r="E3119" s="462" t="s">
        <v>258</v>
      </c>
    </row>
    <row r="3120" spans="1:5" x14ac:dyDescent="0.25">
      <c r="A3120" s="459">
        <v>39855</v>
      </c>
      <c r="B3120" s="460" t="s">
        <v>11277</v>
      </c>
      <c r="C3120" s="459" t="s">
        <v>5122</v>
      </c>
      <c r="D3120" s="463">
        <v>1.67</v>
      </c>
      <c r="E3120" s="462" t="s">
        <v>258</v>
      </c>
    </row>
    <row r="3121" spans="1:5" x14ac:dyDescent="0.25">
      <c r="A3121" s="459">
        <v>39856</v>
      </c>
      <c r="B3121" s="460" t="s">
        <v>11278</v>
      </c>
      <c r="C3121" s="459" t="s">
        <v>5122</v>
      </c>
      <c r="D3121" s="463">
        <v>3.95</v>
      </c>
      <c r="E3121" s="462" t="s">
        <v>258</v>
      </c>
    </row>
    <row r="3122" spans="1:5" x14ac:dyDescent="0.25">
      <c r="A3122" s="459">
        <v>39857</v>
      </c>
      <c r="B3122" s="460" t="s">
        <v>11279</v>
      </c>
      <c r="C3122" s="459" t="s">
        <v>5122</v>
      </c>
      <c r="D3122" s="463">
        <v>6.39</v>
      </c>
      <c r="E3122" s="462" t="s">
        <v>258</v>
      </c>
    </row>
    <row r="3123" spans="1:5" x14ac:dyDescent="0.25">
      <c r="A3123" s="459">
        <v>39858</v>
      </c>
      <c r="B3123" s="460" t="s">
        <v>11280</v>
      </c>
      <c r="C3123" s="459" t="s">
        <v>5122</v>
      </c>
      <c r="D3123" s="463">
        <v>14.19</v>
      </c>
      <c r="E3123" s="462" t="s">
        <v>258</v>
      </c>
    </row>
    <row r="3124" spans="1:5" x14ac:dyDescent="0.25">
      <c r="A3124" s="459">
        <v>39859</v>
      </c>
      <c r="B3124" s="460" t="s">
        <v>11281</v>
      </c>
      <c r="C3124" s="459" t="s">
        <v>5122</v>
      </c>
      <c r="D3124" s="463">
        <v>21.87</v>
      </c>
      <c r="E3124" s="462" t="s">
        <v>258</v>
      </c>
    </row>
    <row r="3125" spans="1:5" x14ac:dyDescent="0.25">
      <c r="A3125" s="459">
        <v>39860</v>
      </c>
      <c r="B3125" s="460" t="s">
        <v>11282</v>
      </c>
      <c r="C3125" s="459" t="s">
        <v>5122</v>
      </c>
      <c r="D3125" s="463">
        <v>33.56</v>
      </c>
      <c r="E3125" s="462" t="s">
        <v>258</v>
      </c>
    </row>
    <row r="3126" spans="1:5" x14ac:dyDescent="0.25">
      <c r="A3126" s="459">
        <v>39861</v>
      </c>
      <c r="B3126" s="460" t="s">
        <v>11283</v>
      </c>
      <c r="C3126" s="459" t="s">
        <v>5122</v>
      </c>
      <c r="D3126" s="463">
        <v>95.82</v>
      </c>
      <c r="E3126" s="462" t="s">
        <v>258</v>
      </c>
    </row>
    <row r="3127" spans="1:5" x14ac:dyDescent="0.25">
      <c r="A3127" s="459">
        <v>38447</v>
      </c>
      <c r="B3127" s="460" t="s">
        <v>11284</v>
      </c>
      <c r="C3127" s="459" t="s">
        <v>5122</v>
      </c>
      <c r="D3127" s="463">
        <v>70.31</v>
      </c>
      <c r="E3127" s="462" t="s">
        <v>258</v>
      </c>
    </row>
    <row r="3128" spans="1:5" x14ac:dyDescent="0.25">
      <c r="A3128" s="459">
        <v>36320</v>
      </c>
      <c r="B3128" s="460" t="s">
        <v>11285</v>
      </c>
      <c r="C3128" s="459" t="s">
        <v>5122</v>
      </c>
      <c r="D3128" s="463">
        <v>1.02</v>
      </c>
      <c r="E3128" s="462" t="s">
        <v>258</v>
      </c>
    </row>
    <row r="3129" spans="1:5" x14ac:dyDescent="0.25">
      <c r="A3129" s="459">
        <v>36324</v>
      </c>
      <c r="B3129" s="460" t="s">
        <v>11286</v>
      </c>
      <c r="C3129" s="459" t="s">
        <v>5122</v>
      </c>
      <c r="D3129" s="463">
        <v>1.54</v>
      </c>
      <c r="E3129" s="462" t="s">
        <v>258</v>
      </c>
    </row>
    <row r="3130" spans="1:5" x14ac:dyDescent="0.25">
      <c r="A3130" s="459">
        <v>38441</v>
      </c>
      <c r="B3130" s="460" t="s">
        <v>11287</v>
      </c>
      <c r="C3130" s="459" t="s">
        <v>5122</v>
      </c>
      <c r="D3130" s="463">
        <v>2.02</v>
      </c>
      <c r="E3130" s="462" t="s">
        <v>258</v>
      </c>
    </row>
    <row r="3131" spans="1:5" x14ac:dyDescent="0.25">
      <c r="A3131" s="459">
        <v>38442</v>
      </c>
      <c r="B3131" s="460" t="s">
        <v>11288</v>
      </c>
      <c r="C3131" s="459" t="s">
        <v>5122</v>
      </c>
      <c r="D3131" s="463">
        <v>5.15</v>
      </c>
      <c r="E3131" s="462" t="s">
        <v>258</v>
      </c>
    </row>
    <row r="3132" spans="1:5" x14ac:dyDescent="0.25">
      <c r="A3132" s="459">
        <v>38443</v>
      </c>
      <c r="B3132" s="460" t="s">
        <v>11289</v>
      </c>
      <c r="C3132" s="459" t="s">
        <v>5122</v>
      </c>
      <c r="D3132" s="463">
        <v>7.79</v>
      </c>
      <c r="E3132" s="462" t="s">
        <v>258</v>
      </c>
    </row>
    <row r="3133" spans="1:5" x14ac:dyDescent="0.25">
      <c r="A3133" s="459">
        <v>38444</v>
      </c>
      <c r="B3133" s="460" t="s">
        <v>11290</v>
      </c>
      <c r="C3133" s="459" t="s">
        <v>5122</v>
      </c>
      <c r="D3133" s="463">
        <v>11.59</v>
      </c>
      <c r="E3133" s="462" t="s">
        <v>258</v>
      </c>
    </row>
    <row r="3134" spans="1:5" x14ac:dyDescent="0.25">
      <c r="A3134" s="459">
        <v>38445</v>
      </c>
      <c r="B3134" s="460" t="s">
        <v>11291</v>
      </c>
      <c r="C3134" s="459" t="s">
        <v>5122</v>
      </c>
      <c r="D3134" s="463">
        <v>27.23</v>
      </c>
      <c r="E3134" s="462" t="s">
        <v>258</v>
      </c>
    </row>
    <row r="3135" spans="1:5" x14ac:dyDescent="0.25">
      <c r="A3135" s="459">
        <v>38446</v>
      </c>
      <c r="B3135" s="460" t="s">
        <v>11292</v>
      </c>
      <c r="C3135" s="459" t="s">
        <v>5122</v>
      </c>
      <c r="D3135" s="463">
        <v>43.94</v>
      </c>
      <c r="E3135" s="462" t="s">
        <v>258</v>
      </c>
    </row>
    <row r="3136" spans="1:5" x14ac:dyDescent="0.25">
      <c r="A3136" s="459">
        <v>3867</v>
      </c>
      <c r="B3136" s="460" t="s">
        <v>11293</v>
      </c>
      <c r="C3136" s="459" t="s">
        <v>5122</v>
      </c>
      <c r="D3136" s="463">
        <v>53.74</v>
      </c>
      <c r="E3136" s="462" t="s">
        <v>258</v>
      </c>
    </row>
    <row r="3137" spans="1:5" x14ac:dyDescent="0.25">
      <c r="A3137" s="459">
        <v>3861</v>
      </c>
      <c r="B3137" s="460" t="s">
        <v>11294</v>
      </c>
      <c r="C3137" s="459" t="s">
        <v>5122</v>
      </c>
      <c r="D3137" s="463">
        <v>0.44</v>
      </c>
      <c r="E3137" s="462" t="s">
        <v>258</v>
      </c>
    </row>
    <row r="3138" spans="1:5" x14ac:dyDescent="0.25">
      <c r="A3138" s="459">
        <v>3904</v>
      </c>
      <c r="B3138" s="460" t="s">
        <v>11295</v>
      </c>
      <c r="C3138" s="459" t="s">
        <v>5122</v>
      </c>
      <c r="D3138" s="463">
        <v>0.54</v>
      </c>
      <c r="E3138" s="462" t="s">
        <v>258</v>
      </c>
    </row>
    <row r="3139" spans="1:5" x14ac:dyDescent="0.25">
      <c r="A3139" s="459">
        <v>3903</v>
      </c>
      <c r="B3139" s="460" t="s">
        <v>11296</v>
      </c>
      <c r="C3139" s="459" t="s">
        <v>5122</v>
      </c>
      <c r="D3139" s="463">
        <v>1.33</v>
      </c>
      <c r="E3139" s="462" t="s">
        <v>258</v>
      </c>
    </row>
    <row r="3140" spans="1:5" x14ac:dyDescent="0.25">
      <c r="A3140" s="459">
        <v>3862</v>
      </c>
      <c r="B3140" s="460" t="s">
        <v>11297</v>
      </c>
      <c r="C3140" s="459" t="s">
        <v>5122</v>
      </c>
      <c r="D3140" s="463">
        <v>2.72</v>
      </c>
      <c r="E3140" s="462" t="s">
        <v>258</v>
      </c>
    </row>
    <row r="3141" spans="1:5" x14ac:dyDescent="0.25">
      <c r="A3141" s="459">
        <v>3863</v>
      </c>
      <c r="B3141" s="460" t="s">
        <v>11298</v>
      </c>
      <c r="C3141" s="459" t="s">
        <v>5122</v>
      </c>
      <c r="D3141" s="463">
        <v>3.19</v>
      </c>
      <c r="E3141" s="462" t="s">
        <v>258</v>
      </c>
    </row>
    <row r="3142" spans="1:5" x14ac:dyDescent="0.25">
      <c r="A3142" s="459">
        <v>3864</v>
      </c>
      <c r="B3142" s="460" t="s">
        <v>11299</v>
      </c>
      <c r="C3142" s="459" t="s">
        <v>5122</v>
      </c>
      <c r="D3142" s="463">
        <v>8.32</v>
      </c>
      <c r="E3142" s="462" t="s">
        <v>258</v>
      </c>
    </row>
    <row r="3143" spans="1:5" x14ac:dyDescent="0.25">
      <c r="A3143" s="459">
        <v>3865</v>
      </c>
      <c r="B3143" s="460" t="s">
        <v>11300</v>
      </c>
      <c r="C3143" s="459" t="s">
        <v>5122</v>
      </c>
      <c r="D3143" s="463">
        <v>14.47</v>
      </c>
      <c r="E3143" s="462" t="s">
        <v>258</v>
      </c>
    </row>
    <row r="3144" spans="1:5" x14ac:dyDescent="0.25">
      <c r="A3144" s="459">
        <v>3866</v>
      </c>
      <c r="B3144" s="460" t="s">
        <v>11301</v>
      </c>
      <c r="C3144" s="459" t="s">
        <v>5122</v>
      </c>
      <c r="D3144" s="463">
        <v>33.130000000000003</v>
      </c>
      <c r="E3144" s="462" t="s">
        <v>258</v>
      </c>
    </row>
    <row r="3145" spans="1:5" x14ac:dyDescent="0.25">
      <c r="A3145" s="459">
        <v>3902</v>
      </c>
      <c r="B3145" s="460" t="s">
        <v>11302</v>
      </c>
      <c r="C3145" s="459" t="s">
        <v>5122</v>
      </c>
      <c r="D3145" s="463">
        <v>16.11</v>
      </c>
      <c r="E3145" s="462" t="s">
        <v>258</v>
      </c>
    </row>
    <row r="3146" spans="1:5" x14ac:dyDescent="0.25">
      <c r="A3146" s="459">
        <v>3878</v>
      </c>
      <c r="B3146" s="460" t="s">
        <v>11303</v>
      </c>
      <c r="C3146" s="459" t="s">
        <v>5122</v>
      </c>
      <c r="D3146" s="463">
        <v>5.09</v>
      </c>
      <c r="E3146" s="462" t="s">
        <v>258</v>
      </c>
    </row>
    <row r="3147" spans="1:5" x14ac:dyDescent="0.25">
      <c r="A3147" s="459">
        <v>3877</v>
      </c>
      <c r="B3147" s="460" t="s">
        <v>11304</v>
      </c>
      <c r="C3147" s="459" t="s">
        <v>5122</v>
      </c>
      <c r="D3147" s="463">
        <v>4.6500000000000004</v>
      </c>
      <c r="E3147" s="462" t="s">
        <v>258</v>
      </c>
    </row>
    <row r="3148" spans="1:5" x14ac:dyDescent="0.25">
      <c r="A3148" s="459">
        <v>3879</v>
      </c>
      <c r="B3148" s="460" t="s">
        <v>11305</v>
      </c>
      <c r="C3148" s="459" t="s">
        <v>5122</v>
      </c>
      <c r="D3148" s="463">
        <v>10.27</v>
      </c>
      <c r="E3148" s="462" t="s">
        <v>258</v>
      </c>
    </row>
    <row r="3149" spans="1:5" x14ac:dyDescent="0.25">
      <c r="A3149" s="459">
        <v>3880</v>
      </c>
      <c r="B3149" s="460" t="s">
        <v>11306</v>
      </c>
      <c r="C3149" s="459" t="s">
        <v>5122</v>
      </c>
      <c r="D3149" s="463">
        <v>23.17</v>
      </c>
      <c r="E3149" s="462" t="s">
        <v>258</v>
      </c>
    </row>
    <row r="3150" spans="1:5" x14ac:dyDescent="0.25">
      <c r="A3150" s="459">
        <v>12892</v>
      </c>
      <c r="B3150" s="460" t="s">
        <v>11307</v>
      </c>
      <c r="C3150" s="459" t="s">
        <v>5131</v>
      </c>
      <c r="D3150" s="463">
        <v>10.08</v>
      </c>
      <c r="E3150" s="462" t="s">
        <v>258</v>
      </c>
    </row>
    <row r="3151" spans="1:5" x14ac:dyDescent="0.25">
      <c r="A3151" s="459">
        <v>3883</v>
      </c>
      <c r="B3151" s="460" t="s">
        <v>11308</v>
      </c>
      <c r="C3151" s="459" t="s">
        <v>5122</v>
      </c>
      <c r="D3151" s="463">
        <v>1.07</v>
      </c>
      <c r="E3151" s="462" t="s">
        <v>258</v>
      </c>
    </row>
    <row r="3152" spans="1:5" x14ac:dyDescent="0.25">
      <c r="A3152" s="459">
        <v>3876</v>
      </c>
      <c r="B3152" s="460" t="s">
        <v>11309</v>
      </c>
      <c r="C3152" s="459" t="s">
        <v>5122</v>
      </c>
      <c r="D3152" s="463">
        <v>2.68</v>
      </c>
      <c r="E3152" s="462" t="s">
        <v>258</v>
      </c>
    </row>
    <row r="3153" spans="1:5" x14ac:dyDescent="0.25">
      <c r="A3153" s="459">
        <v>3884</v>
      </c>
      <c r="B3153" s="460" t="s">
        <v>11310</v>
      </c>
      <c r="C3153" s="459" t="s">
        <v>5122</v>
      </c>
      <c r="D3153" s="463">
        <v>1.6</v>
      </c>
      <c r="E3153" s="462" t="s">
        <v>258</v>
      </c>
    </row>
    <row r="3154" spans="1:5" x14ac:dyDescent="0.25">
      <c r="A3154" s="459">
        <v>3837</v>
      </c>
      <c r="B3154" s="460" t="s">
        <v>11311</v>
      </c>
      <c r="C3154" s="459" t="s">
        <v>5122</v>
      </c>
      <c r="D3154" s="463">
        <v>33.549999999999997</v>
      </c>
      <c r="E3154" s="462" t="s">
        <v>258</v>
      </c>
    </row>
    <row r="3155" spans="1:5" x14ac:dyDescent="0.25">
      <c r="A3155" s="459">
        <v>3845</v>
      </c>
      <c r="B3155" s="460" t="s">
        <v>11312</v>
      </c>
      <c r="C3155" s="459" t="s">
        <v>5122</v>
      </c>
      <c r="D3155" s="463">
        <v>12.25</v>
      </c>
      <c r="E3155" s="462" t="s">
        <v>258</v>
      </c>
    </row>
    <row r="3156" spans="1:5" x14ac:dyDescent="0.25">
      <c r="A3156" s="459">
        <v>11045</v>
      </c>
      <c r="B3156" s="460" t="s">
        <v>11313</v>
      </c>
      <c r="C3156" s="459" t="s">
        <v>5122</v>
      </c>
      <c r="D3156" s="463">
        <v>23.64</v>
      </c>
      <c r="E3156" s="462" t="s">
        <v>258</v>
      </c>
    </row>
    <row r="3157" spans="1:5" x14ac:dyDescent="0.25">
      <c r="A3157" s="459">
        <v>20170</v>
      </c>
      <c r="B3157" s="460" t="s">
        <v>11314</v>
      </c>
      <c r="C3157" s="459" t="s">
        <v>5122</v>
      </c>
      <c r="D3157" s="463">
        <v>8.4700000000000006</v>
      </c>
      <c r="E3157" s="462" t="s">
        <v>258</v>
      </c>
    </row>
    <row r="3158" spans="1:5" x14ac:dyDescent="0.25">
      <c r="A3158" s="459">
        <v>20171</v>
      </c>
      <c r="B3158" s="460" t="s">
        <v>11315</v>
      </c>
      <c r="C3158" s="459" t="s">
        <v>5122</v>
      </c>
      <c r="D3158" s="463">
        <v>25.18</v>
      </c>
      <c r="E3158" s="462" t="s">
        <v>258</v>
      </c>
    </row>
    <row r="3159" spans="1:5" x14ac:dyDescent="0.25">
      <c r="A3159" s="459">
        <v>20167</v>
      </c>
      <c r="B3159" s="460" t="s">
        <v>11316</v>
      </c>
      <c r="C3159" s="459" t="s">
        <v>5122</v>
      </c>
      <c r="D3159" s="463">
        <v>3.15</v>
      </c>
      <c r="E3159" s="462" t="s">
        <v>258</v>
      </c>
    </row>
    <row r="3160" spans="1:5" x14ac:dyDescent="0.25">
      <c r="A3160" s="459">
        <v>20168</v>
      </c>
      <c r="B3160" s="460" t="s">
        <v>11317</v>
      </c>
      <c r="C3160" s="459" t="s">
        <v>5122</v>
      </c>
      <c r="D3160" s="463">
        <v>4.93</v>
      </c>
      <c r="E3160" s="462" t="s">
        <v>258</v>
      </c>
    </row>
    <row r="3161" spans="1:5" x14ac:dyDescent="0.25">
      <c r="A3161" s="459">
        <v>20169</v>
      </c>
      <c r="B3161" s="460" t="s">
        <v>11318</v>
      </c>
      <c r="C3161" s="459" t="s">
        <v>5122</v>
      </c>
      <c r="D3161" s="463">
        <v>6.99</v>
      </c>
      <c r="E3161" s="462" t="s">
        <v>258</v>
      </c>
    </row>
    <row r="3162" spans="1:5" x14ac:dyDescent="0.25">
      <c r="A3162" s="459">
        <v>3899</v>
      </c>
      <c r="B3162" s="460" t="s">
        <v>11319</v>
      </c>
      <c r="C3162" s="459" t="s">
        <v>5122</v>
      </c>
      <c r="D3162" s="463">
        <v>3.7</v>
      </c>
      <c r="E3162" s="462" t="s">
        <v>258</v>
      </c>
    </row>
    <row r="3163" spans="1:5" x14ac:dyDescent="0.25">
      <c r="A3163" s="459">
        <v>38676</v>
      </c>
      <c r="B3163" s="460" t="s">
        <v>11320</v>
      </c>
      <c r="C3163" s="459" t="s">
        <v>5122</v>
      </c>
      <c r="D3163" s="463">
        <v>17.91</v>
      </c>
      <c r="E3163" s="462" t="s">
        <v>258</v>
      </c>
    </row>
    <row r="3164" spans="1:5" x14ac:dyDescent="0.25">
      <c r="A3164" s="459">
        <v>3897</v>
      </c>
      <c r="B3164" s="460" t="s">
        <v>11321</v>
      </c>
      <c r="C3164" s="459" t="s">
        <v>5122</v>
      </c>
      <c r="D3164" s="463">
        <v>0.78</v>
      </c>
      <c r="E3164" s="462" t="s">
        <v>258</v>
      </c>
    </row>
    <row r="3165" spans="1:5" x14ac:dyDescent="0.25">
      <c r="A3165" s="459">
        <v>3875</v>
      </c>
      <c r="B3165" s="460" t="s">
        <v>11322</v>
      </c>
      <c r="C3165" s="459" t="s">
        <v>5122</v>
      </c>
      <c r="D3165" s="463">
        <v>1.68</v>
      </c>
      <c r="E3165" s="462" t="s">
        <v>258</v>
      </c>
    </row>
    <row r="3166" spans="1:5" x14ac:dyDescent="0.25">
      <c r="A3166" s="459">
        <v>3898</v>
      </c>
      <c r="B3166" s="460" t="s">
        <v>11323</v>
      </c>
      <c r="C3166" s="459" t="s">
        <v>5122</v>
      </c>
      <c r="D3166" s="463">
        <v>3.19</v>
      </c>
      <c r="E3166" s="462" t="s">
        <v>258</v>
      </c>
    </row>
    <row r="3167" spans="1:5" x14ac:dyDescent="0.25">
      <c r="A3167" s="459">
        <v>3855</v>
      </c>
      <c r="B3167" s="460" t="s">
        <v>11324</v>
      </c>
      <c r="C3167" s="459" t="s">
        <v>5122</v>
      </c>
      <c r="D3167" s="463">
        <v>3.55</v>
      </c>
      <c r="E3167" s="462" t="s">
        <v>258</v>
      </c>
    </row>
    <row r="3168" spans="1:5" x14ac:dyDescent="0.25">
      <c r="A3168" s="459">
        <v>3874</v>
      </c>
      <c r="B3168" s="460" t="s">
        <v>11325</v>
      </c>
      <c r="C3168" s="459" t="s">
        <v>5122</v>
      </c>
      <c r="D3168" s="463">
        <v>3.77</v>
      </c>
      <c r="E3168" s="462" t="s">
        <v>258</v>
      </c>
    </row>
    <row r="3169" spans="1:5" x14ac:dyDescent="0.25">
      <c r="A3169" s="459">
        <v>3870</v>
      </c>
      <c r="B3169" s="460" t="s">
        <v>11326</v>
      </c>
      <c r="C3169" s="459" t="s">
        <v>5122</v>
      </c>
      <c r="D3169" s="463">
        <v>4.6900000000000004</v>
      </c>
      <c r="E3169" s="462" t="s">
        <v>258</v>
      </c>
    </row>
    <row r="3170" spans="1:5" x14ac:dyDescent="0.25">
      <c r="A3170" s="459">
        <v>38678</v>
      </c>
      <c r="B3170" s="460" t="s">
        <v>11327</v>
      </c>
      <c r="C3170" s="459" t="s">
        <v>5122</v>
      </c>
      <c r="D3170" s="463">
        <v>12.76</v>
      </c>
      <c r="E3170" s="462" t="s">
        <v>258</v>
      </c>
    </row>
    <row r="3171" spans="1:5" x14ac:dyDescent="0.25">
      <c r="A3171" s="459">
        <v>3859</v>
      </c>
      <c r="B3171" s="460" t="s">
        <v>11328</v>
      </c>
      <c r="C3171" s="459" t="s">
        <v>5122</v>
      </c>
      <c r="D3171" s="463">
        <v>0.94</v>
      </c>
      <c r="E3171" s="462" t="s">
        <v>258</v>
      </c>
    </row>
    <row r="3172" spans="1:5" x14ac:dyDescent="0.25">
      <c r="A3172" s="459">
        <v>3856</v>
      </c>
      <c r="B3172" s="460" t="s">
        <v>11329</v>
      </c>
      <c r="C3172" s="459" t="s">
        <v>5122</v>
      </c>
      <c r="D3172" s="463">
        <v>1.2</v>
      </c>
      <c r="E3172" s="462" t="s">
        <v>258</v>
      </c>
    </row>
    <row r="3173" spans="1:5" x14ac:dyDescent="0.25">
      <c r="A3173" s="459">
        <v>3906</v>
      </c>
      <c r="B3173" s="460" t="s">
        <v>11330</v>
      </c>
      <c r="C3173" s="459" t="s">
        <v>5122</v>
      </c>
      <c r="D3173" s="463">
        <v>1.1299999999999999</v>
      </c>
      <c r="E3173" s="462" t="s">
        <v>258</v>
      </c>
    </row>
    <row r="3174" spans="1:5" x14ac:dyDescent="0.25">
      <c r="A3174" s="459">
        <v>3860</v>
      </c>
      <c r="B3174" s="460" t="s">
        <v>11331</v>
      </c>
      <c r="C3174" s="459" t="s">
        <v>5122</v>
      </c>
      <c r="D3174" s="463">
        <v>3.71</v>
      </c>
      <c r="E3174" s="462" t="s">
        <v>258</v>
      </c>
    </row>
    <row r="3175" spans="1:5" x14ac:dyDescent="0.25">
      <c r="A3175" s="459">
        <v>3905</v>
      </c>
      <c r="B3175" s="460" t="s">
        <v>11332</v>
      </c>
      <c r="C3175" s="459" t="s">
        <v>5122</v>
      </c>
      <c r="D3175" s="463">
        <v>8.2100000000000009</v>
      </c>
      <c r="E3175" s="462" t="s">
        <v>258</v>
      </c>
    </row>
    <row r="3176" spans="1:5" x14ac:dyDescent="0.25">
      <c r="A3176" s="459">
        <v>3871</v>
      </c>
      <c r="B3176" s="460" t="s">
        <v>11333</v>
      </c>
      <c r="C3176" s="459" t="s">
        <v>5122</v>
      </c>
      <c r="D3176" s="463">
        <v>17.04</v>
      </c>
      <c r="E3176" s="462" t="s">
        <v>258</v>
      </c>
    </row>
    <row r="3177" spans="1:5" x14ac:dyDescent="0.25">
      <c r="A3177" s="459">
        <v>37429</v>
      </c>
      <c r="B3177" s="460" t="s">
        <v>11334</v>
      </c>
      <c r="C3177" s="459" t="s">
        <v>5122</v>
      </c>
      <c r="D3177" s="461">
        <v>1686.73</v>
      </c>
      <c r="E3177" s="462" t="s">
        <v>258</v>
      </c>
    </row>
    <row r="3178" spans="1:5" x14ac:dyDescent="0.25">
      <c r="A3178" s="459">
        <v>37426</v>
      </c>
      <c r="B3178" s="460" t="s">
        <v>11335</v>
      </c>
      <c r="C3178" s="459" t="s">
        <v>5122</v>
      </c>
      <c r="D3178" s="463">
        <v>16.22</v>
      </c>
      <c r="E3178" s="462" t="s">
        <v>258</v>
      </c>
    </row>
    <row r="3179" spans="1:5" x14ac:dyDescent="0.25">
      <c r="A3179" s="459">
        <v>37427</v>
      </c>
      <c r="B3179" s="460" t="s">
        <v>11336</v>
      </c>
      <c r="C3179" s="459" t="s">
        <v>5122</v>
      </c>
      <c r="D3179" s="463">
        <v>38.700000000000003</v>
      </c>
      <c r="E3179" s="462" t="s">
        <v>258</v>
      </c>
    </row>
    <row r="3180" spans="1:5" x14ac:dyDescent="0.25">
      <c r="A3180" s="459">
        <v>37424</v>
      </c>
      <c r="B3180" s="460" t="s">
        <v>11337</v>
      </c>
      <c r="C3180" s="459" t="s">
        <v>5122</v>
      </c>
      <c r="D3180" s="463">
        <v>7.45</v>
      </c>
      <c r="E3180" s="462" t="s">
        <v>258</v>
      </c>
    </row>
    <row r="3181" spans="1:5" x14ac:dyDescent="0.25">
      <c r="A3181" s="459">
        <v>37428</v>
      </c>
      <c r="B3181" s="460" t="s">
        <v>11338</v>
      </c>
      <c r="C3181" s="459" t="s">
        <v>5122</v>
      </c>
      <c r="D3181" s="463">
        <v>133.38</v>
      </c>
      <c r="E3181" s="462" t="s">
        <v>258</v>
      </c>
    </row>
    <row r="3182" spans="1:5" x14ac:dyDescent="0.25">
      <c r="A3182" s="459">
        <v>37425</v>
      </c>
      <c r="B3182" s="460" t="s">
        <v>11339</v>
      </c>
      <c r="C3182" s="459" t="s">
        <v>5122</v>
      </c>
      <c r="D3182" s="463">
        <v>8.0299999999999994</v>
      </c>
      <c r="E3182" s="462" t="s">
        <v>258</v>
      </c>
    </row>
    <row r="3183" spans="1:5" ht="25.5" x14ac:dyDescent="0.25">
      <c r="A3183" s="459">
        <v>11519</v>
      </c>
      <c r="B3183" s="460" t="s">
        <v>11340</v>
      </c>
      <c r="C3183" s="459" t="s">
        <v>5131</v>
      </c>
      <c r="D3183" s="463">
        <v>29.33</v>
      </c>
      <c r="E3183" s="462" t="s">
        <v>258</v>
      </c>
    </row>
    <row r="3184" spans="1:5" ht="25.5" x14ac:dyDescent="0.25">
      <c r="A3184" s="459">
        <v>11520</v>
      </c>
      <c r="B3184" s="460" t="s">
        <v>11341</v>
      </c>
      <c r="C3184" s="459" t="s">
        <v>5131</v>
      </c>
      <c r="D3184" s="463">
        <v>11.63</v>
      </c>
      <c r="E3184" s="462" t="s">
        <v>258</v>
      </c>
    </row>
    <row r="3185" spans="1:5" ht="25.5" x14ac:dyDescent="0.25">
      <c r="A3185" s="459">
        <v>11518</v>
      </c>
      <c r="B3185" s="460" t="s">
        <v>11342</v>
      </c>
      <c r="C3185" s="459" t="s">
        <v>5131</v>
      </c>
      <c r="D3185" s="463">
        <v>33.840000000000003</v>
      </c>
      <c r="E3185" s="462" t="s">
        <v>258</v>
      </c>
    </row>
    <row r="3186" spans="1:5" x14ac:dyDescent="0.25">
      <c r="A3186" s="459">
        <v>38473</v>
      </c>
      <c r="B3186" s="460" t="s">
        <v>11343</v>
      </c>
      <c r="C3186" s="459" t="s">
        <v>5122</v>
      </c>
      <c r="D3186" s="463">
        <v>115.28</v>
      </c>
      <c r="E3186" s="462" t="s">
        <v>258</v>
      </c>
    </row>
    <row r="3187" spans="1:5" x14ac:dyDescent="0.25">
      <c r="A3187" s="459">
        <v>4244</v>
      </c>
      <c r="B3187" s="460" t="s">
        <v>11344</v>
      </c>
      <c r="C3187" s="459" t="s">
        <v>5121</v>
      </c>
      <c r="D3187" s="463">
        <v>15.15</v>
      </c>
      <c r="E3187" s="462" t="s">
        <v>374</v>
      </c>
    </row>
    <row r="3188" spans="1:5" x14ac:dyDescent="0.25">
      <c r="A3188" s="459">
        <v>40977</v>
      </c>
      <c r="B3188" s="460" t="s">
        <v>11345</v>
      </c>
      <c r="C3188" s="459" t="s">
        <v>5130</v>
      </c>
      <c r="D3188" s="461">
        <v>2703.77</v>
      </c>
      <c r="E3188" s="462" t="s">
        <v>374</v>
      </c>
    </row>
    <row r="3189" spans="1:5" ht="25.5" x14ac:dyDescent="0.25">
      <c r="A3189" s="459">
        <v>2742</v>
      </c>
      <c r="B3189" s="460" t="s">
        <v>11346</v>
      </c>
      <c r="C3189" s="459" t="s">
        <v>5125</v>
      </c>
      <c r="D3189" s="463">
        <v>1.68</v>
      </c>
      <c r="E3189" s="462" t="s">
        <v>258</v>
      </c>
    </row>
    <row r="3190" spans="1:5" ht="25.5" x14ac:dyDescent="0.25">
      <c r="A3190" s="459">
        <v>2748</v>
      </c>
      <c r="B3190" s="460" t="s">
        <v>11347</v>
      </c>
      <c r="C3190" s="459" t="s">
        <v>5125</v>
      </c>
      <c r="D3190" s="463">
        <v>4.93</v>
      </c>
      <c r="E3190" s="462" t="s">
        <v>258</v>
      </c>
    </row>
    <row r="3191" spans="1:5" ht="25.5" x14ac:dyDescent="0.25">
      <c r="A3191" s="459">
        <v>2736</v>
      </c>
      <c r="B3191" s="460" t="s">
        <v>11348</v>
      </c>
      <c r="C3191" s="459" t="s">
        <v>5125</v>
      </c>
      <c r="D3191" s="463">
        <v>6.89</v>
      </c>
      <c r="E3191" s="462" t="s">
        <v>258</v>
      </c>
    </row>
    <row r="3192" spans="1:5" ht="25.5" x14ac:dyDescent="0.25">
      <c r="A3192" s="459">
        <v>2745</v>
      </c>
      <c r="B3192" s="460" t="s">
        <v>11349</v>
      </c>
      <c r="C3192" s="459" t="s">
        <v>5125</v>
      </c>
      <c r="D3192" s="463">
        <v>1.39</v>
      </c>
      <c r="E3192" s="462" t="s">
        <v>258</v>
      </c>
    </row>
    <row r="3193" spans="1:5" ht="25.5" x14ac:dyDescent="0.25">
      <c r="A3193" s="459">
        <v>2751</v>
      </c>
      <c r="B3193" s="460" t="s">
        <v>11350</v>
      </c>
      <c r="C3193" s="459" t="s">
        <v>5125</v>
      </c>
      <c r="D3193" s="463">
        <v>1.78</v>
      </c>
      <c r="E3193" s="462" t="s">
        <v>258</v>
      </c>
    </row>
    <row r="3194" spans="1:5" ht="25.5" x14ac:dyDescent="0.25">
      <c r="A3194" s="459">
        <v>14439</v>
      </c>
      <c r="B3194" s="460" t="s">
        <v>11351</v>
      </c>
      <c r="C3194" s="459" t="s">
        <v>5125</v>
      </c>
      <c r="D3194" s="463">
        <v>1.57</v>
      </c>
      <c r="E3194" s="462" t="s">
        <v>258</v>
      </c>
    </row>
    <row r="3195" spans="1:5" ht="25.5" x14ac:dyDescent="0.25">
      <c r="A3195" s="459">
        <v>2731</v>
      </c>
      <c r="B3195" s="460" t="s">
        <v>11352</v>
      </c>
      <c r="C3195" s="459" t="s">
        <v>5125</v>
      </c>
      <c r="D3195" s="463">
        <v>54.28</v>
      </c>
      <c r="E3195" s="462" t="s">
        <v>258</v>
      </c>
    </row>
    <row r="3196" spans="1:5" ht="25.5" x14ac:dyDescent="0.25">
      <c r="A3196" s="459">
        <v>21138</v>
      </c>
      <c r="B3196" s="460" t="s">
        <v>11353</v>
      </c>
      <c r="C3196" s="459" t="s">
        <v>5125</v>
      </c>
      <c r="D3196" s="463">
        <v>5.89</v>
      </c>
      <c r="E3196" s="462" t="s">
        <v>258</v>
      </c>
    </row>
    <row r="3197" spans="1:5" ht="25.5" x14ac:dyDescent="0.25">
      <c r="A3197" s="459">
        <v>2747</v>
      </c>
      <c r="B3197" s="460" t="s">
        <v>11354</v>
      </c>
      <c r="C3197" s="459" t="s">
        <v>5125</v>
      </c>
      <c r="D3197" s="463">
        <v>14.55</v>
      </c>
      <c r="E3197" s="462" t="s">
        <v>258</v>
      </c>
    </row>
    <row r="3198" spans="1:5" x14ac:dyDescent="0.25">
      <c r="A3198" s="459">
        <v>4115</v>
      </c>
      <c r="B3198" s="460" t="s">
        <v>11355</v>
      </c>
      <c r="C3198" s="459" t="s">
        <v>5125</v>
      </c>
      <c r="D3198" s="463">
        <v>11.4</v>
      </c>
      <c r="E3198" s="462" t="s">
        <v>258</v>
      </c>
    </row>
    <row r="3199" spans="1:5" ht="25.5" x14ac:dyDescent="0.25">
      <c r="A3199" s="459">
        <v>2729</v>
      </c>
      <c r="B3199" s="460" t="s">
        <v>11356</v>
      </c>
      <c r="C3199" s="459" t="s">
        <v>5122</v>
      </c>
      <c r="D3199" s="463">
        <v>13.72</v>
      </c>
      <c r="E3199" s="462" t="s">
        <v>258</v>
      </c>
    </row>
    <row r="3200" spans="1:5" x14ac:dyDescent="0.25">
      <c r="A3200" s="459">
        <v>4119</v>
      </c>
      <c r="B3200" s="460" t="s">
        <v>11357</v>
      </c>
      <c r="C3200" s="459" t="s">
        <v>5125</v>
      </c>
      <c r="D3200" s="463">
        <v>22.93</v>
      </c>
      <c r="E3200" s="462" t="s">
        <v>258</v>
      </c>
    </row>
    <row r="3201" spans="1:5" x14ac:dyDescent="0.25">
      <c r="A3201" s="459">
        <v>2794</v>
      </c>
      <c r="B3201" s="460" t="s">
        <v>11358</v>
      </c>
      <c r="C3201" s="459" t="s">
        <v>5125</v>
      </c>
      <c r="D3201" s="463">
        <v>56.61</v>
      </c>
      <c r="E3201" s="462" t="s">
        <v>258</v>
      </c>
    </row>
    <row r="3202" spans="1:5" x14ac:dyDescent="0.25">
      <c r="A3202" s="459">
        <v>2788</v>
      </c>
      <c r="B3202" s="460" t="s">
        <v>11359</v>
      </c>
      <c r="C3202" s="459" t="s">
        <v>5125</v>
      </c>
      <c r="D3202" s="463">
        <v>114.45</v>
      </c>
      <c r="E3202" s="462" t="s">
        <v>258</v>
      </c>
    </row>
    <row r="3203" spans="1:5" x14ac:dyDescent="0.25">
      <c r="A3203" s="459">
        <v>4006</v>
      </c>
      <c r="B3203" s="460" t="s">
        <v>11360</v>
      </c>
      <c r="C3203" s="459" t="s">
        <v>5123</v>
      </c>
      <c r="D3203" s="461">
        <v>1088.81</v>
      </c>
      <c r="E3203" s="462" t="s">
        <v>258</v>
      </c>
    </row>
    <row r="3204" spans="1:5" x14ac:dyDescent="0.25">
      <c r="A3204" s="459">
        <v>36151</v>
      </c>
      <c r="B3204" s="460" t="s">
        <v>11361</v>
      </c>
      <c r="C3204" s="459" t="s">
        <v>5122</v>
      </c>
      <c r="D3204" s="463">
        <v>22.4</v>
      </c>
      <c r="E3204" s="462" t="s">
        <v>258</v>
      </c>
    </row>
    <row r="3205" spans="1:5" x14ac:dyDescent="0.25">
      <c r="A3205" s="459">
        <v>37457</v>
      </c>
      <c r="B3205" s="460" t="s">
        <v>11362</v>
      </c>
      <c r="C3205" s="459" t="s">
        <v>5125</v>
      </c>
      <c r="D3205" s="463">
        <v>1.76</v>
      </c>
      <c r="E3205" s="462" t="s">
        <v>258</v>
      </c>
    </row>
    <row r="3206" spans="1:5" x14ac:dyDescent="0.25">
      <c r="A3206" s="459">
        <v>37456</v>
      </c>
      <c r="B3206" s="460" t="s">
        <v>11363</v>
      </c>
      <c r="C3206" s="459" t="s">
        <v>5125</v>
      </c>
      <c r="D3206" s="463">
        <v>0.93</v>
      </c>
      <c r="E3206" s="462" t="s">
        <v>258</v>
      </c>
    </row>
    <row r="3207" spans="1:5" ht="25.5" x14ac:dyDescent="0.25">
      <c r="A3207" s="459">
        <v>37461</v>
      </c>
      <c r="B3207" s="460" t="s">
        <v>11364</v>
      </c>
      <c r="C3207" s="459" t="s">
        <v>5125</v>
      </c>
      <c r="D3207" s="463">
        <v>6.54</v>
      </c>
      <c r="E3207" s="462" t="s">
        <v>258</v>
      </c>
    </row>
    <row r="3208" spans="1:5" ht="25.5" x14ac:dyDescent="0.25">
      <c r="A3208" s="459">
        <v>37460</v>
      </c>
      <c r="B3208" s="460" t="s">
        <v>11365</v>
      </c>
      <c r="C3208" s="459" t="s">
        <v>5125</v>
      </c>
      <c r="D3208" s="463">
        <v>8.94</v>
      </c>
      <c r="E3208" s="462" t="s">
        <v>258</v>
      </c>
    </row>
    <row r="3209" spans="1:5" x14ac:dyDescent="0.25">
      <c r="A3209" s="459">
        <v>37458</v>
      </c>
      <c r="B3209" s="460" t="s">
        <v>11366</v>
      </c>
      <c r="C3209" s="459" t="s">
        <v>5125</v>
      </c>
      <c r="D3209" s="463">
        <v>2.62</v>
      </c>
      <c r="E3209" s="462" t="s">
        <v>258</v>
      </c>
    </row>
    <row r="3210" spans="1:5" x14ac:dyDescent="0.25">
      <c r="A3210" s="459">
        <v>37454</v>
      </c>
      <c r="B3210" s="460" t="s">
        <v>11367</v>
      </c>
      <c r="C3210" s="459" t="s">
        <v>5125</v>
      </c>
      <c r="D3210" s="463">
        <v>0.68</v>
      </c>
      <c r="E3210" s="462" t="s">
        <v>258</v>
      </c>
    </row>
    <row r="3211" spans="1:5" x14ac:dyDescent="0.25">
      <c r="A3211" s="459">
        <v>37455</v>
      </c>
      <c r="B3211" s="460" t="s">
        <v>11368</v>
      </c>
      <c r="C3211" s="459" t="s">
        <v>5125</v>
      </c>
      <c r="D3211" s="463">
        <v>1.1499999999999999</v>
      </c>
      <c r="E3211" s="462" t="s">
        <v>258</v>
      </c>
    </row>
    <row r="3212" spans="1:5" x14ac:dyDescent="0.25">
      <c r="A3212" s="459">
        <v>37459</v>
      </c>
      <c r="B3212" s="460" t="s">
        <v>11369</v>
      </c>
      <c r="C3212" s="459" t="s">
        <v>5125</v>
      </c>
      <c r="D3212" s="463">
        <v>3.68</v>
      </c>
      <c r="E3212" s="462" t="s">
        <v>258</v>
      </c>
    </row>
    <row r="3213" spans="1:5" ht="25.5" x14ac:dyDescent="0.25">
      <c r="A3213" s="459">
        <v>21029</v>
      </c>
      <c r="B3213" s="460" t="s">
        <v>11370</v>
      </c>
      <c r="C3213" s="459" t="s">
        <v>5122</v>
      </c>
      <c r="D3213" s="463">
        <v>236.19</v>
      </c>
      <c r="E3213" s="462" t="s">
        <v>258</v>
      </c>
    </row>
    <row r="3214" spans="1:5" ht="25.5" x14ac:dyDescent="0.25">
      <c r="A3214" s="459">
        <v>21030</v>
      </c>
      <c r="B3214" s="460" t="s">
        <v>11371</v>
      </c>
      <c r="C3214" s="459" t="s">
        <v>5122</v>
      </c>
      <c r="D3214" s="463">
        <v>291.14</v>
      </c>
      <c r="E3214" s="462" t="s">
        <v>258</v>
      </c>
    </row>
    <row r="3215" spans="1:5" ht="25.5" x14ac:dyDescent="0.25">
      <c r="A3215" s="459">
        <v>21031</v>
      </c>
      <c r="B3215" s="460" t="s">
        <v>11372</v>
      </c>
      <c r="C3215" s="459" t="s">
        <v>5122</v>
      </c>
      <c r="D3215" s="463">
        <v>362.46</v>
      </c>
      <c r="E3215" s="462" t="s">
        <v>258</v>
      </c>
    </row>
    <row r="3216" spans="1:5" ht="25.5" x14ac:dyDescent="0.25">
      <c r="A3216" s="459">
        <v>21032</v>
      </c>
      <c r="B3216" s="460" t="s">
        <v>11373</v>
      </c>
      <c r="C3216" s="459" t="s">
        <v>5122</v>
      </c>
      <c r="D3216" s="463">
        <v>387.02</v>
      </c>
      <c r="E3216" s="462" t="s">
        <v>258</v>
      </c>
    </row>
    <row r="3217" spans="1:5" ht="25.5" x14ac:dyDescent="0.25">
      <c r="A3217" s="459">
        <v>37527</v>
      </c>
      <c r="B3217" s="460" t="s">
        <v>11374</v>
      </c>
      <c r="C3217" s="459" t="s">
        <v>5122</v>
      </c>
      <c r="D3217" s="463">
        <v>349.6</v>
      </c>
      <c r="E3217" s="462" t="s">
        <v>258</v>
      </c>
    </row>
    <row r="3218" spans="1:5" ht="25.5" x14ac:dyDescent="0.25">
      <c r="A3218" s="459">
        <v>37528</v>
      </c>
      <c r="B3218" s="460" t="s">
        <v>11375</v>
      </c>
      <c r="C3218" s="459" t="s">
        <v>5122</v>
      </c>
      <c r="D3218" s="463">
        <v>416.84</v>
      </c>
      <c r="E3218" s="462" t="s">
        <v>258</v>
      </c>
    </row>
    <row r="3219" spans="1:5" ht="25.5" x14ac:dyDescent="0.25">
      <c r="A3219" s="459">
        <v>37529</v>
      </c>
      <c r="B3219" s="460" t="s">
        <v>11376</v>
      </c>
      <c r="C3219" s="459" t="s">
        <v>5122</v>
      </c>
      <c r="D3219" s="463">
        <v>420.93</v>
      </c>
      <c r="E3219" s="462" t="s">
        <v>258</v>
      </c>
    </row>
    <row r="3220" spans="1:5" ht="25.5" x14ac:dyDescent="0.25">
      <c r="A3220" s="459">
        <v>37530</v>
      </c>
      <c r="B3220" s="460" t="s">
        <v>11377</v>
      </c>
      <c r="C3220" s="459" t="s">
        <v>5122</v>
      </c>
      <c r="D3220" s="463">
        <v>549.54999999999995</v>
      </c>
      <c r="E3220" s="462" t="s">
        <v>258</v>
      </c>
    </row>
    <row r="3221" spans="1:5" ht="25.5" x14ac:dyDescent="0.25">
      <c r="A3221" s="459">
        <v>21034</v>
      </c>
      <c r="B3221" s="460" t="s">
        <v>11378</v>
      </c>
      <c r="C3221" s="459" t="s">
        <v>5122</v>
      </c>
      <c r="D3221" s="463">
        <v>468.87</v>
      </c>
      <c r="E3221" s="462" t="s">
        <v>258</v>
      </c>
    </row>
    <row r="3222" spans="1:5" ht="25.5" x14ac:dyDescent="0.25">
      <c r="A3222" s="459">
        <v>37531</v>
      </c>
      <c r="B3222" s="460" t="s">
        <v>11379</v>
      </c>
      <c r="C3222" s="459" t="s">
        <v>5122</v>
      </c>
      <c r="D3222" s="463">
        <v>590.47</v>
      </c>
      <c r="E3222" s="462" t="s">
        <v>258</v>
      </c>
    </row>
    <row r="3223" spans="1:5" ht="25.5" x14ac:dyDescent="0.25">
      <c r="A3223" s="459">
        <v>21036</v>
      </c>
      <c r="B3223" s="460" t="s">
        <v>11380</v>
      </c>
      <c r="C3223" s="459" t="s">
        <v>5122</v>
      </c>
      <c r="D3223" s="463">
        <v>717.92</v>
      </c>
      <c r="E3223" s="462" t="s">
        <v>258</v>
      </c>
    </row>
    <row r="3224" spans="1:5" ht="25.5" x14ac:dyDescent="0.25">
      <c r="A3224" s="459">
        <v>21037</v>
      </c>
      <c r="B3224" s="460" t="s">
        <v>11381</v>
      </c>
      <c r="C3224" s="459" t="s">
        <v>5122</v>
      </c>
      <c r="D3224" s="463">
        <v>818.48</v>
      </c>
      <c r="E3224" s="462" t="s">
        <v>258</v>
      </c>
    </row>
    <row r="3225" spans="1:5" ht="25.5" x14ac:dyDescent="0.25">
      <c r="A3225" s="459">
        <v>20185</v>
      </c>
      <c r="B3225" s="460" t="s">
        <v>11382</v>
      </c>
      <c r="C3225" s="459" t="s">
        <v>5125</v>
      </c>
      <c r="D3225" s="463">
        <v>10.64</v>
      </c>
      <c r="E3225" s="462" t="s">
        <v>258</v>
      </c>
    </row>
    <row r="3226" spans="1:5" ht="25.5" x14ac:dyDescent="0.25">
      <c r="A3226" s="459">
        <v>20260</v>
      </c>
      <c r="B3226" s="460" t="s">
        <v>11383</v>
      </c>
      <c r="C3226" s="459" t="s">
        <v>5122</v>
      </c>
      <c r="D3226" s="463">
        <v>8.5500000000000007</v>
      </c>
      <c r="E3226" s="462" t="s">
        <v>258</v>
      </c>
    </row>
    <row r="3227" spans="1:5" ht="25.5" x14ac:dyDescent="0.25">
      <c r="A3227" s="459">
        <v>37523</v>
      </c>
      <c r="B3227" s="460" t="s">
        <v>11384</v>
      </c>
      <c r="C3227" s="459" t="s">
        <v>5122</v>
      </c>
      <c r="D3227" s="461">
        <v>480611.84000000003</v>
      </c>
      <c r="E3227" s="462" t="s">
        <v>258</v>
      </c>
    </row>
    <row r="3228" spans="1:5" ht="25.5" x14ac:dyDescent="0.25">
      <c r="A3228" s="459">
        <v>37515</v>
      </c>
      <c r="B3228" s="460" t="s">
        <v>11385</v>
      </c>
      <c r="C3228" s="459" t="s">
        <v>5122</v>
      </c>
      <c r="D3228" s="461">
        <v>427288.5</v>
      </c>
      <c r="E3228" s="462" t="s">
        <v>258</v>
      </c>
    </row>
    <row r="3229" spans="1:5" ht="25.5" x14ac:dyDescent="0.25">
      <c r="A3229" s="459">
        <v>12899</v>
      </c>
      <c r="B3229" s="460" t="s">
        <v>11386</v>
      </c>
      <c r="C3229" s="459" t="s">
        <v>5122</v>
      </c>
      <c r="D3229" s="463">
        <v>100.35</v>
      </c>
      <c r="E3229" s="462" t="s">
        <v>258</v>
      </c>
    </row>
    <row r="3230" spans="1:5" ht="25.5" x14ac:dyDescent="0.25">
      <c r="A3230" s="459">
        <v>12898</v>
      </c>
      <c r="B3230" s="460" t="s">
        <v>11387</v>
      </c>
      <c r="C3230" s="459" t="s">
        <v>5122</v>
      </c>
      <c r="D3230" s="463">
        <v>159.18</v>
      </c>
      <c r="E3230" s="462" t="s">
        <v>258</v>
      </c>
    </row>
    <row r="3231" spans="1:5" x14ac:dyDescent="0.25">
      <c r="A3231" s="459">
        <v>42528</v>
      </c>
      <c r="B3231" s="460" t="s">
        <v>11388</v>
      </c>
      <c r="C3231" s="459" t="s">
        <v>5124</v>
      </c>
      <c r="D3231" s="463">
        <v>6.24</v>
      </c>
      <c r="E3231" s="462" t="s">
        <v>258</v>
      </c>
    </row>
    <row r="3232" spans="1:5" x14ac:dyDescent="0.25">
      <c r="A3232" s="459">
        <v>39696</v>
      </c>
      <c r="B3232" s="460" t="s">
        <v>11389</v>
      </c>
      <c r="C3232" s="459" t="s">
        <v>5124</v>
      </c>
      <c r="D3232" s="463">
        <v>4.3899999999999997</v>
      </c>
      <c r="E3232" s="462" t="s">
        <v>258</v>
      </c>
    </row>
    <row r="3233" spans="1:5" x14ac:dyDescent="0.25">
      <c r="A3233" s="459">
        <v>39700</v>
      </c>
      <c r="B3233" s="460" t="s">
        <v>11390</v>
      </c>
      <c r="C3233" s="459" t="s">
        <v>5124</v>
      </c>
      <c r="D3233" s="463">
        <v>17.809999999999999</v>
      </c>
      <c r="E3233" s="462" t="s">
        <v>258</v>
      </c>
    </row>
    <row r="3234" spans="1:5" ht="25.5" x14ac:dyDescent="0.25">
      <c r="A3234" s="459">
        <v>11621</v>
      </c>
      <c r="B3234" s="460" t="s">
        <v>11391</v>
      </c>
      <c r="C3234" s="459" t="s">
        <v>5124</v>
      </c>
      <c r="D3234" s="463">
        <v>35.44</v>
      </c>
      <c r="E3234" s="462" t="s">
        <v>258</v>
      </c>
    </row>
    <row r="3235" spans="1:5" ht="25.5" x14ac:dyDescent="0.25">
      <c r="A3235" s="459">
        <v>4014</v>
      </c>
      <c r="B3235" s="460" t="s">
        <v>11392</v>
      </c>
      <c r="C3235" s="459" t="s">
        <v>5124</v>
      </c>
      <c r="D3235" s="463">
        <v>36.67</v>
      </c>
      <c r="E3235" s="462" t="s">
        <v>258</v>
      </c>
    </row>
    <row r="3236" spans="1:5" ht="25.5" x14ac:dyDescent="0.25">
      <c r="A3236" s="459">
        <v>4015</v>
      </c>
      <c r="B3236" s="460" t="s">
        <v>11393</v>
      </c>
      <c r="C3236" s="459" t="s">
        <v>5124</v>
      </c>
      <c r="D3236" s="463">
        <v>45.03</v>
      </c>
      <c r="E3236" s="462" t="s">
        <v>258</v>
      </c>
    </row>
    <row r="3237" spans="1:5" ht="25.5" x14ac:dyDescent="0.25">
      <c r="A3237" s="459">
        <v>4017</v>
      </c>
      <c r="B3237" s="460" t="s">
        <v>11394</v>
      </c>
      <c r="C3237" s="459" t="s">
        <v>5124</v>
      </c>
      <c r="D3237" s="463">
        <v>65.52</v>
      </c>
      <c r="E3237" s="462" t="s">
        <v>258</v>
      </c>
    </row>
    <row r="3238" spans="1:5" ht="25.5" x14ac:dyDescent="0.25">
      <c r="A3238" s="459">
        <v>4016</v>
      </c>
      <c r="B3238" s="460" t="s">
        <v>11395</v>
      </c>
      <c r="C3238" s="459" t="s">
        <v>5124</v>
      </c>
      <c r="D3238" s="463">
        <v>25.88</v>
      </c>
      <c r="E3238" s="462" t="s">
        <v>258</v>
      </c>
    </row>
    <row r="3239" spans="1:5" x14ac:dyDescent="0.25">
      <c r="A3239" s="459">
        <v>39699</v>
      </c>
      <c r="B3239" s="460" t="s">
        <v>11396</v>
      </c>
      <c r="C3239" s="459" t="s">
        <v>5124</v>
      </c>
      <c r="D3239" s="463">
        <v>11.19</v>
      </c>
      <c r="E3239" s="462" t="s">
        <v>258</v>
      </c>
    </row>
    <row r="3240" spans="1:5" x14ac:dyDescent="0.25">
      <c r="A3240" s="459">
        <v>38544</v>
      </c>
      <c r="B3240" s="460" t="s">
        <v>11397</v>
      </c>
      <c r="C3240" s="459" t="s">
        <v>5124</v>
      </c>
      <c r="D3240" s="463">
        <v>6.64</v>
      </c>
      <c r="E3240" s="462" t="s">
        <v>258</v>
      </c>
    </row>
    <row r="3241" spans="1:5" x14ac:dyDescent="0.25">
      <c r="A3241" s="459">
        <v>38545</v>
      </c>
      <c r="B3241" s="460" t="s">
        <v>11398</v>
      </c>
      <c r="C3241" s="459" t="s">
        <v>5124</v>
      </c>
      <c r="D3241" s="463">
        <v>4.26</v>
      </c>
      <c r="E3241" s="462" t="s">
        <v>258</v>
      </c>
    </row>
    <row r="3242" spans="1:5" ht="25.5" x14ac:dyDescent="0.25">
      <c r="A3242" s="459">
        <v>42527</v>
      </c>
      <c r="B3242" s="460" t="s">
        <v>11399</v>
      </c>
      <c r="C3242" s="459" t="s">
        <v>5124</v>
      </c>
      <c r="D3242" s="463">
        <v>16.489999999999998</v>
      </c>
      <c r="E3242" s="462" t="s">
        <v>258</v>
      </c>
    </row>
    <row r="3243" spans="1:5" ht="25.5" x14ac:dyDescent="0.25">
      <c r="A3243" s="459">
        <v>39323</v>
      </c>
      <c r="B3243" s="460" t="s">
        <v>11400</v>
      </c>
      <c r="C3243" s="459" t="s">
        <v>5124</v>
      </c>
      <c r="D3243" s="463">
        <v>16.28</v>
      </c>
      <c r="E3243" s="462" t="s">
        <v>258</v>
      </c>
    </row>
    <row r="3244" spans="1:5" ht="25.5" x14ac:dyDescent="0.25">
      <c r="A3244" s="459">
        <v>626</v>
      </c>
      <c r="B3244" s="460" t="s">
        <v>11401</v>
      </c>
      <c r="C3244" s="459" t="s">
        <v>5126</v>
      </c>
      <c r="D3244" s="463">
        <v>14.03</v>
      </c>
      <c r="E3244" s="462" t="s">
        <v>258</v>
      </c>
    </row>
    <row r="3245" spans="1:5" x14ac:dyDescent="0.25">
      <c r="A3245" s="459">
        <v>25860</v>
      </c>
      <c r="B3245" s="460" t="s">
        <v>11402</v>
      </c>
      <c r="C3245" s="459" t="s">
        <v>5124</v>
      </c>
      <c r="D3245" s="463">
        <v>8.51</v>
      </c>
      <c r="E3245" s="462" t="s">
        <v>258</v>
      </c>
    </row>
    <row r="3246" spans="1:5" x14ac:dyDescent="0.25">
      <c r="A3246" s="459">
        <v>25861</v>
      </c>
      <c r="B3246" s="460" t="s">
        <v>11403</v>
      </c>
      <c r="C3246" s="459" t="s">
        <v>5124</v>
      </c>
      <c r="D3246" s="463">
        <v>12.84</v>
      </c>
      <c r="E3246" s="462" t="s">
        <v>258</v>
      </c>
    </row>
    <row r="3247" spans="1:5" x14ac:dyDescent="0.25">
      <c r="A3247" s="459">
        <v>25862</v>
      </c>
      <c r="B3247" s="460" t="s">
        <v>11404</v>
      </c>
      <c r="C3247" s="459" t="s">
        <v>5124</v>
      </c>
      <c r="D3247" s="463">
        <v>13.63</v>
      </c>
      <c r="E3247" s="462" t="s">
        <v>258</v>
      </c>
    </row>
    <row r="3248" spans="1:5" x14ac:dyDescent="0.25">
      <c r="A3248" s="459">
        <v>25863</v>
      </c>
      <c r="B3248" s="460" t="s">
        <v>11405</v>
      </c>
      <c r="C3248" s="459" t="s">
        <v>5124</v>
      </c>
      <c r="D3248" s="463">
        <v>17.04</v>
      </c>
      <c r="E3248" s="462" t="s">
        <v>258</v>
      </c>
    </row>
    <row r="3249" spans="1:5" x14ac:dyDescent="0.25">
      <c r="A3249" s="459">
        <v>25864</v>
      </c>
      <c r="B3249" s="460" t="s">
        <v>11406</v>
      </c>
      <c r="C3249" s="459" t="s">
        <v>5124</v>
      </c>
      <c r="D3249" s="463">
        <v>25.56</v>
      </c>
      <c r="E3249" s="462" t="s">
        <v>258</v>
      </c>
    </row>
    <row r="3250" spans="1:5" x14ac:dyDescent="0.25">
      <c r="A3250" s="459">
        <v>25865</v>
      </c>
      <c r="B3250" s="460" t="s">
        <v>11407</v>
      </c>
      <c r="C3250" s="459" t="s">
        <v>5124</v>
      </c>
      <c r="D3250" s="463">
        <v>34.229999999999997</v>
      </c>
      <c r="E3250" s="462" t="s">
        <v>258</v>
      </c>
    </row>
    <row r="3251" spans="1:5" x14ac:dyDescent="0.25">
      <c r="A3251" s="459">
        <v>25866</v>
      </c>
      <c r="B3251" s="460" t="s">
        <v>11408</v>
      </c>
      <c r="C3251" s="459" t="s">
        <v>5124</v>
      </c>
      <c r="D3251" s="463">
        <v>42.51</v>
      </c>
      <c r="E3251" s="462" t="s">
        <v>258</v>
      </c>
    </row>
    <row r="3252" spans="1:5" ht="25.5" x14ac:dyDescent="0.25">
      <c r="A3252" s="459">
        <v>25868</v>
      </c>
      <c r="B3252" s="460" t="s">
        <v>11409</v>
      </c>
      <c r="C3252" s="459" t="s">
        <v>5124</v>
      </c>
      <c r="D3252" s="463">
        <v>9.49</v>
      </c>
      <c r="E3252" s="462" t="s">
        <v>258</v>
      </c>
    </row>
    <row r="3253" spans="1:5" ht="25.5" x14ac:dyDescent="0.25">
      <c r="A3253" s="459">
        <v>25869</v>
      </c>
      <c r="B3253" s="460" t="s">
        <v>11410</v>
      </c>
      <c r="C3253" s="459" t="s">
        <v>5124</v>
      </c>
      <c r="D3253" s="463">
        <v>13.39</v>
      </c>
      <c r="E3253" s="462" t="s">
        <v>258</v>
      </c>
    </row>
    <row r="3254" spans="1:5" ht="25.5" x14ac:dyDescent="0.25">
      <c r="A3254" s="459">
        <v>25870</v>
      </c>
      <c r="B3254" s="460" t="s">
        <v>11411</v>
      </c>
      <c r="C3254" s="459" t="s">
        <v>5124</v>
      </c>
      <c r="D3254" s="463">
        <v>15.18</v>
      </c>
      <c r="E3254" s="462" t="s">
        <v>258</v>
      </c>
    </row>
    <row r="3255" spans="1:5" ht="25.5" x14ac:dyDescent="0.25">
      <c r="A3255" s="459">
        <v>25871</v>
      </c>
      <c r="B3255" s="460" t="s">
        <v>11412</v>
      </c>
      <c r="C3255" s="459" t="s">
        <v>5124</v>
      </c>
      <c r="D3255" s="463">
        <v>18.64</v>
      </c>
      <c r="E3255" s="462" t="s">
        <v>258</v>
      </c>
    </row>
    <row r="3256" spans="1:5" ht="25.5" x14ac:dyDescent="0.25">
      <c r="A3256" s="459">
        <v>25867</v>
      </c>
      <c r="B3256" s="460" t="s">
        <v>11413</v>
      </c>
      <c r="C3256" s="459" t="s">
        <v>5124</v>
      </c>
      <c r="D3256" s="463">
        <v>27.6</v>
      </c>
      <c r="E3256" s="462" t="s">
        <v>258</v>
      </c>
    </row>
    <row r="3257" spans="1:5" ht="25.5" x14ac:dyDescent="0.25">
      <c r="A3257" s="459">
        <v>25872</v>
      </c>
      <c r="B3257" s="460" t="s">
        <v>11414</v>
      </c>
      <c r="C3257" s="459" t="s">
        <v>5124</v>
      </c>
      <c r="D3257" s="463">
        <v>37.29</v>
      </c>
      <c r="E3257" s="462" t="s">
        <v>258</v>
      </c>
    </row>
    <row r="3258" spans="1:5" ht="25.5" x14ac:dyDescent="0.25">
      <c r="A3258" s="459">
        <v>25873</v>
      </c>
      <c r="B3258" s="460" t="s">
        <v>11415</v>
      </c>
      <c r="C3258" s="459" t="s">
        <v>5124</v>
      </c>
      <c r="D3258" s="463">
        <v>46.52</v>
      </c>
      <c r="E3258" s="462" t="s">
        <v>258</v>
      </c>
    </row>
    <row r="3259" spans="1:5" x14ac:dyDescent="0.25">
      <c r="A3259" s="459">
        <v>40637</v>
      </c>
      <c r="B3259" s="460" t="s">
        <v>11416</v>
      </c>
      <c r="C3259" s="459" t="s">
        <v>5122</v>
      </c>
      <c r="D3259" s="461">
        <v>505925.24</v>
      </c>
      <c r="E3259" s="462" t="s">
        <v>258</v>
      </c>
    </row>
    <row r="3260" spans="1:5" x14ac:dyDescent="0.25">
      <c r="A3260" s="459">
        <v>13836</v>
      </c>
      <c r="B3260" s="460" t="s">
        <v>11417</v>
      </c>
      <c r="C3260" s="459" t="s">
        <v>5122</v>
      </c>
      <c r="D3260" s="461">
        <v>78291.97</v>
      </c>
      <c r="E3260" s="462" t="s">
        <v>258</v>
      </c>
    </row>
    <row r="3261" spans="1:5" ht="25.5" x14ac:dyDescent="0.25">
      <c r="A3261" s="459">
        <v>14534</v>
      </c>
      <c r="B3261" s="460" t="s">
        <v>11418</v>
      </c>
      <c r="C3261" s="459" t="s">
        <v>5122</v>
      </c>
      <c r="D3261" s="461">
        <v>32775.089999999997</v>
      </c>
      <c r="E3261" s="462" t="s">
        <v>258</v>
      </c>
    </row>
    <row r="3262" spans="1:5" ht="25.5" x14ac:dyDescent="0.25">
      <c r="A3262" s="459">
        <v>14619</v>
      </c>
      <c r="B3262" s="460" t="s">
        <v>11419</v>
      </c>
      <c r="C3262" s="459" t="s">
        <v>5122</v>
      </c>
      <c r="D3262" s="461">
        <v>10571.1</v>
      </c>
      <c r="E3262" s="462" t="s">
        <v>258</v>
      </c>
    </row>
    <row r="3263" spans="1:5" ht="38.25" x14ac:dyDescent="0.25">
      <c r="A3263" s="459">
        <v>14535</v>
      </c>
      <c r="B3263" s="460" t="s">
        <v>11420</v>
      </c>
      <c r="C3263" s="459" t="s">
        <v>5122</v>
      </c>
      <c r="D3263" s="461">
        <v>325295.92</v>
      </c>
      <c r="E3263" s="462" t="s">
        <v>258</v>
      </c>
    </row>
    <row r="3264" spans="1:5" ht="51" x14ac:dyDescent="0.25">
      <c r="A3264" s="459">
        <v>39813</v>
      </c>
      <c r="B3264" s="460" t="s">
        <v>11421</v>
      </c>
      <c r="C3264" s="459" t="s">
        <v>5122</v>
      </c>
      <c r="D3264" s="461">
        <v>17291.87</v>
      </c>
      <c r="E3264" s="462" t="s">
        <v>258</v>
      </c>
    </row>
    <row r="3265" spans="1:5" ht="38.25" x14ac:dyDescent="0.25">
      <c r="A3265" s="459">
        <v>40403</v>
      </c>
      <c r="B3265" s="460" t="s">
        <v>11422</v>
      </c>
      <c r="C3265" s="459" t="s">
        <v>5122</v>
      </c>
      <c r="D3265" s="463">
        <v>531.12</v>
      </c>
      <c r="E3265" s="462" t="s">
        <v>258</v>
      </c>
    </row>
    <row r="3266" spans="1:5" x14ac:dyDescent="0.25">
      <c r="A3266" s="459">
        <v>12868</v>
      </c>
      <c r="B3266" s="460" t="s">
        <v>11423</v>
      </c>
      <c r="C3266" s="459" t="s">
        <v>5121</v>
      </c>
      <c r="D3266" s="463">
        <v>16.05</v>
      </c>
      <c r="E3266" s="462" t="s">
        <v>374</v>
      </c>
    </row>
    <row r="3267" spans="1:5" x14ac:dyDescent="0.25">
      <c r="A3267" s="459">
        <v>40916</v>
      </c>
      <c r="B3267" s="460" t="s">
        <v>11424</v>
      </c>
      <c r="C3267" s="459" t="s">
        <v>5130</v>
      </c>
      <c r="D3267" s="461">
        <v>2862.54</v>
      </c>
      <c r="E3267" s="462" t="s">
        <v>374</v>
      </c>
    </row>
    <row r="3268" spans="1:5" x14ac:dyDescent="0.25">
      <c r="A3268" s="459">
        <v>4755</v>
      </c>
      <c r="B3268" s="460" t="s">
        <v>11425</v>
      </c>
      <c r="C3268" s="459" t="s">
        <v>5121</v>
      </c>
      <c r="D3268" s="463">
        <v>12.24</v>
      </c>
      <c r="E3268" s="462" t="s">
        <v>374</v>
      </c>
    </row>
    <row r="3269" spans="1:5" x14ac:dyDescent="0.25">
      <c r="A3269" s="459">
        <v>41067</v>
      </c>
      <c r="B3269" s="460" t="s">
        <v>11426</v>
      </c>
      <c r="C3269" s="459" t="s">
        <v>5130</v>
      </c>
      <c r="D3269" s="461">
        <v>2183.6</v>
      </c>
      <c r="E3269" s="462" t="s">
        <v>374</v>
      </c>
    </row>
    <row r="3270" spans="1:5" x14ac:dyDescent="0.25">
      <c r="A3270" s="459">
        <v>38463</v>
      </c>
      <c r="B3270" s="460" t="s">
        <v>11427</v>
      </c>
      <c r="C3270" s="459" t="s">
        <v>5122</v>
      </c>
      <c r="D3270" s="463">
        <v>28</v>
      </c>
      <c r="E3270" s="462" t="s">
        <v>258</v>
      </c>
    </row>
    <row r="3271" spans="1:5" ht="25.5" x14ac:dyDescent="0.25">
      <c r="A3271" s="459">
        <v>40703</v>
      </c>
      <c r="B3271" s="460" t="s">
        <v>11428</v>
      </c>
      <c r="C3271" s="459" t="s">
        <v>5122</v>
      </c>
      <c r="D3271" s="461">
        <v>5833</v>
      </c>
      <c r="E3271" s="462" t="s">
        <v>258</v>
      </c>
    </row>
    <row r="3272" spans="1:5" x14ac:dyDescent="0.25">
      <c r="A3272" s="459">
        <v>14531</v>
      </c>
      <c r="B3272" s="460" t="s">
        <v>11429</v>
      </c>
      <c r="C3272" s="459" t="s">
        <v>5122</v>
      </c>
      <c r="D3272" s="461">
        <v>10874.91</v>
      </c>
      <c r="E3272" s="462" t="s">
        <v>258</v>
      </c>
    </row>
    <row r="3273" spans="1:5" x14ac:dyDescent="0.25">
      <c r="A3273" s="459">
        <v>36533</v>
      </c>
      <c r="B3273" s="460" t="s">
        <v>11430</v>
      </c>
      <c r="C3273" s="459" t="s">
        <v>5122</v>
      </c>
      <c r="D3273" s="461">
        <v>12514.24</v>
      </c>
      <c r="E3273" s="462" t="s">
        <v>258</v>
      </c>
    </row>
    <row r="3274" spans="1:5" x14ac:dyDescent="0.25">
      <c r="A3274" s="459">
        <v>11616</v>
      </c>
      <c r="B3274" s="460" t="s">
        <v>11431</v>
      </c>
      <c r="C3274" s="459" t="s">
        <v>5122</v>
      </c>
      <c r="D3274" s="461">
        <v>11819.51</v>
      </c>
      <c r="E3274" s="462" t="s">
        <v>258</v>
      </c>
    </row>
    <row r="3275" spans="1:5" x14ac:dyDescent="0.25">
      <c r="A3275" s="459">
        <v>41898</v>
      </c>
      <c r="B3275" s="460" t="s">
        <v>11432</v>
      </c>
      <c r="C3275" s="459" t="s">
        <v>5122</v>
      </c>
      <c r="D3275" s="461">
        <v>13298.56</v>
      </c>
      <c r="E3275" s="462" t="s">
        <v>258</v>
      </c>
    </row>
    <row r="3276" spans="1:5" ht="25.5" x14ac:dyDescent="0.25">
      <c r="A3276" s="459">
        <v>13447</v>
      </c>
      <c r="B3276" s="460" t="s">
        <v>11433</v>
      </c>
      <c r="C3276" s="459" t="s">
        <v>5122</v>
      </c>
      <c r="D3276" s="461">
        <v>24470.26</v>
      </c>
      <c r="E3276" s="462" t="s">
        <v>258</v>
      </c>
    </row>
    <row r="3277" spans="1:5" x14ac:dyDescent="0.25">
      <c r="A3277" s="459">
        <v>14529</v>
      </c>
      <c r="B3277" s="460" t="s">
        <v>11434</v>
      </c>
      <c r="C3277" s="459" t="s">
        <v>5122</v>
      </c>
      <c r="D3277" s="461">
        <v>13685.6</v>
      </c>
      <c r="E3277" s="462" t="s">
        <v>258</v>
      </c>
    </row>
    <row r="3278" spans="1:5" x14ac:dyDescent="0.25">
      <c r="A3278" s="459">
        <v>10747</v>
      </c>
      <c r="B3278" s="460" t="s">
        <v>11435</v>
      </c>
      <c r="C3278" s="459" t="s">
        <v>5122</v>
      </c>
      <c r="D3278" s="461">
        <v>13427.66</v>
      </c>
      <c r="E3278" s="462" t="s">
        <v>258</v>
      </c>
    </row>
    <row r="3279" spans="1:5" ht="25.5" x14ac:dyDescent="0.25">
      <c r="A3279" s="459">
        <v>36141</v>
      </c>
      <c r="B3279" s="460" t="s">
        <v>11436</v>
      </c>
      <c r="C3279" s="459" t="s">
        <v>5122</v>
      </c>
      <c r="D3279" s="463">
        <v>30.24</v>
      </c>
      <c r="E3279" s="462" t="s">
        <v>258</v>
      </c>
    </row>
    <row r="3280" spans="1:5" x14ac:dyDescent="0.25">
      <c r="A3280" s="459">
        <v>4053</v>
      </c>
      <c r="B3280" s="460" t="s">
        <v>11437</v>
      </c>
      <c r="C3280" s="459" t="s">
        <v>5141</v>
      </c>
      <c r="D3280" s="463">
        <v>60.19</v>
      </c>
      <c r="E3280" s="462" t="s">
        <v>258</v>
      </c>
    </row>
    <row r="3281" spans="1:5" x14ac:dyDescent="0.25">
      <c r="A3281" s="459">
        <v>4052</v>
      </c>
      <c r="B3281" s="460" t="s">
        <v>11438</v>
      </c>
      <c r="C3281" s="459" t="s">
        <v>5128</v>
      </c>
      <c r="D3281" s="463">
        <v>122.75</v>
      </c>
      <c r="E3281" s="462" t="s">
        <v>258</v>
      </c>
    </row>
    <row r="3282" spans="1:5" x14ac:dyDescent="0.25">
      <c r="A3282" s="459">
        <v>4056</v>
      </c>
      <c r="B3282" s="460" t="s">
        <v>11439</v>
      </c>
      <c r="C3282" s="459" t="s">
        <v>5141</v>
      </c>
      <c r="D3282" s="463">
        <v>31.65</v>
      </c>
      <c r="E3282" s="462" t="s">
        <v>258</v>
      </c>
    </row>
    <row r="3283" spans="1:5" x14ac:dyDescent="0.25">
      <c r="A3283" s="459">
        <v>4051</v>
      </c>
      <c r="B3283" s="460" t="s">
        <v>11440</v>
      </c>
      <c r="C3283" s="459" t="s">
        <v>5128</v>
      </c>
      <c r="D3283" s="463">
        <v>79</v>
      </c>
      <c r="E3283" s="462" t="s">
        <v>258</v>
      </c>
    </row>
    <row r="3284" spans="1:5" x14ac:dyDescent="0.25">
      <c r="A3284" s="459">
        <v>4048</v>
      </c>
      <c r="B3284" s="460" t="s">
        <v>11440</v>
      </c>
      <c r="C3284" s="459" t="s">
        <v>5127</v>
      </c>
      <c r="D3284" s="463">
        <v>4.38</v>
      </c>
      <c r="E3284" s="462" t="s">
        <v>258</v>
      </c>
    </row>
    <row r="3285" spans="1:5" x14ac:dyDescent="0.25">
      <c r="A3285" s="459">
        <v>4047</v>
      </c>
      <c r="B3285" s="460" t="s">
        <v>11440</v>
      </c>
      <c r="C3285" s="459" t="s">
        <v>5141</v>
      </c>
      <c r="D3285" s="463">
        <v>15.8</v>
      </c>
      <c r="E3285" s="462" t="s">
        <v>258</v>
      </c>
    </row>
    <row r="3286" spans="1:5" ht="25.5" x14ac:dyDescent="0.25">
      <c r="A3286" s="459">
        <v>39434</v>
      </c>
      <c r="B3286" s="460" t="s">
        <v>11441</v>
      </c>
      <c r="C3286" s="459" t="s">
        <v>5126</v>
      </c>
      <c r="D3286" s="463">
        <v>4.22</v>
      </c>
      <c r="E3286" s="462" t="s">
        <v>258</v>
      </c>
    </row>
    <row r="3287" spans="1:5" ht="25.5" x14ac:dyDescent="0.25">
      <c r="A3287" s="459">
        <v>39433</v>
      </c>
      <c r="B3287" s="460" t="s">
        <v>11442</v>
      </c>
      <c r="C3287" s="459" t="s">
        <v>5126</v>
      </c>
      <c r="D3287" s="463">
        <v>3.03</v>
      </c>
      <c r="E3287" s="462" t="s">
        <v>258</v>
      </c>
    </row>
    <row r="3288" spans="1:5" x14ac:dyDescent="0.25">
      <c r="A3288" s="459">
        <v>4049</v>
      </c>
      <c r="B3288" s="460" t="s">
        <v>11443</v>
      </c>
      <c r="C3288" s="459" t="s">
        <v>5127</v>
      </c>
      <c r="D3288" s="463">
        <v>49.49</v>
      </c>
      <c r="E3288" s="462" t="s">
        <v>258</v>
      </c>
    </row>
    <row r="3289" spans="1:5" x14ac:dyDescent="0.25">
      <c r="A3289" s="459">
        <v>38120</v>
      </c>
      <c r="B3289" s="460" t="s">
        <v>11444</v>
      </c>
      <c r="C3289" s="459" t="s">
        <v>5126</v>
      </c>
      <c r="D3289" s="463">
        <v>99.84</v>
      </c>
      <c r="E3289" s="462" t="s">
        <v>258</v>
      </c>
    </row>
    <row r="3290" spans="1:5" x14ac:dyDescent="0.25">
      <c r="A3290" s="459">
        <v>38877</v>
      </c>
      <c r="B3290" s="460" t="s">
        <v>11445</v>
      </c>
      <c r="C3290" s="459" t="s">
        <v>5126</v>
      </c>
      <c r="D3290" s="463">
        <v>6.43</v>
      </c>
      <c r="E3290" s="462" t="s">
        <v>258</v>
      </c>
    </row>
    <row r="3291" spans="1:5" x14ac:dyDescent="0.25">
      <c r="A3291" s="459">
        <v>34546</v>
      </c>
      <c r="B3291" s="460" t="s">
        <v>11446</v>
      </c>
      <c r="C3291" s="459" t="s">
        <v>5126</v>
      </c>
      <c r="D3291" s="463">
        <v>6.48</v>
      </c>
      <c r="E3291" s="462" t="s">
        <v>258</v>
      </c>
    </row>
    <row r="3292" spans="1:5" x14ac:dyDescent="0.25">
      <c r="A3292" s="459">
        <v>10498</v>
      </c>
      <c r="B3292" s="460" t="s">
        <v>11447</v>
      </c>
      <c r="C3292" s="459" t="s">
        <v>5126</v>
      </c>
      <c r="D3292" s="463">
        <v>4.32</v>
      </c>
      <c r="E3292" s="462" t="s">
        <v>258</v>
      </c>
    </row>
    <row r="3293" spans="1:5" x14ac:dyDescent="0.25">
      <c r="A3293" s="459">
        <v>4823</v>
      </c>
      <c r="B3293" s="460" t="s">
        <v>11448</v>
      </c>
      <c r="C3293" s="459" t="s">
        <v>5126</v>
      </c>
      <c r="D3293" s="463">
        <v>29.78</v>
      </c>
      <c r="E3293" s="462" t="s">
        <v>258</v>
      </c>
    </row>
    <row r="3294" spans="1:5" x14ac:dyDescent="0.25">
      <c r="A3294" s="459">
        <v>12357</v>
      </c>
      <c r="B3294" s="460" t="s">
        <v>11449</v>
      </c>
      <c r="C3294" s="459" t="s">
        <v>5122</v>
      </c>
      <c r="D3294" s="463">
        <v>142.46</v>
      </c>
      <c r="E3294" s="462" t="s">
        <v>258</v>
      </c>
    </row>
    <row r="3295" spans="1:5" x14ac:dyDescent="0.25">
      <c r="A3295" s="459">
        <v>12358</v>
      </c>
      <c r="B3295" s="460" t="s">
        <v>11450</v>
      </c>
      <c r="C3295" s="459" t="s">
        <v>5122</v>
      </c>
      <c r="D3295" s="463">
        <v>160.24</v>
      </c>
      <c r="E3295" s="462" t="s">
        <v>258</v>
      </c>
    </row>
    <row r="3296" spans="1:5" ht="25.5" x14ac:dyDescent="0.25">
      <c r="A3296" s="459">
        <v>11079</v>
      </c>
      <c r="B3296" s="460" t="s">
        <v>11451</v>
      </c>
      <c r="C3296" s="459" t="s">
        <v>5123</v>
      </c>
      <c r="D3296" s="461">
        <v>1018.91</v>
      </c>
      <c r="E3296" s="462" t="s">
        <v>258</v>
      </c>
    </row>
    <row r="3297" spans="1:5" x14ac:dyDescent="0.25">
      <c r="A3297" s="459">
        <v>11082</v>
      </c>
      <c r="B3297" s="460" t="s">
        <v>11452</v>
      </c>
      <c r="C3297" s="459" t="s">
        <v>5123</v>
      </c>
      <c r="D3297" s="461">
        <v>1039.54</v>
      </c>
      <c r="E3297" s="462" t="s">
        <v>258</v>
      </c>
    </row>
    <row r="3298" spans="1:5" x14ac:dyDescent="0.25">
      <c r="A3298" s="459">
        <v>4058</v>
      </c>
      <c r="B3298" s="460" t="s">
        <v>11453</v>
      </c>
      <c r="C3298" s="459" t="s">
        <v>5121</v>
      </c>
      <c r="D3298" s="463">
        <v>17.79</v>
      </c>
      <c r="E3298" s="462" t="s">
        <v>374</v>
      </c>
    </row>
    <row r="3299" spans="1:5" x14ac:dyDescent="0.25">
      <c r="A3299" s="459">
        <v>40974</v>
      </c>
      <c r="B3299" s="460" t="s">
        <v>11454</v>
      </c>
      <c r="C3299" s="459" t="s">
        <v>5130</v>
      </c>
      <c r="D3299" s="461">
        <v>3173.85</v>
      </c>
      <c r="E3299" s="462" t="s">
        <v>374</v>
      </c>
    </row>
    <row r="3300" spans="1:5" x14ac:dyDescent="0.25">
      <c r="A3300" s="459">
        <v>34794</v>
      </c>
      <c r="B3300" s="460" t="s">
        <v>11455</v>
      </c>
      <c r="C3300" s="459" t="s">
        <v>5121</v>
      </c>
      <c r="D3300" s="463">
        <v>18.260000000000002</v>
      </c>
      <c r="E3300" s="462" t="s">
        <v>374</v>
      </c>
    </row>
    <row r="3301" spans="1:5" x14ac:dyDescent="0.25">
      <c r="A3301" s="459">
        <v>40925</v>
      </c>
      <c r="B3301" s="460" t="s">
        <v>11456</v>
      </c>
      <c r="C3301" s="459" t="s">
        <v>5130</v>
      </c>
      <c r="D3301" s="461">
        <v>3254.79</v>
      </c>
      <c r="E3301" s="462" t="s">
        <v>374</v>
      </c>
    </row>
    <row r="3302" spans="1:5" x14ac:dyDescent="0.25">
      <c r="A3302" s="459">
        <v>13741</v>
      </c>
      <c r="B3302" s="460" t="s">
        <v>11457</v>
      </c>
      <c r="C3302" s="459" t="s">
        <v>5122</v>
      </c>
      <c r="D3302" s="461">
        <v>1995.9</v>
      </c>
      <c r="E3302" s="462" t="s">
        <v>258</v>
      </c>
    </row>
    <row r="3303" spans="1:5" ht="25.5" x14ac:dyDescent="0.25">
      <c r="A3303" s="459">
        <v>3288</v>
      </c>
      <c r="B3303" s="460" t="s">
        <v>11458</v>
      </c>
      <c r="C3303" s="459" t="s">
        <v>5125</v>
      </c>
      <c r="D3303" s="463">
        <v>4.45</v>
      </c>
      <c r="E3303" s="462" t="s">
        <v>258</v>
      </c>
    </row>
    <row r="3304" spans="1:5" ht="25.5" x14ac:dyDescent="0.25">
      <c r="A3304" s="459">
        <v>13587</v>
      </c>
      <c r="B3304" s="460" t="s">
        <v>11459</v>
      </c>
      <c r="C3304" s="459" t="s">
        <v>5125</v>
      </c>
      <c r="D3304" s="463">
        <v>2.68</v>
      </c>
      <c r="E3304" s="462" t="s">
        <v>258</v>
      </c>
    </row>
    <row r="3305" spans="1:5" x14ac:dyDescent="0.25">
      <c r="A3305" s="459">
        <v>38598</v>
      </c>
      <c r="B3305" s="460" t="s">
        <v>11460</v>
      </c>
      <c r="C3305" s="459" t="s">
        <v>5122</v>
      </c>
      <c r="D3305" s="463">
        <v>1.87</v>
      </c>
      <c r="E3305" s="462" t="s">
        <v>258</v>
      </c>
    </row>
    <row r="3306" spans="1:5" x14ac:dyDescent="0.25">
      <c r="A3306" s="459">
        <v>38595</v>
      </c>
      <c r="B3306" s="460" t="s">
        <v>11461</v>
      </c>
      <c r="C3306" s="459" t="s">
        <v>5122</v>
      </c>
      <c r="D3306" s="463">
        <v>1.29</v>
      </c>
      <c r="E3306" s="462" t="s">
        <v>258</v>
      </c>
    </row>
    <row r="3307" spans="1:5" x14ac:dyDescent="0.25">
      <c r="A3307" s="459">
        <v>38592</v>
      </c>
      <c r="B3307" s="460" t="s">
        <v>11462</v>
      </c>
      <c r="C3307" s="459" t="s">
        <v>5122</v>
      </c>
      <c r="D3307" s="463">
        <v>1.69</v>
      </c>
      <c r="E3307" s="462" t="s">
        <v>258</v>
      </c>
    </row>
    <row r="3308" spans="1:5" x14ac:dyDescent="0.25">
      <c r="A3308" s="459">
        <v>38588</v>
      </c>
      <c r="B3308" s="460" t="s">
        <v>11463</v>
      </c>
      <c r="C3308" s="459" t="s">
        <v>5122</v>
      </c>
      <c r="D3308" s="463">
        <v>1.07</v>
      </c>
      <c r="E3308" s="462" t="s">
        <v>258</v>
      </c>
    </row>
    <row r="3309" spans="1:5" x14ac:dyDescent="0.25">
      <c r="A3309" s="459">
        <v>38593</v>
      </c>
      <c r="B3309" s="460" t="s">
        <v>11464</v>
      </c>
      <c r="C3309" s="459" t="s">
        <v>5122</v>
      </c>
      <c r="D3309" s="463">
        <v>1.82</v>
      </c>
      <c r="E3309" s="462" t="s">
        <v>258</v>
      </c>
    </row>
    <row r="3310" spans="1:5" x14ac:dyDescent="0.25">
      <c r="A3310" s="459">
        <v>38589</v>
      </c>
      <c r="B3310" s="460" t="s">
        <v>11465</v>
      </c>
      <c r="C3310" s="459" t="s">
        <v>5122</v>
      </c>
      <c r="D3310" s="463">
        <v>1.3</v>
      </c>
      <c r="E3310" s="462" t="s">
        <v>258</v>
      </c>
    </row>
    <row r="3311" spans="1:5" x14ac:dyDescent="0.25">
      <c r="A3311" s="459">
        <v>38594</v>
      </c>
      <c r="B3311" s="460" t="s">
        <v>11466</v>
      </c>
      <c r="C3311" s="459" t="s">
        <v>5122</v>
      </c>
      <c r="D3311" s="463">
        <v>2.7</v>
      </c>
      <c r="E3311" s="462" t="s">
        <v>258</v>
      </c>
    </row>
    <row r="3312" spans="1:5" x14ac:dyDescent="0.25">
      <c r="A3312" s="459">
        <v>34787</v>
      </c>
      <c r="B3312" s="460" t="s">
        <v>11467</v>
      </c>
      <c r="C3312" s="459" t="s">
        <v>5122</v>
      </c>
      <c r="D3312" s="463">
        <v>0.83</v>
      </c>
      <c r="E3312" s="462" t="s">
        <v>258</v>
      </c>
    </row>
    <row r="3313" spans="1:5" x14ac:dyDescent="0.25">
      <c r="A3313" s="459">
        <v>34788</v>
      </c>
      <c r="B3313" s="460" t="s">
        <v>11468</v>
      </c>
      <c r="C3313" s="459" t="s">
        <v>5122</v>
      </c>
      <c r="D3313" s="463">
        <v>0.84</v>
      </c>
      <c r="E3313" s="462" t="s">
        <v>258</v>
      </c>
    </row>
    <row r="3314" spans="1:5" x14ac:dyDescent="0.25">
      <c r="A3314" s="459">
        <v>34784</v>
      </c>
      <c r="B3314" s="460" t="s">
        <v>11469</v>
      </c>
      <c r="C3314" s="459" t="s">
        <v>5122</v>
      </c>
      <c r="D3314" s="463">
        <v>0.92</v>
      </c>
      <c r="E3314" s="462" t="s">
        <v>258</v>
      </c>
    </row>
    <row r="3315" spans="1:5" x14ac:dyDescent="0.25">
      <c r="A3315" s="459">
        <v>34781</v>
      </c>
      <c r="B3315" s="460" t="s">
        <v>11470</v>
      </c>
      <c r="C3315" s="459" t="s">
        <v>5122</v>
      </c>
      <c r="D3315" s="463">
        <v>1.04</v>
      </c>
      <c r="E3315" s="462" t="s">
        <v>258</v>
      </c>
    </row>
    <row r="3316" spans="1:5" x14ac:dyDescent="0.25">
      <c r="A3316" s="459">
        <v>34773</v>
      </c>
      <c r="B3316" s="460" t="s">
        <v>11471</v>
      </c>
      <c r="C3316" s="459" t="s">
        <v>5122</v>
      </c>
      <c r="D3316" s="463">
        <v>1.35</v>
      </c>
      <c r="E3316" s="462" t="s">
        <v>258</v>
      </c>
    </row>
    <row r="3317" spans="1:5" x14ac:dyDescent="0.25">
      <c r="A3317" s="459">
        <v>34769</v>
      </c>
      <c r="B3317" s="460" t="s">
        <v>11472</v>
      </c>
      <c r="C3317" s="459" t="s">
        <v>5122</v>
      </c>
      <c r="D3317" s="463">
        <v>1.56</v>
      </c>
      <c r="E3317" s="462" t="s">
        <v>258</v>
      </c>
    </row>
    <row r="3318" spans="1:5" x14ac:dyDescent="0.25">
      <c r="A3318" s="459">
        <v>34763</v>
      </c>
      <c r="B3318" s="460" t="s">
        <v>11473</v>
      </c>
      <c r="C3318" s="459" t="s">
        <v>5122</v>
      </c>
      <c r="D3318" s="463">
        <v>0.9</v>
      </c>
      <c r="E3318" s="462" t="s">
        <v>258</v>
      </c>
    </row>
    <row r="3319" spans="1:5" x14ac:dyDescent="0.25">
      <c r="A3319" s="459">
        <v>34774</v>
      </c>
      <c r="B3319" s="460" t="s">
        <v>11474</v>
      </c>
      <c r="C3319" s="459" t="s">
        <v>5122</v>
      </c>
      <c r="D3319" s="463">
        <v>1.21</v>
      </c>
      <c r="E3319" s="462" t="s">
        <v>258</v>
      </c>
    </row>
    <row r="3320" spans="1:5" x14ac:dyDescent="0.25">
      <c r="A3320" s="459">
        <v>34771</v>
      </c>
      <c r="B3320" s="460" t="s">
        <v>11475</v>
      </c>
      <c r="C3320" s="459" t="s">
        <v>5122</v>
      </c>
      <c r="D3320" s="463">
        <v>1.38</v>
      </c>
      <c r="E3320" s="462" t="s">
        <v>258</v>
      </c>
    </row>
    <row r="3321" spans="1:5" x14ac:dyDescent="0.25">
      <c r="A3321" s="459">
        <v>34764</v>
      </c>
      <c r="B3321" s="460" t="s">
        <v>11476</v>
      </c>
      <c r="C3321" s="459" t="s">
        <v>5122</v>
      </c>
      <c r="D3321" s="463">
        <v>0.84</v>
      </c>
      <c r="E3321" s="462" t="s">
        <v>258</v>
      </c>
    </row>
    <row r="3322" spans="1:5" x14ac:dyDescent="0.25">
      <c r="A3322" s="459">
        <v>4062</v>
      </c>
      <c r="B3322" s="460" t="s">
        <v>11477</v>
      </c>
      <c r="C3322" s="459" t="s">
        <v>5122</v>
      </c>
      <c r="D3322" s="463">
        <v>14.25</v>
      </c>
      <c r="E3322" s="462" t="s">
        <v>258</v>
      </c>
    </row>
    <row r="3323" spans="1:5" x14ac:dyDescent="0.25">
      <c r="A3323" s="459">
        <v>4059</v>
      </c>
      <c r="B3323" s="460" t="s">
        <v>11478</v>
      </c>
      <c r="C3323" s="459" t="s">
        <v>5125</v>
      </c>
      <c r="D3323" s="463">
        <v>17.28</v>
      </c>
      <c r="E3323" s="462" t="s">
        <v>258</v>
      </c>
    </row>
    <row r="3324" spans="1:5" x14ac:dyDescent="0.25">
      <c r="A3324" s="459">
        <v>4061</v>
      </c>
      <c r="B3324" s="460" t="s">
        <v>11479</v>
      </c>
      <c r="C3324" s="459" t="s">
        <v>5122</v>
      </c>
      <c r="D3324" s="463">
        <v>13.82</v>
      </c>
      <c r="E3324" s="462" t="s">
        <v>258</v>
      </c>
    </row>
    <row r="3325" spans="1:5" ht="25.5" x14ac:dyDescent="0.25">
      <c r="A3325" s="459">
        <v>10608</v>
      </c>
      <c r="B3325" s="460" t="s">
        <v>11480</v>
      </c>
      <c r="C3325" s="459" t="s">
        <v>5122</v>
      </c>
      <c r="D3325" s="461">
        <v>11200</v>
      </c>
      <c r="E3325" s="462" t="s">
        <v>258</v>
      </c>
    </row>
    <row r="3326" spans="1:5" x14ac:dyDescent="0.25">
      <c r="A3326" s="459">
        <v>4069</v>
      </c>
      <c r="B3326" s="460" t="s">
        <v>11481</v>
      </c>
      <c r="C3326" s="459" t="s">
        <v>5121</v>
      </c>
      <c r="D3326" s="463">
        <v>23.84</v>
      </c>
      <c r="E3326" s="462" t="s">
        <v>374</v>
      </c>
    </row>
    <row r="3327" spans="1:5" x14ac:dyDescent="0.25">
      <c r="A3327" s="459">
        <v>40819</v>
      </c>
      <c r="B3327" s="460" t="s">
        <v>11482</v>
      </c>
      <c r="C3327" s="459" t="s">
        <v>5130</v>
      </c>
      <c r="D3327" s="461">
        <v>4250.5</v>
      </c>
      <c r="E3327" s="462" t="s">
        <v>374</v>
      </c>
    </row>
    <row r="3328" spans="1:5" x14ac:dyDescent="0.25">
      <c r="A3328" s="459">
        <v>34361</v>
      </c>
      <c r="B3328" s="460" t="s">
        <v>11483</v>
      </c>
      <c r="C3328" s="459" t="s">
        <v>5126</v>
      </c>
      <c r="D3328" s="463">
        <v>1.83</v>
      </c>
      <c r="E3328" s="462" t="s">
        <v>258</v>
      </c>
    </row>
    <row r="3329" spans="1:5" ht="25.5" x14ac:dyDescent="0.25">
      <c r="A3329" s="459">
        <v>36512</v>
      </c>
      <c r="B3329" s="460" t="s">
        <v>11484</v>
      </c>
      <c r="C3329" s="459" t="s">
        <v>5122</v>
      </c>
      <c r="D3329" s="461">
        <v>10339.94</v>
      </c>
      <c r="E3329" s="462" t="s">
        <v>258</v>
      </c>
    </row>
    <row r="3330" spans="1:5" ht="25.5" x14ac:dyDescent="0.25">
      <c r="A3330" s="459">
        <v>25972</v>
      </c>
      <c r="B3330" s="460" t="s">
        <v>11485</v>
      </c>
      <c r="C3330" s="459" t="s">
        <v>5126</v>
      </c>
      <c r="D3330" s="463">
        <v>5.66</v>
      </c>
      <c r="E3330" s="462" t="s">
        <v>258</v>
      </c>
    </row>
    <row r="3331" spans="1:5" ht="25.5" x14ac:dyDescent="0.25">
      <c r="A3331" s="459">
        <v>25973</v>
      </c>
      <c r="B3331" s="460" t="s">
        <v>11486</v>
      </c>
      <c r="C3331" s="459" t="s">
        <v>5126</v>
      </c>
      <c r="D3331" s="463">
        <v>5.66</v>
      </c>
      <c r="E3331" s="462" t="s">
        <v>258</v>
      </c>
    </row>
    <row r="3332" spans="1:5" x14ac:dyDescent="0.25">
      <c r="A3332" s="459">
        <v>11697</v>
      </c>
      <c r="B3332" s="460" t="s">
        <v>11487</v>
      </c>
      <c r="C3332" s="459" t="s">
        <v>5122</v>
      </c>
      <c r="D3332" s="463">
        <v>498.94</v>
      </c>
      <c r="E3332" s="462" t="s">
        <v>258</v>
      </c>
    </row>
    <row r="3333" spans="1:5" x14ac:dyDescent="0.25">
      <c r="A3333" s="459">
        <v>11698</v>
      </c>
      <c r="B3333" s="460" t="s">
        <v>11488</v>
      </c>
      <c r="C3333" s="459" t="s">
        <v>5122</v>
      </c>
      <c r="D3333" s="463">
        <v>595.20000000000005</v>
      </c>
      <c r="E3333" s="462" t="s">
        <v>258</v>
      </c>
    </row>
    <row r="3334" spans="1:5" x14ac:dyDescent="0.25">
      <c r="A3334" s="459">
        <v>11699</v>
      </c>
      <c r="B3334" s="460" t="s">
        <v>11489</v>
      </c>
      <c r="C3334" s="459" t="s">
        <v>5122</v>
      </c>
      <c r="D3334" s="463">
        <v>657.84</v>
      </c>
      <c r="E3334" s="462" t="s">
        <v>258</v>
      </c>
    </row>
    <row r="3335" spans="1:5" x14ac:dyDescent="0.25">
      <c r="A3335" s="459">
        <v>10432</v>
      </c>
      <c r="B3335" s="460" t="s">
        <v>11490</v>
      </c>
      <c r="C3335" s="459" t="s">
        <v>5122</v>
      </c>
      <c r="D3335" s="463">
        <v>262.70999999999998</v>
      </c>
      <c r="E3335" s="462" t="s">
        <v>258</v>
      </c>
    </row>
    <row r="3336" spans="1:5" x14ac:dyDescent="0.25">
      <c r="A3336" s="459">
        <v>10430</v>
      </c>
      <c r="B3336" s="460" t="s">
        <v>11491</v>
      </c>
      <c r="C3336" s="459" t="s">
        <v>5122</v>
      </c>
      <c r="D3336" s="463">
        <v>282.93</v>
      </c>
      <c r="E3336" s="462" t="s">
        <v>258</v>
      </c>
    </row>
    <row r="3337" spans="1:5" ht="25.5" x14ac:dyDescent="0.25">
      <c r="A3337" s="459">
        <v>37514</v>
      </c>
      <c r="B3337" s="460" t="s">
        <v>11492</v>
      </c>
      <c r="C3337" s="459" t="s">
        <v>5122</v>
      </c>
      <c r="D3337" s="461">
        <v>158877.5</v>
      </c>
      <c r="E3337" s="462" t="s">
        <v>258</v>
      </c>
    </row>
    <row r="3338" spans="1:5" ht="25.5" x14ac:dyDescent="0.25">
      <c r="A3338" s="459">
        <v>37519</v>
      </c>
      <c r="B3338" s="460" t="s">
        <v>11493</v>
      </c>
      <c r="C3338" s="459" t="s">
        <v>5122</v>
      </c>
      <c r="D3338" s="461">
        <v>245194.59</v>
      </c>
      <c r="E3338" s="462" t="s">
        <v>258</v>
      </c>
    </row>
    <row r="3339" spans="1:5" ht="25.5" x14ac:dyDescent="0.25">
      <c r="A3339" s="459">
        <v>37520</v>
      </c>
      <c r="B3339" s="460" t="s">
        <v>11494</v>
      </c>
      <c r="C3339" s="459" t="s">
        <v>5122</v>
      </c>
      <c r="D3339" s="461">
        <v>241175.01</v>
      </c>
      <c r="E3339" s="462" t="s">
        <v>258</v>
      </c>
    </row>
    <row r="3340" spans="1:5" ht="25.5" x14ac:dyDescent="0.25">
      <c r="A3340" s="459">
        <v>37521</v>
      </c>
      <c r="B3340" s="460" t="s">
        <v>11495</v>
      </c>
      <c r="C3340" s="459" t="s">
        <v>5122</v>
      </c>
      <c r="D3340" s="461">
        <v>294233.51</v>
      </c>
      <c r="E3340" s="462" t="s">
        <v>258</v>
      </c>
    </row>
    <row r="3341" spans="1:5" ht="25.5" x14ac:dyDescent="0.25">
      <c r="A3341" s="459">
        <v>37522</v>
      </c>
      <c r="B3341" s="460" t="s">
        <v>11496</v>
      </c>
      <c r="C3341" s="459" t="s">
        <v>5122</v>
      </c>
      <c r="D3341" s="461">
        <v>303085.76</v>
      </c>
      <c r="E3341" s="462" t="s">
        <v>258</v>
      </c>
    </row>
    <row r="3342" spans="1:5" ht="25.5" x14ac:dyDescent="0.25">
      <c r="A3342" s="459">
        <v>21109</v>
      </c>
      <c r="B3342" s="460" t="s">
        <v>11497</v>
      </c>
      <c r="C3342" s="459" t="s">
        <v>5122</v>
      </c>
      <c r="D3342" s="463">
        <v>64.98</v>
      </c>
      <c r="E3342" s="462" t="s">
        <v>258</v>
      </c>
    </row>
    <row r="3343" spans="1:5" x14ac:dyDescent="0.25">
      <c r="A3343" s="459">
        <v>36800</v>
      </c>
      <c r="B3343" s="460" t="s">
        <v>11498</v>
      </c>
      <c r="C3343" s="459" t="s">
        <v>5122</v>
      </c>
      <c r="D3343" s="463">
        <v>74</v>
      </c>
      <c r="E3343" s="462" t="s">
        <v>258</v>
      </c>
    </row>
    <row r="3344" spans="1:5" x14ac:dyDescent="0.25">
      <c r="A3344" s="459">
        <v>11769</v>
      </c>
      <c r="B3344" s="460" t="s">
        <v>11499</v>
      </c>
      <c r="C3344" s="459" t="s">
        <v>5122</v>
      </c>
      <c r="D3344" s="463">
        <v>181.36</v>
      </c>
      <c r="E3344" s="462" t="s">
        <v>258</v>
      </c>
    </row>
    <row r="3345" spans="1:5" x14ac:dyDescent="0.25">
      <c r="A3345" s="459">
        <v>36793</v>
      </c>
      <c r="B3345" s="460" t="s">
        <v>11500</v>
      </c>
      <c r="C3345" s="459" t="s">
        <v>5122</v>
      </c>
      <c r="D3345" s="463">
        <v>293.64</v>
      </c>
      <c r="E3345" s="462" t="s">
        <v>258</v>
      </c>
    </row>
    <row r="3346" spans="1:5" ht="25.5" x14ac:dyDescent="0.25">
      <c r="A3346" s="459">
        <v>37546</v>
      </c>
      <c r="B3346" s="460" t="s">
        <v>11501</v>
      </c>
      <c r="C3346" s="459" t="s">
        <v>5122</v>
      </c>
      <c r="D3346" s="461">
        <v>8618.43</v>
      </c>
      <c r="E3346" s="462" t="s">
        <v>258</v>
      </c>
    </row>
    <row r="3347" spans="1:5" ht="25.5" x14ac:dyDescent="0.25">
      <c r="A3347" s="459">
        <v>37544</v>
      </c>
      <c r="B3347" s="460" t="s">
        <v>11502</v>
      </c>
      <c r="C3347" s="459" t="s">
        <v>5122</v>
      </c>
      <c r="D3347" s="461">
        <v>9115.44</v>
      </c>
      <c r="E3347" s="462" t="s">
        <v>258</v>
      </c>
    </row>
    <row r="3348" spans="1:5" ht="25.5" x14ac:dyDescent="0.25">
      <c r="A3348" s="459">
        <v>37545</v>
      </c>
      <c r="B3348" s="460" t="s">
        <v>11503</v>
      </c>
      <c r="C3348" s="459" t="s">
        <v>5122</v>
      </c>
      <c r="D3348" s="461">
        <v>10846.15</v>
      </c>
      <c r="E3348" s="462" t="s">
        <v>258</v>
      </c>
    </row>
    <row r="3349" spans="1:5" x14ac:dyDescent="0.25">
      <c r="A3349" s="459">
        <v>11771</v>
      </c>
      <c r="B3349" s="460" t="s">
        <v>11504</v>
      </c>
      <c r="C3349" s="459" t="s">
        <v>5122</v>
      </c>
      <c r="D3349" s="463">
        <v>224.96</v>
      </c>
      <c r="E3349" s="462" t="s">
        <v>258</v>
      </c>
    </row>
    <row r="3350" spans="1:5" ht="25.5" x14ac:dyDescent="0.25">
      <c r="A3350" s="459">
        <v>39919</v>
      </c>
      <c r="B3350" s="460" t="s">
        <v>11505</v>
      </c>
      <c r="C3350" s="459" t="s">
        <v>5122</v>
      </c>
      <c r="D3350" s="461">
        <v>43140.02</v>
      </c>
      <c r="E3350" s="462" t="s">
        <v>258</v>
      </c>
    </row>
    <row r="3351" spans="1:5" ht="25.5" x14ac:dyDescent="0.25">
      <c r="A3351" s="459">
        <v>38385</v>
      </c>
      <c r="B3351" s="460" t="s">
        <v>11506</v>
      </c>
      <c r="C3351" s="459" t="s">
        <v>5122</v>
      </c>
      <c r="D3351" s="463">
        <v>37.1</v>
      </c>
      <c r="E3351" s="462" t="s">
        <v>258</v>
      </c>
    </row>
    <row r="3352" spans="1:5" x14ac:dyDescent="0.25">
      <c r="A3352" s="459">
        <v>37587</v>
      </c>
      <c r="B3352" s="460" t="s">
        <v>11507</v>
      </c>
      <c r="C3352" s="459" t="s">
        <v>5122</v>
      </c>
      <c r="D3352" s="463">
        <v>204.61</v>
      </c>
      <c r="E3352" s="462" t="s">
        <v>258</v>
      </c>
    </row>
    <row r="3353" spans="1:5" x14ac:dyDescent="0.25">
      <c r="A3353" s="459">
        <v>11571</v>
      </c>
      <c r="B3353" s="460" t="s">
        <v>11508</v>
      </c>
      <c r="C3353" s="459" t="s">
        <v>5122</v>
      </c>
      <c r="D3353" s="463">
        <v>179.15</v>
      </c>
      <c r="E3353" s="462" t="s">
        <v>258</v>
      </c>
    </row>
    <row r="3354" spans="1:5" x14ac:dyDescent="0.25">
      <c r="A3354" s="459">
        <v>11561</v>
      </c>
      <c r="B3354" s="460" t="s">
        <v>11509</v>
      </c>
      <c r="C3354" s="459" t="s">
        <v>5122</v>
      </c>
      <c r="D3354" s="463">
        <v>138.55000000000001</v>
      </c>
      <c r="E3354" s="462" t="s">
        <v>258</v>
      </c>
    </row>
    <row r="3355" spans="1:5" x14ac:dyDescent="0.25">
      <c r="A3355" s="459">
        <v>11560</v>
      </c>
      <c r="B3355" s="460" t="s">
        <v>11510</v>
      </c>
      <c r="C3355" s="459" t="s">
        <v>5122</v>
      </c>
      <c r="D3355" s="463">
        <v>117.93</v>
      </c>
      <c r="E3355" s="462" t="s">
        <v>258</v>
      </c>
    </row>
    <row r="3356" spans="1:5" x14ac:dyDescent="0.25">
      <c r="A3356" s="459">
        <v>11499</v>
      </c>
      <c r="B3356" s="460" t="s">
        <v>11511</v>
      </c>
      <c r="C3356" s="459" t="s">
        <v>5122</v>
      </c>
      <c r="D3356" s="461">
        <v>1166.8599999999999</v>
      </c>
      <c r="E3356" s="462" t="s">
        <v>258</v>
      </c>
    </row>
    <row r="3357" spans="1:5" x14ac:dyDescent="0.25">
      <c r="A3357" s="459">
        <v>34761</v>
      </c>
      <c r="B3357" s="460" t="s">
        <v>11512</v>
      </c>
      <c r="C3357" s="459" t="s">
        <v>5121</v>
      </c>
      <c r="D3357" s="463">
        <v>14.85</v>
      </c>
      <c r="E3357" s="462" t="s">
        <v>374</v>
      </c>
    </row>
    <row r="3358" spans="1:5" x14ac:dyDescent="0.25">
      <c r="A3358" s="459">
        <v>40924</v>
      </c>
      <c r="B3358" s="460" t="s">
        <v>11513</v>
      </c>
      <c r="C3358" s="459" t="s">
        <v>5130</v>
      </c>
      <c r="D3358" s="461">
        <v>2648.13</v>
      </c>
      <c r="E3358" s="462" t="s">
        <v>374</v>
      </c>
    </row>
    <row r="3359" spans="1:5" x14ac:dyDescent="0.25">
      <c r="A3359" s="459">
        <v>25957</v>
      </c>
      <c r="B3359" s="460" t="s">
        <v>11514</v>
      </c>
      <c r="C3359" s="459" t="s">
        <v>5121</v>
      </c>
      <c r="D3359" s="463">
        <v>11.56</v>
      </c>
      <c r="E3359" s="462" t="s">
        <v>374</v>
      </c>
    </row>
    <row r="3360" spans="1:5" x14ac:dyDescent="0.25">
      <c r="A3360" s="459">
        <v>40983</v>
      </c>
      <c r="B3360" s="460" t="s">
        <v>11515</v>
      </c>
      <c r="C3360" s="459" t="s">
        <v>5130</v>
      </c>
      <c r="D3360" s="461">
        <v>2060.5500000000002</v>
      </c>
      <c r="E3360" s="462" t="s">
        <v>374</v>
      </c>
    </row>
    <row r="3361" spans="1:5" x14ac:dyDescent="0.25">
      <c r="A3361" s="459">
        <v>2437</v>
      </c>
      <c r="B3361" s="460" t="s">
        <v>11516</v>
      </c>
      <c r="C3361" s="459" t="s">
        <v>5121</v>
      </c>
      <c r="D3361" s="463">
        <v>16.54</v>
      </c>
      <c r="E3361" s="462" t="s">
        <v>374</v>
      </c>
    </row>
    <row r="3362" spans="1:5" x14ac:dyDescent="0.25">
      <c r="A3362" s="459">
        <v>40921</v>
      </c>
      <c r="B3362" s="460" t="s">
        <v>11517</v>
      </c>
      <c r="C3362" s="459" t="s">
        <v>5130</v>
      </c>
      <c r="D3362" s="461">
        <v>2951.81</v>
      </c>
      <c r="E3362" s="462" t="s">
        <v>374</v>
      </c>
    </row>
    <row r="3363" spans="1:5" ht="25.5" x14ac:dyDescent="0.25">
      <c r="A3363" s="459">
        <v>40534</v>
      </c>
      <c r="B3363" s="460" t="s">
        <v>11518</v>
      </c>
      <c r="C3363" s="459" t="s">
        <v>5122</v>
      </c>
      <c r="D3363" s="463">
        <v>218.8</v>
      </c>
      <c r="E3363" s="462" t="s">
        <v>258</v>
      </c>
    </row>
    <row r="3364" spans="1:5" ht="25.5" x14ac:dyDescent="0.25">
      <c r="A3364" s="459">
        <v>14252</v>
      </c>
      <c r="B3364" s="460" t="s">
        <v>11519</v>
      </c>
      <c r="C3364" s="459" t="s">
        <v>5122</v>
      </c>
      <c r="D3364" s="461">
        <v>1886.1</v>
      </c>
      <c r="E3364" s="462" t="s">
        <v>258</v>
      </c>
    </row>
    <row r="3365" spans="1:5" ht="25.5" x14ac:dyDescent="0.25">
      <c r="A3365" s="459">
        <v>730</v>
      </c>
      <c r="B3365" s="460" t="s">
        <v>11520</v>
      </c>
      <c r="C3365" s="459" t="s">
        <v>5122</v>
      </c>
      <c r="D3365" s="461">
        <v>5039.32</v>
      </c>
      <c r="E3365" s="462" t="s">
        <v>258</v>
      </c>
    </row>
    <row r="3366" spans="1:5" ht="25.5" x14ac:dyDescent="0.25">
      <c r="A3366" s="459">
        <v>723</v>
      </c>
      <c r="B3366" s="460" t="s">
        <v>11521</v>
      </c>
      <c r="C3366" s="459" t="s">
        <v>5122</v>
      </c>
      <c r="D3366" s="461">
        <v>2504.7199999999998</v>
      </c>
      <c r="E3366" s="462" t="s">
        <v>258</v>
      </c>
    </row>
    <row r="3367" spans="1:5" ht="25.5" x14ac:dyDescent="0.25">
      <c r="A3367" s="459">
        <v>36502</v>
      </c>
      <c r="B3367" s="460" t="s">
        <v>11522</v>
      </c>
      <c r="C3367" s="459" t="s">
        <v>5122</v>
      </c>
      <c r="D3367" s="461">
        <v>2354.13</v>
      </c>
      <c r="E3367" s="462" t="s">
        <v>258</v>
      </c>
    </row>
    <row r="3368" spans="1:5" ht="25.5" x14ac:dyDescent="0.25">
      <c r="A3368" s="459">
        <v>36503</v>
      </c>
      <c r="B3368" s="460" t="s">
        <v>11523</v>
      </c>
      <c r="C3368" s="459" t="s">
        <v>5122</v>
      </c>
      <c r="D3368" s="461">
        <v>2902.93</v>
      </c>
      <c r="E3368" s="462" t="s">
        <v>258</v>
      </c>
    </row>
    <row r="3369" spans="1:5" ht="25.5" x14ac:dyDescent="0.25">
      <c r="A3369" s="459">
        <v>4090</v>
      </c>
      <c r="B3369" s="460" t="s">
        <v>11524</v>
      </c>
      <c r="C3369" s="459" t="s">
        <v>5122</v>
      </c>
      <c r="D3369" s="461">
        <v>545000</v>
      </c>
      <c r="E3369" s="462" t="s">
        <v>258</v>
      </c>
    </row>
    <row r="3370" spans="1:5" ht="25.5" x14ac:dyDescent="0.25">
      <c r="A3370" s="459">
        <v>13227</v>
      </c>
      <c r="B3370" s="460" t="s">
        <v>11525</v>
      </c>
      <c r="C3370" s="459" t="s">
        <v>5122</v>
      </c>
      <c r="D3370" s="461">
        <v>677230.46</v>
      </c>
      <c r="E3370" s="462" t="s">
        <v>258</v>
      </c>
    </row>
    <row r="3371" spans="1:5" ht="25.5" x14ac:dyDescent="0.25">
      <c r="A3371" s="459">
        <v>10597</v>
      </c>
      <c r="B3371" s="460" t="s">
        <v>11526</v>
      </c>
      <c r="C3371" s="459" t="s">
        <v>5122</v>
      </c>
      <c r="D3371" s="461">
        <v>712872.42</v>
      </c>
      <c r="E3371" s="462" t="s">
        <v>258</v>
      </c>
    </row>
    <row r="3372" spans="1:5" x14ac:dyDescent="0.25">
      <c r="A3372" s="459">
        <v>39628</v>
      </c>
      <c r="B3372" s="460" t="s">
        <v>11527</v>
      </c>
      <c r="C3372" s="459" t="s">
        <v>5122</v>
      </c>
      <c r="D3372" s="461">
        <v>2511.16</v>
      </c>
      <c r="E3372" s="462" t="s">
        <v>258</v>
      </c>
    </row>
    <row r="3373" spans="1:5" x14ac:dyDescent="0.25">
      <c r="A3373" s="459">
        <v>39404</v>
      </c>
      <c r="B3373" s="460" t="s">
        <v>11528</v>
      </c>
      <c r="C3373" s="459" t="s">
        <v>5122</v>
      </c>
      <c r="D3373" s="461">
        <v>1245.2</v>
      </c>
      <c r="E3373" s="462" t="s">
        <v>258</v>
      </c>
    </row>
    <row r="3374" spans="1:5" x14ac:dyDescent="0.25">
      <c r="A3374" s="459">
        <v>39402</v>
      </c>
      <c r="B3374" s="460" t="s">
        <v>11529</v>
      </c>
      <c r="C3374" s="459" t="s">
        <v>5122</v>
      </c>
      <c r="D3374" s="461">
        <v>1025.81</v>
      </c>
      <c r="E3374" s="462" t="s">
        <v>258</v>
      </c>
    </row>
    <row r="3375" spans="1:5" x14ac:dyDescent="0.25">
      <c r="A3375" s="459">
        <v>39403</v>
      </c>
      <c r="B3375" s="460" t="s">
        <v>11530</v>
      </c>
      <c r="C3375" s="459" t="s">
        <v>5122</v>
      </c>
      <c r="D3375" s="461">
        <v>1003.5</v>
      </c>
      <c r="E3375" s="462" t="s">
        <v>258</v>
      </c>
    </row>
    <row r="3376" spans="1:5" x14ac:dyDescent="0.25">
      <c r="A3376" s="459">
        <v>4093</v>
      </c>
      <c r="B3376" s="460" t="s">
        <v>11531</v>
      </c>
      <c r="C3376" s="459" t="s">
        <v>5121</v>
      </c>
      <c r="D3376" s="463">
        <v>12.9</v>
      </c>
      <c r="E3376" s="462" t="s">
        <v>374</v>
      </c>
    </row>
    <row r="3377" spans="1:5" x14ac:dyDescent="0.25">
      <c r="A3377" s="459">
        <v>10512</v>
      </c>
      <c r="B3377" s="460" t="s">
        <v>11532</v>
      </c>
      <c r="C3377" s="459" t="s">
        <v>5130</v>
      </c>
      <c r="D3377" s="461">
        <v>2800.54</v>
      </c>
      <c r="E3377" s="462" t="s">
        <v>374</v>
      </c>
    </row>
    <row r="3378" spans="1:5" x14ac:dyDescent="0.25">
      <c r="A3378" s="459">
        <v>20020</v>
      </c>
      <c r="B3378" s="460" t="s">
        <v>11533</v>
      </c>
      <c r="C3378" s="459" t="s">
        <v>5121</v>
      </c>
      <c r="D3378" s="463">
        <v>12.18</v>
      </c>
      <c r="E3378" s="462" t="s">
        <v>374</v>
      </c>
    </row>
    <row r="3379" spans="1:5" x14ac:dyDescent="0.25">
      <c r="A3379" s="459">
        <v>41038</v>
      </c>
      <c r="B3379" s="460" t="s">
        <v>11534</v>
      </c>
      <c r="C3379" s="459" t="s">
        <v>5130</v>
      </c>
      <c r="D3379" s="461">
        <v>2641.61</v>
      </c>
      <c r="E3379" s="462" t="s">
        <v>374</v>
      </c>
    </row>
    <row r="3380" spans="1:5" x14ac:dyDescent="0.25">
      <c r="A3380" s="459">
        <v>4094</v>
      </c>
      <c r="B3380" s="460" t="s">
        <v>11535</v>
      </c>
      <c r="C3380" s="459" t="s">
        <v>5121</v>
      </c>
      <c r="D3380" s="463">
        <v>17.25</v>
      </c>
      <c r="E3380" s="462" t="s">
        <v>374</v>
      </c>
    </row>
    <row r="3381" spans="1:5" x14ac:dyDescent="0.25">
      <c r="A3381" s="459">
        <v>40988</v>
      </c>
      <c r="B3381" s="460" t="s">
        <v>11536</v>
      </c>
      <c r="C3381" s="459" t="s">
        <v>5130</v>
      </c>
      <c r="D3381" s="461">
        <v>3739.94</v>
      </c>
      <c r="E3381" s="462" t="s">
        <v>374</v>
      </c>
    </row>
    <row r="3382" spans="1:5" x14ac:dyDescent="0.25">
      <c r="A3382" s="459">
        <v>4095</v>
      </c>
      <c r="B3382" s="460" t="s">
        <v>11537</v>
      </c>
      <c r="C3382" s="459" t="s">
        <v>5121</v>
      </c>
      <c r="D3382" s="463">
        <v>11.92</v>
      </c>
      <c r="E3382" s="462" t="s">
        <v>374</v>
      </c>
    </row>
    <row r="3383" spans="1:5" x14ac:dyDescent="0.25">
      <c r="A3383" s="459">
        <v>40990</v>
      </c>
      <c r="B3383" s="460" t="s">
        <v>11538</v>
      </c>
      <c r="C3383" s="459" t="s">
        <v>5130</v>
      </c>
      <c r="D3383" s="461">
        <v>2626.89</v>
      </c>
      <c r="E3383" s="462" t="s">
        <v>374</v>
      </c>
    </row>
    <row r="3384" spans="1:5" x14ac:dyDescent="0.25">
      <c r="A3384" s="459">
        <v>4097</v>
      </c>
      <c r="B3384" s="460" t="s">
        <v>11539</v>
      </c>
      <c r="C3384" s="459" t="s">
        <v>5121</v>
      </c>
      <c r="D3384" s="463">
        <v>11.83</v>
      </c>
      <c r="E3384" s="462" t="s">
        <v>374</v>
      </c>
    </row>
    <row r="3385" spans="1:5" x14ac:dyDescent="0.25">
      <c r="A3385" s="459">
        <v>40994</v>
      </c>
      <c r="B3385" s="460" t="s">
        <v>11540</v>
      </c>
      <c r="C3385" s="459" t="s">
        <v>5130</v>
      </c>
      <c r="D3385" s="461">
        <v>2611.3000000000002</v>
      </c>
      <c r="E3385" s="462" t="s">
        <v>374</v>
      </c>
    </row>
    <row r="3386" spans="1:5" x14ac:dyDescent="0.25">
      <c r="A3386" s="459">
        <v>4096</v>
      </c>
      <c r="B3386" s="460" t="s">
        <v>11541</v>
      </c>
      <c r="C3386" s="459" t="s">
        <v>5121</v>
      </c>
      <c r="D3386" s="463">
        <v>11.92</v>
      </c>
      <c r="E3386" s="462" t="s">
        <v>374</v>
      </c>
    </row>
    <row r="3387" spans="1:5" x14ac:dyDescent="0.25">
      <c r="A3387" s="459">
        <v>40992</v>
      </c>
      <c r="B3387" s="460" t="s">
        <v>11542</v>
      </c>
      <c r="C3387" s="459" t="s">
        <v>5130</v>
      </c>
      <c r="D3387" s="461">
        <v>2626.89</v>
      </c>
      <c r="E3387" s="462" t="s">
        <v>374</v>
      </c>
    </row>
    <row r="3388" spans="1:5" x14ac:dyDescent="0.25">
      <c r="A3388" s="459">
        <v>13955</v>
      </c>
      <c r="B3388" s="460" t="s">
        <v>11543</v>
      </c>
      <c r="C3388" s="459" t="s">
        <v>5122</v>
      </c>
      <c r="D3388" s="461">
        <v>2029.97</v>
      </c>
      <c r="E3388" s="462" t="s">
        <v>258</v>
      </c>
    </row>
    <row r="3389" spans="1:5" ht="25.5" x14ac:dyDescent="0.25">
      <c r="A3389" s="459">
        <v>4114</v>
      </c>
      <c r="B3389" s="460" t="s">
        <v>11544</v>
      </c>
      <c r="C3389" s="459" t="s">
        <v>5122</v>
      </c>
      <c r="D3389" s="463">
        <v>42.18</v>
      </c>
      <c r="E3389" s="462" t="s">
        <v>258</v>
      </c>
    </row>
    <row r="3390" spans="1:5" x14ac:dyDescent="0.25">
      <c r="A3390" s="459">
        <v>36797</v>
      </c>
      <c r="B3390" s="460" t="s">
        <v>11545</v>
      </c>
      <c r="C3390" s="459" t="s">
        <v>5122</v>
      </c>
      <c r="D3390" s="463">
        <v>36.880000000000003</v>
      </c>
      <c r="E3390" s="462" t="s">
        <v>258</v>
      </c>
    </row>
    <row r="3391" spans="1:5" x14ac:dyDescent="0.25">
      <c r="A3391" s="459">
        <v>4107</v>
      </c>
      <c r="B3391" s="460" t="s">
        <v>11546</v>
      </c>
      <c r="C3391" s="459" t="s">
        <v>5122</v>
      </c>
      <c r="D3391" s="463">
        <v>35.51</v>
      </c>
      <c r="E3391" s="462" t="s">
        <v>258</v>
      </c>
    </row>
    <row r="3392" spans="1:5" x14ac:dyDescent="0.25">
      <c r="A3392" s="459">
        <v>36799</v>
      </c>
      <c r="B3392" s="460" t="s">
        <v>11547</v>
      </c>
      <c r="C3392" s="459" t="s">
        <v>5122</v>
      </c>
      <c r="D3392" s="463">
        <v>33.909999999999997</v>
      </c>
      <c r="E3392" s="462" t="s">
        <v>258</v>
      </c>
    </row>
    <row r="3393" spans="1:5" x14ac:dyDescent="0.25">
      <c r="A3393" s="459">
        <v>4108</v>
      </c>
      <c r="B3393" s="460" t="s">
        <v>11548</v>
      </c>
      <c r="C3393" s="459" t="s">
        <v>5122</v>
      </c>
      <c r="D3393" s="463">
        <v>28.55</v>
      </c>
      <c r="E3393" s="462" t="s">
        <v>258</v>
      </c>
    </row>
    <row r="3394" spans="1:5" x14ac:dyDescent="0.25">
      <c r="A3394" s="459">
        <v>4102</v>
      </c>
      <c r="B3394" s="460" t="s">
        <v>11549</v>
      </c>
      <c r="C3394" s="459" t="s">
        <v>5122</v>
      </c>
      <c r="D3394" s="463">
        <v>42.48</v>
      </c>
      <c r="E3394" s="462" t="s">
        <v>258</v>
      </c>
    </row>
    <row r="3395" spans="1:5" ht="25.5" x14ac:dyDescent="0.25">
      <c r="A3395" s="459">
        <v>10826</v>
      </c>
      <c r="B3395" s="460" t="s">
        <v>11550</v>
      </c>
      <c r="C3395" s="459" t="s">
        <v>5122</v>
      </c>
      <c r="D3395" s="463">
        <v>47.98</v>
      </c>
      <c r="E3395" s="462" t="s">
        <v>258</v>
      </c>
    </row>
    <row r="3396" spans="1:5" ht="25.5" x14ac:dyDescent="0.25">
      <c r="A3396" s="459">
        <v>365</v>
      </c>
      <c r="B3396" s="460" t="s">
        <v>11551</v>
      </c>
      <c r="C3396" s="459" t="s">
        <v>5122</v>
      </c>
      <c r="D3396" s="463">
        <v>29.75</v>
      </c>
      <c r="E3396" s="462" t="s">
        <v>258</v>
      </c>
    </row>
    <row r="3397" spans="1:5" x14ac:dyDescent="0.25">
      <c r="A3397" s="459">
        <v>38639</v>
      </c>
      <c r="B3397" s="460" t="s">
        <v>11552</v>
      </c>
      <c r="C3397" s="459" t="s">
        <v>5122</v>
      </c>
      <c r="D3397" s="463">
        <v>115.17</v>
      </c>
      <c r="E3397" s="462" t="s">
        <v>258</v>
      </c>
    </row>
    <row r="3398" spans="1:5" x14ac:dyDescent="0.25">
      <c r="A3398" s="459">
        <v>38640</v>
      </c>
      <c r="B3398" s="460" t="s">
        <v>11553</v>
      </c>
      <c r="C3398" s="459" t="s">
        <v>5122</v>
      </c>
      <c r="D3398" s="463">
        <v>1.72</v>
      </c>
      <c r="E3398" s="462" t="s">
        <v>258</v>
      </c>
    </row>
    <row r="3399" spans="1:5" ht="25.5" x14ac:dyDescent="0.25">
      <c r="A3399" s="459">
        <v>358</v>
      </c>
      <c r="B3399" s="460" t="s">
        <v>11554</v>
      </c>
      <c r="C3399" s="459" t="s">
        <v>5122</v>
      </c>
      <c r="D3399" s="463">
        <v>35.51</v>
      </c>
      <c r="E3399" s="462" t="s">
        <v>258</v>
      </c>
    </row>
    <row r="3400" spans="1:5" ht="25.5" x14ac:dyDescent="0.25">
      <c r="A3400" s="459">
        <v>359</v>
      </c>
      <c r="B3400" s="460" t="s">
        <v>11555</v>
      </c>
      <c r="C3400" s="459" t="s">
        <v>5122</v>
      </c>
      <c r="D3400" s="463">
        <v>72.94</v>
      </c>
      <c r="E3400" s="462" t="s">
        <v>258</v>
      </c>
    </row>
    <row r="3401" spans="1:5" x14ac:dyDescent="0.25">
      <c r="A3401" s="459">
        <v>38641</v>
      </c>
      <c r="B3401" s="460" t="s">
        <v>11556</v>
      </c>
      <c r="C3401" s="459" t="s">
        <v>5122</v>
      </c>
      <c r="D3401" s="463">
        <v>71.98</v>
      </c>
      <c r="E3401" s="462" t="s">
        <v>258</v>
      </c>
    </row>
    <row r="3402" spans="1:5" ht="25.5" x14ac:dyDescent="0.25">
      <c r="A3402" s="459">
        <v>360</v>
      </c>
      <c r="B3402" s="460" t="s">
        <v>11557</v>
      </c>
      <c r="C3402" s="459" t="s">
        <v>5122</v>
      </c>
      <c r="D3402" s="463">
        <v>1.67</v>
      </c>
      <c r="E3402" s="462" t="s">
        <v>258</v>
      </c>
    </row>
    <row r="3403" spans="1:5" ht="25.5" x14ac:dyDescent="0.25">
      <c r="A3403" s="459">
        <v>4127</v>
      </c>
      <c r="B3403" s="460" t="s">
        <v>11558</v>
      </c>
      <c r="C3403" s="459" t="s">
        <v>5122</v>
      </c>
      <c r="D3403" s="463">
        <v>210.82</v>
      </c>
      <c r="E3403" s="462" t="s">
        <v>258</v>
      </c>
    </row>
    <row r="3404" spans="1:5" ht="25.5" x14ac:dyDescent="0.25">
      <c r="A3404" s="459">
        <v>4154</v>
      </c>
      <c r="B3404" s="460" t="s">
        <v>11559</v>
      </c>
      <c r="C3404" s="459" t="s">
        <v>5122</v>
      </c>
      <c r="D3404" s="463">
        <v>257.57</v>
      </c>
      <c r="E3404" s="462" t="s">
        <v>258</v>
      </c>
    </row>
    <row r="3405" spans="1:5" ht="25.5" x14ac:dyDescent="0.25">
      <c r="A3405" s="459">
        <v>4168</v>
      </c>
      <c r="B3405" s="460" t="s">
        <v>11560</v>
      </c>
      <c r="C3405" s="459" t="s">
        <v>5122</v>
      </c>
      <c r="D3405" s="463">
        <v>272.02</v>
      </c>
      <c r="E3405" s="462" t="s">
        <v>258</v>
      </c>
    </row>
    <row r="3406" spans="1:5" ht="25.5" x14ac:dyDescent="0.25">
      <c r="A3406" s="459">
        <v>4161</v>
      </c>
      <c r="B3406" s="460" t="s">
        <v>11561</v>
      </c>
      <c r="C3406" s="459" t="s">
        <v>5122</v>
      </c>
      <c r="D3406" s="463">
        <v>261.82</v>
      </c>
      <c r="E3406" s="462" t="s">
        <v>258</v>
      </c>
    </row>
    <row r="3407" spans="1:5" ht="38.25" x14ac:dyDescent="0.25">
      <c r="A3407" s="459">
        <v>42430</v>
      </c>
      <c r="B3407" s="460" t="s">
        <v>11562</v>
      </c>
      <c r="C3407" s="459" t="s">
        <v>5122</v>
      </c>
      <c r="D3407" s="461">
        <v>3654.84</v>
      </c>
      <c r="E3407" s="462" t="s">
        <v>258</v>
      </c>
    </row>
    <row r="3408" spans="1:5" x14ac:dyDescent="0.25">
      <c r="A3408" s="459">
        <v>4214</v>
      </c>
      <c r="B3408" s="460" t="s">
        <v>11563</v>
      </c>
      <c r="C3408" s="459" t="s">
        <v>5122</v>
      </c>
      <c r="D3408" s="463">
        <v>6.37</v>
      </c>
      <c r="E3408" s="462" t="s">
        <v>258</v>
      </c>
    </row>
    <row r="3409" spans="1:5" x14ac:dyDescent="0.25">
      <c r="A3409" s="459">
        <v>4215</v>
      </c>
      <c r="B3409" s="460" t="s">
        <v>11564</v>
      </c>
      <c r="C3409" s="459" t="s">
        <v>5122</v>
      </c>
      <c r="D3409" s="463">
        <v>4.1900000000000004</v>
      </c>
      <c r="E3409" s="462" t="s">
        <v>258</v>
      </c>
    </row>
    <row r="3410" spans="1:5" x14ac:dyDescent="0.25">
      <c r="A3410" s="459">
        <v>4210</v>
      </c>
      <c r="B3410" s="460" t="s">
        <v>11565</v>
      </c>
      <c r="C3410" s="459" t="s">
        <v>5122</v>
      </c>
      <c r="D3410" s="463">
        <v>0.7</v>
      </c>
      <c r="E3410" s="462" t="s">
        <v>258</v>
      </c>
    </row>
    <row r="3411" spans="1:5" x14ac:dyDescent="0.25">
      <c r="A3411" s="459">
        <v>4212</v>
      </c>
      <c r="B3411" s="460" t="s">
        <v>11566</v>
      </c>
      <c r="C3411" s="459" t="s">
        <v>5122</v>
      </c>
      <c r="D3411" s="463">
        <v>2.02</v>
      </c>
      <c r="E3411" s="462" t="s">
        <v>258</v>
      </c>
    </row>
    <row r="3412" spans="1:5" x14ac:dyDescent="0.25">
      <c r="A3412" s="459">
        <v>4213</v>
      </c>
      <c r="B3412" s="460" t="s">
        <v>11567</v>
      </c>
      <c r="C3412" s="459" t="s">
        <v>5122</v>
      </c>
      <c r="D3412" s="463">
        <v>9.0500000000000007</v>
      </c>
      <c r="E3412" s="462" t="s">
        <v>258</v>
      </c>
    </row>
    <row r="3413" spans="1:5" x14ac:dyDescent="0.25">
      <c r="A3413" s="459">
        <v>4211</v>
      </c>
      <c r="B3413" s="460" t="s">
        <v>11568</v>
      </c>
      <c r="C3413" s="459" t="s">
        <v>5122</v>
      </c>
      <c r="D3413" s="463">
        <v>1.01</v>
      </c>
      <c r="E3413" s="462" t="s">
        <v>258</v>
      </c>
    </row>
    <row r="3414" spans="1:5" x14ac:dyDescent="0.25">
      <c r="A3414" s="459">
        <v>4209</v>
      </c>
      <c r="B3414" s="460" t="s">
        <v>11569</v>
      </c>
      <c r="C3414" s="459" t="s">
        <v>5122</v>
      </c>
      <c r="D3414" s="463">
        <v>12.6</v>
      </c>
      <c r="E3414" s="462" t="s">
        <v>258</v>
      </c>
    </row>
    <row r="3415" spans="1:5" x14ac:dyDescent="0.25">
      <c r="A3415" s="459">
        <v>4180</v>
      </c>
      <c r="B3415" s="460" t="s">
        <v>11570</v>
      </c>
      <c r="C3415" s="459" t="s">
        <v>5122</v>
      </c>
      <c r="D3415" s="463">
        <v>9.49</v>
      </c>
      <c r="E3415" s="462" t="s">
        <v>258</v>
      </c>
    </row>
    <row r="3416" spans="1:5" x14ac:dyDescent="0.25">
      <c r="A3416" s="459">
        <v>4177</v>
      </c>
      <c r="B3416" s="460" t="s">
        <v>11571</v>
      </c>
      <c r="C3416" s="459" t="s">
        <v>5122</v>
      </c>
      <c r="D3416" s="463">
        <v>3.15</v>
      </c>
      <c r="E3416" s="462" t="s">
        <v>258</v>
      </c>
    </row>
    <row r="3417" spans="1:5" x14ac:dyDescent="0.25">
      <c r="A3417" s="459">
        <v>4179</v>
      </c>
      <c r="B3417" s="460" t="s">
        <v>11572</v>
      </c>
      <c r="C3417" s="459" t="s">
        <v>5122</v>
      </c>
      <c r="D3417" s="463">
        <v>6.44</v>
      </c>
      <c r="E3417" s="462" t="s">
        <v>258</v>
      </c>
    </row>
    <row r="3418" spans="1:5" x14ac:dyDescent="0.25">
      <c r="A3418" s="459">
        <v>4208</v>
      </c>
      <c r="B3418" s="460" t="s">
        <v>11573</v>
      </c>
      <c r="C3418" s="459" t="s">
        <v>5122</v>
      </c>
      <c r="D3418" s="463">
        <v>30</v>
      </c>
      <c r="E3418" s="462" t="s">
        <v>258</v>
      </c>
    </row>
    <row r="3419" spans="1:5" x14ac:dyDescent="0.25">
      <c r="A3419" s="459">
        <v>4181</v>
      </c>
      <c r="B3419" s="460" t="s">
        <v>11574</v>
      </c>
      <c r="C3419" s="459" t="s">
        <v>5122</v>
      </c>
      <c r="D3419" s="463">
        <v>19.600000000000001</v>
      </c>
      <c r="E3419" s="462" t="s">
        <v>258</v>
      </c>
    </row>
    <row r="3420" spans="1:5" x14ac:dyDescent="0.25">
      <c r="A3420" s="459">
        <v>4178</v>
      </c>
      <c r="B3420" s="460" t="s">
        <v>11575</v>
      </c>
      <c r="C3420" s="459" t="s">
        <v>5122</v>
      </c>
      <c r="D3420" s="463">
        <v>4.3600000000000003</v>
      </c>
      <c r="E3420" s="462" t="s">
        <v>258</v>
      </c>
    </row>
    <row r="3421" spans="1:5" x14ac:dyDescent="0.25">
      <c r="A3421" s="459">
        <v>4182</v>
      </c>
      <c r="B3421" s="460" t="s">
        <v>11576</v>
      </c>
      <c r="C3421" s="459" t="s">
        <v>5122</v>
      </c>
      <c r="D3421" s="463">
        <v>48.8</v>
      </c>
      <c r="E3421" s="462" t="s">
        <v>258</v>
      </c>
    </row>
    <row r="3422" spans="1:5" x14ac:dyDescent="0.25">
      <c r="A3422" s="459">
        <v>4183</v>
      </c>
      <c r="B3422" s="460" t="s">
        <v>11577</v>
      </c>
      <c r="C3422" s="459" t="s">
        <v>5122</v>
      </c>
      <c r="D3422" s="463">
        <v>78.569999999999993</v>
      </c>
      <c r="E3422" s="462" t="s">
        <v>258</v>
      </c>
    </row>
    <row r="3423" spans="1:5" x14ac:dyDescent="0.25">
      <c r="A3423" s="459">
        <v>4184</v>
      </c>
      <c r="B3423" s="460" t="s">
        <v>11578</v>
      </c>
      <c r="C3423" s="459" t="s">
        <v>5122</v>
      </c>
      <c r="D3423" s="463">
        <v>173.45</v>
      </c>
      <c r="E3423" s="462" t="s">
        <v>258</v>
      </c>
    </row>
    <row r="3424" spans="1:5" x14ac:dyDescent="0.25">
      <c r="A3424" s="459">
        <v>4185</v>
      </c>
      <c r="B3424" s="460" t="s">
        <v>11579</v>
      </c>
      <c r="C3424" s="459" t="s">
        <v>5122</v>
      </c>
      <c r="D3424" s="463">
        <v>288.19</v>
      </c>
      <c r="E3424" s="462" t="s">
        <v>258</v>
      </c>
    </row>
    <row r="3425" spans="1:5" x14ac:dyDescent="0.25">
      <c r="A3425" s="459">
        <v>4205</v>
      </c>
      <c r="B3425" s="460" t="s">
        <v>11580</v>
      </c>
      <c r="C3425" s="459" t="s">
        <v>5122</v>
      </c>
      <c r="D3425" s="463">
        <v>16.64</v>
      </c>
      <c r="E3425" s="462" t="s">
        <v>258</v>
      </c>
    </row>
    <row r="3426" spans="1:5" x14ac:dyDescent="0.25">
      <c r="A3426" s="459">
        <v>4192</v>
      </c>
      <c r="B3426" s="460" t="s">
        <v>11581</v>
      </c>
      <c r="C3426" s="459" t="s">
        <v>5122</v>
      </c>
      <c r="D3426" s="463">
        <v>16.64</v>
      </c>
      <c r="E3426" s="462" t="s">
        <v>258</v>
      </c>
    </row>
    <row r="3427" spans="1:5" x14ac:dyDescent="0.25">
      <c r="A3427" s="459">
        <v>4191</v>
      </c>
      <c r="B3427" s="460" t="s">
        <v>11582</v>
      </c>
      <c r="C3427" s="459" t="s">
        <v>5122</v>
      </c>
      <c r="D3427" s="463">
        <v>16.64</v>
      </c>
      <c r="E3427" s="462" t="s">
        <v>258</v>
      </c>
    </row>
    <row r="3428" spans="1:5" x14ac:dyDescent="0.25">
      <c r="A3428" s="459">
        <v>4207</v>
      </c>
      <c r="B3428" s="460" t="s">
        <v>11583</v>
      </c>
      <c r="C3428" s="459" t="s">
        <v>5122</v>
      </c>
      <c r="D3428" s="463">
        <v>13.39</v>
      </c>
      <c r="E3428" s="462" t="s">
        <v>258</v>
      </c>
    </row>
    <row r="3429" spans="1:5" x14ac:dyDescent="0.25">
      <c r="A3429" s="459">
        <v>4206</v>
      </c>
      <c r="B3429" s="460" t="s">
        <v>11584</v>
      </c>
      <c r="C3429" s="459" t="s">
        <v>5122</v>
      </c>
      <c r="D3429" s="463">
        <v>13</v>
      </c>
      <c r="E3429" s="462" t="s">
        <v>258</v>
      </c>
    </row>
    <row r="3430" spans="1:5" x14ac:dyDescent="0.25">
      <c r="A3430" s="459">
        <v>4190</v>
      </c>
      <c r="B3430" s="460" t="s">
        <v>11585</v>
      </c>
      <c r="C3430" s="459" t="s">
        <v>5122</v>
      </c>
      <c r="D3430" s="463">
        <v>13</v>
      </c>
      <c r="E3430" s="462" t="s">
        <v>258</v>
      </c>
    </row>
    <row r="3431" spans="1:5" x14ac:dyDescent="0.25">
      <c r="A3431" s="459">
        <v>4186</v>
      </c>
      <c r="B3431" s="460" t="s">
        <v>11586</v>
      </c>
      <c r="C3431" s="459" t="s">
        <v>5122</v>
      </c>
      <c r="D3431" s="463">
        <v>3.84</v>
      </c>
      <c r="E3431" s="462" t="s">
        <v>258</v>
      </c>
    </row>
    <row r="3432" spans="1:5" x14ac:dyDescent="0.25">
      <c r="A3432" s="459">
        <v>4188</v>
      </c>
      <c r="B3432" s="460" t="s">
        <v>11587</v>
      </c>
      <c r="C3432" s="459" t="s">
        <v>5122</v>
      </c>
      <c r="D3432" s="463">
        <v>7.85</v>
      </c>
      <c r="E3432" s="462" t="s">
        <v>258</v>
      </c>
    </row>
    <row r="3433" spans="1:5" x14ac:dyDescent="0.25">
      <c r="A3433" s="459">
        <v>4189</v>
      </c>
      <c r="B3433" s="460" t="s">
        <v>11588</v>
      </c>
      <c r="C3433" s="459" t="s">
        <v>5122</v>
      </c>
      <c r="D3433" s="463">
        <v>7.85</v>
      </c>
      <c r="E3433" s="462" t="s">
        <v>258</v>
      </c>
    </row>
    <row r="3434" spans="1:5" x14ac:dyDescent="0.25">
      <c r="A3434" s="459">
        <v>4197</v>
      </c>
      <c r="B3434" s="460" t="s">
        <v>11589</v>
      </c>
      <c r="C3434" s="459" t="s">
        <v>5122</v>
      </c>
      <c r="D3434" s="463">
        <v>41.55</v>
      </c>
      <c r="E3434" s="462" t="s">
        <v>258</v>
      </c>
    </row>
    <row r="3435" spans="1:5" x14ac:dyDescent="0.25">
      <c r="A3435" s="459">
        <v>4194</v>
      </c>
      <c r="B3435" s="460" t="s">
        <v>11590</v>
      </c>
      <c r="C3435" s="459" t="s">
        <v>5122</v>
      </c>
      <c r="D3435" s="463">
        <v>25.11</v>
      </c>
      <c r="E3435" s="462" t="s">
        <v>258</v>
      </c>
    </row>
    <row r="3436" spans="1:5" x14ac:dyDescent="0.25">
      <c r="A3436" s="459">
        <v>4193</v>
      </c>
      <c r="B3436" s="460" t="s">
        <v>11591</v>
      </c>
      <c r="C3436" s="459" t="s">
        <v>5122</v>
      </c>
      <c r="D3436" s="463">
        <v>25.11</v>
      </c>
      <c r="E3436" s="462" t="s">
        <v>258</v>
      </c>
    </row>
    <row r="3437" spans="1:5" x14ac:dyDescent="0.25">
      <c r="A3437" s="459">
        <v>4204</v>
      </c>
      <c r="B3437" s="460" t="s">
        <v>11592</v>
      </c>
      <c r="C3437" s="459" t="s">
        <v>5122</v>
      </c>
      <c r="D3437" s="463">
        <v>25.11</v>
      </c>
      <c r="E3437" s="462" t="s">
        <v>258</v>
      </c>
    </row>
    <row r="3438" spans="1:5" x14ac:dyDescent="0.25">
      <c r="A3438" s="459">
        <v>4187</v>
      </c>
      <c r="B3438" s="460" t="s">
        <v>11593</v>
      </c>
      <c r="C3438" s="459" t="s">
        <v>5122</v>
      </c>
      <c r="D3438" s="463">
        <v>5</v>
      </c>
      <c r="E3438" s="462" t="s">
        <v>258</v>
      </c>
    </row>
    <row r="3439" spans="1:5" x14ac:dyDescent="0.25">
      <c r="A3439" s="459">
        <v>4202</v>
      </c>
      <c r="B3439" s="460" t="s">
        <v>11594</v>
      </c>
      <c r="C3439" s="459" t="s">
        <v>5122</v>
      </c>
      <c r="D3439" s="463">
        <v>75.89</v>
      </c>
      <c r="E3439" s="462" t="s">
        <v>258</v>
      </c>
    </row>
    <row r="3440" spans="1:5" x14ac:dyDescent="0.25">
      <c r="A3440" s="459">
        <v>4203</v>
      </c>
      <c r="B3440" s="460" t="s">
        <v>11595</v>
      </c>
      <c r="C3440" s="459" t="s">
        <v>5122</v>
      </c>
      <c r="D3440" s="463">
        <v>67.03</v>
      </c>
      <c r="E3440" s="462" t="s">
        <v>258</v>
      </c>
    </row>
    <row r="3441" spans="1:5" x14ac:dyDescent="0.25">
      <c r="A3441" s="459">
        <v>40368</v>
      </c>
      <c r="B3441" s="460" t="s">
        <v>11596</v>
      </c>
      <c r="C3441" s="459" t="s">
        <v>5122</v>
      </c>
      <c r="D3441" s="463">
        <v>26.94</v>
      </c>
      <c r="E3441" s="462" t="s">
        <v>258</v>
      </c>
    </row>
    <row r="3442" spans="1:5" x14ac:dyDescent="0.25">
      <c r="A3442" s="459">
        <v>40365</v>
      </c>
      <c r="B3442" s="460" t="s">
        <v>11597</v>
      </c>
      <c r="C3442" s="459" t="s">
        <v>5122</v>
      </c>
      <c r="D3442" s="463">
        <v>18.18</v>
      </c>
      <c r="E3442" s="462" t="s">
        <v>258</v>
      </c>
    </row>
    <row r="3443" spans="1:5" x14ac:dyDescent="0.25">
      <c r="A3443" s="459">
        <v>40356</v>
      </c>
      <c r="B3443" s="460" t="s">
        <v>11598</v>
      </c>
      <c r="C3443" s="459" t="s">
        <v>5122</v>
      </c>
      <c r="D3443" s="463">
        <v>6.21</v>
      </c>
      <c r="E3443" s="462" t="s">
        <v>258</v>
      </c>
    </row>
    <row r="3444" spans="1:5" x14ac:dyDescent="0.25">
      <c r="A3444" s="459">
        <v>40362</v>
      </c>
      <c r="B3444" s="460" t="s">
        <v>11599</v>
      </c>
      <c r="C3444" s="459" t="s">
        <v>5122</v>
      </c>
      <c r="D3444" s="463">
        <v>12.04</v>
      </c>
      <c r="E3444" s="462" t="s">
        <v>258</v>
      </c>
    </row>
    <row r="3445" spans="1:5" x14ac:dyDescent="0.25">
      <c r="A3445" s="459">
        <v>40374</v>
      </c>
      <c r="B3445" s="460" t="s">
        <v>11600</v>
      </c>
      <c r="C3445" s="459" t="s">
        <v>5122</v>
      </c>
      <c r="D3445" s="463">
        <v>70.430000000000007</v>
      </c>
      <c r="E3445" s="462" t="s">
        <v>258</v>
      </c>
    </row>
    <row r="3446" spans="1:5" x14ac:dyDescent="0.25">
      <c r="A3446" s="459">
        <v>40371</v>
      </c>
      <c r="B3446" s="460" t="s">
        <v>11601</v>
      </c>
      <c r="C3446" s="459" t="s">
        <v>5122</v>
      </c>
      <c r="D3446" s="463">
        <v>44.33</v>
      </c>
      <c r="E3446" s="462" t="s">
        <v>258</v>
      </c>
    </row>
    <row r="3447" spans="1:5" x14ac:dyDescent="0.25">
      <c r="A3447" s="459">
        <v>40359</v>
      </c>
      <c r="B3447" s="460" t="s">
        <v>11602</v>
      </c>
      <c r="C3447" s="459" t="s">
        <v>5122</v>
      </c>
      <c r="D3447" s="463">
        <v>8.02</v>
      </c>
      <c r="E3447" s="462" t="s">
        <v>258</v>
      </c>
    </row>
    <row r="3448" spans="1:5" x14ac:dyDescent="0.25">
      <c r="A3448" s="459">
        <v>7595</v>
      </c>
      <c r="B3448" s="460" t="s">
        <v>11603</v>
      </c>
      <c r="C3448" s="459" t="s">
        <v>5121</v>
      </c>
      <c r="D3448" s="463">
        <v>8.07</v>
      </c>
      <c r="E3448" s="462" t="s">
        <v>374</v>
      </c>
    </row>
    <row r="3449" spans="1:5" x14ac:dyDescent="0.25">
      <c r="A3449" s="459">
        <v>41094</v>
      </c>
      <c r="B3449" s="460" t="s">
        <v>11604</v>
      </c>
      <c r="C3449" s="459" t="s">
        <v>5130</v>
      </c>
      <c r="D3449" s="461">
        <v>1510.74</v>
      </c>
      <c r="E3449" s="462" t="s">
        <v>374</v>
      </c>
    </row>
    <row r="3450" spans="1:5" ht="25.5" x14ac:dyDescent="0.25">
      <c r="A3450" s="459">
        <v>38175</v>
      </c>
      <c r="B3450" s="460" t="s">
        <v>11605</v>
      </c>
      <c r="C3450" s="459" t="s">
        <v>5122</v>
      </c>
      <c r="D3450" s="463">
        <v>2.39</v>
      </c>
      <c r="E3450" s="462" t="s">
        <v>258</v>
      </c>
    </row>
    <row r="3451" spans="1:5" ht="25.5" x14ac:dyDescent="0.25">
      <c r="A3451" s="459">
        <v>38176</v>
      </c>
      <c r="B3451" s="460" t="s">
        <v>11606</v>
      </c>
      <c r="C3451" s="459" t="s">
        <v>5122</v>
      </c>
      <c r="D3451" s="463">
        <v>6.48</v>
      </c>
      <c r="E3451" s="462" t="s">
        <v>258</v>
      </c>
    </row>
    <row r="3452" spans="1:5" ht="25.5" x14ac:dyDescent="0.25">
      <c r="A3452" s="459">
        <v>36152</v>
      </c>
      <c r="B3452" s="460" t="s">
        <v>11607</v>
      </c>
      <c r="C3452" s="459" t="s">
        <v>5122</v>
      </c>
      <c r="D3452" s="463">
        <v>4.3600000000000003</v>
      </c>
      <c r="E3452" s="462" t="s">
        <v>258</v>
      </c>
    </row>
    <row r="3453" spans="1:5" x14ac:dyDescent="0.25">
      <c r="A3453" s="459">
        <v>11138</v>
      </c>
      <c r="B3453" s="460" t="s">
        <v>11608</v>
      </c>
      <c r="C3453" s="459" t="s">
        <v>5127</v>
      </c>
      <c r="D3453" s="463">
        <v>2.37</v>
      </c>
      <c r="E3453" s="462" t="s">
        <v>258</v>
      </c>
    </row>
    <row r="3454" spans="1:5" x14ac:dyDescent="0.25">
      <c r="A3454" s="459">
        <v>5333</v>
      </c>
      <c r="B3454" s="460" t="s">
        <v>11609</v>
      </c>
      <c r="C3454" s="459" t="s">
        <v>5127</v>
      </c>
      <c r="D3454" s="463">
        <v>15.83</v>
      </c>
      <c r="E3454" s="462" t="s">
        <v>258</v>
      </c>
    </row>
    <row r="3455" spans="1:5" x14ac:dyDescent="0.25">
      <c r="A3455" s="459">
        <v>4221</v>
      </c>
      <c r="B3455" s="460" t="s">
        <v>11610</v>
      </c>
      <c r="C3455" s="459" t="s">
        <v>5127</v>
      </c>
      <c r="D3455" s="463">
        <v>3.68</v>
      </c>
      <c r="E3455" s="462" t="s">
        <v>258</v>
      </c>
    </row>
    <row r="3456" spans="1:5" ht="25.5" x14ac:dyDescent="0.25">
      <c r="A3456" s="459">
        <v>4227</v>
      </c>
      <c r="B3456" s="460" t="s">
        <v>11611</v>
      </c>
      <c r="C3456" s="459" t="s">
        <v>5127</v>
      </c>
      <c r="D3456" s="463">
        <v>19.95</v>
      </c>
      <c r="E3456" s="462" t="s">
        <v>258</v>
      </c>
    </row>
    <row r="3457" spans="1:5" ht="25.5" x14ac:dyDescent="0.25">
      <c r="A3457" s="459">
        <v>38170</v>
      </c>
      <c r="B3457" s="460" t="s">
        <v>11612</v>
      </c>
      <c r="C3457" s="459" t="s">
        <v>5122</v>
      </c>
      <c r="D3457" s="463">
        <v>10.91</v>
      </c>
      <c r="E3457" s="462" t="s">
        <v>258</v>
      </c>
    </row>
    <row r="3458" spans="1:5" x14ac:dyDescent="0.25">
      <c r="A3458" s="459">
        <v>4252</v>
      </c>
      <c r="B3458" s="460" t="s">
        <v>11613</v>
      </c>
      <c r="C3458" s="459" t="s">
        <v>5121</v>
      </c>
      <c r="D3458" s="463">
        <v>13.42</v>
      </c>
      <c r="E3458" s="462" t="s">
        <v>374</v>
      </c>
    </row>
    <row r="3459" spans="1:5" x14ac:dyDescent="0.25">
      <c r="A3459" s="459">
        <v>40980</v>
      </c>
      <c r="B3459" s="460" t="s">
        <v>11614</v>
      </c>
      <c r="C3459" s="459" t="s">
        <v>5130</v>
      </c>
      <c r="D3459" s="461">
        <v>2392.69</v>
      </c>
      <c r="E3459" s="462" t="s">
        <v>374</v>
      </c>
    </row>
    <row r="3460" spans="1:5" x14ac:dyDescent="0.25">
      <c r="A3460" s="459">
        <v>4243</v>
      </c>
      <c r="B3460" s="460" t="s">
        <v>11615</v>
      </c>
      <c r="C3460" s="459" t="s">
        <v>5121</v>
      </c>
      <c r="D3460" s="463">
        <v>11.64</v>
      </c>
      <c r="E3460" s="462" t="s">
        <v>374</v>
      </c>
    </row>
    <row r="3461" spans="1:5" x14ac:dyDescent="0.25">
      <c r="A3461" s="459">
        <v>41031</v>
      </c>
      <c r="B3461" s="460" t="s">
        <v>11616</v>
      </c>
      <c r="C3461" s="459" t="s">
        <v>5130</v>
      </c>
      <c r="D3461" s="461">
        <v>2077.15</v>
      </c>
      <c r="E3461" s="462" t="s">
        <v>374</v>
      </c>
    </row>
    <row r="3462" spans="1:5" x14ac:dyDescent="0.25">
      <c r="A3462" s="459">
        <v>40986</v>
      </c>
      <c r="B3462" s="460" t="s">
        <v>11617</v>
      </c>
      <c r="C3462" s="459" t="s">
        <v>5130</v>
      </c>
      <c r="D3462" s="461">
        <v>2004.53</v>
      </c>
      <c r="E3462" s="462" t="s">
        <v>374</v>
      </c>
    </row>
    <row r="3463" spans="1:5" x14ac:dyDescent="0.25">
      <c r="A3463" s="459">
        <v>37666</v>
      </c>
      <c r="B3463" s="460" t="s">
        <v>11618</v>
      </c>
      <c r="C3463" s="459" t="s">
        <v>5121</v>
      </c>
      <c r="D3463" s="463">
        <v>11.23</v>
      </c>
      <c r="E3463" s="462" t="s">
        <v>374</v>
      </c>
    </row>
    <row r="3464" spans="1:5" x14ac:dyDescent="0.25">
      <c r="A3464" s="459">
        <v>4250</v>
      </c>
      <c r="B3464" s="460" t="s">
        <v>11619</v>
      </c>
      <c r="C3464" s="459" t="s">
        <v>5121</v>
      </c>
      <c r="D3464" s="463">
        <v>11.94</v>
      </c>
      <c r="E3464" s="462" t="s">
        <v>374</v>
      </c>
    </row>
    <row r="3465" spans="1:5" x14ac:dyDescent="0.25">
      <c r="A3465" s="459">
        <v>40978</v>
      </c>
      <c r="B3465" s="460" t="s">
        <v>11620</v>
      </c>
      <c r="C3465" s="459" t="s">
        <v>5130</v>
      </c>
      <c r="D3465" s="461">
        <v>2131.0300000000002</v>
      </c>
      <c r="E3465" s="462" t="s">
        <v>374</v>
      </c>
    </row>
    <row r="3466" spans="1:5" x14ac:dyDescent="0.25">
      <c r="A3466" s="459">
        <v>25960</v>
      </c>
      <c r="B3466" s="460" t="s">
        <v>11621</v>
      </c>
      <c r="C3466" s="459" t="s">
        <v>5121</v>
      </c>
      <c r="D3466" s="463">
        <v>14.34</v>
      </c>
      <c r="E3466" s="462" t="s">
        <v>374</v>
      </c>
    </row>
    <row r="3467" spans="1:5" x14ac:dyDescent="0.25">
      <c r="A3467" s="459">
        <v>41043</v>
      </c>
      <c r="B3467" s="460" t="s">
        <v>11622</v>
      </c>
      <c r="C3467" s="459" t="s">
        <v>5130</v>
      </c>
      <c r="D3467" s="461">
        <v>2556.5100000000002</v>
      </c>
      <c r="E3467" s="462" t="s">
        <v>374</v>
      </c>
    </row>
    <row r="3468" spans="1:5" x14ac:dyDescent="0.25">
      <c r="A3468" s="459">
        <v>4234</v>
      </c>
      <c r="B3468" s="460" t="s">
        <v>11623</v>
      </c>
      <c r="C3468" s="459" t="s">
        <v>5121</v>
      </c>
      <c r="D3468" s="463">
        <v>15.71</v>
      </c>
      <c r="E3468" s="462" t="s">
        <v>374</v>
      </c>
    </row>
    <row r="3469" spans="1:5" x14ac:dyDescent="0.25">
      <c r="A3469" s="459">
        <v>40987</v>
      </c>
      <c r="B3469" s="460" t="s">
        <v>11624</v>
      </c>
      <c r="C3469" s="459" t="s">
        <v>5130</v>
      </c>
      <c r="D3469" s="461">
        <v>2800.54</v>
      </c>
      <c r="E3469" s="462" t="s">
        <v>374</v>
      </c>
    </row>
    <row r="3470" spans="1:5" x14ac:dyDescent="0.25">
      <c r="A3470" s="459">
        <v>4253</v>
      </c>
      <c r="B3470" s="460" t="s">
        <v>11625</v>
      </c>
      <c r="C3470" s="459" t="s">
        <v>5121</v>
      </c>
      <c r="D3470" s="463">
        <v>11.92</v>
      </c>
      <c r="E3470" s="462" t="s">
        <v>374</v>
      </c>
    </row>
    <row r="3471" spans="1:5" x14ac:dyDescent="0.25">
      <c r="A3471" s="459">
        <v>40981</v>
      </c>
      <c r="B3471" s="460" t="s">
        <v>11626</v>
      </c>
      <c r="C3471" s="459" t="s">
        <v>5130</v>
      </c>
      <c r="D3471" s="461">
        <v>2125.61</v>
      </c>
      <c r="E3471" s="462" t="s">
        <v>374</v>
      </c>
    </row>
    <row r="3472" spans="1:5" x14ac:dyDescent="0.25">
      <c r="A3472" s="459">
        <v>4254</v>
      </c>
      <c r="B3472" s="460" t="s">
        <v>11627</v>
      </c>
      <c r="C3472" s="459" t="s">
        <v>5121</v>
      </c>
      <c r="D3472" s="463">
        <v>11.92</v>
      </c>
      <c r="E3472" s="462" t="s">
        <v>374</v>
      </c>
    </row>
    <row r="3473" spans="1:5" x14ac:dyDescent="0.25">
      <c r="A3473" s="459">
        <v>41036</v>
      </c>
      <c r="B3473" s="460" t="s">
        <v>11628</v>
      </c>
      <c r="C3473" s="459" t="s">
        <v>5130</v>
      </c>
      <c r="D3473" s="461">
        <v>2125.61</v>
      </c>
      <c r="E3473" s="462" t="s">
        <v>374</v>
      </c>
    </row>
    <row r="3474" spans="1:5" x14ac:dyDescent="0.25">
      <c r="A3474" s="459">
        <v>4251</v>
      </c>
      <c r="B3474" s="460" t="s">
        <v>11629</v>
      </c>
      <c r="C3474" s="459" t="s">
        <v>5121</v>
      </c>
      <c r="D3474" s="463">
        <v>16.989999999999998</v>
      </c>
      <c r="E3474" s="462" t="s">
        <v>374</v>
      </c>
    </row>
    <row r="3475" spans="1:5" x14ac:dyDescent="0.25">
      <c r="A3475" s="459">
        <v>40979</v>
      </c>
      <c r="B3475" s="460" t="s">
        <v>11630</v>
      </c>
      <c r="C3475" s="459" t="s">
        <v>5130</v>
      </c>
      <c r="D3475" s="461">
        <v>3032.83</v>
      </c>
      <c r="E3475" s="462" t="s">
        <v>374</v>
      </c>
    </row>
    <row r="3476" spans="1:5" x14ac:dyDescent="0.25">
      <c r="A3476" s="459">
        <v>4230</v>
      </c>
      <c r="B3476" s="460" t="s">
        <v>11631</v>
      </c>
      <c r="C3476" s="459" t="s">
        <v>5121</v>
      </c>
      <c r="D3476" s="463">
        <v>11.94</v>
      </c>
      <c r="E3476" s="462" t="s">
        <v>374</v>
      </c>
    </row>
    <row r="3477" spans="1:5" x14ac:dyDescent="0.25">
      <c r="A3477" s="459">
        <v>40998</v>
      </c>
      <c r="B3477" s="460" t="s">
        <v>11632</v>
      </c>
      <c r="C3477" s="459" t="s">
        <v>5130</v>
      </c>
      <c r="D3477" s="461">
        <v>2129.8000000000002</v>
      </c>
      <c r="E3477" s="462" t="s">
        <v>374</v>
      </c>
    </row>
    <row r="3478" spans="1:5" x14ac:dyDescent="0.25">
      <c r="A3478" s="459">
        <v>4257</v>
      </c>
      <c r="B3478" s="460" t="s">
        <v>11633</v>
      </c>
      <c r="C3478" s="459" t="s">
        <v>5121</v>
      </c>
      <c r="D3478" s="463">
        <v>12.26</v>
      </c>
      <c r="E3478" s="462" t="s">
        <v>374</v>
      </c>
    </row>
    <row r="3479" spans="1:5" x14ac:dyDescent="0.25">
      <c r="A3479" s="459">
        <v>40982</v>
      </c>
      <c r="B3479" s="460" t="s">
        <v>11634</v>
      </c>
      <c r="C3479" s="459" t="s">
        <v>5130</v>
      </c>
      <c r="D3479" s="461">
        <v>2187.87</v>
      </c>
      <c r="E3479" s="462" t="s">
        <v>374</v>
      </c>
    </row>
    <row r="3480" spans="1:5" x14ac:dyDescent="0.25">
      <c r="A3480" s="459">
        <v>4240</v>
      </c>
      <c r="B3480" s="460" t="s">
        <v>11635</v>
      </c>
      <c r="C3480" s="459" t="s">
        <v>5121</v>
      </c>
      <c r="D3480" s="463">
        <v>14.57</v>
      </c>
      <c r="E3480" s="462" t="s">
        <v>374</v>
      </c>
    </row>
    <row r="3481" spans="1:5" x14ac:dyDescent="0.25">
      <c r="A3481" s="459">
        <v>41026</v>
      </c>
      <c r="B3481" s="460" t="s">
        <v>11636</v>
      </c>
      <c r="C3481" s="459" t="s">
        <v>5130</v>
      </c>
      <c r="D3481" s="461">
        <v>2600.0700000000002</v>
      </c>
      <c r="E3481" s="462" t="s">
        <v>374</v>
      </c>
    </row>
    <row r="3482" spans="1:5" x14ac:dyDescent="0.25">
      <c r="A3482" s="459">
        <v>4239</v>
      </c>
      <c r="B3482" s="460" t="s">
        <v>11637</v>
      </c>
      <c r="C3482" s="459" t="s">
        <v>5121</v>
      </c>
      <c r="D3482" s="463">
        <v>17.89</v>
      </c>
      <c r="E3482" s="462" t="s">
        <v>374</v>
      </c>
    </row>
    <row r="3483" spans="1:5" x14ac:dyDescent="0.25">
      <c r="A3483" s="459">
        <v>41024</v>
      </c>
      <c r="B3483" s="460" t="s">
        <v>11638</v>
      </c>
      <c r="C3483" s="459" t="s">
        <v>5130</v>
      </c>
      <c r="D3483" s="461">
        <v>3189.82</v>
      </c>
      <c r="E3483" s="462" t="s">
        <v>374</v>
      </c>
    </row>
    <row r="3484" spans="1:5" x14ac:dyDescent="0.25">
      <c r="A3484" s="459">
        <v>4248</v>
      </c>
      <c r="B3484" s="460" t="s">
        <v>11639</v>
      </c>
      <c r="C3484" s="459" t="s">
        <v>5121</v>
      </c>
      <c r="D3484" s="463">
        <v>13.63</v>
      </c>
      <c r="E3484" s="462" t="s">
        <v>374</v>
      </c>
    </row>
    <row r="3485" spans="1:5" x14ac:dyDescent="0.25">
      <c r="A3485" s="459">
        <v>41033</v>
      </c>
      <c r="B3485" s="460" t="s">
        <v>11640</v>
      </c>
      <c r="C3485" s="459" t="s">
        <v>5130</v>
      </c>
      <c r="D3485" s="461">
        <v>2431.67</v>
      </c>
      <c r="E3485" s="462" t="s">
        <v>374</v>
      </c>
    </row>
    <row r="3486" spans="1:5" x14ac:dyDescent="0.25">
      <c r="A3486" s="459">
        <v>25959</v>
      </c>
      <c r="B3486" s="460" t="s">
        <v>11641</v>
      </c>
      <c r="C3486" s="459" t="s">
        <v>5121</v>
      </c>
      <c r="D3486" s="463">
        <v>15.05</v>
      </c>
      <c r="E3486" s="462" t="s">
        <v>374</v>
      </c>
    </row>
    <row r="3487" spans="1:5" x14ac:dyDescent="0.25">
      <c r="A3487" s="459">
        <v>41040</v>
      </c>
      <c r="B3487" s="460" t="s">
        <v>11642</v>
      </c>
      <c r="C3487" s="459" t="s">
        <v>5130</v>
      </c>
      <c r="D3487" s="461">
        <v>2684.33</v>
      </c>
      <c r="E3487" s="462" t="s">
        <v>374</v>
      </c>
    </row>
    <row r="3488" spans="1:5" x14ac:dyDescent="0.25">
      <c r="A3488" s="459">
        <v>4238</v>
      </c>
      <c r="B3488" s="460" t="s">
        <v>11643</v>
      </c>
      <c r="C3488" s="459" t="s">
        <v>5121</v>
      </c>
      <c r="D3488" s="463">
        <v>12.01</v>
      </c>
      <c r="E3488" s="462" t="s">
        <v>374</v>
      </c>
    </row>
    <row r="3489" spans="1:5" x14ac:dyDescent="0.25">
      <c r="A3489" s="459">
        <v>41012</v>
      </c>
      <c r="B3489" s="460" t="s">
        <v>11644</v>
      </c>
      <c r="C3489" s="459" t="s">
        <v>5130</v>
      </c>
      <c r="D3489" s="461">
        <v>2144.09</v>
      </c>
      <c r="E3489" s="462" t="s">
        <v>374</v>
      </c>
    </row>
    <row r="3490" spans="1:5" x14ac:dyDescent="0.25">
      <c r="A3490" s="459">
        <v>4237</v>
      </c>
      <c r="B3490" s="460" t="s">
        <v>11645</v>
      </c>
      <c r="C3490" s="459" t="s">
        <v>5121</v>
      </c>
      <c r="D3490" s="463">
        <v>11.92</v>
      </c>
      <c r="E3490" s="462" t="s">
        <v>374</v>
      </c>
    </row>
    <row r="3491" spans="1:5" x14ac:dyDescent="0.25">
      <c r="A3491" s="459">
        <v>41002</v>
      </c>
      <c r="B3491" s="460" t="s">
        <v>11646</v>
      </c>
      <c r="C3491" s="459" t="s">
        <v>5130</v>
      </c>
      <c r="D3491" s="461">
        <v>2125.61</v>
      </c>
      <c r="E3491" s="462" t="s">
        <v>374</v>
      </c>
    </row>
    <row r="3492" spans="1:5" x14ac:dyDescent="0.25">
      <c r="A3492" s="459">
        <v>4233</v>
      </c>
      <c r="B3492" s="460" t="s">
        <v>11647</v>
      </c>
      <c r="C3492" s="459" t="s">
        <v>5121</v>
      </c>
      <c r="D3492" s="463">
        <v>12.93</v>
      </c>
      <c r="E3492" s="462" t="s">
        <v>374</v>
      </c>
    </row>
    <row r="3493" spans="1:5" x14ac:dyDescent="0.25">
      <c r="A3493" s="459">
        <v>41001</v>
      </c>
      <c r="B3493" s="460" t="s">
        <v>11648</v>
      </c>
      <c r="C3493" s="459" t="s">
        <v>5130</v>
      </c>
      <c r="D3493" s="461">
        <v>2305.21</v>
      </c>
      <c r="E3493" s="462" t="s">
        <v>374</v>
      </c>
    </row>
    <row r="3494" spans="1:5" x14ac:dyDescent="0.25">
      <c r="A3494" s="459">
        <v>2</v>
      </c>
      <c r="B3494" s="460" t="s">
        <v>11649</v>
      </c>
      <c r="C3494" s="459" t="s">
        <v>5123</v>
      </c>
      <c r="D3494" s="463">
        <v>8.76</v>
      </c>
      <c r="E3494" s="462" t="s">
        <v>258</v>
      </c>
    </row>
    <row r="3495" spans="1:5" ht="25.5" x14ac:dyDescent="0.25">
      <c r="A3495" s="459">
        <v>36517</v>
      </c>
      <c r="B3495" s="460" t="s">
        <v>11650</v>
      </c>
      <c r="C3495" s="459" t="s">
        <v>5122</v>
      </c>
      <c r="D3495" s="461">
        <v>325565.65999999997</v>
      </c>
      <c r="E3495" s="462" t="s">
        <v>258</v>
      </c>
    </row>
    <row r="3496" spans="1:5" ht="25.5" x14ac:dyDescent="0.25">
      <c r="A3496" s="459">
        <v>4262</v>
      </c>
      <c r="B3496" s="460" t="s">
        <v>11651</v>
      </c>
      <c r="C3496" s="459" t="s">
        <v>5122</v>
      </c>
      <c r="D3496" s="461">
        <v>366628</v>
      </c>
      <c r="E3496" s="462" t="s">
        <v>258</v>
      </c>
    </row>
    <row r="3497" spans="1:5" ht="25.5" x14ac:dyDescent="0.25">
      <c r="A3497" s="459">
        <v>4263</v>
      </c>
      <c r="B3497" s="460" t="s">
        <v>11652</v>
      </c>
      <c r="C3497" s="459" t="s">
        <v>5122</v>
      </c>
      <c r="D3497" s="461">
        <v>508390.8</v>
      </c>
      <c r="E3497" s="462" t="s">
        <v>258</v>
      </c>
    </row>
    <row r="3498" spans="1:5" ht="25.5" x14ac:dyDescent="0.25">
      <c r="A3498" s="459">
        <v>36518</v>
      </c>
      <c r="B3498" s="460" t="s">
        <v>11653</v>
      </c>
      <c r="C3498" s="459" t="s">
        <v>5122</v>
      </c>
      <c r="D3498" s="461">
        <v>578783.37</v>
      </c>
      <c r="E3498" s="462" t="s">
        <v>258</v>
      </c>
    </row>
    <row r="3499" spans="1:5" ht="25.5" x14ac:dyDescent="0.25">
      <c r="A3499" s="459">
        <v>14221</v>
      </c>
      <c r="B3499" s="460" t="s">
        <v>11654</v>
      </c>
      <c r="C3499" s="459" t="s">
        <v>5122</v>
      </c>
      <c r="D3499" s="461">
        <v>337786.58</v>
      </c>
      <c r="E3499" s="462" t="s">
        <v>258</v>
      </c>
    </row>
    <row r="3500" spans="1:5" x14ac:dyDescent="0.25">
      <c r="A3500" s="459">
        <v>38402</v>
      </c>
      <c r="B3500" s="460" t="s">
        <v>11655</v>
      </c>
      <c r="C3500" s="459" t="s">
        <v>5122</v>
      </c>
      <c r="D3500" s="463">
        <v>9.1300000000000008</v>
      </c>
      <c r="E3500" s="462" t="s">
        <v>258</v>
      </c>
    </row>
    <row r="3501" spans="1:5" x14ac:dyDescent="0.25">
      <c r="A3501" s="459">
        <v>3412</v>
      </c>
      <c r="B3501" s="460" t="s">
        <v>11656</v>
      </c>
      <c r="C3501" s="459" t="s">
        <v>5124</v>
      </c>
      <c r="D3501" s="463">
        <v>16.07</v>
      </c>
      <c r="E3501" s="462" t="s">
        <v>258</v>
      </c>
    </row>
    <row r="3502" spans="1:5" x14ac:dyDescent="0.25">
      <c r="A3502" s="459">
        <v>3413</v>
      </c>
      <c r="B3502" s="460" t="s">
        <v>11657</v>
      </c>
      <c r="C3502" s="459" t="s">
        <v>5124</v>
      </c>
      <c r="D3502" s="463">
        <v>36.19</v>
      </c>
      <c r="E3502" s="462" t="s">
        <v>258</v>
      </c>
    </row>
    <row r="3503" spans="1:5" x14ac:dyDescent="0.25">
      <c r="A3503" s="459">
        <v>39744</v>
      </c>
      <c r="B3503" s="460" t="s">
        <v>11658</v>
      </c>
      <c r="C3503" s="459" t="s">
        <v>5124</v>
      </c>
      <c r="D3503" s="463">
        <v>28.1</v>
      </c>
      <c r="E3503" s="462" t="s">
        <v>258</v>
      </c>
    </row>
    <row r="3504" spans="1:5" x14ac:dyDescent="0.25">
      <c r="A3504" s="459">
        <v>39745</v>
      </c>
      <c r="B3504" s="460" t="s">
        <v>11659</v>
      </c>
      <c r="C3504" s="459" t="s">
        <v>5124</v>
      </c>
      <c r="D3504" s="463">
        <v>59.3</v>
      </c>
      <c r="E3504" s="462" t="s">
        <v>258</v>
      </c>
    </row>
    <row r="3505" spans="1:5" ht="25.5" x14ac:dyDescent="0.25">
      <c r="A3505" s="459">
        <v>39637</v>
      </c>
      <c r="B3505" s="460" t="s">
        <v>11660</v>
      </c>
      <c r="C3505" s="459" t="s">
        <v>5124</v>
      </c>
      <c r="D3505" s="463">
        <v>65.599999999999994</v>
      </c>
      <c r="E3505" s="462" t="s">
        <v>258</v>
      </c>
    </row>
    <row r="3506" spans="1:5" ht="25.5" x14ac:dyDescent="0.25">
      <c r="A3506" s="459">
        <v>39638</v>
      </c>
      <c r="B3506" s="460" t="s">
        <v>11661</v>
      </c>
      <c r="C3506" s="459" t="s">
        <v>5124</v>
      </c>
      <c r="D3506" s="463">
        <v>122.17</v>
      </c>
      <c r="E3506" s="462" t="s">
        <v>258</v>
      </c>
    </row>
    <row r="3507" spans="1:5" ht="25.5" x14ac:dyDescent="0.25">
      <c r="A3507" s="459">
        <v>39639</v>
      </c>
      <c r="B3507" s="460" t="s">
        <v>11662</v>
      </c>
      <c r="C3507" s="459" t="s">
        <v>5124</v>
      </c>
      <c r="D3507" s="463">
        <v>161.06</v>
      </c>
      <c r="E3507" s="462" t="s">
        <v>258</v>
      </c>
    </row>
    <row r="3508" spans="1:5" ht="38.25" x14ac:dyDescent="0.25">
      <c r="A3508" s="459">
        <v>39517</v>
      </c>
      <c r="B3508" s="460" t="s">
        <v>11663</v>
      </c>
      <c r="C3508" s="459" t="s">
        <v>5124</v>
      </c>
      <c r="D3508" s="463">
        <v>144.38</v>
      </c>
      <c r="E3508" s="462" t="s">
        <v>258</v>
      </c>
    </row>
    <row r="3509" spans="1:5" ht="38.25" x14ac:dyDescent="0.25">
      <c r="A3509" s="459">
        <v>39518</v>
      </c>
      <c r="B3509" s="460" t="s">
        <v>11664</v>
      </c>
      <c r="C3509" s="459" t="s">
        <v>5124</v>
      </c>
      <c r="D3509" s="463">
        <v>170.77</v>
      </c>
      <c r="E3509" s="462" t="s">
        <v>258</v>
      </c>
    </row>
    <row r="3510" spans="1:5" x14ac:dyDescent="0.25">
      <c r="A3510" s="459">
        <v>38366</v>
      </c>
      <c r="B3510" s="460" t="s">
        <v>11665</v>
      </c>
      <c r="C3510" s="459" t="s">
        <v>5124</v>
      </c>
      <c r="D3510" s="463">
        <v>3.76</v>
      </c>
      <c r="E3510" s="462" t="s">
        <v>258</v>
      </c>
    </row>
    <row r="3511" spans="1:5" x14ac:dyDescent="0.25">
      <c r="A3511" s="459">
        <v>11703</v>
      </c>
      <c r="B3511" s="460" t="s">
        <v>11666</v>
      </c>
      <c r="C3511" s="459" t="s">
        <v>5122</v>
      </c>
      <c r="D3511" s="463">
        <v>24.48</v>
      </c>
      <c r="E3511" s="462" t="s">
        <v>258</v>
      </c>
    </row>
    <row r="3512" spans="1:5" x14ac:dyDescent="0.25">
      <c r="A3512" s="459">
        <v>37400</v>
      </c>
      <c r="B3512" s="460" t="s">
        <v>11667</v>
      </c>
      <c r="C3512" s="459" t="s">
        <v>5122</v>
      </c>
      <c r="D3512" s="463">
        <v>47.26</v>
      </c>
      <c r="E3512" s="462" t="s">
        <v>258</v>
      </c>
    </row>
    <row r="3513" spans="1:5" ht="25.5" x14ac:dyDescent="0.25">
      <c r="A3513" s="459">
        <v>25400</v>
      </c>
      <c r="B3513" s="460" t="s">
        <v>11668</v>
      </c>
      <c r="C3513" s="459" t="s">
        <v>5122</v>
      </c>
      <c r="D3513" s="461">
        <v>1669.62</v>
      </c>
      <c r="E3513" s="462" t="s">
        <v>258</v>
      </c>
    </row>
    <row r="3514" spans="1:5" x14ac:dyDescent="0.25">
      <c r="A3514" s="459">
        <v>4272</v>
      </c>
      <c r="B3514" s="460" t="s">
        <v>11669</v>
      </c>
      <c r="C3514" s="459" t="s">
        <v>5122</v>
      </c>
      <c r="D3514" s="463">
        <v>81.790000000000006</v>
      </c>
      <c r="E3514" s="462" t="s">
        <v>258</v>
      </c>
    </row>
    <row r="3515" spans="1:5" x14ac:dyDescent="0.25">
      <c r="A3515" s="459">
        <v>4276</v>
      </c>
      <c r="B3515" s="460" t="s">
        <v>11670</v>
      </c>
      <c r="C3515" s="459" t="s">
        <v>5122</v>
      </c>
      <c r="D3515" s="463">
        <v>241.4</v>
      </c>
      <c r="E3515" s="462" t="s">
        <v>258</v>
      </c>
    </row>
    <row r="3516" spans="1:5" ht="25.5" x14ac:dyDescent="0.25">
      <c r="A3516" s="459">
        <v>4273</v>
      </c>
      <c r="B3516" s="460" t="s">
        <v>11671</v>
      </c>
      <c r="C3516" s="459" t="s">
        <v>5122</v>
      </c>
      <c r="D3516" s="463">
        <v>401.02</v>
      </c>
      <c r="E3516" s="462" t="s">
        <v>258</v>
      </c>
    </row>
    <row r="3517" spans="1:5" ht="25.5" x14ac:dyDescent="0.25">
      <c r="A3517" s="459">
        <v>4274</v>
      </c>
      <c r="B3517" s="460" t="s">
        <v>11672</v>
      </c>
      <c r="C3517" s="459" t="s">
        <v>5122</v>
      </c>
      <c r="D3517" s="463">
        <v>92.99</v>
      </c>
      <c r="E3517" s="462" t="s">
        <v>258</v>
      </c>
    </row>
    <row r="3518" spans="1:5" ht="25.5" x14ac:dyDescent="0.25">
      <c r="A3518" s="459">
        <v>39438</v>
      </c>
      <c r="B3518" s="460" t="s">
        <v>11673</v>
      </c>
      <c r="C3518" s="459" t="s">
        <v>5122</v>
      </c>
      <c r="D3518" s="463">
        <v>0.19</v>
      </c>
      <c r="E3518" s="462" t="s">
        <v>258</v>
      </c>
    </row>
    <row r="3519" spans="1:5" x14ac:dyDescent="0.25">
      <c r="A3519" s="459">
        <v>11963</v>
      </c>
      <c r="B3519" s="460" t="s">
        <v>11674</v>
      </c>
      <c r="C3519" s="459" t="s">
        <v>5122</v>
      </c>
      <c r="D3519" s="463">
        <v>6.86</v>
      </c>
      <c r="E3519" s="462" t="s">
        <v>258</v>
      </c>
    </row>
    <row r="3520" spans="1:5" x14ac:dyDescent="0.25">
      <c r="A3520" s="459">
        <v>11964</v>
      </c>
      <c r="B3520" s="460" t="s">
        <v>11675</v>
      </c>
      <c r="C3520" s="459" t="s">
        <v>5122</v>
      </c>
      <c r="D3520" s="463">
        <v>1.73</v>
      </c>
      <c r="E3520" s="462" t="s">
        <v>258</v>
      </c>
    </row>
    <row r="3521" spans="1:5" ht="25.5" x14ac:dyDescent="0.25">
      <c r="A3521" s="459">
        <v>4379</v>
      </c>
      <c r="B3521" s="460" t="s">
        <v>11676</v>
      </c>
      <c r="C3521" s="459" t="s">
        <v>5122</v>
      </c>
      <c r="D3521" s="463">
        <v>0.03</v>
      </c>
      <c r="E3521" s="462" t="s">
        <v>258</v>
      </c>
    </row>
    <row r="3522" spans="1:5" ht="25.5" x14ac:dyDescent="0.25">
      <c r="A3522" s="459">
        <v>4377</v>
      </c>
      <c r="B3522" s="460" t="s">
        <v>11677</v>
      </c>
      <c r="C3522" s="459" t="s">
        <v>5122</v>
      </c>
      <c r="D3522" s="463">
        <v>0.13</v>
      </c>
      <c r="E3522" s="462" t="s">
        <v>258</v>
      </c>
    </row>
    <row r="3523" spans="1:5" ht="25.5" x14ac:dyDescent="0.25">
      <c r="A3523" s="459">
        <v>4356</v>
      </c>
      <c r="B3523" s="460" t="s">
        <v>11678</v>
      </c>
      <c r="C3523" s="459" t="s">
        <v>5122</v>
      </c>
      <c r="D3523" s="463">
        <v>0.19</v>
      </c>
      <c r="E3523" s="462" t="s">
        <v>258</v>
      </c>
    </row>
    <row r="3524" spans="1:5" ht="25.5" x14ac:dyDescent="0.25">
      <c r="A3524" s="459">
        <v>13246</v>
      </c>
      <c r="B3524" s="460" t="s">
        <v>11679</v>
      </c>
      <c r="C3524" s="459" t="s">
        <v>5122</v>
      </c>
      <c r="D3524" s="463">
        <v>0.32</v>
      </c>
      <c r="E3524" s="462" t="s">
        <v>258</v>
      </c>
    </row>
    <row r="3525" spans="1:5" ht="25.5" x14ac:dyDescent="0.25">
      <c r="A3525" s="459">
        <v>4346</v>
      </c>
      <c r="B3525" s="460" t="s">
        <v>11680</v>
      </c>
      <c r="C3525" s="459" t="s">
        <v>5122</v>
      </c>
      <c r="D3525" s="463">
        <v>7.35</v>
      </c>
      <c r="E3525" s="462" t="s">
        <v>258</v>
      </c>
    </row>
    <row r="3526" spans="1:5" ht="25.5" x14ac:dyDescent="0.25">
      <c r="A3526" s="459">
        <v>11955</v>
      </c>
      <c r="B3526" s="460" t="s">
        <v>11681</v>
      </c>
      <c r="C3526" s="459" t="s">
        <v>5122</v>
      </c>
      <c r="D3526" s="463">
        <v>3.22</v>
      </c>
      <c r="E3526" s="462" t="s">
        <v>258</v>
      </c>
    </row>
    <row r="3527" spans="1:5" ht="25.5" x14ac:dyDescent="0.25">
      <c r="A3527" s="459">
        <v>11960</v>
      </c>
      <c r="B3527" s="460" t="s">
        <v>11682</v>
      </c>
      <c r="C3527" s="459" t="s">
        <v>5122</v>
      </c>
      <c r="D3527" s="463">
        <v>0.1</v>
      </c>
      <c r="E3527" s="462" t="s">
        <v>258</v>
      </c>
    </row>
    <row r="3528" spans="1:5" ht="25.5" x14ac:dyDescent="0.25">
      <c r="A3528" s="459">
        <v>4333</v>
      </c>
      <c r="B3528" s="460" t="s">
        <v>11683</v>
      </c>
      <c r="C3528" s="459" t="s">
        <v>5122</v>
      </c>
      <c r="D3528" s="463">
        <v>0.19</v>
      </c>
      <c r="E3528" s="462" t="s">
        <v>258</v>
      </c>
    </row>
    <row r="3529" spans="1:5" ht="25.5" x14ac:dyDescent="0.25">
      <c r="A3529" s="459">
        <v>4358</v>
      </c>
      <c r="B3529" s="460" t="s">
        <v>11684</v>
      </c>
      <c r="C3529" s="459" t="s">
        <v>5122</v>
      </c>
      <c r="D3529" s="463">
        <v>1.47</v>
      </c>
      <c r="E3529" s="462" t="s">
        <v>258</v>
      </c>
    </row>
    <row r="3530" spans="1:5" ht="25.5" x14ac:dyDescent="0.25">
      <c r="A3530" s="459">
        <v>39435</v>
      </c>
      <c r="B3530" s="460" t="s">
        <v>11685</v>
      </c>
      <c r="C3530" s="459" t="s">
        <v>5122</v>
      </c>
      <c r="D3530" s="463">
        <v>7.0000000000000007E-2</v>
      </c>
      <c r="E3530" s="462" t="s">
        <v>258</v>
      </c>
    </row>
    <row r="3531" spans="1:5" ht="25.5" x14ac:dyDescent="0.25">
      <c r="A3531" s="459">
        <v>39436</v>
      </c>
      <c r="B3531" s="460" t="s">
        <v>11686</v>
      </c>
      <c r="C3531" s="459" t="s">
        <v>5122</v>
      </c>
      <c r="D3531" s="463">
        <v>0.12</v>
      </c>
      <c r="E3531" s="462" t="s">
        <v>258</v>
      </c>
    </row>
    <row r="3532" spans="1:5" ht="25.5" x14ac:dyDescent="0.25">
      <c r="A3532" s="459">
        <v>39437</v>
      </c>
      <c r="B3532" s="460" t="s">
        <v>11687</v>
      </c>
      <c r="C3532" s="459" t="s">
        <v>5122</v>
      </c>
      <c r="D3532" s="463">
        <v>0.16</v>
      </c>
      <c r="E3532" s="462" t="s">
        <v>258</v>
      </c>
    </row>
    <row r="3533" spans="1:5" ht="25.5" x14ac:dyDescent="0.25">
      <c r="A3533" s="459">
        <v>39439</v>
      </c>
      <c r="B3533" s="460" t="s">
        <v>11688</v>
      </c>
      <c r="C3533" s="459" t="s">
        <v>5122</v>
      </c>
      <c r="D3533" s="463">
        <v>0.11</v>
      </c>
      <c r="E3533" s="462" t="s">
        <v>258</v>
      </c>
    </row>
    <row r="3534" spans="1:5" ht="25.5" x14ac:dyDescent="0.25">
      <c r="A3534" s="459">
        <v>39440</v>
      </c>
      <c r="B3534" s="460" t="s">
        <v>11689</v>
      </c>
      <c r="C3534" s="459" t="s">
        <v>5122</v>
      </c>
      <c r="D3534" s="463">
        <v>0.14000000000000001</v>
      </c>
      <c r="E3534" s="462" t="s">
        <v>258</v>
      </c>
    </row>
    <row r="3535" spans="1:5" ht="25.5" x14ac:dyDescent="0.25">
      <c r="A3535" s="459">
        <v>39441</v>
      </c>
      <c r="B3535" s="460" t="s">
        <v>11690</v>
      </c>
      <c r="C3535" s="459" t="s">
        <v>5122</v>
      </c>
      <c r="D3535" s="463">
        <v>0.18</v>
      </c>
      <c r="E3535" s="462" t="s">
        <v>258</v>
      </c>
    </row>
    <row r="3536" spans="1:5" ht="25.5" x14ac:dyDescent="0.25">
      <c r="A3536" s="459">
        <v>39442</v>
      </c>
      <c r="B3536" s="460" t="s">
        <v>11691</v>
      </c>
      <c r="C3536" s="459" t="s">
        <v>5122</v>
      </c>
      <c r="D3536" s="463">
        <v>0.13</v>
      </c>
      <c r="E3536" s="462" t="s">
        <v>258</v>
      </c>
    </row>
    <row r="3537" spans="1:5" ht="25.5" x14ac:dyDescent="0.25">
      <c r="A3537" s="459">
        <v>39443</v>
      </c>
      <c r="B3537" s="460" t="s">
        <v>11692</v>
      </c>
      <c r="C3537" s="459" t="s">
        <v>5122</v>
      </c>
      <c r="D3537" s="463">
        <v>0.17</v>
      </c>
      <c r="E3537" s="462" t="s">
        <v>258</v>
      </c>
    </row>
    <row r="3538" spans="1:5" ht="25.5" x14ac:dyDescent="0.25">
      <c r="A3538" s="459">
        <v>4329</v>
      </c>
      <c r="B3538" s="460" t="s">
        <v>11693</v>
      </c>
      <c r="C3538" s="459" t="s">
        <v>5122</v>
      </c>
      <c r="D3538" s="463">
        <v>1.57</v>
      </c>
      <c r="E3538" s="462" t="s">
        <v>258</v>
      </c>
    </row>
    <row r="3539" spans="1:5" ht="25.5" x14ac:dyDescent="0.25">
      <c r="A3539" s="459">
        <v>4383</v>
      </c>
      <c r="B3539" s="460" t="s">
        <v>11694</v>
      </c>
      <c r="C3539" s="459" t="s">
        <v>5122</v>
      </c>
      <c r="D3539" s="463">
        <v>14.19</v>
      </c>
      <c r="E3539" s="462" t="s">
        <v>258</v>
      </c>
    </row>
    <row r="3540" spans="1:5" ht="25.5" x14ac:dyDescent="0.25">
      <c r="A3540" s="459">
        <v>4344</v>
      </c>
      <c r="B3540" s="460" t="s">
        <v>11695</v>
      </c>
      <c r="C3540" s="459" t="s">
        <v>5122</v>
      </c>
      <c r="D3540" s="463">
        <v>14.88</v>
      </c>
      <c r="E3540" s="462" t="s">
        <v>258</v>
      </c>
    </row>
    <row r="3541" spans="1:5" ht="25.5" x14ac:dyDescent="0.25">
      <c r="A3541" s="459">
        <v>436</v>
      </c>
      <c r="B3541" s="460" t="s">
        <v>11696</v>
      </c>
      <c r="C3541" s="459" t="s">
        <v>5122</v>
      </c>
      <c r="D3541" s="463">
        <v>6.16</v>
      </c>
      <c r="E3541" s="462" t="s">
        <v>258</v>
      </c>
    </row>
    <row r="3542" spans="1:5" ht="25.5" x14ac:dyDescent="0.25">
      <c r="A3542" s="459">
        <v>442</v>
      </c>
      <c r="B3542" s="460" t="s">
        <v>11697</v>
      </c>
      <c r="C3542" s="459" t="s">
        <v>5122</v>
      </c>
      <c r="D3542" s="463">
        <v>3.64</v>
      </c>
      <c r="E3542" s="462" t="s">
        <v>258</v>
      </c>
    </row>
    <row r="3543" spans="1:5" x14ac:dyDescent="0.25">
      <c r="A3543" s="459">
        <v>11953</v>
      </c>
      <c r="B3543" s="460" t="s">
        <v>11698</v>
      </c>
      <c r="C3543" s="459" t="s">
        <v>5122</v>
      </c>
      <c r="D3543" s="463">
        <v>2.36</v>
      </c>
      <c r="E3543" s="462" t="s">
        <v>258</v>
      </c>
    </row>
    <row r="3544" spans="1:5" ht="25.5" x14ac:dyDescent="0.25">
      <c r="A3544" s="459">
        <v>4335</v>
      </c>
      <c r="B3544" s="460" t="s">
        <v>11699</v>
      </c>
      <c r="C3544" s="459" t="s">
        <v>5122</v>
      </c>
      <c r="D3544" s="463">
        <v>9.99</v>
      </c>
      <c r="E3544" s="462" t="s">
        <v>258</v>
      </c>
    </row>
    <row r="3545" spans="1:5" ht="25.5" x14ac:dyDescent="0.25">
      <c r="A3545" s="459">
        <v>4334</v>
      </c>
      <c r="B3545" s="460" t="s">
        <v>11700</v>
      </c>
      <c r="C3545" s="459" t="s">
        <v>5122</v>
      </c>
      <c r="D3545" s="463">
        <v>13.7</v>
      </c>
      <c r="E3545" s="462" t="s">
        <v>258</v>
      </c>
    </row>
    <row r="3546" spans="1:5" x14ac:dyDescent="0.25">
      <c r="A3546" s="459">
        <v>4343</v>
      </c>
      <c r="B3546" s="460" t="s">
        <v>11701</v>
      </c>
      <c r="C3546" s="459" t="s">
        <v>5122</v>
      </c>
      <c r="D3546" s="463">
        <v>3.37</v>
      </c>
      <c r="E3546" s="462" t="s">
        <v>258</v>
      </c>
    </row>
    <row r="3547" spans="1:5" ht="25.5" x14ac:dyDescent="0.25">
      <c r="A3547" s="459">
        <v>430</v>
      </c>
      <c r="B3547" s="460" t="s">
        <v>11702</v>
      </c>
      <c r="C3547" s="459" t="s">
        <v>5122</v>
      </c>
      <c r="D3547" s="463">
        <v>5.51</v>
      </c>
      <c r="E3547" s="462" t="s">
        <v>258</v>
      </c>
    </row>
    <row r="3548" spans="1:5" ht="25.5" x14ac:dyDescent="0.25">
      <c r="A3548" s="459">
        <v>441</v>
      </c>
      <c r="B3548" s="460" t="s">
        <v>11703</v>
      </c>
      <c r="C3548" s="459" t="s">
        <v>5122</v>
      </c>
      <c r="D3548" s="463">
        <v>6.07</v>
      </c>
      <c r="E3548" s="462" t="s">
        <v>258</v>
      </c>
    </row>
    <row r="3549" spans="1:5" ht="25.5" x14ac:dyDescent="0.25">
      <c r="A3549" s="459">
        <v>431</v>
      </c>
      <c r="B3549" s="460" t="s">
        <v>11704</v>
      </c>
      <c r="C3549" s="459" t="s">
        <v>5122</v>
      </c>
      <c r="D3549" s="463">
        <v>7.33</v>
      </c>
      <c r="E3549" s="462" t="s">
        <v>258</v>
      </c>
    </row>
    <row r="3550" spans="1:5" ht="25.5" x14ac:dyDescent="0.25">
      <c r="A3550" s="459">
        <v>432</v>
      </c>
      <c r="B3550" s="460" t="s">
        <v>11705</v>
      </c>
      <c r="C3550" s="459" t="s">
        <v>5122</v>
      </c>
      <c r="D3550" s="463">
        <v>8.08</v>
      </c>
      <c r="E3550" s="462" t="s">
        <v>258</v>
      </c>
    </row>
    <row r="3551" spans="1:5" ht="25.5" x14ac:dyDescent="0.25">
      <c r="A3551" s="459">
        <v>429</v>
      </c>
      <c r="B3551" s="460" t="s">
        <v>11706</v>
      </c>
      <c r="C3551" s="459" t="s">
        <v>5122</v>
      </c>
      <c r="D3551" s="463">
        <v>10.9</v>
      </c>
      <c r="E3551" s="462" t="s">
        <v>258</v>
      </c>
    </row>
    <row r="3552" spans="1:5" ht="25.5" x14ac:dyDescent="0.25">
      <c r="A3552" s="459">
        <v>439</v>
      </c>
      <c r="B3552" s="460" t="s">
        <v>11707</v>
      </c>
      <c r="C3552" s="459" t="s">
        <v>5122</v>
      </c>
      <c r="D3552" s="463">
        <v>9.2899999999999991</v>
      </c>
      <c r="E3552" s="462" t="s">
        <v>258</v>
      </c>
    </row>
    <row r="3553" spans="1:5" ht="25.5" x14ac:dyDescent="0.25">
      <c r="A3553" s="459">
        <v>433</v>
      </c>
      <c r="B3553" s="460" t="s">
        <v>11708</v>
      </c>
      <c r="C3553" s="459" t="s">
        <v>5122</v>
      </c>
      <c r="D3553" s="463">
        <v>10.84</v>
      </c>
      <c r="E3553" s="462" t="s">
        <v>258</v>
      </c>
    </row>
    <row r="3554" spans="1:5" ht="25.5" x14ac:dyDescent="0.25">
      <c r="A3554" s="459">
        <v>437</v>
      </c>
      <c r="B3554" s="460" t="s">
        <v>11709</v>
      </c>
      <c r="C3554" s="459" t="s">
        <v>5122</v>
      </c>
      <c r="D3554" s="463">
        <v>14.41</v>
      </c>
      <c r="E3554" s="462" t="s">
        <v>258</v>
      </c>
    </row>
    <row r="3555" spans="1:5" ht="25.5" x14ac:dyDescent="0.25">
      <c r="A3555" s="459">
        <v>11790</v>
      </c>
      <c r="B3555" s="460" t="s">
        <v>11710</v>
      </c>
      <c r="C3555" s="459" t="s">
        <v>5122</v>
      </c>
      <c r="D3555" s="463">
        <v>16.34</v>
      </c>
      <c r="E3555" s="462" t="s">
        <v>258</v>
      </c>
    </row>
    <row r="3556" spans="1:5" ht="25.5" x14ac:dyDescent="0.25">
      <c r="A3556" s="459">
        <v>428</v>
      </c>
      <c r="B3556" s="460" t="s">
        <v>11711</v>
      </c>
      <c r="C3556" s="459" t="s">
        <v>5122</v>
      </c>
      <c r="D3556" s="463">
        <v>17.77</v>
      </c>
      <c r="E3556" s="462" t="s">
        <v>258</v>
      </c>
    </row>
    <row r="3557" spans="1:5" ht="25.5" x14ac:dyDescent="0.25">
      <c r="A3557" s="459">
        <v>4384</v>
      </c>
      <c r="B3557" s="460" t="s">
        <v>11712</v>
      </c>
      <c r="C3557" s="459" t="s">
        <v>5122</v>
      </c>
      <c r="D3557" s="463">
        <v>16.309999999999999</v>
      </c>
      <c r="E3557" s="462" t="s">
        <v>258</v>
      </c>
    </row>
    <row r="3558" spans="1:5" ht="25.5" x14ac:dyDescent="0.25">
      <c r="A3558" s="459">
        <v>4351</v>
      </c>
      <c r="B3558" s="460" t="s">
        <v>11713</v>
      </c>
      <c r="C3558" s="459" t="s">
        <v>5122</v>
      </c>
      <c r="D3558" s="463">
        <v>12.09</v>
      </c>
      <c r="E3558" s="462" t="s">
        <v>258</v>
      </c>
    </row>
    <row r="3559" spans="1:5" x14ac:dyDescent="0.25">
      <c r="A3559" s="459">
        <v>11054</v>
      </c>
      <c r="B3559" s="460" t="s">
        <v>11714</v>
      </c>
      <c r="C3559" s="459" t="s">
        <v>5122</v>
      </c>
      <c r="D3559" s="463">
        <v>0.02</v>
      </c>
      <c r="E3559" s="462" t="s">
        <v>258</v>
      </c>
    </row>
    <row r="3560" spans="1:5" x14ac:dyDescent="0.25">
      <c r="A3560" s="459">
        <v>11055</v>
      </c>
      <c r="B3560" s="460" t="s">
        <v>11715</v>
      </c>
      <c r="C3560" s="459" t="s">
        <v>5122</v>
      </c>
      <c r="D3560" s="463">
        <v>0.04</v>
      </c>
      <c r="E3560" s="462" t="s">
        <v>258</v>
      </c>
    </row>
    <row r="3561" spans="1:5" x14ac:dyDescent="0.25">
      <c r="A3561" s="459">
        <v>11056</v>
      </c>
      <c r="B3561" s="460" t="s">
        <v>11716</v>
      </c>
      <c r="C3561" s="459" t="s">
        <v>5122</v>
      </c>
      <c r="D3561" s="463">
        <v>0.04</v>
      </c>
      <c r="E3561" s="462" t="s">
        <v>258</v>
      </c>
    </row>
    <row r="3562" spans="1:5" x14ac:dyDescent="0.25">
      <c r="A3562" s="459">
        <v>11057</v>
      </c>
      <c r="B3562" s="460" t="s">
        <v>11717</v>
      </c>
      <c r="C3562" s="459" t="s">
        <v>5122</v>
      </c>
      <c r="D3562" s="463">
        <v>0.09</v>
      </c>
      <c r="E3562" s="462" t="s">
        <v>258</v>
      </c>
    </row>
    <row r="3563" spans="1:5" x14ac:dyDescent="0.25">
      <c r="A3563" s="459">
        <v>11059</v>
      </c>
      <c r="B3563" s="460" t="s">
        <v>11718</v>
      </c>
      <c r="C3563" s="459" t="s">
        <v>5122</v>
      </c>
      <c r="D3563" s="463">
        <v>0.19</v>
      </c>
      <c r="E3563" s="462" t="s">
        <v>258</v>
      </c>
    </row>
    <row r="3564" spans="1:5" x14ac:dyDescent="0.25">
      <c r="A3564" s="459">
        <v>11058</v>
      </c>
      <c r="B3564" s="460" t="s">
        <v>11719</v>
      </c>
      <c r="C3564" s="459" t="s">
        <v>5122</v>
      </c>
      <c r="D3564" s="463">
        <v>0.24</v>
      </c>
      <c r="E3564" s="462" t="s">
        <v>258</v>
      </c>
    </row>
    <row r="3565" spans="1:5" x14ac:dyDescent="0.25">
      <c r="A3565" s="459">
        <v>4380</v>
      </c>
      <c r="B3565" s="460" t="s">
        <v>11720</v>
      </c>
      <c r="C3565" s="459" t="s">
        <v>5122</v>
      </c>
      <c r="D3565" s="463">
        <v>0.82</v>
      </c>
      <c r="E3565" s="462" t="s">
        <v>258</v>
      </c>
    </row>
    <row r="3566" spans="1:5" ht="25.5" x14ac:dyDescent="0.25">
      <c r="A3566" s="459">
        <v>4299</v>
      </c>
      <c r="B3566" s="460" t="s">
        <v>11721</v>
      </c>
      <c r="C3566" s="459" t="s">
        <v>5122</v>
      </c>
      <c r="D3566" s="463">
        <v>0.78</v>
      </c>
      <c r="E3566" s="462" t="s">
        <v>258</v>
      </c>
    </row>
    <row r="3567" spans="1:5" ht="25.5" x14ac:dyDescent="0.25">
      <c r="A3567" s="459">
        <v>4304</v>
      </c>
      <c r="B3567" s="460" t="s">
        <v>11722</v>
      </c>
      <c r="C3567" s="459" t="s">
        <v>5122</v>
      </c>
      <c r="D3567" s="463">
        <v>1.06</v>
      </c>
      <c r="E3567" s="462" t="s">
        <v>258</v>
      </c>
    </row>
    <row r="3568" spans="1:5" ht="25.5" x14ac:dyDescent="0.25">
      <c r="A3568" s="459">
        <v>4305</v>
      </c>
      <c r="B3568" s="460" t="s">
        <v>11723</v>
      </c>
      <c r="C3568" s="459" t="s">
        <v>5122</v>
      </c>
      <c r="D3568" s="463">
        <v>1.23</v>
      </c>
      <c r="E3568" s="462" t="s">
        <v>258</v>
      </c>
    </row>
    <row r="3569" spans="1:5" ht="25.5" x14ac:dyDescent="0.25">
      <c r="A3569" s="459">
        <v>4306</v>
      </c>
      <c r="B3569" s="460" t="s">
        <v>11724</v>
      </c>
      <c r="C3569" s="459" t="s">
        <v>5122</v>
      </c>
      <c r="D3569" s="463">
        <v>1.43</v>
      </c>
      <c r="E3569" s="462" t="s">
        <v>258</v>
      </c>
    </row>
    <row r="3570" spans="1:5" ht="25.5" x14ac:dyDescent="0.25">
      <c r="A3570" s="459">
        <v>4308</v>
      </c>
      <c r="B3570" s="460" t="s">
        <v>11725</v>
      </c>
      <c r="C3570" s="459" t="s">
        <v>5122</v>
      </c>
      <c r="D3570" s="463">
        <v>2.97</v>
      </c>
      <c r="E3570" s="462" t="s">
        <v>258</v>
      </c>
    </row>
    <row r="3571" spans="1:5" ht="25.5" x14ac:dyDescent="0.25">
      <c r="A3571" s="459">
        <v>4302</v>
      </c>
      <c r="B3571" s="460" t="s">
        <v>11726</v>
      </c>
      <c r="C3571" s="459" t="s">
        <v>5122</v>
      </c>
      <c r="D3571" s="463">
        <v>2.2200000000000002</v>
      </c>
      <c r="E3571" s="462" t="s">
        <v>258</v>
      </c>
    </row>
    <row r="3572" spans="1:5" ht="25.5" x14ac:dyDescent="0.25">
      <c r="A3572" s="459">
        <v>4300</v>
      </c>
      <c r="B3572" s="460" t="s">
        <v>11727</v>
      </c>
      <c r="C3572" s="459" t="s">
        <v>5122</v>
      </c>
      <c r="D3572" s="463">
        <v>0.53</v>
      </c>
      <c r="E3572" s="462" t="s">
        <v>258</v>
      </c>
    </row>
    <row r="3573" spans="1:5" ht="25.5" x14ac:dyDescent="0.25">
      <c r="A3573" s="459">
        <v>4301</v>
      </c>
      <c r="B3573" s="460" t="s">
        <v>11728</v>
      </c>
      <c r="C3573" s="459" t="s">
        <v>5122</v>
      </c>
      <c r="D3573" s="463">
        <v>0.64</v>
      </c>
      <c r="E3573" s="462" t="s">
        <v>258</v>
      </c>
    </row>
    <row r="3574" spans="1:5" ht="25.5" x14ac:dyDescent="0.25">
      <c r="A3574" s="459">
        <v>4320</v>
      </c>
      <c r="B3574" s="460" t="s">
        <v>11729</v>
      </c>
      <c r="C3574" s="459" t="s">
        <v>5122</v>
      </c>
      <c r="D3574" s="463">
        <v>1.96</v>
      </c>
      <c r="E3574" s="462" t="s">
        <v>258</v>
      </c>
    </row>
    <row r="3575" spans="1:5" ht="25.5" x14ac:dyDescent="0.25">
      <c r="A3575" s="459">
        <v>4318</v>
      </c>
      <c r="B3575" s="460" t="s">
        <v>11730</v>
      </c>
      <c r="C3575" s="459" t="s">
        <v>5122</v>
      </c>
      <c r="D3575" s="463">
        <v>0.95</v>
      </c>
      <c r="E3575" s="462" t="s">
        <v>258</v>
      </c>
    </row>
    <row r="3576" spans="1:5" x14ac:dyDescent="0.25">
      <c r="A3576" s="459">
        <v>40547</v>
      </c>
      <c r="B3576" s="460" t="s">
        <v>11731</v>
      </c>
      <c r="C3576" s="459" t="s">
        <v>5140</v>
      </c>
      <c r="D3576" s="463">
        <v>19.82</v>
      </c>
      <c r="E3576" s="462" t="s">
        <v>258</v>
      </c>
    </row>
    <row r="3577" spans="1:5" x14ac:dyDescent="0.25">
      <c r="A3577" s="459">
        <v>11962</v>
      </c>
      <c r="B3577" s="460" t="s">
        <v>11732</v>
      </c>
      <c r="C3577" s="459" t="s">
        <v>5122</v>
      </c>
      <c r="D3577" s="463">
        <v>0.16</v>
      </c>
      <c r="E3577" s="462" t="s">
        <v>258</v>
      </c>
    </row>
    <row r="3578" spans="1:5" x14ac:dyDescent="0.25">
      <c r="A3578" s="459">
        <v>4332</v>
      </c>
      <c r="B3578" s="460" t="s">
        <v>11733</v>
      </c>
      <c r="C3578" s="459" t="s">
        <v>5122</v>
      </c>
      <c r="D3578" s="463">
        <v>0.79</v>
      </c>
      <c r="E3578" s="462" t="s">
        <v>258</v>
      </c>
    </row>
    <row r="3579" spans="1:5" x14ac:dyDescent="0.25">
      <c r="A3579" s="459">
        <v>4331</v>
      </c>
      <c r="B3579" s="460" t="s">
        <v>11734</v>
      </c>
      <c r="C3579" s="459" t="s">
        <v>5122</v>
      </c>
      <c r="D3579" s="463">
        <v>2.97</v>
      </c>
      <c r="E3579" s="462" t="s">
        <v>258</v>
      </c>
    </row>
    <row r="3580" spans="1:5" ht="25.5" x14ac:dyDescent="0.25">
      <c r="A3580" s="459">
        <v>4336</v>
      </c>
      <c r="B3580" s="460" t="s">
        <v>11735</v>
      </c>
      <c r="C3580" s="459" t="s">
        <v>5122</v>
      </c>
      <c r="D3580" s="463">
        <v>3.8</v>
      </c>
      <c r="E3580" s="462" t="s">
        <v>258</v>
      </c>
    </row>
    <row r="3581" spans="1:5" ht="25.5" x14ac:dyDescent="0.25">
      <c r="A3581" s="459">
        <v>13294</v>
      </c>
      <c r="B3581" s="460" t="s">
        <v>11736</v>
      </c>
      <c r="C3581" s="459" t="s">
        <v>5122</v>
      </c>
      <c r="D3581" s="463">
        <v>1.0900000000000001</v>
      </c>
      <c r="E3581" s="462" t="s">
        <v>258</v>
      </c>
    </row>
    <row r="3582" spans="1:5" ht="25.5" x14ac:dyDescent="0.25">
      <c r="A3582" s="459">
        <v>11948</v>
      </c>
      <c r="B3582" s="460" t="s">
        <v>11737</v>
      </c>
      <c r="C3582" s="459" t="s">
        <v>5122</v>
      </c>
      <c r="D3582" s="463">
        <v>0.49</v>
      </c>
      <c r="E3582" s="462" t="s">
        <v>258</v>
      </c>
    </row>
    <row r="3583" spans="1:5" ht="25.5" x14ac:dyDescent="0.25">
      <c r="A3583" s="459">
        <v>4382</v>
      </c>
      <c r="B3583" s="460" t="s">
        <v>11738</v>
      </c>
      <c r="C3583" s="459" t="s">
        <v>5122</v>
      </c>
      <c r="D3583" s="463">
        <v>0.81</v>
      </c>
      <c r="E3583" s="462" t="s">
        <v>258</v>
      </c>
    </row>
    <row r="3584" spans="1:5" x14ac:dyDescent="0.25">
      <c r="A3584" s="459">
        <v>4354</v>
      </c>
      <c r="B3584" s="460" t="s">
        <v>11739</v>
      </c>
      <c r="C3584" s="459" t="s">
        <v>5122</v>
      </c>
      <c r="D3584" s="463">
        <v>34.130000000000003</v>
      </c>
      <c r="E3584" s="462" t="s">
        <v>258</v>
      </c>
    </row>
    <row r="3585" spans="1:5" ht="25.5" x14ac:dyDescent="0.25">
      <c r="A3585" s="459">
        <v>40839</v>
      </c>
      <c r="B3585" s="460" t="s">
        <v>11740</v>
      </c>
      <c r="C3585" s="459" t="s">
        <v>5140</v>
      </c>
      <c r="D3585" s="463">
        <v>82.12</v>
      </c>
      <c r="E3585" s="462" t="s">
        <v>258</v>
      </c>
    </row>
    <row r="3586" spans="1:5" x14ac:dyDescent="0.25">
      <c r="A3586" s="459">
        <v>40552</v>
      </c>
      <c r="B3586" s="460" t="s">
        <v>11741</v>
      </c>
      <c r="C3586" s="459" t="s">
        <v>5140</v>
      </c>
      <c r="D3586" s="463">
        <v>33.979999999999997</v>
      </c>
      <c r="E3586" s="462" t="s">
        <v>258</v>
      </c>
    </row>
    <row r="3587" spans="1:5" ht="25.5" x14ac:dyDescent="0.25">
      <c r="A3587" s="459">
        <v>40549</v>
      </c>
      <c r="B3587" s="460" t="s">
        <v>11742</v>
      </c>
      <c r="C3587" s="459" t="s">
        <v>5140</v>
      </c>
      <c r="D3587" s="463">
        <v>134.51</v>
      </c>
      <c r="E3587" s="462" t="s">
        <v>258</v>
      </c>
    </row>
    <row r="3588" spans="1:5" ht="25.5" x14ac:dyDescent="0.25">
      <c r="A3588" s="459">
        <v>4385</v>
      </c>
      <c r="B3588" s="460" t="s">
        <v>11743</v>
      </c>
      <c r="C3588" s="459" t="s">
        <v>5134</v>
      </c>
      <c r="D3588" s="461">
        <v>1142.8599999999999</v>
      </c>
      <c r="E3588" s="462" t="s">
        <v>258</v>
      </c>
    </row>
    <row r="3589" spans="1:5" x14ac:dyDescent="0.25">
      <c r="A3589" s="459">
        <v>38397</v>
      </c>
      <c r="B3589" s="460" t="s">
        <v>11744</v>
      </c>
      <c r="C3589" s="459" t="s">
        <v>5126</v>
      </c>
      <c r="D3589" s="463">
        <v>4.24</v>
      </c>
      <c r="E3589" s="462" t="s">
        <v>258</v>
      </c>
    </row>
    <row r="3590" spans="1:5" ht="25.5" x14ac:dyDescent="0.25">
      <c r="A3590" s="459">
        <v>20078</v>
      </c>
      <c r="B3590" s="460" t="s">
        <v>11745</v>
      </c>
      <c r="C3590" s="459" t="s">
        <v>5122</v>
      </c>
      <c r="D3590" s="463">
        <v>20.440000000000001</v>
      </c>
      <c r="E3590" s="462" t="s">
        <v>258</v>
      </c>
    </row>
    <row r="3591" spans="1:5" ht="25.5" x14ac:dyDescent="0.25">
      <c r="A3591" s="459">
        <v>20079</v>
      </c>
      <c r="B3591" s="460" t="s">
        <v>11746</v>
      </c>
      <c r="C3591" s="459" t="s">
        <v>5122</v>
      </c>
      <c r="D3591" s="463">
        <v>127.48</v>
      </c>
      <c r="E3591" s="462" t="s">
        <v>258</v>
      </c>
    </row>
    <row r="3592" spans="1:5" x14ac:dyDescent="0.25">
      <c r="A3592" s="459">
        <v>39897</v>
      </c>
      <c r="B3592" s="460" t="s">
        <v>11747</v>
      </c>
      <c r="C3592" s="459" t="s">
        <v>5122</v>
      </c>
      <c r="D3592" s="463">
        <v>30.76</v>
      </c>
      <c r="E3592" s="462" t="s">
        <v>258</v>
      </c>
    </row>
    <row r="3593" spans="1:5" x14ac:dyDescent="0.25">
      <c r="A3593" s="459">
        <v>118</v>
      </c>
      <c r="B3593" s="460" t="s">
        <v>11748</v>
      </c>
      <c r="C3593" s="459" t="s">
        <v>5122</v>
      </c>
      <c r="D3593" s="463">
        <v>77.27</v>
      </c>
      <c r="E3593" s="462" t="s">
        <v>258</v>
      </c>
    </row>
    <row r="3594" spans="1:5" ht="25.5" x14ac:dyDescent="0.25">
      <c r="A3594" s="459">
        <v>4396</v>
      </c>
      <c r="B3594" s="460" t="s">
        <v>11749</v>
      </c>
      <c r="C3594" s="459" t="s">
        <v>5124</v>
      </c>
      <c r="D3594" s="463">
        <v>140.85</v>
      </c>
      <c r="E3594" s="462" t="s">
        <v>258</v>
      </c>
    </row>
    <row r="3595" spans="1:5" x14ac:dyDescent="0.25">
      <c r="A3595" s="459">
        <v>36881</v>
      </c>
      <c r="B3595" s="460" t="s">
        <v>11750</v>
      </c>
      <c r="C3595" s="459" t="s">
        <v>5124</v>
      </c>
      <c r="D3595" s="463">
        <v>125.86</v>
      </c>
      <c r="E3595" s="462" t="s">
        <v>258</v>
      </c>
    </row>
    <row r="3596" spans="1:5" x14ac:dyDescent="0.25">
      <c r="A3596" s="459">
        <v>36882</v>
      </c>
      <c r="B3596" s="460" t="s">
        <v>11751</v>
      </c>
      <c r="C3596" s="459" t="s">
        <v>5124</v>
      </c>
      <c r="D3596" s="463">
        <v>146.84</v>
      </c>
      <c r="E3596" s="462" t="s">
        <v>258</v>
      </c>
    </row>
    <row r="3597" spans="1:5" x14ac:dyDescent="0.25">
      <c r="A3597" s="459">
        <v>4397</v>
      </c>
      <c r="B3597" s="460" t="s">
        <v>11752</v>
      </c>
      <c r="C3597" s="459" t="s">
        <v>5124</v>
      </c>
      <c r="D3597" s="463">
        <v>228.4</v>
      </c>
      <c r="E3597" s="462" t="s">
        <v>258</v>
      </c>
    </row>
    <row r="3598" spans="1:5" ht="25.5" x14ac:dyDescent="0.25">
      <c r="A3598" s="459">
        <v>34754</v>
      </c>
      <c r="B3598" s="460" t="s">
        <v>11753</v>
      </c>
      <c r="C3598" s="459" t="s">
        <v>5124</v>
      </c>
      <c r="D3598" s="463">
        <v>422.93</v>
      </c>
      <c r="E3598" s="462" t="s">
        <v>258</v>
      </c>
    </row>
    <row r="3599" spans="1:5" ht="25.5" x14ac:dyDescent="0.25">
      <c r="A3599" s="459">
        <v>25962</v>
      </c>
      <c r="B3599" s="460" t="s">
        <v>11754</v>
      </c>
      <c r="C3599" s="459" t="s">
        <v>5124</v>
      </c>
      <c r="D3599" s="463">
        <v>267.86</v>
      </c>
      <c r="E3599" s="462" t="s">
        <v>258</v>
      </c>
    </row>
    <row r="3600" spans="1:5" ht="25.5" x14ac:dyDescent="0.25">
      <c r="A3600" s="459">
        <v>34752</v>
      </c>
      <c r="B3600" s="460" t="s">
        <v>11755</v>
      </c>
      <c r="C3600" s="459" t="s">
        <v>5124</v>
      </c>
      <c r="D3600" s="463">
        <v>471.7</v>
      </c>
      <c r="E3600" s="462" t="s">
        <v>258</v>
      </c>
    </row>
    <row r="3601" spans="1:5" x14ac:dyDescent="0.25">
      <c r="A3601" s="459">
        <v>4751</v>
      </c>
      <c r="B3601" s="460" t="s">
        <v>11756</v>
      </c>
      <c r="C3601" s="459" t="s">
        <v>5121</v>
      </c>
      <c r="D3601" s="463">
        <v>17.14</v>
      </c>
      <c r="E3601" s="462" t="s">
        <v>374</v>
      </c>
    </row>
    <row r="3602" spans="1:5" x14ac:dyDescent="0.25">
      <c r="A3602" s="459">
        <v>41066</v>
      </c>
      <c r="B3602" s="460" t="s">
        <v>11757</v>
      </c>
      <c r="C3602" s="459" t="s">
        <v>5130</v>
      </c>
      <c r="D3602" s="461">
        <v>3057.95</v>
      </c>
      <c r="E3602" s="462" t="s">
        <v>374</v>
      </c>
    </row>
    <row r="3603" spans="1:5" x14ac:dyDescent="0.25">
      <c r="A3603" s="459">
        <v>39604</v>
      </c>
      <c r="B3603" s="460" t="s">
        <v>11758</v>
      </c>
      <c r="C3603" s="459" t="s">
        <v>5122</v>
      </c>
      <c r="D3603" s="463">
        <v>8.67</v>
      </c>
      <c r="E3603" s="462" t="s">
        <v>258</v>
      </c>
    </row>
    <row r="3604" spans="1:5" x14ac:dyDescent="0.25">
      <c r="A3604" s="459">
        <v>39605</v>
      </c>
      <c r="B3604" s="460" t="s">
        <v>11759</v>
      </c>
      <c r="C3604" s="459" t="s">
        <v>5122</v>
      </c>
      <c r="D3604" s="463">
        <v>12.03</v>
      </c>
      <c r="E3604" s="462" t="s">
        <v>258</v>
      </c>
    </row>
    <row r="3605" spans="1:5" x14ac:dyDescent="0.25">
      <c r="A3605" s="459">
        <v>39606</v>
      </c>
      <c r="B3605" s="460" t="s">
        <v>11760</v>
      </c>
      <c r="C3605" s="459" t="s">
        <v>5122</v>
      </c>
      <c r="D3605" s="463">
        <v>15.28</v>
      </c>
      <c r="E3605" s="462" t="s">
        <v>258</v>
      </c>
    </row>
    <row r="3606" spans="1:5" x14ac:dyDescent="0.25">
      <c r="A3606" s="459">
        <v>39607</v>
      </c>
      <c r="B3606" s="460" t="s">
        <v>11761</v>
      </c>
      <c r="C3606" s="459" t="s">
        <v>5122</v>
      </c>
      <c r="D3606" s="463">
        <v>17.53</v>
      </c>
      <c r="E3606" s="462" t="s">
        <v>258</v>
      </c>
    </row>
    <row r="3607" spans="1:5" x14ac:dyDescent="0.25">
      <c r="A3607" s="459">
        <v>39594</v>
      </c>
      <c r="B3607" s="460" t="s">
        <v>11762</v>
      </c>
      <c r="C3607" s="459" t="s">
        <v>5122</v>
      </c>
      <c r="D3607" s="463">
        <v>166</v>
      </c>
      <c r="E3607" s="462" t="s">
        <v>258</v>
      </c>
    </row>
    <row r="3608" spans="1:5" x14ac:dyDescent="0.25">
      <c r="A3608" s="459">
        <v>39596</v>
      </c>
      <c r="B3608" s="460" t="s">
        <v>11763</v>
      </c>
      <c r="C3608" s="459" t="s">
        <v>5122</v>
      </c>
      <c r="D3608" s="463">
        <v>289.33</v>
      </c>
      <c r="E3608" s="462" t="s">
        <v>258</v>
      </c>
    </row>
    <row r="3609" spans="1:5" x14ac:dyDescent="0.25">
      <c r="A3609" s="459">
        <v>39595</v>
      </c>
      <c r="B3609" s="460" t="s">
        <v>11764</v>
      </c>
      <c r="C3609" s="459" t="s">
        <v>5122</v>
      </c>
      <c r="D3609" s="463">
        <v>242.87</v>
      </c>
      <c r="E3609" s="462" t="s">
        <v>258</v>
      </c>
    </row>
    <row r="3610" spans="1:5" x14ac:dyDescent="0.25">
      <c r="A3610" s="459">
        <v>39597</v>
      </c>
      <c r="B3610" s="460" t="s">
        <v>11765</v>
      </c>
      <c r="C3610" s="459" t="s">
        <v>5122</v>
      </c>
      <c r="D3610" s="463">
        <v>390.17</v>
      </c>
      <c r="E3610" s="462" t="s">
        <v>258</v>
      </c>
    </row>
    <row r="3611" spans="1:5" ht="25.5" x14ac:dyDescent="0.25">
      <c r="A3611" s="459">
        <v>20209</v>
      </c>
      <c r="B3611" s="460" t="s">
        <v>11766</v>
      </c>
      <c r="C3611" s="459" t="s">
        <v>5125</v>
      </c>
      <c r="D3611" s="463">
        <v>16.36</v>
      </c>
      <c r="E3611" s="462" t="s">
        <v>258</v>
      </c>
    </row>
    <row r="3612" spans="1:5" ht="25.5" x14ac:dyDescent="0.25">
      <c r="A3612" s="459">
        <v>4433</v>
      </c>
      <c r="B3612" s="460" t="s">
        <v>11767</v>
      </c>
      <c r="C3612" s="459" t="s">
        <v>5125</v>
      </c>
      <c r="D3612" s="463">
        <v>11.91</v>
      </c>
      <c r="E3612" s="462" t="s">
        <v>258</v>
      </c>
    </row>
    <row r="3613" spans="1:5" x14ac:dyDescent="0.25">
      <c r="A3613" s="459">
        <v>10731</v>
      </c>
      <c r="B3613" s="460" t="s">
        <v>11768</v>
      </c>
      <c r="C3613" s="459" t="s">
        <v>5124</v>
      </c>
      <c r="D3613" s="463">
        <v>26.58</v>
      </c>
      <c r="E3613" s="462" t="s">
        <v>258</v>
      </c>
    </row>
    <row r="3614" spans="1:5" x14ac:dyDescent="0.25">
      <c r="A3614" s="459">
        <v>4704</v>
      </c>
      <c r="B3614" s="460" t="s">
        <v>11769</v>
      </c>
      <c r="C3614" s="459" t="s">
        <v>5124</v>
      </c>
      <c r="D3614" s="463">
        <v>23.98</v>
      </c>
      <c r="E3614" s="462" t="s">
        <v>258</v>
      </c>
    </row>
    <row r="3615" spans="1:5" x14ac:dyDescent="0.25">
      <c r="A3615" s="459">
        <v>10730</v>
      </c>
      <c r="B3615" s="460" t="s">
        <v>11770</v>
      </c>
      <c r="C3615" s="459" t="s">
        <v>5124</v>
      </c>
      <c r="D3615" s="463">
        <v>25.7</v>
      </c>
      <c r="E3615" s="462" t="s">
        <v>258</v>
      </c>
    </row>
    <row r="3616" spans="1:5" x14ac:dyDescent="0.25">
      <c r="A3616" s="459">
        <v>4729</v>
      </c>
      <c r="B3616" s="460" t="s">
        <v>11771</v>
      </c>
      <c r="C3616" s="459" t="s">
        <v>5123</v>
      </c>
      <c r="D3616" s="463">
        <v>95.37</v>
      </c>
      <c r="E3616" s="462" t="s">
        <v>258</v>
      </c>
    </row>
    <row r="3617" spans="1:5" x14ac:dyDescent="0.25">
      <c r="A3617" s="459">
        <v>4720</v>
      </c>
      <c r="B3617" s="460" t="s">
        <v>11772</v>
      </c>
      <c r="C3617" s="459" t="s">
        <v>5123</v>
      </c>
      <c r="D3617" s="463">
        <v>104.28</v>
      </c>
      <c r="E3617" s="462" t="s">
        <v>258</v>
      </c>
    </row>
    <row r="3618" spans="1:5" x14ac:dyDescent="0.25">
      <c r="A3618" s="459">
        <v>4721</v>
      </c>
      <c r="B3618" s="460" t="s">
        <v>11773</v>
      </c>
      <c r="C3618" s="459" t="s">
        <v>5123</v>
      </c>
      <c r="D3618" s="463">
        <v>81.67</v>
      </c>
      <c r="E3618" s="462" t="s">
        <v>258</v>
      </c>
    </row>
    <row r="3619" spans="1:5" x14ac:dyDescent="0.25">
      <c r="A3619" s="459">
        <v>4718</v>
      </c>
      <c r="B3619" s="460" t="s">
        <v>11774</v>
      </c>
      <c r="C3619" s="459" t="s">
        <v>5123</v>
      </c>
      <c r="D3619" s="463">
        <v>81.67</v>
      </c>
      <c r="E3619" s="462" t="s">
        <v>258</v>
      </c>
    </row>
    <row r="3620" spans="1:5" x14ac:dyDescent="0.25">
      <c r="A3620" s="459">
        <v>4722</v>
      </c>
      <c r="B3620" s="460" t="s">
        <v>11775</v>
      </c>
      <c r="C3620" s="459" t="s">
        <v>5123</v>
      </c>
      <c r="D3620" s="463">
        <v>81.67</v>
      </c>
      <c r="E3620" s="462" t="s">
        <v>258</v>
      </c>
    </row>
    <row r="3621" spans="1:5" x14ac:dyDescent="0.25">
      <c r="A3621" s="459">
        <v>4723</v>
      </c>
      <c r="B3621" s="460" t="s">
        <v>11776</v>
      </c>
      <c r="C3621" s="459" t="s">
        <v>5123</v>
      </c>
      <c r="D3621" s="463">
        <v>89.1</v>
      </c>
      <c r="E3621" s="462" t="s">
        <v>258</v>
      </c>
    </row>
    <row r="3622" spans="1:5" x14ac:dyDescent="0.25">
      <c r="A3622" s="459">
        <v>4727</v>
      </c>
      <c r="B3622" s="460" t="s">
        <v>11777</v>
      </c>
      <c r="C3622" s="459" t="s">
        <v>5123</v>
      </c>
      <c r="D3622" s="463">
        <v>91.57</v>
      </c>
      <c r="E3622" s="462" t="s">
        <v>258</v>
      </c>
    </row>
    <row r="3623" spans="1:5" ht="25.5" x14ac:dyDescent="0.25">
      <c r="A3623" s="459">
        <v>4748</v>
      </c>
      <c r="B3623" s="460" t="s">
        <v>11778</v>
      </c>
      <c r="C3623" s="459" t="s">
        <v>5123</v>
      </c>
      <c r="D3623" s="463">
        <v>88.36</v>
      </c>
      <c r="E3623" s="462" t="s">
        <v>258</v>
      </c>
    </row>
    <row r="3624" spans="1:5" ht="25.5" x14ac:dyDescent="0.25">
      <c r="A3624" s="459">
        <v>4730</v>
      </c>
      <c r="B3624" s="460" t="s">
        <v>11779</v>
      </c>
      <c r="C3624" s="459" t="s">
        <v>5123</v>
      </c>
      <c r="D3624" s="463">
        <v>85.39</v>
      </c>
      <c r="E3624" s="462" t="s">
        <v>258</v>
      </c>
    </row>
    <row r="3625" spans="1:5" ht="25.5" x14ac:dyDescent="0.25">
      <c r="A3625" s="459">
        <v>13186</v>
      </c>
      <c r="B3625" s="460" t="s">
        <v>11780</v>
      </c>
      <c r="C3625" s="459" t="s">
        <v>5123</v>
      </c>
      <c r="D3625" s="463">
        <v>67.97</v>
      </c>
      <c r="E3625" s="462" t="s">
        <v>258</v>
      </c>
    </row>
    <row r="3626" spans="1:5" ht="25.5" x14ac:dyDescent="0.25">
      <c r="A3626" s="459">
        <v>10737</v>
      </c>
      <c r="B3626" s="460" t="s">
        <v>11781</v>
      </c>
      <c r="C3626" s="459" t="s">
        <v>5124</v>
      </c>
      <c r="D3626" s="463">
        <v>83.53</v>
      </c>
      <c r="E3626" s="462" t="s">
        <v>258</v>
      </c>
    </row>
    <row r="3627" spans="1:5" ht="25.5" x14ac:dyDescent="0.25">
      <c r="A3627" s="459">
        <v>10734</v>
      </c>
      <c r="B3627" s="460" t="s">
        <v>11782</v>
      </c>
      <c r="C3627" s="459" t="s">
        <v>5124</v>
      </c>
      <c r="D3627" s="463">
        <v>49.69</v>
      </c>
      <c r="E3627" s="462" t="s">
        <v>258</v>
      </c>
    </row>
    <row r="3628" spans="1:5" x14ac:dyDescent="0.25">
      <c r="A3628" s="459">
        <v>4708</v>
      </c>
      <c r="B3628" s="460" t="s">
        <v>11783</v>
      </c>
      <c r="C3628" s="459" t="s">
        <v>5124</v>
      </c>
      <c r="D3628" s="463">
        <v>96.38</v>
      </c>
      <c r="E3628" s="462" t="s">
        <v>258</v>
      </c>
    </row>
    <row r="3629" spans="1:5" ht="25.5" x14ac:dyDescent="0.25">
      <c r="A3629" s="459">
        <v>4712</v>
      </c>
      <c r="B3629" s="460" t="s">
        <v>11784</v>
      </c>
      <c r="C3629" s="459" t="s">
        <v>5124</v>
      </c>
      <c r="D3629" s="463">
        <v>47.12</v>
      </c>
      <c r="E3629" s="462" t="s">
        <v>258</v>
      </c>
    </row>
    <row r="3630" spans="1:5" ht="38.25" x14ac:dyDescent="0.25">
      <c r="A3630" s="459">
        <v>4710</v>
      </c>
      <c r="B3630" s="460" t="s">
        <v>11785</v>
      </c>
      <c r="C3630" s="459" t="s">
        <v>5124</v>
      </c>
      <c r="D3630" s="463">
        <v>151.1</v>
      </c>
      <c r="E3630" s="462" t="s">
        <v>258</v>
      </c>
    </row>
    <row r="3631" spans="1:5" ht="25.5" x14ac:dyDescent="0.25">
      <c r="A3631" s="459">
        <v>4746</v>
      </c>
      <c r="B3631" s="460" t="s">
        <v>11786</v>
      </c>
      <c r="C3631" s="459" t="s">
        <v>5123</v>
      </c>
      <c r="D3631" s="463">
        <v>79.2</v>
      </c>
      <c r="E3631" s="462" t="s">
        <v>258</v>
      </c>
    </row>
    <row r="3632" spans="1:5" x14ac:dyDescent="0.25">
      <c r="A3632" s="459">
        <v>4750</v>
      </c>
      <c r="B3632" s="460" t="s">
        <v>11787</v>
      </c>
      <c r="C3632" s="459" t="s">
        <v>5121</v>
      </c>
      <c r="D3632" s="463">
        <v>15.71</v>
      </c>
      <c r="E3632" s="462" t="s">
        <v>374</v>
      </c>
    </row>
    <row r="3633" spans="1:5" x14ac:dyDescent="0.25">
      <c r="A3633" s="459">
        <v>41065</v>
      </c>
      <c r="B3633" s="460" t="s">
        <v>11788</v>
      </c>
      <c r="C3633" s="459" t="s">
        <v>5130</v>
      </c>
      <c r="D3633" s="461">
        <v>2800.54</v>
      </c>
      <c r="E3633" s="462" t="s">
        <v>374</v>
      </c>
    </row>
    <row r="3634" spans="1:5" x14ac:dyDescent="0.25">
      <c r="A3634" s="459">
        <v>34747</v>
      </c>
      <c r="B3634" s="460" t="s">
        <v>11789</v>
      </c>
      <c r="C3634" s="459" t="s">
        <v>5125</v>
      </c>
      <c r="D3634" s="463">
        <v>40.14</v>
      </c>
      <c r="E3634" s="462" t="s">
        <v>258</v>
      </c>
    </row>
    <row r="3635" spans="1:5" x14ac:dyDescent="0.25">
      <c r="A3635" s="459">
        <v>4826</v>
      </c>
      <c r="B3635" s="460" t="s">
        <v>11790</v>
      </c>
      <c r="C3635" s="459" t="s">
        <v>5125</v>
      </c>
      <c r="D3635" s="463">
        <v>43.16</v>
      </c>
      <c r="E3635" s="462" t="s">
        <v>258</v>
      </c>
    </row>
    <row r="3636" spans="1:5" x14ac:dyDescent="0.25">
      <c r="A3636" s="459">
        <v>41975</v>
      </c>
      <c r="B3636" s="460" t="s">
        <v>11791</v>
      </c>
      <c r="C3636" s="459" t="s">
        <v>5124</v>
      </c>
      <c r="D3636" s="463">
        <v>54.34</v>
      </c>
      <c r="E3636" s="462" t="s">
        <v>258</v>
      </c>
    </row>
    <row r="3637" spans="1:5" ht="25.5" x14ac:dyDescent="0.25">
      <c r="A3637" s="459">
        <v>4825</v>
      </c>
      <c r="B3637" s="460" t="s">
        <v>11792</v>
      </c>
      <c r="C3637" s="459" t="s">
        <v>5125</v>
      </c>
      <c r="D3637" s="463">
        <v>59.75</v>
      </c>
      <c r="E3637" s="462" t="s">
        <v>258</v>
      </c>
    </row>
    <row r="3638" spans="1:5" x14ac:dyDescent="0.25">
      <c r="A3638" s="459">
        <v>34744</v>
      </c>
      <c r="B3638" s="460" t="s">
        <v>11793</v>
      </c>
      <c r="C3638" s="459" t="s">
        <v>5124</v>
      </c>
      <c r="D3638" s="463">
        <v>24.64</v>
      </c>
      <c r="E3638" s="462" t="s">
        <v>258</v>
      </c>
    </row>
    <row r="3639" spans="1:5" ht="25.5" x14ac:dyDescent="0.25">
      <c r="A3639" s="459">
        <v>39430</v>
      </c>
      <c r="B3639" s="460" t="s">
        <v>11794</v>
      </c>
      <c r="C3639" s="459" t="s">
        <v>5122</v>
      </c>
      <c r="D3639" s="463">
        <v>1.1200000000000001</v>
      </c>
      <c r="E3639" s="462" t="s">
        <v>258</v>
      </c>
    </row>
    <row r="3640" spans="1:5" ht="25.5" x14ac:dyDescent="0.25">
      <c r="A3640" s="459">
        <v>39573</v>
      </c>
      <c r="B3640" s="460" t="s">
        <v>11795</v>
      </c>
      <c r="C3640" s="459" t="s">
        <v>5122</v>
      </c>
      <c r="D3640" s="463">
        <v>1.1000000000000001</v>
      </c>
      <c r="E3640" s="462" t="s">
        <v>258</v>
      </c>
    </row>
    <row r="3641" spans="1:5" ht="25.5" x14ac:dyDescent="0.25">
      <c r="A3641" s="459">
        <v>38410</v>
      </c>
      <c r="B3641" s="460" t="s">
        <v>11796</v>
      </c>
      <c r="C3641" s="459" t="s">
        <v>5122</v>
      </c>
      <c r="D3641" s="461">
        <v>10092.06</v>
      </c>
      <c r="E3641" s="462" t="s">
        <v>258</v>
      </c>
    </row>
    <row r="3642" spans="1:5" x14ac:dyDescent="0.25">
      <c r="A3642" s="459">
        <v>4765</v>
      </c>
      <c r="B3642" s="460" t="s">
        <v>11797</v>
      </c>
      <c r="C3642" s="459" t="s">
        <v>5125</v>
      </c>
      <c r="D3642" s="463">
        <v>76.67</v>
      </c>
      <c r="E3642" s="462" t="s">
        <v>258</v>
      </c>
    </row>
    <row r="3643" spans="1:5" x14ac:dyDescent="0.25">
      <c r="A3643" s="459">
        <v>4767</v>
      </c>
      <c r="B3643" s="460" t="s">
        <v>11798</v>
      </c>
      <c r="C3643" s="459" t="s">
        <v>5125</v>
      </c>
      <c r="D3643" s="463">
        <v>132.11000000000001</v>
      </c>
      <c r="E3643" s="462" t="s">
        <v>258</v>
      </c>
    </row>
    <row r="3644" spans="1:5" x14ac:dyDescent="0.25">
      <c r="A3644" s="459">
        <v>4766</v>
      </c>
      <c r="B3644" s="460" t="s">
        <v>11798</v>
      </c>
      <c r="C3644" s="459" t="s">
        <v>5126</v>
      </c>
      <c r="D3644" s="463">
        <v>6.11</v>
      </c>
      <c r="E3644" s="462" t="s">
        <v>258</v>
      </c>
    </row>
    <row r="3645" spans="1:5" x14ac:dyDescent="0.25">
      <c r="A3645" s="459">
        <v>10963</v>
      </c>
      <c r="B3645" s="460" t="s">
        <v>11799</v>
      </c>
      <c r="C3645" s="459" t="s">
        <v>5125</v>
      </c>
      <c r="D3645" s="463">
        <v>209.37</v>
      </c>
      <c r="E3645" s="462" t="s">
        <v>258</v>
      </c>
    </row>
    <row r="3646" spans="1:5" x14ac:dyDescent="0.25">
      <c r="A3646" s="459">
        <v>10962</v>
      </c>
      <c r="B3646" s="460" t="s">
        <v>11800</v>
      </c>
      <c r="C3646" s="459" t="s">
        <v>5126</v>
      </c>
      <c r="D3646" s="463">
        <v>6.5</v>
      </c>
      <c r="E3646" s="462" t="s">
        <v>258</v>
      </c>
    </row>
    <row r="3647" spans="1:5" x14ac:dyDescent="0.25">
      <c r="A3647" s="459">
        <v>34742</v>
      </c>
      <c r="B3647" s="460" t="s">
        <v>11801</v>
      </c>
      <c r="C3647" s="459" t="s">
        <v>5126</v>
      </c>
      <c r="D3647" s="463">
        <v>6.09</v>
      </c>
      <c r="E3647" s="462" t="s">
        <v>258</v>
      </c>
    </row>
    <row r="3648" spans="1:5" x14ac:dyDescent="0.25">
      <c r="A3648" s="459">
        <v>4773</v>
      </c>
      <c r="B3648" s="460" t="s">
        <v>11802</v>
      </c>
      <c r="C3648" s="459" t="s">
        <v>5125</v>
      </c>
      <c r="D3648" s="463">
        <v>264.29000000000002</v>
      </c>
      <c r="E3648" s="462" t="s">
        <v>258</v>
      </c>
    </row>
    <row r="3649" spans="1:5" x14ac:dyDescent="0.25">
      <c r="A3649" s="459">
        <v>34740</v>
      </c>
      <c r="B3649" s="460" t="s">
        <v>11803</v>
      </c>
      <c r="C3649" s="459" t="s">
        <v>5126</v>
      </c>
      <c r="D3649" s="463">
        <v>6.09</v>
      </c>
      <c r="E3649" s="462" t="s">
        <v>258</v>
      </c>
    </row>
    <row r="3650" spans="1:5" x14ac:dyDescent="0.25">
      <c r="A3650" s="459">
        <v>4774</v>
      </c>
      <c r="B3650" s="460" t="s">
        <v>11804</v>
      </c>
      <c r="C3650" s="459" t="s">
        <v>5126</v>
      </c>
      <c r="D3650" s="463">
        <v>6.11</v>
      </c>
      <c r="E3650" s="462" t="s">
        <v>258</v>
      </c>
    </row>
    <row r="3651" spans="1:5" x14ac:dyDescent="0.25">
      <c r="A3651" s="459">
        <v>4776</v>
      </c>
      <c r="B3651" s="460" t="s">
        <v>11804</v>
      </c>
      <c r="C3651" s="459" t="s">
        <v>5125</v>
      </c>
      <c r="D3651" s="463">
        <v>409.75</v>
      </c>
      <c r="E3651" s="462" t="s">
        <v>258</v>
      </c>
    </row>
    <row r="3652" spans="1:5" x14ac:dyDescent="0.25">
      <c r="A3652" s="459">
        <v>40313</v>
      </c>
      <c r="B3652" s="460" t="s">
        <v>11805</v>
      </c>
      <c r="C3652" s="459" t="s">
        <v>5126</v>
      </c>
      <c r="D3652" s="463">
        <v>6.09</v>
      </c>
      <c r="E3652" s="462" t="s">
        <v>258</v>
      </c>
    </row>
    <row r="3653" spans="1:5" x14ac:dyDescent="0.25">
      <c r="A3653" s="459">
        <v>13340</v>
      </c>
      <c r="B3653" s="460" t="s">
        <v>11806</v>
      </c>
      <c r="C3653" s="459" t="s">
        <v>5125</v>
      </c>
      <c r="D3653" s="463">
        <v>25.83</v>
      </c>
      <c r="E3653" s="462" t="s">
        <v>258</v>
      </c>
    </row>
    <row r="3654" spans="1:5" x14ac:dyDescent="0.25">
      <c r="A3654" s="459">
        <v>10965</v>
      </c>
      <c r="B3654" s="460" t="s">
        <v>11807</v>
      </c>
      <c r="C3654" s="459" t="s">
        <v>5125</v>
      </c>
      <c r="D3654" s="463">
        <v>55.11</v>
      </c>
      <c r="E3654" s="462" t="s">
        <v>258</v>
      </c>
    </row>
    <row r="3655" spans="1:5" x14ac:dyDescent="0.25">
      <c r="A3655" s="459">
        <v>10966</v>
      </c>
      <c r="B3655" s="460" t="s">
        <v>11808</v>
      </c>
      <c r="C3655" s="459" t="s">
        <v>5126</v>
      </c>
      <c r="D3655" s="463">
        <v>6.16</v>
      </c>
      <c r="E3655" s="462" t="s">
        <v>258</v>
      </c>
    </row>
    <row r="3656" spans="1:5" x14ac:dyDescent="0.25">
      <c r="A3656" s="459">
        <v>40537</v>
      </c>
      <c r="B3656" s="460" t="s">
        <v>11809</v>
      </c>
      <c r="C3656" s="459" t="s">
        <v>5126</v>
      </c>
      <c r="D3656" s="463">
        <v>6.73</v>
      </c>
      <c r="E3656" s="462" t="s">
        <v>258</v>
      </c>
    </row>
    <row r="3657" spans="1:5" x14ac:dyDescent="0.25">
      <c r="A3657" s="459">
        <v>40536</v>
      </c>
      <c r="B3657" s="460" t="s">
        <v>11810</v>
      </c>
      <c r="C3657" s="459" t="s">
        <v>5126</v>
      </c>
      <c r="D3657" s="463">
        <v>6.73</v>
      </c>
      <c r="E3657" s="462" t="s">
        <v>258</v>
      </c>
    </row>
    <row r="3658" spans="1:5" x14ac:dyDescent="0.25">
      <c r="A3658" s="459">
        <v>40535</v>
      </c>
      <c r="B3658" s="460" t="s">
        <v>11811</v>
      </c>
      <c r="C3658" s="459" t="s">
        <v>5126</v>
      </c>
      <c r="D3658" s="463">
        <v>6.73</v>
      </c>
      <c r="E3658" s="462" t="s">
        <v>258</v>
      </c>
    </row>
    <row r="3659" spans="1:5" ht="25.5" x14ac:dyDescent="0.25">
      <c r="A3659" s="459">
        <v>39427</v>
      </c>
      <c r="B3659" s="460" t="s">
        <v>11812</v>
      </c>
      <c r="C3659" s="459" t="s">
        <v>5125</v>
      </c>
      <c r="D3659" s="463">
        <v>2.98</v>
      </c>
      <c r="E3659" s="462" t="s">
        <v>258</v>
      </c>
    </row>
    <row r="3660" spans="1:5" x14ac:dyDescent="0.25">
      <c r="A3660" s="459">
        <v>39424</v>
      </c>
      <c r="B3660" s="460" t="s">
        <v>11813</v>
      </c>
      <c r="C3660" s="459" t="s">
        <v>5125</v>
      </c>
      <c r="D3660" s="463">
        <v>1.77</v>
      </c>
      <c r="E3660" s="462" t="s">
        <v>258</v>
      </c>
    </row>
    <row r="3661" spans="1:5" x14ac:dyDescent="0.25">
      <c r="A3661" s="459">
        <v>39425</v>
      </c>
      <c r="B3661" s="460" t="s">
        <v>11814</v>
      </c>
      <c r="C3661" s="459" t="s">
        <v>5125</v>
      </c>
      <c r="D3661" s="463">
        <v>1.75</v>
      </c>
      <c r="E3661" s="462" t="s">
        <v>258</v>
      </c>
    </row>
    <row r="3662" spans="1:5" x14ac:dyDescent="0.25">
      <c r="A3662" s="459">
        <v>40664</v>
      </c>
      <c r="B3662" s="460" t="s">
        <v>11815</v>
      </c>
      <c r="C3662" s="459" t="s">
        <v>5126</v>
      </c>
      <c r="D3662" s="463">
        <v>5.77</v>
      </c>
      <c r="E3662" s="462" t="s">
        <v>258</v>
      </c>
    </row>
    <row r="3663" spans="1:5" x14ac:dyDescent="0.25">
      <c r="A3663" s="459">
        <v>34360</v>
      </c>
      <c r="B3663" s="460" t="s">
        <v>11816</v>
      </c>
      <c r="C3663" s="459" t="s">
        <v>5126</v>
      </c>
      <c r="D3663" s="463">
        <v>25.66</v>
      </c>
      <c r="E3663" s="462" t="s">
        <v>258</v>
      </c>
    </row>
    <row r="3664" spans="1:5" x14ac:dyDescent="0.25">
      <c r="A3664" s="459">
        <v>20259</v>
      </c>
      <c r="B3664" s="460" t="s">
        <v>11817</v>
      </c>
      <c r="C3664" s="459" t="s">
        <v>5125</v>
      </c>
      <c r="D3664" s="463">
        <v>8</v>
      </c>
      <c r="E3664" s="462" t="s">
        <v>258</v>
      </c>
    </row>
    <row r="3665" spans="1:5" ht="25.5" x14ac:dyDescent="0.25">
      <c r="A3665" s="459">
        <v>14077</v>
      </c>
      <c r="B3665" s="460" t="s">
        <v>11818</v>
      </c>
      <c r="C3665" s="459" t="s">
        <v>5125</v>
      </c>
      <c r="D3665" s="463">
        <v>122.44</v>
      </c>
      <c r="E3665" s="462" t="s">
        <v>258</v>
      </c>
    </row>
    <row r="3666" spans="1:5" ht="25.5" x14ac:dyDescent="0.25">
      <c r="A3666" s="459">
        <v>3678</v>
      </c>
      <c r="B3666" s="460" t="s">
        <v>11819</v>
      </c>
      <c r="C3666" s="459" t="s">
        <v>5125</v>
      </c>
      <c r="D3666" s="463">
        <v>55.34</v>
      </c>
      <c r="E3666" s="462" t="s">
        <v>258</v>
      </c>
    </row>
    <row r="3667" spans="1:5" ht="25.5" x14ac:dyDescent="0.25">
      <c r="A3667" s="459">
        <v>39418</v>
      </c>
      <c r="B3667" s="460" t="s">
        <v>11820</v>
      </c>
      <c r="C3667" s="459" t="s">
        <v>5125</v>
      </c>
      <c r="D3667" s="463">
        <v>3.32</v>
      </c>
      <c r="E3667" s="462" t="s">
        <v>258</v>
      </c>
    </row>
    <row r="3668" spans="1:5" ht="25.5" x14ac:dyDescent="0.25">
      <c r="A3668" s="459">
        <v>39419</v>
      </c>
      <c r="B3668" s="460" t="s">
        <v>11821</v>
      </c>
      <c r="C3668" s="459" t="s">
        <v>5125</v>
      </c>
      <c r="D3668" s="463">
        <v>4.05</v>
      </c>
      <c r="E3668" s="462" t="s">
        <v>258</v>
      </c>
    </row>
    <row r="3669" spans="1:5" ht="25.5" x14ac:dyDescent="0.25">
      <c r="A3669" s="459">
        <v>39420</v>
      </c>
      <c r="B3669" s="460" t="s">
        <v>11822</v>
      </c>
      <c r="C3669" s="459" t="s">
        <v>5125</v>
      </c>
      <c r="D3669" s="463">
        <v>4.47</v>
      </c>
      <c r="E3669" s="462" t="s">
        <v>258</v>
      </c>
    </row>
    <row r="3670" spans="1:5" ht="25.5" x14ac:dyDescent="0.25">
      <c r="A3670" s="459">
        <v>39571</v>
      </c>
      <c r="B3670" s="460" t="s">
        <v>11823</v>
      </c>
      <c r="C3670" s="459" t="s">
        <v>5125</v>
      </c>
      <c r="D3670" s="463">
        <v>2.7</v>
      </c>
      <c r="E3670" s="462" t="s">
        <v>258</v>
      </c>
    </row>
    <row r="3671" spans="1:5" ht="25.5" x14ac:dyDescent="0.25">
      <c r="A3671" s="459">
        <v>39421</v>
      </c>
      <c r="B3671" s="460" t="s">
        <v>11824</v>
      </c>
      <c r="C3671" s="459" t="s">
        <v>5125</v>
      </c>
      <c r="D3671" s="463">
        <v>3.94</v>
      </c>
      <c r="E3671" s="462" t="s">
        <v>258</v>
      </c>
    </row>
    <row r="3672" spans="1:5" ht="25.5" x14ac:dyDescent="0.25">
      <c r="A3672" s="459">
        <v>39422</v>
      </c>
      <c r="B3672" s="460" t="s">
        <v>11825</v>
      </c>
      <c r="C3672" s="459" t="s">
        <v>5125</v>
      </c>
      <c r="D3672" s="463">
        <v>4.5999999999999996</v>
      </c>
      <c r="E3672" s="462" t="s">
        <v>258</v>
      </c>
    </row>
    <row r="3673" spans="1:5" ht="25.5" x14ac:dyDescent="0.25">
      <c r="A3673" s="459">
        <v>39423</v>
      </c>
      <c r="B3673" s="460" t="s">
        <v>11826</v>
      </c>
      <c r="C3673" s="459" t="s">
        <v>5125</v>
      </c>
      <c r="D3673" s="463">
        <v>5.34</v>
      </c>
      <c r="E3673" s="462" t="s">
        <v>258</v>
      </c>
    </row>
    <row r="3674" spans="1:5" ht="25.5" x14ac:dyDescent="0.25">
      <c r="A3674" s="459">
        <v>39426</v>
      </c>
      <c r="B3674" s="460" t="s">
        <v>11827</v>
      </c>
      <c r="C3674" s="459" t="s">
        <v>5125</v>
      </c>
      <c r="D3674" s="463">
        <v>12</v>
      </c>
      <c r="E3674" s="462" t="s">
        <v>258</v>
      </c>
    </row>
    <row r="3675" spans="1:5" ht="25.5" x14ac:dyDescent="0.25">
      <c r="A3675" s="459">
        <v>39429</v>
      </c>
      <c r="B3675" s="460" t="s">
        <v>11828</v>
      </c>
      <c r="C3675" s="459" t="s">
        <v>5125</v>
      </c>
      <c r="D3675" s="463">
        <v>3.78</v>
      </c>
      <c r="E3675" s="462" t="s">
        <v>258</v>
      </c>
    </row>
    <row r="3676" spans="1:5" ht="25.5" x14ac:dyDescent="0.25">
      <c r="A3676" s="459">
        <v>39428</v>
      </c>
      <c r="B3676" s="460" t="s">
        <v>11829</v>
      </c>
      <c r="C3676" s="459" t="s">
        <v>5125</v>
      </c>
      <c r="D3676" s="463">
        <v>2.89</v>
      </c>
      <c r="E3676" s="462" t="s">
        <v>258</v>
      </c>
    </row>
    <row r="3677" spans="1:5" ht="25.5" x14ac:dyDescent="0.25">
      <c r="A3677" s="459">
        <v>39572</v>
      </c>
      <c r="B3677" s="460" t="s">
        <v>11830</v>
      </c>
      <c r="C3677" s="459" t="s">
        <v>5125</v>
      </c>
      <c r="D3677" s="463">
        <v>2.5</v>
      </c>
      <c r="E3677" s="462" t="s">
        <v>258</v>
      </c>
    </row>
    <row r="3678" spans="1:5" ht="25.5" x14ac:dyDescent="0.25">
      <c r="A3678" s="459">
        <v>39570</v>
      </c>
      <c r="B3678" s="460" t="s">
        <v>11831</v>
      </c>
      <c r="C3678" s="459" t="s">
        <v>5125</v>
      </c>
      <c r="D3678" s="463">
        <v>2.65</v>
      </c>
      <c r="E3678" s="462" t="s">
        <v>258</v>
      </c>
    </row>
    <row r="3679" spans="1:5" ht="25.5" x14ac:dyDescent="0.25">
      <c r="A3679" s="459">
        <v>39569</v>
      </c>
      <c r="B3679" s="460" t="s">
        <v>11832</v>
      </c>
      <c r="C3679" s="459" t="s">
        <v>5125</v>
      </c>
      <c r="D3679" s="463">
        <v>2.62</v>
      </c>
      <c r="E3679" s="462" t="s">
        <v>258</v>
      </c>
    </row>
    <row r="3680" spans="1:5" ht="25.5" x14ac:dyDescent="0.25">
      <c r="A3680" s="459">
        <v>11552</v>
      </c>
      <c r="B3680" s="460" t="s">
        <v>11833</v>
      </c>
      <c r="C3680" s="459" t="s">
        <v>5125</v>
      </c>
      <c r="D3680" s="463">
        <v>8.24</v>
      </c>
      <c r="E3680" s="462" t="s">
        <v>258</v>
      </c>
    </row>
    <row r="3681" spans="1:5" ht="25.5" x14ac:dyDescent="0.25">
      <c r="A3681" s="459">
        <v>40598</v>
      </c>
      <c r="B3681" s="460" t="s">
        <v>11834</v>
      </c>
      <c r="C3681" s="459" t="s">
        <v>5126</v>
      </c>
      <c r="D3681" s="463">
        <v>6.73</v>
      </c>
      <c r="E3681" s="462" t="s">
        <v>258</v>
      </c>
    </row>
    <row r="3682" spans="1:5" x14ac:dyDescent="0.25">
      <c r="A3682" s="459">
        <v>39029</v>
      </c>
      <c r="B3682" s="460" t="s">
        <v>11835</v>
      </c>
      <c r="C3682" s="459" t="s">
        <v>5125</v>
      </c>
      <c r="D3682" s="463">
        <v>8.4700000000000006</v>
      </c>
      <c r="E3682" s="462" t="s">
        <v>258</v>
      </c>
    </row>
    <row r="3683" spans="1:5" x14ac:dyDescent="0.25">
      <c r="A3683" s="459">
        <v>39028</v>
      </c>
      <c r="B3683" s="460" t="s">
        <v>11836</v>
      </c>
      <c r="C3683" s="459" t="s">
        <v>5125</v>
      </c>
      <c r="D3683" s="463">
        <v>4.93</v>
      </c>
      <c r="E3683" s="462" t="s">
        <v>258</v>
      </c>
    </row>
    <row r="3684" spans="1:5" x14ac:dyDescent="0.25">
      <c r="A3684" s="459">
        <v>39328</v>
      </c>
      <c r="B3684" s="460" t="s">
        <v>11837</v>
      </c>
      <c r="C3684" s="459" t="s">
        <v>5125</v>
      </c>
      <c r="D3684" s="463">
        <v>2.71</v>
      </c>
      <c r="E3684" s="462" t="s">
        <v>258</v>
      </c>
    </row>
    <row r="3685" spans="1:5" ht="38.25" x14ac:dyDescent="0.25">
      <c r="A3685" s="459">
        <v>38541</v>
      </c>
      <c r="B3685" s="460" t="s">
        <v>11838</v>
      </c>
      <c r="C3685" s="459" t="s">
        <v>5122</v>
      </c>
      <c r="D3685" s="461">
        <v>1996632.17</v>
      </c>
      <c r="E3685" s="462" t="s">
        <v>258</v>
      </c>
    </row>
    <row r="3686" spans="1:5" ht="38.25" x14ac:dyDescent="0.25">
      <c r="A3686" s="459">
        <v>38542</v>
      </c>
      <c r="B3686" s="460" t="s">
        <v>11839</v>
      </c>
      <c r="C3686" s="459" t="s">
        <v>5122</v>
      </c>
      <c r="D3686" s="461">
        <v>3104682.74</v>
      </c>
      <c r="E3686" s="462" t="s">
        <v>258</v>
      </c>
    </row>
    <row r="3687" spans="1:5" ht="38.25" x14ac:dyDescent="0.25">
      <c r="A3687" s="459">
        <v>38543</v>
      </c>
      <c r="B3687" s="460" t="s">
        <v>11840</v>
      </c>
      <c r="C3687" s="459" t="s">
        <v>5122</v>
      </c>
      <c r="D3687" s="461">
        <v>760112</v>
      </c>
      <c r="E3687" s="462" t="s">
        <v>258</v>
      </c>
    </row>
    <row r="3688" spans="1:5" ht="25.5" x14ac:dyDescent="0.25">
      <c r="A3688" s="459">
        <v>40406</v>
      </c>
      <c r="B3688" s="460" t="s">
        <v>11841</v>
      </c>
      <c r="C3688" s="459" t="s">
        <v>5122</v>
      </c>
      <c r="D3688" s="461">
        <v>39280.78</v>
      </c>
      <c r="E3688" s="462" t="s">
        <v>258</v>
      </c>
    </row>
    <row r="3689" spans="1:5" ht="25.5" x14ac:dyDescent="0.25">
      <c r="A3689" s="459">
        <v>40789</v>
      </c>
      <c r="B3689" s="460" t="s">
        <v>11842</v>
      </c>
      <c r="C3689" s="459" t="s">
        <v>5122</v>
      </c>
      <c r="D3689" s="461">
        <v>5660.76</v>
      </c>
      <c r="E3689" s="462" t="s">
        <v>258</v>
      </c>
    </row>
    <row r="3690" spans="1:5" ht="25.5" x14ac:dyDescent="0.25">
      <c r="A3690" s="459">
        <v>40791</v>
      </c>
      <c r="B3690" s="460" t="s">
        <v>11843</v>
      </c>
      <c r="C3690" s="459" t="s">
        <v>5122</v>
      </c>
      <c r="D3690" s="461">
        <v>17720.650000000001</v>
      </c>
      <c r="E3690" s="462" t="s">
        <v>258</v>
      </c>
    </row>
    <row r="3691" spans="1:5" ht="25.5" x14ac:dyDescent="0.25">
      <c r="A3691" s="459">
        <v>11651</v>
      </c>
      <c r="B3691" s="460" t="s">
        <v>11844</v>
      </c>
      <c r="C3691" s="459" t="s">
        <v>5122</v>
      </c>
      <c r="D3691" s="461">
        <v>9691.67</v>
      </c>
      <c r="E3691" s="462" t="s">
        <v>258</v>
      </c>
    </row>
    <row r="3692" spans="1:5" ht="25.5" x14ac:dyDescent="0.25">
      <c r="A3692" s="459">
        <v>42002</v>
      </c>
      <c r="B3692" s="460" t="s">
        <v>11845</v>
      </c>
      <c r="C3692" s="459" t="s">
        <v>5122</v>
      </c>
      <c r="D3692" s="461">
        <v>651017.18999999994</v>
      </c>
      <c r="E3692" s="462" t="s">
        <v>258</v>
      </c>
    </row>
    <row r="3693" spans="1:5" ht="25.5" x14ac:dyDescent="0.25">
      <c r="A3693" s="459">
        <v>40435</v>
      </c>
      <c r="B3693" s="460" t="s">
        <v>11846</v>
      </c>
      <c r="C3693" s="459" t="s">
        <v>5122</v>
      </c>
      <c r="D3693" s="461">
        <v>416991.01</v>
      </c>
      <c r="E3693" s="462" t="s">
        <v>258</v>
      </c>
    </row>
    <row r="3694" spans="1:5" ht="25.5" x14ac:dyDescent="0.25">
      <c r="A3694" s="459">
        <v>39012</v>
      </c>
      <c r="B3694" s="460" t="s">
        <v>11847</v>
      </c>
      <c r="C3694" s="459" t="s">
        <v>5122</v>
      </c>
      <c r="D3694" s="461">
        <v>435072.47</v>
      </c>
      <c r="E3694" s="462" t="s">
        <v>258</v>
      </c>
    </row>
    <row r="3695" spans="1:5" ht="25.5" x14ac:dyDescent="0.25">
      <c r="A3695" s="459">
        <v>13617</v>
      </c>
      <c r="B3695" s="460" t="s">
        <v>11848</v>
      </c>
      <c r="C3695" s="459" t="s">
        <v>5122</v>
      </c>
      <c r="D3695" s="461">
        <v>46203.68</v>
      </c>
      <c r="E3695" s="462" t="s">
        <v>258</v>
      </c>
    </row>
    <row r="3696" spans="1:5" x14ac:dyDescent="0.25">
      <c r="A3696" s="459">
        <v>5327</v>
      </c>
      <c r="B3696" s="460" t="s">
        <v>11849</v>
      </c>
      <c r="C3696" s="459" t="s">
        <v>5126</v>
      </c>
      <c r="D3696" s="463">
        <v>25.12</v>
      </c>
      <c r="E3696" s="462" t="s">
        <v>258</v>
      </c>
    </row>
    <row r="3697" spans="1:5" ht="25.5" x14ac:dyDescent="0.25">
      <c r="A3697" s="459">
        <v>35274</v>
      </c>
      <c r="B3697" s="460" t="s">
        <v>11850</v>
      </c>
      <c r="C3697" s="459" t="s">
        <v>5125</v>
      </c>
      <c r="D3697" s="463">
        <v>36.619999999999997</v>
      </c>
      <c r="E3697" s="462" t="s">
        <v>258</v>
      </c>
    </row>
    <row r="3698" spans="1:5" ht="25.5" x14ac:dyDescent="0.25">
      <c r="A3698" s="459">
        <v>35275</v>
      </c>
      <c r="B3698" s="460" t="s">
        <v>11851</v>
      </c>
      <c r="C3698" s="459" t="s">
        <v>5125</v>
      </c>
      <c r="D3698" s="463">
        <v>78.2</v>
      </c>
      <c r="E3698" s="462" t="s">
        <v>258</v>
      </c>
    </row>
    <row r="3699" spans="1:5" ht="25.5" x14ac:dyDescent="0.25">
      <c r="A3699" s="459">
        <v>35276</v>
      </c>
      <c r="B3699" s="460" t="s">
        <v>11852</v>
      </c>
      <c r="C3699" s="459" t="s">
        <v>5125</v>
      </c>
      <c r="D3699" s="463">
        <v>127.86</v>
      </c>
      <c r="E3699" s="462" t="s">
        <v>258</v>
      </c>
    </row>
    <row r="3700" spans="1:5" x14ac:dyDescent="0.25">
      <c r="A3700" s="459">
        <v>38386</v>
      </c>
      <c r="B3700" s="460" t="s">
        <v>11853</v>
      </c>
      <c r="C3700" s="459" t="s">
        <v>5122</v>
      </c>
      <c r="D3700" s="463">
        <v>3.98</v>
      </c>
      <c r="E3700" s="462" t="s">
        <v>258</v>
      </c>
    </row>
    <row r="3701" spans="1:5" ht="25.5" x14ac:dyDescent="0.25">
      <c r="A3701" s="459">
        <v>11091</v>
      </c>
      <c r="B3701" s="460" t="s">
        <v>11854</v>
      </c>
      <c r="C3701" s="459" t="s">
        <v>5122</v>
      </c>
      <c r="D3701" s="463">
        <v>0.95</v>
      </c>
      <c r="E3701" s="462" t="s">
        <v>258</v>
      </c>
    </row>
    <row r="3702" spans="1:5" ht="25.5" x14ac:dyDescent="0.25">
      <c r="A3702" s="459">
        <v>37586</v>
      </c>
      <c r="B3702" s="460" t="s">
        <v>11855</v>
      </c>
      <c r="C3702" s="459" t="s">
        <v>5140</v>
      </c>
      <c r="D3702" s="463">
        <v>30.9</v>
      </c>
      <c r="E3702" s="462" t="s">
        <v>258</v>
      </c>
    </row>
    <row r="3703" spans="1:5" x14ac:dyDescent="0.25">
      <c r="A3703" s="459">
        <v>37395</v>
      </c>
      <c r="B3703" s="460" t="s">
        <v>11856</v>
      </c>
      <c r="C3703" s="459" t="s">
        <v>5140</v>
      </c>
      <c r="D3703" s="463">
        <v>26.57</v>
      </c>
      <c r="E3703" s="462" t="s">
        <v>258</v>
      </c>
    </row>
    <row r="3704" spans="1:5" ht="25.5" x14ac:dyDescent="0.25">
      <c r="A3704" s="459">
        <v>14147</v>
      </c>
      <c r="B3704" s="460" t="s">
        <v>11857</v>
      </c>
      <c r="C3704" s="459" t="s">
        <v>5140</v>
      </c>
      <c r="D3704" s="463">
        <v>35.25</v>
      </c>
      <c r="E3704" s="462" t="s">
        <v>258</v>
      </c>
    </row>
    <row r="3705" spans="1:5" x14ac:dyDescent="0.25">
      <c r="A3705" s="459">
        <v>37396</v>
      </c>
      <c r="B3705" s="460" t="s">
        <v>11858</v>
      </c>
      <c r="C3705" s="459" t="s">
        <v>5140</v>
      </c>
      <c r="D3705" s="463">
        <v>21.74</v>
      </c>
      <c r="E3705" s="462" t="s">
        <v>258</v>
      </c>
    </row>
    <row r="3706" spans="1:5" x14ac:dyDescent="0.25">
      <c r="A3706" s="459">
        <v>37397</v>
      </c>
      <c r="B3706" s="460" t="s">
        <v>11859</v>
      </c>
      <c r="C3706" s="459" t="s">
        <v>5140</v>
      </c>
      <c r="D3706" s="463">
        <v>22.78</v>
      </c>
      <c r="E3706" s="462" t="s">
        <v>258</v>
      </c>
    </row>
    <row r="3707" spans="1:5" x14ac:dyDescent="0.25">
      <c r="A3707" s="459">
        <v>11559</v>
      </c>
      <c r="B3707" s="460" t="s">
        <v>11860</v>
      </c>
      <c r="C3707" s="459" t="s">
        <v>5122</v>
      </c>
      <c r="D3707" s="463">
        <v>3.79</v>
      </c>
      <c r="E3707" s="462" t="s">
        <v>258</v>
      </c>
    </row>
    <row r="3708" spans="1:5" ht="25.5" x14ac:dyDescent="0.25">
      <c r="A3708" s="459">
        <v>444</v>
      </c>
      <c r="B3708" s="460" t="s">
        <v>11861</v>
      </c>
      <c r="C3708" s="459" t="s">
        <v>5122</v>
      </c>
      <c r="D3708" s="463">
        <v>17.920000000000002</v>
      </c>
      <c r="E3708" s="462" t="s">
        <v>258</v>
      </c>
    </row>
    <row r="3709" spans="1:5" ht="25.5" x14ac:dyDescent="0.25">
      <c r="A3709" s="459">
        <v>445</v>
      </c>
      <c r="B3709" s="460" t="s">
        <v>11862</v>
      </c>
      <c r="C3709" s="459" t="s">
        <v>5122</v>
      </c>
      <c r="D3709" s="463">
        <v>24.52</v>
      </c>
      <c r="E3709" s="462" t="s">
        <v>258</v>
      </c>
    </row>
    <row r="3710" spans="1:5" x14ac:dyDescent="0.25">
      <c r="A3710" s="459">
        <v>4783</v>
      </c>
      <c r="B3710" s="460" t="s">
        <v>11863</v>
      </c>
      <c r="C3710" s="459" t="s">
        <v>5121</v>
      </c>
      <c r="D3710" s="463">
        <v>15.71</v>
      </c>
      <c r="E3710" s="462" t="s">
        <v>374</v>
      </c>
    </row>
    <row r="3711" spans="1:5" x14ac:dyDescent="0.25">
      <c r="A3711" s="459">
        <v>41079</v>
      </c>
      <c r="B3711" s="460" t="s">
        <v>11864</v>
      </c>
      <c r="C3711" s="459" t="s">
        <v>5130</v>
      </c>
      <c r="D3711" s="461">
        <v>2800.54</v>
      </c>
      <c r="E3711" s="462" t="s">
        <v>374</v>
      </c>
    </row>
    <row r="3712" spans="1:5" x14ac:dyDescent="0.25">
      <c r="A3712" s="459">
        <v>12874</v>
      </c>
      <c r="B3712" s="460" t="s">
        <v>11865</v>
      </c>
      <c r="C3712" s="459" t="s">
        <v>5121</v>
      </c>
      <c r="D3712" s="463">
        <v>16.95</v>
      </c>
      <c r="E3712" s="462" t="s">
        <v>374</v>
      </c>
    </row>
    <row r="3713" spans="1:5" x14ac:dyDescent="0.25">
      <c r="A3713" s="459">
        <v>41082</v>
      </c>
      <c r="B3713" s="460" t="s">
        <v>11866</v>
      </c>
      <c r="C3713" s="459" t="s">
        <v>5130</v>
      </c>
      <c r="D3713" s="461">
        <v>3022.53</v>
      </c>
      <c r="E3713" s="462" t="s">
        <v>374</v>
      </c>
    </row>
    <row r="3714" spans="1:5" x14ac:dyDescent="0.25">
      <c r="A3714" s="459">
        <v>4785</v>
      </c>
      <c r="B3714" s="460" t="s">
        <v>11867</v>
      </c>
      <c r="C3714" s="459" t="s">
        <v>5121</v>
      </c>
      <c r="D3714" s="463">
        <v>16.89</v>
      </c>
      <c r="E3714" s="462" t="s">
        <v>374</v>
      </c>
    </row>
    <row r="3715" spans="1:5" x14ac:dyDescent="0.25">
      <c r="A3715" s="459">
        <v>41081</v>
      </c>
      <c r="B3715" s="460" t="s">
        <v>11868</v>
      </c>
      <c r="C3715" s="459" t="s">
        <v>5130</v>
      </c>
      <c r="D3715" s="461">
        <v>3012.27</v>
      </c>
      <c r="E3715" s="462" t="s">
        <v>374</v>
      </c>
    </row>
    <row r="3716" spans="1:5" x14ac:dyDescent="0.25">
      <c r="A3716" s="459">
        <v>4801</v>
      </c>
      <c r="B3716" s="460" t="s">
        <v>11869</v>
      </c>
      <c r="C3716" s="459" t="s">
        <v>5124</v>
      </c>
      <c r="D3716" s="463">
        <v>53.36</v>
      </c>
      <c r="E3716" s="462" t="s">
        <v>258</v>
      </c>
    </row>
    <row r="3717" spans="1:5" x14ac:dyDescent="0.25">
      <c r="A3717" s="459">
        <v>4794</v>
      </c>
      <c r="B3717" s="460" t="s">
        <v>11870</v>
      </c>
      <c r="C3717" s="459" t="s">
        <v>5124</v>
      </c>
      <c r="D3717" s="463">
        <v>243.05</v>
      </c>
      <c r="E3717" s="462" t="s">
        <v>258</v>
      </c>
    </row>
    <row r="3718" spans="1:5" ht="25.5" x14ac:dyDescent="0.25">
      <c r="A3718" s="459">
        <v>4796</v>
      </c>
      <c r="B3718" s="460" t="s">
        <v>11871</v>
      </c>
      <c r="C3718" s="459" t="s">
        <v>5124</v>
      </c>
      <c r="D3718" s="463">
        <v>147.62</v>
      </c>
      <c r="E3718" s="462" t="s">
        <v>258</v>
      </c>
    </row>
    <row r="3719" spans="1:5" x14ac:dyDescent="0.25">
      <c r="A3719" s="459">
        <v>4800</v>
      </c>
      <c r="B3719" s="460" t="s">
        <v>11872</v>
      </c>
      <c r="C3719" s="459" t="s">
        <v>5124</v>
      </c>
      <c r="D3719" s="463">
        <v>40.590000000000003</v>
      </c>
      <c r="E3719" s="462" t="s">
        <v>258</v>
      </c>
    </row>
    <row r="3720" spans="1:5" x14ac:dyDescent="0.25">
      <c r="A3720" s="459">
        <v>4795</v>
      </c>
      <c r="B3720" s="460" t="s">
        <v>11873</v>
      </c>
      <c r="C3720" s="459" t="s">
        <v>5124</v>
      </c>
      <c r="D3720" s="463">
        <v>236.6</v>
      </c>
      <c r="E3720" s="462" t="s">
        <v>258</v>
      </c>
    </row>
    <row r="3721" spans="1:5" ht="38.25" x14ac:dyDescent="0.25">
      <c r="A3721" s="459">
        <v>39694</v>
      </c>
      <c r="B3721" s="460" t="s">
        <v>11874</v>
      </c>
      <c r="C3721" s="459" t="s">
        <v>5124</v>
      </c>
      <c r="D3721" s="463">
        <v>188.48</v>
      </c>
      <c r="E3721" s="462" t="s">
        <v>258</v>
      </c>
    </row>
    <row r="3722" spans="1:5" ht="25.5" x14ac:dyDescent="0.25">
      <c r="A3722" s="459">
        <v>1292</v>
      </c>
      <c r="B3722" s="460" t="s">
        <v>11875</v>
      </c>
      <c r="C3722" s="459" t="s">
        <v>5124</v>
      </c>
      <c r="D3722" s="463">
        <v>34.450000000000003</v>
      </c>
      <c r="E3722" s="462" t="s">
        <v>258</v>
      </c>
    </row>
    <row r="3723" spans="1:5" ht="25.5" x14ac:dyDescent="0.25">
      <c r="A3723" s="459">
        <v>1287</v>
      </c>
      <c r="B3723" s="460" t="s">
        <v>11876</v>
      </c>
      <c r="C3723" s="459" t="s">
        <v>5124</v>
      </c>
      <c r="D3723" s="463">
        <v>16.899999999999999</v>
      </c>
      <c r="E3723" s="462" t="s">
        <v>258</v>
      </c>
    </row>
    <row r="3724" spans="1:5" ht="25.5" x14ac:dyDescent="0.25">
      <c r="A3724" s="459">
        <v>1297</v>
      </c>
      <c r="B3724" s="460" t="s">
        <v>11877</v>
      </c>
      <c r="C3724" s="459" t="s">
        <v>5124</v>
      </c>
      <c r="D3724" s="463">
        <v>14.01</v>
      </c>
      <c r="E3724" s="462" t="s">
        <v>258</v>
      </c>
    </row>
    <row r="3725" spans="1:5" ht="25.5" x14ac:dyDescent="0.25">
      <c r="A3725" s="459">
        <v>4786</v>
      </c>
      <c r="B3725" s="460" t="s">
        <v>11878</v>
      </c>
      <c r="C3725" s="459" t="s">
        <v>5124</v>
      </c>
      <c r="D3725" s="463">
        <v>62.5</v>
      </c>
      <c r="E3725" s="462" t="s">
        <v>258</v>
      </c>
    </row>
    <row r="3726" spans="1:5" ht="25.5" x14ac:dyDescent="0.25">
      <c r="A3726" s="459">
        <v>10840</v>
      </c>
      <c r="B3726" s="460" t="s">
        <v>11879</v>
      </c>
      <c r="C3726" s="459" t="s">
        <v>5124</v>
      </c>
      <c r="D3726" s="463">
        <v>330</v>
      </c>
      <c r="E3726" s="462" t="s">
        <v>258</v>
      </c>
    </row>
    <row r="3727" spans="1:5" ht="25.5" x14ac:dyDescent="0.25">
      <c r="A3727" s="459">
        <v>10841</v>
      </c>
      <c r="B3727" s="460" t="s">
        <v>11880</v>
      </c>
      <c r="C3727" s="459" t="s">
        <v>5124</v>
      </c>
      <c r="D3727" s="463">
        <v>249.05</v>
      </c>
      <c r="E3727" s="462" t="s">
        <v>258</v>
      </c>
    </row>
    <row r="3728" spans="1:5" ht="25.5" x14ac:dyDescent="0.25">
      <c r="A3728" s="459">
        <v>25980</v>
      </c>
      <c r="B3728" s="460" t="s">
        <v>11881</v>
      </c>
      <c r="C3728" s="459" t="s">
        <v>5124</v>
      </c>
      <c r="D3728" s="463">
        <v>318.23</v>
      </c>
      <c r="E3728" s="462" t="s">
        <v>258</v>
      </c>
    </row>
    <row r="3729" spans="1:5" ht="25.5" x14ac:dyDescent="0.25">
      <c r="A3729" s="459">
        <v>10842</v>
      </c>
      <c r="B3729" s="460" t="s">
        <v>11882</v>
      </c>
      <c r="C3729" s="459" t="s">
        <v>5124</v>
      </c>
      <c r="D3729" s="463">
        <v>359.74</v>
      </c>
      <c r="E3729" s="462" t="s">
        <v>258</v>
      </c>
    </row>
    <row r="3730" spans="1:5" x14ac:dyDescent="0.25">
      <c r="A3730" s="459">
        <v>21108</v>
      </c>
      <c r="B3730" s="460" t="s">
        <v>11883</v>
      </c>
      <c r="C3730" s="459" t="s">
        <v>5124</v>
      </c>
      <c r="D3730" s="463">
        <v>45.91</v>
      </c>
      <c r="E3730" s="462" t="s">
        <v>258</v>
      </c>
    </row>
    <row r="3731" spans="1:5" x14ac:dyDescent="0.25">
      <c r="A3731" s="459">
        <v>38180</v>
      </c>
      <c r="B3731" s="460" t="s">
        <v>11884</v>
      </c>
      <c r="C3731" s="459" t="s">
        <v>5124</v>
      </c>
      <c r="D3731" s="463">
        <v>118.86</v>
      </c>
      <c r="E3731" s="462" t="s">
        <v>258</v>
      </c>
    </row>
    <row r="3732" spans="1:5" x14ac:dyDescent="0.25">
      <c r="A3732" s="459">
        <v>40648</v>
      </c>
      <c r="B3732" s="460" t="s">
        <v>11885</v>
      </c>
      <c r="C3732" s="459" t="s">
        <v>5124</v>
      </c>
      <c r="D3732" s="463">
        <v>120</v>
      </c>
      <c r="E3732" s="462" t="s">
        <v>258</v>
      </c>
    </row>
    <row r="3733" spans="1:5" x14ac:dyDescent="0.25">
      <c r="A3733" s="459">
        <v>40649</v>
      </c>
      <c r="B3733" s="460" t="s">
        <v>11886</v>
      </c>
      <c r="C3733" s="459" t="s">
        <v>5124</v>
      </c>
      <c r="D3733" s="463">
        <v>69.900000000000006</v>
      </c>
      <c r="E3733" s="462" t="s">
        <v>258</v>
      </c>
    </row>
    <row r="3734" spans="1:5" x14ac:dyDescent="0.25">
      <c r="A3734" s="459">
        <v>40650</v>
      </c>
      <c r="B3734" s="460" t="s">
        <v>11887</v>
      </c>
      <c r="C3734" s="459" t="s">
        <v>5124</v>
      </c>
      <c r="D3734" s="463">
        <v>90</v>
      </c>
      <c r="E3734" s="462" t="s">
        <v>258</v>
      </c>
    </row>
    <row r="3735" spans="1:5" x14ac:dyDescent="0.25">
      <c r="A3735" s="459">
        <v>40651</v>
      </c>
      <c r="B3735" s="460" t="s">
        <v>11888</v>
      </c>
      <c r="C3735" s="459" t="s">
        <v>5124</v>
      </c>
      <c r="D3735" s="463">
        <v>166</v>
      </c>
      <c r="E3735" s="462" t="s">
        <v>258</v>
      </c>
    </row>
    <row r="3736" spans="1:5" x14ac:dyDescent="0.25">
      <c r="A3736" s="459">
        <v>40652</v>
      </c>
      <c r="B3736" s="460" t="s">
        <v>11889</v>
      </c>
      <c r="C3736" s="459" t="s">
        <v>5124</v>
      </c>
      <c r="D3736" s="463">
        <v>89</v>
      </c>
      <c r="E3736" s="462" t="s">
        <v>258</v>
      </c>
    </row>
    <row r="3737" spans="1:5" ht="25.5" x14ac:dyDescent="0.25">
      <c r="A3737" s="459">
        <v>40647</v>
      </c>
      <c r="B3737" s="460" t="s">
        <v>11890</v>
      </c>
      <c r="C3737" s="459" t="s">
        <v>5124</v>
      </c>
      <c r="D3737" s="463">
        <v>98</v>
      </c>
      <c r="E3737" s="462" t="s">
        <v>258</v>
      </c>
    </row>
    <row r="3738" spans="1:5" x14ac:dyDescent="0.25">
      <c r="A3738" s="459">
        <v>40653</v>
      </c>
      <c r="B3738" s="460" t="s">
        <v>11891</v>
      </c>
      <c r="C3738" s="459" t="s">
        <v>5124</v>
      </c>
      <c r="D3738" s="463">
        <v>75</v>
      </c>
      <c r="E3738" s="462" t="s">
        <v>258</v>
      </c>
    </row>
    <row r="3739" spans="1:5" x14ac:dyDescent="0.25">
      <c r="A3739" s="459">
        <v>36178</v>
      </c>
      <c r="B3739" s="460" t="s">
        <v>11892</v>
      </c>
      <c r="C3739" s="459" t="s">
        <v>5122</v>
      </c>
      <c r="D3739" s="463">
        <v>7.42</v>
      </c>
      <c r="E3739" s="462" t="s">
        <v>258</v>
      </c>
    </row>
    <row r="3740" spans="1:5" x14ac:dyDescent="0.25">
      <c r="A3740" s="459">
        <v>38195</v>
      </c>
      <c r="B3740" s="460" t="s">
        <v>11893</v>
      </c>
      <c r="C3740" s="459" t="s">
        <v>5124</v>
      </c>
      <c r="D3740" s="463">
        <v>54.23</v>
      </c>
      <c r="E3740" s="462" t="s">
        <v>258</v>
      </c>
    </row>
    <row r="3741" spans="1:5" x14ac:dyDescent="0.25">
      <c r="A3741" s="459">
        <v>38181</v>
      </c>
      <c r="B3741" s="460" t="s">
        <v>11894</v>
      </c>
      <c r="C3741" s="459" t="s">
        <v>5124</v>
      </c>
      <c r="D3741" s="463">
        <v>162.25</v>
      </c>
      <c r="E3741" s="462" t="s">
        <v>258</v>
      </c>
    </row>
    <row r="3742" spans="1:5" x14ac:dyDescent="0.25">
      <c r="A3742" s="459">
        <v>38182</v>
      </c>
      <c r="B3742" s="460" t="s">
        <v>11895</v>
      </c>
      <c r="C3742" s="459" t="s">
        <v>5124</v>
      </c>
      <c r="D3742" s="463">
        <v>154.55000000000001</v>
      </c>
      <c r="E3742" s="462" t="s">
        <v>258</v>
      </c>
    </row>
    <row r="3743" spans="1:5" ht="25.5" x14ac:dyDescent="0.25">
      <c r="A3743" s="459">
        <v>38186</v>
      </c>
      <c r="B3743" s="460" t="s">
        <v>11896</v>
      </c>
      <c r="C3743" s="459" t="s">
        <v>5124</v>
      </c>
      <c r="D3743" s="463">
        <v>401.75</v>
      </c>
      <c r="E3743" s="462" t="s">
        <v>258</v>
      </c>
    </row>
    <row r="3744" spans="1:5" ht="25.5" x14ac:dyDescent="0.25">
      <c r="A3744" s="459">
        <v>38185</v>
      </c>
      <c r="B3744" s="460" t="s">
        <v>11897</v>
      </c>
      <c r="C3744" s="459" t="s">
        <v>5124</v>
      </c>
      <c r="D3744" s="463">
        <v>357.69</v>
      </c>
      <c r="E3744" s="462" t="s">
        <v>258</v>
      </c>
    </row>
    <row r="3745" spans="1:5" ht="25.5" x14ac:dyDescent="0.25">
      <c r="A3745" s="459">
        <v>40654</v>
      </c>
      <c r="B3745" s="460" t="s">
        <v>11898</v>
      </c>
      <c r="C3745" s="459" t="s">
        <v>5124</v>
      </c>
      <c r="D3745" s="463">
        <v>116.5</v>
      </c>
      <c r="E3745" s="462" t="s">
        <v>258</v>
      </c>
    </row>
    <row r="3746" spans="1:5" ht="25.5" x14ac:dyDescent="0.25">
      <c r="A3746" s="459">
        <v>25981</v>
      </c>
      <c r="B3746" s="460" t="s">
        <v>11899</v>
      </c>
      <c r="C3746" s="459" t="s">
        <v>5124</v>
      </c>
      <c r="D3746" s="463">
        <v>262.89</v>
      </c>
      <c r="E3746" s="462" t="s">
        <v>258</v>
      </c>
    </row>
    <row r="3747" spans="1:5" ht="25.5" x14ac:dyDescent="0.25">
      <c r="A3747" s="459">
        <v>4822</v>
      </c>
      <c r="B3747" s="460" t="s">
        <v>11900</v>
      </c>
      <c r="C3747" s="459" t="s">
        <v>5124</v>
      </c>
      <c r="D3747" s="463">
        <v>165.39</v>
      </c>
      <c r="E3747" s="462" t="s">
        <v>258</v>
      </c>
    </row>
    <row r="3748" spans="1:5" ht="25.5" x14ac:dyDescent="0.25">
      <c r="A3748" s="459">
        <v>4818</v>
      </c>
      <c r="B3748" s="460" t="s">
        <v>11901</v>
      </c>
      <c r="C3748" s="459" t="s">
        <v>5124</v>
      </c>
      <c r="D3748" s="463">
        <v>170</v>
      </c>
      <c r="E3748" s="462" t="s">
        <v>258</v>
      </c>
    </row>
    <row r="3749" spans="1:5" ht="25.5" x14ac:dyDescent="0.25">
      <c r="A3749" s="459">
        <v>39567</v>
      </c>
      <c r="B3749" s="460" t="s">
        <v>11902</v>
      </c>
      <c r="C3749" s="459" t="s">
        <v>5124</v>
      </c>
      <c r="D3749" s="463">
        <v>50.27</v>
      </c>
      <c r="E3749" s="462" t="s">
        <v>258</v>
      </c>
    </row>
    <row r="3750" spans="1:5" ht="25.5" x14ac:dyDescent="0.25">
      <c r="A3750" s="459">
        <v>39566</v>
      </c>
      <c r="B3750" s="460" t="s">
        <v>11903</v>
      </c>
      <c r="C3750" s="459" t="s">
        <v>5124</v>
      </c>
      <c r="D3750" s="463">
        <v>58.06</v>
      </c>
      <c r="E3750" s="462" t="s">
        <v>258</v>
      </c>
    </row>
    <row r="3751" spans="1:5" x14ac:dyDescent="0.25">
      <c r="A3751" s="459">
        <v>11062</v>
      </c>
      <c r="B3751" s="460" t="s">
        <v>11904</v>
      </c>
      <c r="C3751" s="459" t="s">
        <v>5124</v>
      </c>
      <c r="D3751" s="463">
        <v>46.91</v>
      </c>
      <c r="E3751" s="462" t="s">
        <v>258</v>
      </c>
    </row>
    <row r="3752" spans="1:5" x14ac:dyDescent="0.25">
      <c r="A3752" s="459">
        <v>11063</v>
      </c>
      <c r="B3752" s="460" t="s">
        <v>11905</v>
      </c>
      <c r="C3752" s="459" t="s">
        <v>5124</v>
      </c>
      <c r="D3752" s="463">
        <v>45.42</v>
      </c>
      <c r="E3752" s="462" t="s">
        <v>258</v>
      </c>
    </row>
    <row r="3753" spans="1:5" x14ac:dyDescent="0.25">
      <c r="A3753" s="459">
        <v>13521</v>
      </c>
      <c r="B3753" s="460" t="s">
        <v>11906</v>
      </c>
      <c r="C3753" s="459" t="s">
        <v>5122</v>
      </c>
      <c r="D3753" s="463">
        <v>87.45</v>
      </c>
      <c r="E3753" s="462" t="s">
        <v>258</v>
      </c>
    </row>
    <row r="3754" spans="1:5" ht="25.5" x14ac:dyDescent="0.25">
      <c r="A3754" s="459">
        <v>10851</v>
      </c>
      <c r="B3754" s="460" t="s">
        <v>11907</v>
      </c>
      <c r="C3754" s="459" t="s">
        <v>5122</v>
      </c>
      <c r="D3754" s="463">
        <v>43.79</v>
      </c>
      <c r="E3754" s="462" t="s">
        <v>258</v>
      </c>
    </row>
    <row r="3755" spans="1:5" ht="25.5" x14ac:dyDescent="0.25">
      <c r="A3755" s="459">
        <v>39515</v>
      </c>
      <c r="B3755" s="460" t="s">
        <v>11908</v>
      </c>
      <c r="C3755" s="459" t="s">
        <v>5122</v>
      </c>
      <c r="D3755" s="463">
        <v>29.45</v>
      </c>
      <c r="E3755" s="462" t="s">
        <v>258</v>
      </c>
    </row>
    <row r="3756" spans="1:5" ht="25.5" x14ac:dyDescent="0.25">
      <c r="A3756" s="459">
        <v>39516</v>
      </c>
      <c r="B3756" s="460" t="s">
        <v>11909</v>
      </c>
      <c r="C3756" s="459" t="s">
        <v>5122</v>
      </c>
      <c r="D3756" s="463">
        <v>24.83</v>
      </c>
      <c r="E3756" s="462" t="s">
        <v>258</v>
      </c>
    </row>
    <row r="3757" spans="1:5" ht="25.5" x14ac:dyDescent="0.25">
      <c r="A3757" s="459">
        <v>39514</v>
      </c>
      <c r="B3757" s="460" t="s">
        <v>11910</v>
      </c>
      <c r="C3757" s="459" t="s">
        <v>5122</v>
      </c>
      <c r="D3757" s="463">
        <v>15.45</v>
      </c>
      <c r="E3757" s="462" t="s">
        <v>258</v>
      </c>
    </row>
    <row r="3758" spans="1:5" ht="25.5" x14ac:dyDescent="0.25">
      <c r="A3758" s="459">
        <v>4812</v>
      </c>
      <c r="B3758" s="460" t="s">
        <v>11911</v>
      </c>
      <c r="C3758" s="459" t="s">
        <v>5124</v>
      </c>
      <c r="D3758" s="463">
        <v>13.89</v>
      </c>
      <c r="E3758" s="462" t="s">
        <v>258</v>
      </c>
    </row>
    <row r="3759" spans="1:5" x14ac:dyDescent="0.25">
      <c r="A3759" s="459">
        <v>10849</v>
      </c>
      <c r="B3759" s="460" t="s">
        <v>11912</v>
      </c>
      <c r="C3759" s="459" t="s">
        <v>5122</v>
      </c>
      <c r="D3759" s="461">
        <v>1272.01</v>
      </c>
      <c r="E3759" s="462" t="s">
        <v>258</v>
      </c>
    </row>
    <row r="3760" spans="1:5" x14ac:dyDescent="0.25">
      <c r="A3760" s="459">
        <v>10848</v>
      </c>
      <c r="B3760" s="460" t="s">
        <v>11913</v>
      </c>
      <c r="C3760" s="459" t="s">
        <v>5122</v>
      </c>
      <c r="D3760" s="463">
        <v>798.98</v>
      </c>
      <c r="E3760" s="462" t="s">
        <v>258</v>
      </c>
    </row>
    <row r="3761" spans="1:5" ht="25.5" x14ac:dyDescent="0.25">
      <c r="A3761" s="459">
        <v>4813</v>
      </c>
      <c r="B3761" s="460" t="s">
        <v>11914</v>
      </c>
      <c r="C3761" s="459" t="s">
        <v>5124</v>
      </c>
      <c r="D3761" s="463">
        <v>265</v>
      </c>
      <c r="E3761" s="462" t="s">
        <v>258</v>
      </c>
    </row>
    <row r="3762" spans="1:5" ht="25.5" x14ac:dyDescent="0.25">
      <c r="A3762" s="459">
        <v>37560</v>
      </c>
      <c r="B3762" s="460" t="s">
        <v>11915</v>
      </c>
      <c r="C3762" s="459" t="s">
        <v>5122</v>
      </c>
      <c r="D3762" s="463">
        <v>49.21</v>
      </c>
      <c r="E3762" s="462" t="s">
        <v>258</v>
      </c>
    </row>
    <row r="3763" spans="1:5" ht="38.25" x14ac:dyDescent="0.25">
      <c r="A3763" s="459">
        <v>37557</v>
      </c>
      <c r="B3763" s="460" t="s">
        <v>11916</v>
      </c>
      <c r="C3763" s="459" t="s">
        <v>5122</v>
      </c>
      <c r="D3763" s="463">
        <v>14.94</v>
      </c>
      <c r="E3763" s="462" t="s">
        <v>258</v>
      </c>
    </row>
    <row r="3764" spans="1:5" ht="38.25" x14ac:dyDescent="0.25">
      <c r="A3764" s="459">
        <v>37556</v>
      </c>
      <c r="B3764" s="460" t="s">
        <v>11917</v>
      </c>
      <c r="C3764" s="459" t="s">
        <v>5122</v>
      </c>
      <c r="D3764" s="463">
        <v>28.91</v>
      </c>
      <c r="E3764" s="462" t="s">
        <v>258</v>
      </c>
    </row>
    <row r="3765" spans="1:5" ht="38.25" x14ac:dyDescent="0.25">
      <c r="A3765" s="459">
        <v>37559</v>
      </c>
      <c r="B3765" s="460" t="s">
        <v>11918</v>
      </c>
      <c r="C3765" s="459" t="s">
        <v>5122</v>
      </c>
      <c r="D3765" s="463">
        <v>35.47</v>
      </c>
      <c r="E3765" s="462" t="s">
        <v>258</v>
      </c>
    </row>
    <row r="3766" spans="1:5" ht="38.25" x14ac:dyDescent="0.25">
      <c r="A3766" s="459">
        <v>37539</v>
      </c>
      <c r="B3766" s="460" t="s">
        <v>11919</v>
      </c>
      <c r="C3766" s="459" t="s">
        <v>5122</v>
      </c>
      <c r="D3766" s="463">
        <v>25</v>
      </c>
      <c r="E3766" s="462" t="s">
        <v>258</v>
      </c>
    </row>
    <row r="3767" spans="1:5" ht="38.25" x14ac:dyDescent="0.25">
      <c r="A3767" s="459">
        <v>37558</v>
      </c>
      <c r="B3767" s="460" t="s">
        <v>11920</v>
      </c>
      <c r="C3767" s="459" t="s">
        <v>5122</v>
      </c>
      <c r="D3767" s="463">
        <v>46.61</v>
      </c>
      <c r="E3767" s="462" t="s">
        <v>258</v>
      </c>
    </row>
    <row r="3768" spans="1:5" x14ac:dyDescent="0.25">
      <c r="A3768" s="459">
        <v>34723</v>
      </c>
      <c r="B3768" s="460" t="s">
        <v>11921</v>
      </c>
      <c r="C3768" s="459" t="s">
        <v>5124</v>
      </c>
      <c r="D3768" s="463">
        <v>612.15</v>
      </c>
      <c r="E3768" s="462" t="s">
        <v>258</v>
      </c>
    </row>
    <row r="3769" spans="1:5" x14ac:dyDescent="0.25">
      <c r="A3769" s="459">
        <v>34721</v>
      </c>
      <c r="B3769" s="460" t="s">
        <v>11922</v>
      </c>
      <c r="C3769" s="459" t="s">
        <v>5124</v>
      </c>
      <c r="D3769" s="463">
        <v>763.2</v>
      </c>
      <c r="E3769" s="462" t="s">
        <v>258</v>
      </c>
    </row>
    <row r="3770" spans="1:5" x14ac:dyDescent="0.25">
      <c r="A3770" s="459">
        <v>4309</v>
      </c>
      <c r="B3770" s="460" t="s">
        <v>11923</v>
      </c>
      <c r="C3770" s="459" t="s">
        <v>5122</v>
      </c>
      <c r="D3770" s="463">
        <v>4.2699999999999996</v>
      </c>
      <c r="E3770" s="462" t="s">
        <v>258</v>
      </c>
    </row>
    <row r="3771" spans="1:5" x14ac:dyDescent="0.25">
      <c r="A3771" s="459">
        <v>4307</v>
      </c>
      <c r="B3771" s="460" t="s">
        <v>11924</v>
      </c>
      <c r="C3771" s="459" t="s">
        <v>5122</v>
      </c>
      <c r="D3771" s="463">
        <v>7.3</v>
      </c>
      <c r="E3771" s="462" t="s">
        <v>258</v>
      </c>
    </row>
    <row r="3772" spans="1:5" x14ac:dyDescent="0.25">
      <c r="A3772" s="459">
        <v>10850</v>
      </c>
      <c r="B3772" s="460" t="s">
        <v>11925</v>
      </c>
      <c r="C3772" s="459" t="s">
        <v>5122</v>
      </c>
      <c r="D3772" s="463">
        <v>39.75</v>
      </c>
      <c r="E3772" s="462" t="s">
        <v>258</v>
      </c>
    </row>
    <row r="3773" spans="1:5" ht="38.25" x14ac:dyDescent="0.25">
      <c r="A3773" s="459">
        <v>42438</v>
      </c>
      <c r="B3773" s="460" t="s">
        <v>11926</v>
      </c>
      <c r="C3773" s="459" t="s">
        <v>5122</v>
      </c>
      <c r="D3773" s="461">
        <v>1187.6099999999999</v>
      </c>
      <c r="E3773" s="462" t="s">
        <v>258</v>
      </c>
    </row>
    <row r="3774" spans="1:5" x14ac:dyDescent="0.25">
      <c r="A3774" s="459">
        <v>4792</v>
      </c>
      <c r="B3774" s="460" t="s">
        <v>11927</v>
      </c>
      <c r="C3774" s="459" t="s">
        <v>5124</v>
      </c>
      <c r="D3774" s="463">
        <v>114.09</v>
      </c>
      <c r="E3774" s="462" t="s">
        <v>258</v>
      </c>
    </row>
    <row r="3775" spans="1:5" ht="25.5" x14ac:dyDescent="0.25">
      <c r="A3775" s="459">
        <v>4790</v>
      </c>
      <c r="B3775" s="460" t="s">
        <v>11928</v>
      </c>
      <c r="C3775" s="459" t="s">
        <v>5124</v>
      </c>
      <c r="D3775" s="463">
        <v>68.599999999999994</v>
      </c>
      <c r="E3775" s="462" t="s">
        <v>258</v>
      </c>
    </row>
    <row r="3776" spans="1:5" ht="25.5" x14ac:dyDescent="0.25">
      <c r="A3776" s="459">
        <v>40671</v>
      </c>
      <c r="B3776" s="460" t="s">
        <v>11929</v>
      </c>
      <c r="C3776" s="459" t="s">
        <v>5124</v>
      </c>
      <c r="D3776" s="463">
        <v>42.31</v>
      </c>
      <c r="E3776" s="462" t="s">
        <v>258</v>
      </c>
    </row>
    <row r="3777" spans="1:5" x14ac:dyDescent="0.25">
      <c r="A3777" s="459">
        <v>7552</v>
      </c>
      <c r="B3777" s="460" t="s">
        <v>11930</v>
      </c>
      <c r="C3777" s="459" t="s">
        <v>5122</v>
      </c>
      <c r="D3777" s="463">
        <v>22.9</v>
      </c>
      <c r="E3777" s="462" t="s">
        <v>258</v>
      </c>
    </row>
    <row r="3778" spans="1:5" x14ac:dyDescent="0.25">
      <c r="A3778" s="459">
        <v>4893</v>
      </c>
      <c r="B3778" s="460" t="s">
        <v>11931</v>
      </c>
      <c r="C3778" s="459" t="s">
        <v>5122</v>
      </c>
      <c r="D3778" s="463">
        <v>7.86</v>
      </c>
      <c r="E3778" s="462" t="s">
        <v>258</v>
      </c>
    </row>
    <row r="3779" spans="1:5" x14ac:dyDescent="0.25">
      <c r="A3779" s="459">
        <v>4894</v>
      </c>
      <c r="B3779" s="460" t="s">
        <v>11932</v>
      </c>
      <c r="C3779" s="459" t="s">
        <v>5122</v>
      </c>
      <c r="D3779" s="463">
        <v>6.74</v>
      </c>
      <c r="E3779" s="462" t="s">
        <v>258</v>
      </c>
    </row>
    <row r="3780" spans="1:5" x14ac:dyDescent="0.25">
      <c r="A3780" s="459">
        <v>4888</v>
      </c>
      <c r="B3780" s="460" t="s">
        <v>11933</v>
      </c>
      <c r="C3780" s="459" t="s">
        <v>5122</v>
      </c>
      <c r="D3780" s="463">
        <v>2.29</v>
      </c>
      <c r="E3780" s="462" t="s">
        <v>258</v>
      </c>
    </row>
    <row r="3781" spans="1:5" x14ac:dyDescent="0.25">
      <c r="A3781" s="459">
        <v>4890</v>
      </c>
      <c r="B3781" s="460" t="s">
        <v>11934</v>
      </c>
      <c r="C3781" s="459" t="s">
        <v>5122</v>
      </c>
      <c r="D3781" s="463">
        <v>4.3099999999999996</v>
      </c>
      <c r="E3781" s="462" t="s">
        <v>258</v>
      </c>
    </row>
    <row r="3782" spans="1:5" x14ac:dyDescent="0.25">
      <c r="A3782" s="459">
        <v>12411</v>
      </c>
      <c r="B3782" s="460" t="s">
        <v>11935</v>
      </c>
      <c r="C3782" s="459" t="s">
        <v>5122</v>
      </c>
      <c r="D3782" s="463">
        <v>23.25</v>
      </c>
      <c r="E3782" s="462" t="s">
        <v>258</v>
      </c>
    </row>
    <row r="3783" spans="1:5" x14ac:dyDescent="0.25">
      <c r="A3783" s="459">
        <v>4891</v>
      </c>
      <c r="B3783" s="460" t="s">
        <v>11936</v>
      </c>
      <c r="C3783" s="459" t="s">
        <v>5122</v>
      </c>
      <c r="D3783" s="463">
        <v>11.62</v>
      </c>
      <c r="E3783" s="462" t="s">
        <v>258</v>
      </c>
    </row>
    <row r="3784" spans="1:5" x14ac:dyDescent="0.25">
      <c r="A3784" s="459">
        <v>4889</v>
      </c>
      <c r="B3784" s="460" t="s">
        <v>11937</v>
      </c>
      <c r="C3784" s="459" t="s">
        <v>5122</v>
      </c>
      <c r="D3784" s="463">
        <v>3.1</v>
      </c>
      <c r="E3784" s="462" t="s">
        <v>258</v>
      </c>
    </row>
    <row r="3785" spans="1:5" x14ac:dyDescent="0.25">
      <c r="A3785" s="459">
        <v>4892</v>
      </c>
      <c r="B3785" s="460" t="s">
        <v>11938</v>
      </c>
      <c r="C3785" s="459" t="s">
        <v>5122</v>
      </c>
      <c r="D3785" s="463">
        <v>32.549999999999997</v>
      </c>
      <c r="E3785" s="462" t="s">
        <v>258</v>
      </c>
    </row>
    <row r="3786" spans="1:5" x14ac:dyDescent="0.25">
      <c r="A3786" s="459">
        <v>12412</v>
      </c>
      <c r="B3786" s="460" t="s">
        <v>11939</v>
      </c>
      <c r="C3786" s="459" t="s">
        <v>5122</v>
      </c>
      <c r="D3786" s="463">
        <v>60.5</v>
      </c>
      <c r="E3786" s="462" t="s">
        <v>258</v>
      </c>
    </row>
    <row r="3787" spans="1:5" x14ac:dyDescent="0.25">
      <c r="A3787" s="459">
        <v>11073</v>
      </c>
      <c r="B3787" s="460" t="s">
        <v>11940</v>
      </c>
      <c r="C3787" s="459" t="s">
        <v>5122</v>
      </c>
      <c r="D3787" s="463">
        <v>3.18</v>
      </c>
      <c r="E3787" s="462" t="s">
        <v>258</v>
      </c>
    </row>
    <row r="3788" spans="1:5" x14ac:dyDescent="0.25">
      <c r="A3788" s="459">
        <v>11071</v>
      </c>
      <c r="B3788" s="460" t="s">
        <v>11941</v>
      </c>
      <c r="C3788" s="459" t="s">
        <v>5122</v>
      </c>
      <c r="D3788" s="463">
        <v>5.16</v>
      </c>
      <c r="E3788" s="462" t="s">
        <v>258</v>
      </c>
    </row>
    <row r="3789" spans="1:5" x14ac:dyDescent="0.25">
      <c r="A3789" s="459">
        <v>11072</v>
      </c>
      <c r="B3789" s="460" t="s">
        <v>11942</v>
      </c>
      <c r="C3789" s="459" t="s">
        <v>5122</v>
      </c>
      <c r="D3789" s="463">
        <v>1.8</v>
      </c>
      <c r="E3789" s="462" t="s">
        <v>258</v>
      </c>
    </row>
    <row r="3790" spans="1:5" x14ac:dyDescent="0.25">
      <c r="A3790" s="459">
        <v>4895</v>
      </c>
      <c r="B3790" s="460" t="s">
        <v>11943</v>
      </c>
      <c r="C3790" s="459" t="s">
        <v>5122</v>
      </c>
      <c r="D3790" s="463">
        <v>0.38</v>
      </c>
      <c r="E3790" s="462" t="s">
        <v>258</v>
      </c>
    </row>
    <row r="3791" spans="1:5" x14ac:dyDescent="0.25">
      <c r="A3791" s="459">
        <v>4907</v>
      </c>
      <c r="B3791" s="460" t="s">
        <v>11944</v>
      </c>
      <c r="C3791" s="459" t="s">
        <v>5122</v>
      </c>
      <c r="D3791" s="463">
        <v>19.34</v>
      </c>
      <c r="E3791" s="462" t="s">
        <v>258</v>
      </c>
    </row>
    <row r="3792" spans="1:5" x14ac:dyDescent="0.25">
      <c r="A3792" s="459">
        <v>4902</v>
      </c>
      <c r="B3792" s="460" t="s">
        <v>11945</v>
      </c>
      <c r="C3792" s="459" t="s">
        <v>5122</v>
      </c>
      <c r="D3792" s="463">
        <v>43.77</v>
      </c>
      <c r="E3792" s="462" t="s">
        <v>258</v>
      </c>
    </row>
    <row r="3793" spans="1:5" x14ac:dyDescent="0.25">
      <c r="A3793" s="459">
        <v>4908</v>
      </c>
      <c r="B3793" s="460" t="s">
        <v>11946</v>
      </c>
      <c r="C3793" s="459" t="s">
        <v>5122</v>
      </c>
      <c r="D3793" s="463">
        <v>88.89</v>
      </c>
      <c r="E3793" s="462" t="s">
        <v>258</v>
      </c>
    </row>
    <row r="3794" spans="1:5" x14ac:dyDescent="0.25">
      <c r="A3794" s="459">
        <v>4909</v>
      </c>
      <c r="B3794" s="460" t="s">
        <v>11947</v>
      </c>
      <c r="C3794" s="459" t="s">
        <v>5122</v>
      </c>
      <c r="D3794" s="463">
        <v>171.67</v>
      </c>
      <c r="E3794" s="462" t="s">
        <v>258</v>
      </c>
    </row>
    <row r="3795" spans="1:5" x14ac:dyDescent="0.25">
      <c r="A3795" s="459">
        <v>4903</v>
      </c>
      <c r="B3795" s="460" t="s">
        <v>11948</v>
      </c>
      <c r="C3795" s="459" t="s">
        <v>5122</v>
      </c>
      <c r="D3795" s="463">
        <v>504.77</v>
      </c>
      <c r="E3795" s="462" t="s">
        <v>258</v>
      </c>
    </row>
    <row r="3796" spans="1:5" x14ac:dyDescent="0.25">
      <c r="A3796" s="459">
        <v>4897</v>
      </c>
      <c r="B3796" s="460" t="s">
        <v>11949</v>
      </c>
      <c r="C3796" s="459" t="s">
        <v>5122</v>
      </c>
      <c r="D3796" s="463">
        <v>1.6</v>
      </c>
      <c r="E3796" s="462" t="s">
        <v>258</v>
      </c>
    </row>
    <row r="3797" spans="1:5" x14ac:dyDescent="0.25">
      <c r="A3797" s="459">
        <v>4896</v>
      </c>
      <c r="B3797" s="460" t="s">
        <v>11950</v>
      </c>
      <c r="C3797" s="459" t="s">
        <v>5122</v>
      </c>
      <c r="D3797" s="463">
        <v>0.56999999999999995</v>
      </c>
      <c r="E3797" s="462" t="s">
        <v>258</v>
      </c>
    </row>
    <row r="3798" spans="1:5" x14ac:dyDescent="0.25">
      <c r="A3798" s="459">
        <v>4900</v>
      </c>
      <c r="B3798" s="460" t="s">
        <v>11951</v>
      </c>
      <c r="C3798" s="459" t="s">
        <v>5122</v>
      </c>
      <c r="D3798" s="463">
        <v>4.78</v>
      </c>
      <c r="E3798" s="462" t="s">
        <v>258</v>
      </c>
    </row>
    <row r="3799" spans="1:5" x14ac:dyDescent="0.25">
      <c r="A3799" s="459">
        <v>4898</v>
      </c>
      <c r="B3799" s="460" t="s">
        <v>11952</v>
      </c>
      <c r="C3799" s="459" t="s">
        <v>5122</v>
      </c>
      <c r="D3799" s="463">
        <v>1.79</v>
      </c>
      <c r="E3799" s="462" t="s">
        <v>258</v>
      </c>
    </row>
    <row r="3800" spans="1:5" x14ac:dyDescent="0.25">
      <c r="A3800" s="459">
        <v>4899</v>
      </c>
      <c r="B3800" s="460" t="s">
        <v>11953</v>
      </c>
      <c r="C3800" s="459" t="s">
        <v>5122</v>
      </c>
      <c r="D3800" s="463">
        <v>6.56</v>
      </c>
      <c r="E3800" s="462" t="s">
        <v>258</v>
      </c>
    </row>
    <row r="3801" spans="1:5" x14ac:dyDescent="0.25">
      <c r="A3801" s="459">
        <v>11096</v>
      </c>
      <c r="B3801" s="460" t="s">
        <v>11954</v>
      </c>
      <c r="C3801" s="459" t="s">
        <v>5126</v>
      </c>
      <c r="D3801" s="463">
        <v>0.42</v>
      </c>
      <c r="E3801" s="462" t="s">
        <v>258</v>
      </c>
    </row>
    <row r="3802" spans="1:5" x14ac:dyDescent="0.25">
      <c r="A3802" s="459">
        <v>4741</v>
      </c>
      <c r="B3802" s="460" t="s">
        <v>11955</v>
      </c>
      <c r="C3802" s="459" t="s">
        <v>5123</v>
      </c>
      <c r="D3802" s="463">
        <v>77.959999999999994</v>
      </c>
      <c r="E3802" s="462" t="s">
        <v>258</v>
      </c>
    </row>
    <row r="3803" spans="1:5" x14ac:dyDescent="0.25">
      <c r="A3803" s="459">
        <v>4752</v>
      </c>
      <c r="B3803" s="460" t="s">
        <v>11956</v>
      </c>
      <c r="C3803" s="459" t="s">
        <v>5121</v>
      </c>
      <c r="D3803" s="463">
        <v>10.49</v>
      </c>
      <c r="E3803" s="462" t="s">
        <v>374</v>
      </c>
    </row>
    <row r="3804" spans="1:5" x14ac:dyDescent="0.25">
      <c r="A3804" s="459">
        <v>41091</v>
      </c>
      <c r="B3804" s="460" t="s">
        <v>11957</v>
      </c>
      <c r="C3804" s="459" t="s">
        <v>5130</v>
      </c>
      <c r="D3804" s="461">
        <v>1871.74</v>
      </c>
      <c r="E3804" s="462" t="s">
        <v>374</v>
      </c>
    </row>
    <row r="3805" spans="1:5" ht="25.5" x14ac:dyDescent="0.25">
      <c r="A3805" s="459">
        <v>13954</v>
      </c>
      <c r="B3805" s="460" t="s">
        <v>11958</v>
      </c>
      <c r="C3805" s="459" t="s">
        <v>5122</v>
      </c>
      <c r="D3805" s="461">
        <v>6346.57</v>
      </c>
      <c r="E3805" s="462" t="s">
        <v>258</v>
      </c>
    </row>
    <row r="3806" spans="1:5" x14ac:dyDescent="0.25">
      <c r="A3806" s="459">
        <v>3411</v>
      </c>
      <c r="B3806" s="460" t="s">
        <v>11959</v>
      </c>
      <c r="C3806" s="459" t="s">
        <v>5126</v>
      </c>
      <c r="D3806" s="463">
        <v>45.12</v>
      </c>
      <c r="E3806" s="462" t="s">
        <v>258</v>
      </c>
    </row>
    <row r="3807" spans="1:5" x14ac:dyDescent="0.25">
      <c r="A3807" s="459">
        <v>39995</v>
      </c>
      <c r="B3807" s="460" t="s">
        <v>11960</v>
      </c>
      <c r="C3807" s="459" t="s">
        <v>5123</v>
      </c>
      <c r="D3807" s="463">
        <v>347.14</v>
      </c>
      <c r="E3807" s="462" t="s">
        <v>258</v>
      </c>
    </row>
    <row r="3808" spans="1:5" ht="25.5" x14ac:dyDescent="0.25">
      <c r="A3808" s="459">
        <v>11615</v>
      </c>
      <c r="B3808" s="460" t="s">
        <v>11961</v>
      </c>
      <c r="C3808" s="459" t="s">
        <v>5124</v>
      </c>
      <c r="D3808" s="463">
        <v>2.94</v>
      </c>
      <c r="E3808" s="462" t="s">
        <v>258</v>
      </c>
    </row>
    <row r="3809" spans="1:5" ht="25.5" x14ac:dyDescent="0.25">
      <c r="A3809" s="459">
        <v>3408</v>
      </c>
      <c r="B3809" s="460" t="s">
        <v>11962</v>
      </c>
      <c r="C3809" s="459" t="s">
        <v>5124</v>
      </c>
      <c r="D3809" s="463">
        <v>7.82</v>
      </c>
      <c r="E3809" s="462" t="s">
        <v>258</v>
      </c>
    </row>
    <row r="3810" spans="1:5" ht="25.5" x14ac:dyDescent="0.25">
      <c r="A3810" s="459">
        <v>3409</v>
      </c>
      <c r="B3810" s="460" t="s">
        <v>11963</v>
      </c>
      <c r="C3810" s="459" t="s">
        <v>5124</v>
      </c>
      <c r="D3810" s="463">
        <v>19.55</v>
      </c>
      <c r="E3810" s="462" t="s">
        <v>258</v>
      </c>
    </row>
    <row r="3811" spans="1:5" x14ac:dyDescent="0.25">
      <c r="A3811" s="459">
        <v>11427</v>
      </c>
      <c r="B3811" s="460" t="s">
        <v>11964</v>
      </c>
      <c r="C3811" s="459" t="s">
        <v>5126</v>
      </c>
      <c r="D3811" s="463">
        <v>81.59</v>
      </c>
      <c r="E3811" s="462" t="s">
        <v>258</v>
      </c>
    </row>
    <row r="3812" spans="1:5" ht="25.5" x14ac:dyDescent="0.25">
      <c r="A3812" s="459">
        <v>4491</v>
      </c>
      <c r="B3812" s="460" t="s">
        <v>11965</v>
      </c>
      <c r="C3812" s="459" t="s">
        <v>5125</v>
      </c>
      <c r="D3812" s="463">
        <v>3.61</v>
      </c>
      <c r="E3812" s="462" t="s">
        <v>258</v>
      </c>
    </row>
    <row r="3813" spans="1:5" ht="25.5" x14ac:dyDescent="0.25">
      <c r="A3813" s="459">
        <v>26022</v>
      </c>
      <c r="B3813" s="460" t="s">
        <v>11966</v>
      </c>
      <c r="C3813" s="459" t="s">
        <v>5122</v>
      </c>
      <c r="D3813" s="463">
        <v>158.88999999999999</v>
      </c>
      <c r="E3813" s="462" t="s">
        <v>258</v>
      </c>
    </row>
    <row r="3814" spans="1:5" x14ac:dyDescent="0.25">
      <c r="A3814" s="459">
        <v>421</v>
      </c>
      <c r="B3814" s="460" t="s">
        <v>11967</v>
      </c>
      <c r="C3814" s="459" t="s">
        <v>5122</v>
      </c>
      <c r="D3814" s="463">
        <v>10.73</v>
      </c>
      <c r="E3814" s="462" t="s">
        <v>258</v>
      </c>
    </row>
    <row r="3815" spans="1:5" x14ac:dyDescent="0.25">
      <c r="A3815" s="459">
        <v>12362</v>
      </c>
      <c r="B3815" s="460" t="s">
        <v>11968</v>
      </c>
      <c r="C3815" s="459" t="s">
        <v>5122</v>
      </c>
      <c r="D3815" s="463">
        <v>9.73</v>
      </c>
      <c r="E3815" s="462" t="s">
        <v>258</v>
      </c>
    </row>
    <row r="3816" spans="1:5" x14ac:dyDescent="0.25">
      <c r="A3816" s="459">
        <v>14148</v>
      </c>
      <c r="B3816" s="460" t="s">
        <v>11969</v>
      </c>
      <c r="C3816" s="459" t="s">
        <v>5122</v>
      </c>
      <c r="D3816" s="463">
        <v>0.6</v>
      </c>
      <c r="E3816" s="462" t="s">
        <v>258</v>
      </c>
    </row>
    <row r="3817" spans="1:5" x14ac:dyDescent="0.25">
      <c r="A3817" s="459">
        <v>4341</v>
      </c>
      <c r="B3817" s="460" t="s">
        <v>11970</v>
      </c>
      <c r="C3817" s="459" t="s">
        <v>5122</v>
      </c>
      <c r="D3817" s="463">
        <v>0.73</v>
      </c>
      <c r="E3817" s="462" t="s">
        <v>258</v>
      </c>
    </row>
    <row r="3818" spans="1:5" x14ac:dyDescent="0.25">
      <c r="A3818" s="459">
        <v>4337</v>
      </c>
      <c r="B3818" s="460" t="s">
        <v>11971</v>
      </c>
      <c r="C3818" s="459" t="s">
        <v>5122</v>
      </c>
      <c r="D3818" s="463">
        <v>1.85</v>
      </c>
      <c r="E3818" s="462" t="s">
        <v>258</v>
      </c>
    </row>
    <row r="3819" spans="1:5" x14ac:dyDescent="0.25">
      <c r="A3819" s="459">
        <v>4339</v>
      </c>
      <c r="B3819" s="460" t="s">
        <v>11972</v>
      </c>
      <c r="C3819" s="459" t="s">
        <v>5122</v>
      </c>
      <c r="D3819" s="463">
        <v>0.39</v>
      </c>
      <c r="E3819" s="462" t="s">
        <v>258</v>
      </c>
    </row>
    <row r="3820" spans="1:5" x14ac:dyDescent="0.25">
      <c r="A3820" s="459">
        <v>39997</v>
      </c>
      <c r="B3820" s="460" t="s">
        <v>11973</v>
      </c>
      <c r="C3820" s="459" t="s">
        <v>5122</v>
      </c>
      <c r="D3820" s="463">
        <v>0.22</v>
      </c>
      <c r="E3820" s="462" t="s">
        <v>258</v>
      </c>
    </row>
    <row r="3821" spans="1:5" x14ac:dyDescent="0.25">
      <c r="A3821" s="459">
        <v>11971</v>
      </c>
      <c r="B3821" s="460" t="s">
        <v>11974</v>
      </c>
      <c r="C3821" s="459" t="s">
        <v>5122</v>
      </c>
      <c r="D3821" s="463">
        <v>3.07</v>
      </c>
      <c r="E3821" s="462" t="s">
        <v>258</v>
      </c>
    </row>
    <row r="3822" spans="1:5" x14ac:dyDescent="0.25">
      <c r="A3822" s="459">
        <v>4342</v>
      </c>
      <c r="B3822" s="460" t="s">
        <v>11975</v>
      </c>
      <c r="C3822" s="459" t="s">
        <v>5122</v>
      </c>
      <c r="D3822" s="463">
        <v>0.16</v>
      </c>
      <c r="E3822" s="462" t="s">
        <v>258</v>
      </c>
    </row>
    <row r="3823" spans="1:5" x14ac:dyDescent="0.25">
      <c r="A3823" s="459">
        <v>4330</v>
      </c>
      <c r="B3823" s="460" t="s">
        <v>11976</v>
      </c>
      <c r="C3823" s="459" t="s">
        <v>5122</v>
      </c>
      <c r="D3823" s="463">
        <v>0.1</v>
      </c>
      <c r="E3823" s="462" t="s">
        <v>258</v>
      </c>
    </row>
    <row r="3824" spans="1:5" x14ac:dyDescent="0.25">
      <c r="A3824" s="459">
        <v>4340</v>
      </c>
      <c r="B3824" s="460" t="s">
        <v>11977</v>
      </c>
      <c r="C3824" s="459" t="s">
        <v>5122</v>
      </c>
      <c r="D3824" s="463">
        <v>0.86</v>
      </c>
      <c r="E3824" s="462" t="s">
        <v>258</v>
      </c>
    </row>
    <row r="3825" spans="1:5" x14ac:dyDescent="0.25">
      <c r="A3825" s="459">
        <v>5088</v>
      </c>
      <c r="B3825" s="460" t="s">
        <v>11978</v>
      </c>
      <c r="C3825" s="459" t="s">
        <v>5122</v>
      </c>
      <c r="D3825" s="463">
        <v>2.42</v>
      </c>
      <c r="E3825" s="462" t="s">
        <v>258</v>
      </c>
    </row>
    <row r="3826" spans="1:5" ht="25.5" x14ac:dyDescent="0.25">
      <c r="A3826" s="459">
        <v>11154</v>
      </c>
      <c r="B3826" s="460" t="s">
        <v>11979</v>
      </c>
      <c r="C3826" s="459" t="s">
        <v>5122</v>
      </c>
      <c r="D3826" s="463">
        <v>789.19</v>
      </c>
      <c r="E3826" s="462" t="s">
        <v>258</v>
      </c>
    </row>
    <row r="3827" spans="1:5" ht="38.25" x14ac:dyDescent="0.25">
      <c r="A3827" s="459">
        <v>39021</v>
      </c>
      <c r="B3827" s="460" t="s">
        <v>11980</v>
      </c>
      <c r="C3827" s="459" t="s">
        <v>5122</v>
      </c>
      <c r="D3827" s="463">
        <v>354.97</v>
      </c>
      <c r="E3827" s="462" t="s">
        <v>258</v>
      </c>
    </row>
    <row r="3828" spans="1:5" ht="25.5" x14ac:dyDescent="0.25">
      <c r="A3828" s="459">
        <v>39022</v>
      </c>
      <c r="B3828" s="460" t="s">
        <v>11981</v>
      </c>
      <c r="C3828" s="459" t="s">
        <v>5122</v>
      </c>
      <c r="D3828" s="463">
        <v>439</v>
      </c>
      <c r="E3828" s="462" t="s">
        <v>258</v>
      </c>
    </row>
    <row r="3829" spans="1:5" ht="25.5" x14ac:dyDescent="0.25">
      <c r="A3829" s="459">
        <v>39024</v>
      </c>
      <c r="B3829" s="460" t="s">
        <v>11982</v>
      </c>
      <c r="C3829" s="459" t="s">
        <v>5122</v>
      </c>
      <c r="D3829" s="463">
        <v>567.92999999999995</v>
      </c>
      <c r="E3829" s="462" t="s">
        <v>258</v>
      </c>
    </row>
    <row r="3830" spans="1:5" ht="25.5" x14ac:dyDescent="0.25">
      <c r="A3830" s="459">
        <v>4914</v>
      </c>
      <c r="B3830" s="460" t="s">
        <v>11983</v>
      </c>
      <c r="C3830" s="459" t="s">
        <v>5124</v>
      </c>
      <c r="D3830" s="463">
        <v>460.49</v>
      </c>
      <c r="E3830" s="462" t="s">
        <v>258</v>
      </c>
    </row>
    <row r="3831" spans="1:5" ht="25.5" x14ac:dyDescent="0.25">
      <c r="A3831" s="459">
        <v>4917</v>
      </c>
      <c r="B3831" s="460" t="s">
        <v>11984</v>
      </c>
      <c r="C3831" s="459" t="s">
        <v>5124</v>
      </c>
      <c r="D3831" s="463">
        <v>318.02</v>
      </c>
      <c r="E3831" s="462" t="s">
        <v>258</v>
      </c>
    </row>
    <row r="3832" spans="1:5" ht="25.5" x14ac:dyDescent="0.25">
      <c r="A3832" s="459">
        <v>39025</v>
      </c>
      <c r="B3832" s="460" t="s">
        <v>11985</v>
      </c>
      <c r="C3832" s="459" t="s">
        <v>5122</v>
      </c>
      <c r="D3832" s="463">
        <v>582.35</v>
      </c>
      <c r="E3832" s="462" t="s">
        <v>258</v>
      </c>
    </row>
    <row r="3833" spans="1:5" ht="25.5" x14ac:dyDescent="0.25">
      <c r="A3833" s="459">
        <v>4930</v>
      </c>
      <c r="B3833" s="460" t="s">
        <v>11986</v>
      </c>
      <c r="C3833" s="459" t="s">
        <v>5124</v>
      </c>
      <c r="D3833" s="463">
        <v>381.5</v>
      </c>
      <c r="E3833" s="462" t="s">
        <v>258</v>
      </c>
    </row>
    <row r="3834" spans="1:5" ht="25.5" x14ac:dyDescent="0.25">
      <c r="A3834" s="459">
        <v>4922</v>
      </c>
      <c r="B3834" s="460" t="s">
        <v>11987</v>
      </c>
      <c r="C3834" s="459" t="s">
        <v>5124</v>
      </c>
      <c r="D3834" s="463">
        <v>294.99</v>
      </c>
      <c r="E3834" s="462" t="s">
        <v>258</v>
      </c>
    </row>
    <row r="3835" spans="1:5" ht="25.5" x14ac:dyDescent="0.25">
      <c r="A3835" s="459">
        <v>4911</v>
      </c>
      <c r="B3835" s="460" t="s">
        <v>11988</v>
      </c>
      <c r="C3835" s="459" t="s">
        <v>5124</v>
      </c>
      <c r="D3835" s="463">
        <v>140.34</v>
      </c>
      <c r="E3835" s="462" t="s">
        <v>258</v>
      </c>
    </row>
    <row r="3836" spans="1:5" ht="25.5" x14ac:dyDescent="0.25">
      <c r="A3836" s="459">
        <v>37518</v>
      </c>
      <c r="B3836" s="460" t="s">
        <v>11989</v>
      </c>
      <c r="C3836" s="459" t="s">
        <v>5124</v>
      </c>
      <c r="D3836" s="463">
        <v>179.15</v>
      </c>
      <c r="E3836" s="462" t="s">
        <v>258</v>
      </c>
    </row>
    <row r="3837" spans="1:5" ht="25.5" x14ac:dyDescent="0.25">
      <c r="A3837" s="459">
        <v>4910</v>
      </c>
      <c r="B3837" s="460" t="s">
        <v>11990</v>
      </c>
      <c r="C3837" s="459" t="s">
        <v>5124</v>
      </c>
      <c r="D3837" s="463">
        <v>140.34</v>
      </c>
      <c r="E3837" s="462" t="s">
        <v>258</v>
      </c>
    </row>
    <row r="3838" spans="1:5" ht="25.5" x14ac:dyDescent="0.25">
      <c r="A3838" s="459">
        <v>4943</v>
      </c>
      <c r="B3838" s="460" t="s">
        <v>11991</v>
      </c>
      <c r="C3838" s="459" t="s">
        <v>5124</v>
      </c>
      <c r="D3838" s="463">
        <v>222.75</v>
      </c>
      <c r="E3838" s="462" t="s">
        <v>258</v>
      </c>
    </row>
    <row r="3839" spans="1:5" ht="25.5" x14ac:dyDescent="0.25">
      <c r="A3839" s="459">
        <v>5002</v>
      </c>
      <c r="B3839" s="460" t="s">
        <v>11992</v>
      </c>
      <c r="C3839" s="459" t="s">
        <v>5124</v>
      </c>
      <c r="D3839" s="463">
        <v>277.89999999999998</v>
      </c>
      <c r="E3839" s="462" t="s">
        <v>258</v>
      </c>
    </row>
    <row r="3840" spans="1:5" x14ac:dyDescent="0.25">
      <c r="A3840" s="459">
        <v>4977</v>
      </c>
      <c r="B3840" s="460" t="s">
        <v>11993</v>
      </c>
      <c r="C3840" s="459" t="s">
        <v>5124</v>
      </c>
      <c r="D3840" s="463">
        <v>187.59</v>
      </c>
      <c r="E3840" s="462" t="s">
        <v>258</v>
      </c>
    </row>
    <row r="3841" spans="1:5" ht="25.5" x14ac:dyDescent="0.25">
      <c r="A3841" s="459">
        <v>5028</v>
      </c>
      <c r="B3841" s="460" t="s">
        <v>11994</v>
      </c>
      <c r="C3841" s="459" t="s">
        <v>5124</v>
      </c>
      <c r="D3841" s="463">
        <v>459.02</v>
      </c>
      <c r="E3841" s="462" t="s">
        <v>258</v>
      </c>
    </row>
    <row r="3842" spans="1:5" ht="25.5" x14ac:dyDescent="0.25">
      <c r="A3842" s="459">
        <v>4998</v>
      </c>
      <c r="B3842" s="460" t="s">
        <v>11995</v>
      </c>
      <c r="C3842" s="459" t="s">
        <v>5124</v>
      </c>
      <c r="D3842" s="463">
        <v>381.23</v>
      </c>
      <c r="E3842" s="462" t="s">
        <v>258</v>
      </c>
    </row>
    <row r="3843" spans="1:5" x14ac:dyDescent="0.25">
      <c r="A3843" s="459">
        <v>4969</v>
      </c>
      <c r="B3843" s="460" t="s">
        <v>11996</v>
      </c>
      <c r="C3843" s="459" t="s">
        <v>5124</v>
      </c>
      <c r="D3843" s="463">
        <v>265.32</v>
      </c>
      <c r="E3843" s="462" t="s">
        <v>258</v>
      </c>
    </row>
    <row r="3844" spans="1:5" ht="25.5" x14ac:dyDescent="0.25">
      <c r="A3844" s="459">
        <v>11364</v>
      </c>
      <c r="B3844" s="460" t="s">
        <v>11997</v>
      </c>
      <c r="C3844" s="459" t="s">
        <v>5122</v>
      </c>
      <c r="D3844" s="463">
        <v>90.39</v>
      </c>
      <c r="E3844" s="462" t="s">
        <v>258</v>
      </c>
    </row>
    <row r="3845" spans="1:5" ht="25.5" x14ac:dyDescent="0.25">
      <c r="A3845" s="459">
        <v>11365</v>
      </c>
      <c r="B3845" s="460" t="s">
        <v>11998</v>
      </c>
      <c r="C3845" s="459" t="s">
        <v>5122</v>
      </c>
      <c r="D3845" s="463">
        <v>97.35</v>
      </c>
      <c r="E3845" s="462" t="s">
        <v>258</v>
      </c>
    </row>
    <row r="3846" spans="1:5" ht="25.5" x14ac:dyDescent="0.25">
      <c r="A3846" s="459">
        <v>11366</v>
      </c>
      <c r="B3846" s="460" t="s">
        <v>11999</v>
      </c>
      <c r="C3846" s="459" t="s">
        <v>5122</v>
      </c>
      <c r="D3846" s="463">
        <v>103.03</v>
      </c>
      <c r="E3846" s="462" t="s">
        <v>258</v>
      </c>
    </row>
    <row r="3847" spans="1:5" ht="25.5" x14ac:dyDescent="0.25">
      <c r="A3847" s="459">
        <v>11367</v>
      </c>
      <c r="B3847" s="460" t="s">
        <v>12000</v>
      </c>
      <c r="C3847" s="459" t="s">
        <v>5124</v>
      </c>
      <c r="D3847" s="463">
        <v>79.36</v>
      </c>
      <c r="E3847" s="462" t="s">
        <v>258</v>
      </c>
    </row>
    <row r="3848" spans="1:5" ht="25.5" x14ac:dyDescent="0.25">
      <c r="A3848" s="459">
        <v>4989</v>
      </c>
      <c r="B3848" s="460" t="s">
        <v>12001</v>
      </c>
      <c r="C3848" s="459" t="s">
        <v>5122</v>
      </c>
      <c r="D3848" s="463">
        <v>205.93</v>
      </c>
      <c r="E3848" s="462" t="s">
        <v>258</v>
      </c>
    </row>
    <row r="3849" spans="1:5" ht="25.5" x14ac:dyDescent="0.25">
      <c r="A3849" s="459">
        <v>4982</v>
      </c>
      <c r="B3849" s="460" t="s">
        <v>12002</v>
      </c>
      <c r="C3849" s="459" t="s">
        <v>5122</v>
      </c>
      <c r="D3849" s="463">
        <v>178.78</v>
      </c>
      <c r="E3849" s="462" t="s">
        <v>258</v>
      </c>
    </row>
    <row r="3850" spans="1:5" ht="25.5" x14ac:dyDescent="0.25">
      <c r="A3850" s="459">
        <v>20322</v>
      </c>
      <c r="B3850" s="460" t="s">
        <v>12003</v>
      </c>
      <c r="C3850" s="459" t="s">
        <v>5122</v>
      </c>
      <c r="D3850" s="463">
        <v>157.57</v>
      </c>
      <c r="E3850" s="462" t="s">
        <v>258</v>
      </c>
    </row>
    <row r="3851" spans="1:5" ht="25.5" x14ac:dyDescent="0.25">
      <c r="A3851" s="459">
        <v>10553</v>
      </c>
      <c r="B3851" s="460" t="s">
        <v>12004</v>
      </c>
      <c r="C3851" s="459" t="s">
        <v>5122</v>
      </c>
      <c r="D3851" s="463">
        <v>168</v>
      </c>
      <c r="E3851" s="462" t="s">
        <v>258</v>
      </c>
    </row>
    <row r="3852" spans="1:5" ht="25.5" x14ac:dyDescent="0.25">
      <c r="A3852" s="459">
        <v>5020</v>
      </c>
      <c r="B3852" s="460" t="s">
        <v>12005</v>
      </c>
      <c r="C3852" s="459" t="s">
        <v>5122</v>
      </c>
      <c r="D3852" s="463">
        <v>174.18</v>
      </c>
      <c r="E3852" s="462" t="s">
        <v>258</v>
      </c>
    </row>
    <row r="3853" spans="1:5" ht="25.5" x14ac:dyDescent="0.25">
      <c r="A3853" s="459">
        <v>4962</v>
      </c>
      <c r="B3853" s="460" t="s">
        <v>12006</v>
      </c>
      <c r="C3853" s="459" t="s">
        <v>5122</v>
      </c>
      <c r="D3853" s="463">
        <v>169.69</v>
      </c>
      <c r="E3853" s="462" t="s">
        <v>258</v>
      </c>
    </row>
    <row r="3854" spans="1:5" ht="25.5" x14ac:dyDescent="0.25">
      <c r="A3854" s="459">
        <v>4981</v>
      </c>
      <c r="B3854" s="460" t="s">
        <v>12007</v>
      </c>
      <c r="C3854" s="459" t="s">
        <v>5122</v>
      </c>
      <c r="D3854" s="463">
        <v>120</v>
      </c>
      <c r="E3854" s="462" t="s">
        <v>258</v>
      </c>
    </row>
    <row r="3855" spans="1:5" ht="25.5" x14ac:dyDescent="0.25">
      <c r="A3855" s="459">
        <v>10554</v>
      </c>
      <c r="B3855" s="460" t="s">
        <v>12008</v>
      </c>
      <c r="C3855" s="459" t="s">
        <v>5122</v>
      </c>
      <c r="D3855" s="463">
        <v>187.75</v>
      </c>
      <c r="E3855" s="462" t="s">
        <v>258</v>
      </c>
    </row>
    <row r="3856" spans="1:5" ht="25.5" x14ac:dyDescent="0.25">
      <c r="A3856" s="459">
        <v>4964</v>
      </c>
      <c r="B3856" s="460" t="s">
        <v>12009</v>
      </c>
      <c r="C3856" s="459" t="s">
        <v>5122</v>
      </c>
      <c r="D3856" s="463">
        <v>206.06</v>
      </c>
      <c r="E3856" s="462" t="s">
        <v>258</v>
      </c>
    </row>
    <row r="3857" spans="1:5" ht="25.5" x14ac:dyDescent="0.25">
      <c r="A3857" s="459">
        <v>4992</v>
      </c>
      <c r="B3857" s="460" t="s">
        <v>12010</v>
      </c>
      <c r="C3857" s="459" t="s">
        <v>5122</v>
      </c>
      <c r="D3857" s="463">
        <v>204.36</v>
      </c>
      <c r="E3857" s="462" t="s">
        <v>258</v>
      </c>
    </row>
    <row r="3858" spans="1:5" ht="25.5" x14ac:dyDescent="0.25">
      <c r="A3858" s="459">
        <v>10555</v>
      </c>
      <c r="B3858" s="460" t="s">
        <v>12011</v>
      </c>
      <c r="C3858" s="459" t="s">
        <v>5122</v>
      </c>
      <c r="D3858" s="463">
        <v>181.21</v>
      </c>
      <c r="E3858" s="462" t="s">
        <v>258</v>
      </c>
    </row>
    <row r="3859" spans="1:5" ht="25.5" x14ac:dyDescent="0.25">
      <c r="A3859" s="459">
        <v>4987</v>
      </c>
      <c r="B3859" s="460" t="s">
        <v>12012</v>
      </c>
      <c r="C3859" s="459" t="s">
        <v>5122</v>
      </c>
      <c r="D3859" s="463">
        <v>187.75</v>
      </c>
      <c r="E3859" s="462" t="s">
        <v>258</v>
      </c>
    </row>
    <row r="3860" spans="1:5" ht="25.5" x14ac:dyDescent="0.25">
      <c r="A3860" s="459">
        <v>10556</v>
      </c>
      <c r="B3860" s="460" t="s">
        <v>12013</v>
      </c>
      <c r="C3860" s="459" t="s">
        <v>5122</v>
      </c>
      <c r="D3860" s="463">
        <v>192.51</v>
      </c>
      <c r="E3860" s="462" t="s">
        <v>258</v>
      </c>
    </row>
    <row r="3861" spans="1:5" ht="25.5" x14ac:dyDescent="0.25">
      <c r="A3861" s="459">
        <v>4958</v>
      </c>
      <c r="B3861" s="460" t="s">
        <v>12014</v>
      </c>
      <c r="C3861" s="459" t="s">
        <v>5124</v>
      </c>
      <c r="D3861" s="463">
        <v>110.02</v>
      </c>
      <c r="E3861" s="462" t="s">
        <v>258</v>
      </c>
    </row>
    <row r="3862" spans="1:5" ht="25.5" x14ac:dyDescent="0.25">
      <c r="A3862" s="459">
        <v>39502</v>
      </c>
      <c r="B3862" s="460" t="s">
        <v>12015</v>
      </c>
      <c r="C3862" s="459" t="s">
        <v>5122</v>
      </c>
      <c r="D3862" s="463">
        <v>266.66000000000003</v>
      </c>
      <c r="E3862" s="462" t="s">
        <v>258</v>
      </c>
    </row>
    <row r="3863" spans="1:5" ht="25.5" x14ac:dyDescent="0.25">
      <c r="A3863" s="459">
        <v>39504</v>
      </c>
      <c r="B3863" s="460" t="s">
        <v>12016</v>
      </c>
      <c r="C3863" s="459" t="s">
        <v>5122</v>
      </c>
      <c r="D3863" s="463">
        <v>189.09</v>
      </c>
      <c r="E3863" s="462" t="s">
        <v>258</v>
      </c>
    </row>
    <row r="3864" spans="1:5" ht="25.5" x14ac:dyDescent="0.25">
      <c r="A3864" s="459">
        <v>39503</v>
      </c>
      <c r="B3864" s="460" t="s">
        <v>12017</v>
      </c>
      <c r="C3864" s="459" t="s">
        <v>5122</v>
      </c>
      <c r="D3864" s="463">
        <v>289.69</v>
      </c>
      <c r="E3864" s="462" t="s">
        <v>258</v>
      </c>
    </row>
    <row r="3865" spans="1:5" ht="25.5" x14ac:dyDescent="0.25">
      <c r="A3865" s="459">
        <v>39505</v>
      </c>
      <c r="B3865" s="460" t="s">
        <v>12018</v>
      </c>
      <c r="C3865" s="459" t="s">
        <v>5122</v>
      </c>
      <c r="D3865" s="463">
        <v>206.06</v>
      </c>
      <c r="E3865" s="462" t="s">
        <v>258</v>
      </c>
    </row>
    <row r="3866" spans="1:5" x14ac:dyDescent="0.25">
      <c r="A3866" s="459">
        <v>25969</v>
      </c>
      <c r="B3866" s="460" t="s">
        <v>12019</v>
      </c>
      <c r="C3866" s="459" t="s">
        <v>5122</v>
      </c>
      <c r="D3866" s="463">
        <v>353.78</v>
      </c>
      <c r="E3866" s="462" t="s">
        <v>258</v>
      </c>
    </row>
    <row r="3867" spans="1:5" ht="25.5" x14ac:dyDescent="0.25">
      <c r="A3867" s="459">
        <v>4944</v>
      </c>
      <c r="B3867" s="460" t="s">
        <v>12020</v>
      </c>
      <c r="C3867" s="459" t="s">
        <v>5124</v>
      </c>
      <c r="D3867" s="463">
        <v>273.17</v>
      </c>
      <c r="E3867" s="462" t="s">
        <v>258</v>
      </c>
    </row>
    <row r="3868" spans="1:5" x14ac:dyDescent="0.25">
      <c r="A3868" s="459">
        <v>21102</v>
      </c>
      <c r="B3868" s="460" t="s">
        <v>12021</v>
      </c>
      <c r="C3868" s="459" t="s">
        <v>5122</v>
      </c>
      <c r="D3868" s="463">
        <v>29.13</v>
      </c>
      <c r="E3868" s="462" t="s">
        <v>258</v>
      </c>
    </row>
    <row r="3869" spans="1:5" x14ac:dyDescent="0.25">
      <c r="A3869" s="459">
        <v>21101</v>
      </c>
      <c r="B3869" s="460" t="s">
        <v>12022</v>
      </c>
      <c r="C3869" s="459" t="s">
        <v>5122</v>
      </c>
      <c r="D3869" s="463">
        <v>18.7</v>
      </c>
      <c r="E3869" s="462" t="s">
        <v>258</v>
      </c>
    </row>
    <row r="3870" spans="1:5" ht="25.5" x14ac:dyDescent="0.25">
      <c r="A3870" s="459">
        <v>34713</v>
      </c>
      <c r="B3870" s="460" t="s">
        <v>12023</v>
      </c>
      <c r="C3870" s="459" t="s">
        <v>5124</v>
      </c>
      <c r="D3870" s="463">
        <v>142.19</v>
      </c>
      <c r="E3870" s="462" t="s">
        <v>258</v>
      </c>
    </row>
    <row r="3871" spans="1:5" ht="25.5" x14ac:dyDescent="0.25">
      <c r="A3871" s="459">
        <v>4947</v>
      </c>
      <c r="B3871" s="460" t="s">
        <v>12024</v>
      </c>
      <c r="C3871" s="459" t="s">
        <v>5124</v>
      </c>
      <c r="D3871" s="463">
        <v>490.25</v>
      </c>
      <c r="E3871" s="462" t="s">
        <v>258</v>
      </c>
    </row>
    <row r="3872" spans="1:5" ht="25.5" x14ac:dyDescent="0.25">
      <c r="A3872" s="459">
        <v>37563</v>
      </c>
      <c r="B3872" s="460" t="s">
        <v>12025</v>
      </c>
      <c r="C3872" s="459" t="s">
        <v>5124</v>
      </c>
      <c r="D3872" s="463">
        <v>376.43</v>
      </c>
      <c r="E3872" s="462" t="s">
        <v>258</v>
      </c>
    </row>
    <row r="3873" spans="1:5" ht="25.5" x14ac:dyDescent="0.25">
      <c r="A3873" s="459">
        <v>4948</v>
      </c>
      <c r="B3873" s="460" t="s">
        <v>12026</v>
      </c>
      <c r="C3873" s="459" t="s">
        <v>5124</v>
      </c>
      <c r="D3873" s="463">
        <v>341.63</v>
      </c>
      <c r="E3873" s="462" t="s">
        <v>258</v>
      </c>
    </row>
    <row r="3874" spans="1:5" ht="25.5" x14ac:dyDescent="0.25">
      <c r="A3874" s="459">
        <v>37561</v>
      </c>
      <c r="B3874" s="460" t="s">
        <v>12027</v>
      </c>
      <c r="C3874" s="459" t="s">
        <v>5124</v>
      </c>
      <c r="D3874" s="463">
        <v>702.71</v>
      </c>
      <c r="E3874" s="462" t="s">
        <v>258</v>
      </c>
    </row>
    <row r="3875" spans="1:5" ht="25.5" x14ac:dyDescent="0.25">
      <c r="A3875" s="459">
        <v>37562</v>
      </c>
      <c r="B3875" s="460" t="s">
        <v>12028</v>
      </c>
      <c r="C3875" s="459" t="s">
        <v>5124</v>
      </c>
      <c r="D3875" s="463">
        <v>450.71</v>
      </c>
      <c r="E3875" s="462" t="s">
        <v>258</v>
      </c>
    </row>
    <row r="3876" spans="1:5" ht="25.5" x14ac:dyDescent="0.25">
      <c r="A3876" s="459">
        <v>37585</v>
      </c>
      <c r="B3876" s="460" t="s">
        <v>12029</v>
      </c>
      <c r="C3876" s="459" t="s">
        <v>5122</v>
      </c>
      <c r="D3876" s="463">
        <v>158.56</v>
      </c>
      <c r="E3876" s="462" t="s">
        <v>258</v>
      </c>
    </row>
    <row r="3877" spans="1:5" ht="25.5" x14ac:dyDescent="0.25">
      <c r="A3877" s="459">
        <v>14164</v>
      </c>
      <c r="B3877" s="460" t="s">
        <v>12030</v>
      </c>
      <c r="C3877" s="459" t="s">
        <v>5122</v>
      </c>
      <c r="D3877" s="461">
        <v>1077.3</v>
      </c>
      <c r="E3877" s="462" t="s">
        <v>258</v>
      </c>
    </row>
    <row r="3878" spans="1:5" ht="25.5" x14ac:dyDescent="0.25">
      <c r="A3878" s="459">
        <v>14163</v>
      </c>
      <c r="B3878" s="460" t="s">
        <v>12031</v>
      </c>
      <c r="C3878" s="459" t="s">
        <v>5122</v>
      </c>
      <c r="D3878" s="461">
        <v>1224.42</v>
      </c>
      <c r="E3878" s="462" t="s">
        <v>258</v>
      </c>
    </row>
    <row r="3879" spans="1:5" ht="25.5" x14ac:dyDescent="0.25">
      <c r="A3879" s="459">
        <v>5051</v>
      </c>
      <c r="B3879" s="460" t="s">
        <v>12032</v>
      </c>
      <c r="C3879" s="459" t="s">
        <v>5122</v>
      </c>
      <c r="D3879" s="461">
        <v>1041.3499999999999</v>
      </c>
      <c r="E3879" s="462" t="s">
        <v>258</v>
      </c>
    </row>
    <row r="3880" spans="1:5" ht="25.5" x14ac:dyDescent="0.25">
      <c r="A3880" s="459">
        <v>14162</v>
      </c>
      <c r="B3880" s="460" t="s">
        <v>12033</v>
      </c>
      <c r="C3880" s="459" t="s">
        <v>5122</v>
      </c>
      <c r="D3880" s="461">
        <v>1039.8399999999999</v>
      </c>
      <c r="E3880" s="462" t="s">
        <v>258</v>
      </c>
    </row>
    <row r="3881" spans="1:5" ht="25.5" x14ac:dyDescent="0.25">
      <c r="A3881" s="459">
        <v>5052</v>
      </c>
      <c r="B3881" s="460" t="s">
        <v>12034</v>
      </c>
      <c r="C3881" s="459" t="s">
        <v>5122</v>
      </c>
      <c r="D3881" s="463">
        <v>775.87</v>
      </c>
      <c r="E3881" s="462" t="s">
        <v>258</v>
      </c>
    </row>
    <row r="3882" spans="1:5" ht="25.5" x14ac:dyDescent="0.25">
      <c r="A3882" s="459">
        <v>14166</v>
      </c>
      <c r="B3882" s="460" t="s">
        <v>12035</v>
      </c>
      <c r="C3882" s="459" t="s">
        <v>5122</v>
      </c>
      <c r="D3882" s="463">
        <v>785.72</v>
      </c>
      <c r="E3882" s="462" t="s">
        <v>258</v>
      </c>
    </row>
    <row r="3883" spans="1:5" ht="25.5" x14ac:dyDescent="0.25">
      <c r="A3883" s="459">
        <v>14165</v>
      </c>
      <c r="B3883" s="460" t="s">
        <v>12036</v>
      </c>
      <c r="C3883" s="459" t="s">
        <v>5122</v>
      </c>
      <c r="D3883" s="461">
        <v>1088.5</v>
      </c>
      <c r="E3883" s="462" t="s">
        <v>258</v>
      </c>
    </row>
    <row r="3884" spans="1:5" ht="25.5" x14ac:dyDescent="0.25">
      <c r="A3884" s="459">
        <v>5050</v>
      </c>
      <c r="B3884" s="460" t="s">
        <v>12037</v>
      </c>
      <c r="C3884" s="459" t="s">
        <v>5122</v>
      </c>
      <c r="D3884" s="463">
        <v>267.89999999999998</v>
      </c>
      <c r="E3884" s="462" t="s">
        <v>258</v>
      </c>
    </row>
    <row r="3885" spans="1:5" ht="25.5" x14ac:dyDescent="0.25">
      <c r="A3885" s="459">
        <v>12378</v>
      </c>
      <c r="B3885" s="460" t="s">
        <v>12038</v>
      </c>
      <c r="C3885" s="459" t="s">
        <v>5122</v>
      </c>
      <c r="D3885" s="463">
        <v>636.79999999999995</v>
      </c>
      <c r="E3885" s="462" t="s">
        <v>258</v>
      </c>
    </row>
    <row r="3886" spans="1:5" x14ac:dyDescent="0.25">
      <c r="A3886" s="459">
        <v>12366</v>
      </c>
      <c r="B3886" s="460" t="s">
        <v>12039</v>
      </c>
      <c r="C3886" s="459" t="s">
        <v>5122</v>
      </c>
      <c r="D3886" s="463">
        <v>540.11</v>
      </c>
      <c r="E3886" s="462" t="s">
        <v>258</v>
      </c>
    </row>
    <row r="3887" spans="1:5" x14ac:dyDescent="0.25">
      <c r="A3887" s="459">
        <v>5045</v>
      </c>
      <c r="B3887" s="460" t="s">
        <v>12040</v>
      </c>
      <c r="C3887" s="459" t="s">
        <v>5122</v>
      </c>
      <c r="D3887" s="463">
        <v>752.13</v>
      </c>
      <c r="E3887" s="462" t="s">
        <v>258</v>
      </c>
    </row>
    <row r="3888" spans="1:5" x14ac:dyDescent="0.25">
      <c r="A3888" s="459">
        <v>5044</v>
      </c>
      <c r="B3888" s="460" t="s">
        <v>12041</v>
      </c>
      <c r="C3888" s="459" t="s">
        <v>5122</v>
      </c>
      <c r="D3888" s="463">
        <v>530.64</v>
      </c>
      <c r="E3888" s="462" t="s">
        <v>258</v>
      </c>
    </row>
    <row r="3889" spans="1:5" x14ac:dyDescent="0.25">
      <c r="A3889" s="459">
        <v>5055</v>
      </c>
      <c r="B3889" s="460" t="s">
        <v>12042</v>
      </c>
      <c r="C3889" s="459" t="s">
        <v>5122</v>
      </c>
      <c r="D3889" s="463">
        <v>754.43</v>
      </c>
      <c r="E3889" s="462" t="s">
        <v>258</v>
      </c>
    </row>
    <row r="3890" spans="1:5" x14ac:dyDescent="0.25">
      <c r="A3890" s="459">
        <v>5053</v>
      </c>
      <c r="B3890" s="460" t="s">
        <v>12043</v>
      </c>
      <c r="C3890" s="459" t="s">
        <v>5122</v>
      </c>
      <c r="D3890" s="463">
        <v>587.19000000000005</v>
      </c>
      <c r="E3890" s="462" t="s">
        <v>258</v>
      </c>
    </row>
    <row r="3891" spans="1:5" x14ac:dyDescent="0.25">
      <c r="A3891" s="459">
        <v>5035</v>
      </c>
      <c r="B3891" s="460" t="s">
        <v>12044</v>
      </c>
      <c r="C3891" s="459" t="s">
        <v>5122</v>
      </c>
      <c r="D3891" s="463">
        <v>960.05</v>
      </c>
      <c r="E3891" s="462" t="s">
        <v>258</v>
      </c>
    </row>
    <row r="3892" spans="1:5" x14ac:dyDescent="0.25">
      <c r="A3892" s="459">
        <v>5036</v>
      </c>
      <c r="B3892" s="460" t="s">
        <v>12045</v>
      </c>
      <c r="C3892" s="459" t="s">
        <v>5122</v>
      </c>
      <c r="D3892" s="461">
        <v>1602.64</v>
      </c>
      <c r="E3892" s="462" t="s">
        <v>258</v>
      </c>
    </row>
    <row r="3893" spans="1:5" x14ac:dyDescent="0.25">
      <c r="A3893" s="459">
        <v>5059</v>
      </c>
      <c r="B3893" s="460" t="s">
        <v>12046</v>
      </c>
      <c r="C3893" s="459" t="s">
        <v>5122</v>
      </c>
      <c r="D3893" s="463">
        <v>750.85</v>
      </c>
      <c r="E3893" s="462" t="s">
        <v>258</v>
      </c>
    </row>
    <row r="3894" spans="1:5" x14ac:dyDescent="0.25">
      <c r="A3894" s="459">
        <v>5034</v>
      </c>
      <c r="B3894" s="460" t="s">
        <v>12047</v>
      </c>
      <c r="C3894" s="459" t="s">
        <v>5122</v>
      </c>
      <c r="D3894" s="461">
        <v>1036.0999999999999</v>
      </c>
      <c r="E3894" s="462" t="s">
        <v>258</v>
      </c>
    </row>
    <row r="3895" spans="1:5" x14ac:dyDescent="0.25">
      <c r="A3895" s="459">
        <v>5056</v>
      </c>
      <c r="B3895" s="460" t="s">
        <v>12048</v>
      </c>
      <c r="C3895" s="459" t="s">
        <v>5122</v>
      </c>
      <c r="D3895" s="463">
        <v>805.07</v>
      </c>
      <c r="E3895" s="462" t="s">
        <v>258</v>
      </c>
    </row>
    <row r="3896" spans="1:5" x14ac:dyDescent="0.25">
      <c r="A3896" s="459">
        <v>5057</v>
      </c>
      <c r="B3896" s="460" t="s">
        <v>12049</v>
      </c>
      <c r="C3896" s="459" t="s">
        <v>5122</v>
      </c>
      <c r="D3896" s="463">
        <v>645.66</v>
      </c>
      <c r="E3896" s="462" t="s">
        <v>258</v>
      </c>
    </row>
    <row r="3897" spans="1:5" x14ac:dyDescent="0.25">
      <c r="A3897" s="459">
        <v>5033</v>
      </c>
      <c r="B3897" s="460" t="s">
        <v>12050</v>
      </c>
      <c r="C3897" s="459" t="s">
        <v>5122</v>
      </c>
      <c r="D3897" s="463">
        <v>536</v>
      </c>
      <c r="E3897" s="462" t="s">
        <v>258</v>
      </c>
    </row>
    <row r="3898" spans="1:5" x14ac:dyDescent="0.25">
      <c r="A3898" s="459">
        <v>5038</v>
      </c>
      <c r="B3898" s="460" t="s">
        <v>12051</v>
      </c>
      <c r="C3898" s="459" t="s">
        <v>5122</v>
      </c>
      <c r="D3898" s="463">
        <v>436.84</v>
      </c>
      <c r="E3898" s="462" t="s">
        <v>258</v>
      </c>
    </row>
    <row r="3899" spans="1:5" x14ac:dyDescent="0.25">
      <c r="A3899" s="459">
        <v>12372</v>
      </c>
      <c r="B3899" s="460" t="s">
        <v>12052</v>
      </c>
      <c r="C3899" s="459" t="s">
        <v>5122</v>
      </c>
      <c r="D3899" s="463">
        <v>575.66</v>
      </c>
      <c r="E3899" s="462" t="s">
        <v>258</v>
      </c>
    </row>
    <row r="3900" spans="1:5" x14ac:dyDescent="0.25">
      <c r="A3900" s="459">
        <v>13339</v>
      </c>
      <c r="B3900" s="460" t="s">
        <v>12053</v>
      </c>
      <c r="C3900" s="459" t="s">
        <v>5122</v>
      </c>
      <c r="D3900" s="463">
        <v>855.78</v>
      </c>
      <c r="E3900" s="462" t="s">
        <v>258</v>
      </c>
    </row>
    <row r="3901" spans="1:5" x14ac:dyDescent="0.25">
      <c r="A3901" s="459">
        <v>12373</v>
      </c>
      <c r="B3901" s="460" t="s">
        <v>12054</v>
      </c>
      <c r="C3901" s="459" t="s">
        <v>5122</v>
      </c>
      <c r="D3901" s="463">
        <v>896.19</v>
      </c>
      <c r="E3901" s="462" t="s">
        <v>258</v>
      </c>
    </row>
    <row r="3902" spans="1:5" x14ac:dyDescent="0.25">
      <c r="A3902" s="459">
        <v>12388</v>
      </c>
      <c r="B3902" s="460" t="s">
        <v>12055</v>
      </c>
      <c r="C3902" s="459" t="s">
        <v>5122</v>
      </c>
      <c r="D3902" s="463">
        <v>158.58000000000001</v>
      </c>
      <c r="E3902" s="462" t="s">
        <v>258</v>
      </c>
    </row>
    <row r="3903" spans="1:5" x14ac:dyDescent="0.25">
      <c r="A3903" s="459">
        <v>34695</v>
      </c>
      <c r="B3903" s="460" t="s">
        <v>12056</v>
      </c>
      <c r="C3903" s="459" t="s">
        <v>5122</v>
      </c>
      <c r="D3903" s="463">
        <v>616.4</v>
      </c>
      <c r="E3903" s="462" t="s">
        <v>258</v>
      </c>
    </row>
    <row r="3904" spans="1:5" x14ac:dyDescent="0.25">
      <c r="A3904" s="459">
        <v>34692</v>
      </c>
      <c r="B3904" s="460" t="s">
        <v>12057</v>
      </c>
      <c r="C3904" s="459" t="s">
        <v>5122</v>
      </c>
      <c r="D3904" s="461">
        <v>1479.36</v>
      </c>
      <c r="E3904" s="462" t="s">
        <v>258</v>
      </c>
    </row>
    <row r="3905" spans="1:5" x14ac:dyDescent="0.25">
      <c r="A3905" s="459">
        <v>26028</v>
      </c>
      <c r="B3905" s="460" t="s">
        <v>12058</v>
      </c>
      <c r="C3905" s="459" t="s">
        <v>5135</v>
      </c>
      <c r="D3905" s="463">
        <v>269.93</v>
      </c>
      <c r="E3905" s="462" t="s">
        <v>258</v>
      </c>
    </row>
    <row r="3906" spans="1:5" ht="25.5" x14ac:dyDescent="0.25">
      <c r="A3906" s="459">
        <v>11844</v>
      </c>
      <c r="B3906" s="460" t="s">
        <v>12059</v>
      </c>
      <c r="C3906" s="459" t="s">
        <v>5125</v>
      </c>
      <c r="D3906" s="463">
        <v>49.71</v>
      </c>
      <c r="E3906" s="462" t="s">
        <v>258</v>
      </c>
    </row>
    <row r="3907" spans="1:5" ht="25.5" x14ac:dyDescent="0.25">
      <c r="A3907" s="459">
        <v>4465</v>
      </c>
      <c r="B3907" s="460" t="s">
        <v>12060</v>
      </c>
      <c r="C3907" s="459" t="s">
        <v>5125</v>
      </c>
      <c r="D3907" s="463">
        <v>47.64</v>
      </c>
      <c r="E3907" s="462" t="s">
        <v>258</v>
      </c>
    </row>
    <row r="3908" spans="1:5" ht="25.5" x14ac:dyDescent="0.25">
      <c r="A3908" s="459">
        <v>35273</v>
      </c>
      <c r="B3908" s="460" t="s">
        <v>12061</v>
      </c>
      <c r="C3908" s="459" t="s">
        <v>5125</v>
      </c>
      <c r="D3908" s="463">
        <v>52.64</v>
      </c>
      <c r="E3908" s="462" t="s">
        <v>258</v>
      </c>
    </row>
    <row r="3909" spans="1:5" ht="25.5" x14ac:dyDescent="0.25">
      <c r="A3909" s="459">
        <v>4470</v>
      </c>
      <c r="B3909" s="460" t="s">
        <v>12062</v>
      </c>
      <c r="C3909" s="459" t="s">
        <v>5125</v>
      </c>
      <c r="D3909" s="463">
        <v>78.66</v>
      </c>
      <c r="E3909" s="462" t="s">
        <v>258</v>
      </c>
    </row>
    <row r="3910" spans="1:5" ht="25.5" x14ac:dyDescent="0.25">
      <c r="A3910" s="459">
        <v>20204</v>
      </c>
      <c r="B3910" s="460" t="s">
        <v>12063</v>
      </c>
      <c r="C3910" s="459" t="s">
        <v>5125</v>
      </c>
      <c r="D3910" s="463">
        <v>70.2</v>
      </c>
      <c r="E3910" s="462" t="s">
        <v>258</v>
      </c>
    </row>
    <row r="3911" spans="1:5" ht="25.5" x14ac:dyDescent="0.25">
      <c r="A3911" s="459">
        <v>20208</v>
      </c>
      <c r="B3911" s="460" t="s">
        <v>12064</v>
      </c>
      <c r="C3911" s="459" t="s">
        <v>5125</v>
      </c>
      <c r="D3911" s="463">
        <v>82.42</v>
      </c>
      <c r="E3911" s="462" t="s">
        <v>258</v>
      </c>
    </row>
    <row r="3912" spans="1:5" ht="25.5" x14ac:dyDescent="0.25">
      <c r="A3912" s="459">
        <v>4437</v>
      </c>
      <c r="B3912" s="460" t="s">
        <v>12065</v>
      </c>
      <c r="C3912" s="459" t="s">
        <v>5125</v>
      </c>
      <c r="D3912" s="463">
        <v>56.96</v>
      </c>
      <c r="E3912" s="462" t="s">
        <v>258</v>
      </c>
    </row>
    <row r="3913" spans="1:5" ht="25.5" x14ac:dyDescent="0.25">
      <c r="A3913" s="459">
        <v>14580</v>
      </c>
      <c r="B3913" s="460" t="s">
        <v>12066</v>
      </c>
      <c r="C3913" s="459" t="s">
        <v>5125</v>
      </c>
      <c r="D3913" s="463">
        <v>62.04</v>
      </c>
      <c r="E3913" s="462" t="s">
        <v>258</v>
      </c>
    </row>
    <row r="3914" spans="1:5" x14ac:dyDescent="0.25">
      <c r="A3914" s="459">
        <v>40304</v>
      </c>
      <c r="B3914" s="460" t="s">
        <v>12067</v>
      </c>
      <c r="C3914" s="459" t="s">
        <v>5126</v>
      </c>
      <c r="D3914" s="463">
        <v>12.49</v>
      </c>
      <c r="E3914" s="462" t="s">
        <v>258</v>
      </c>
    </row>
    <row r="3915" spans="1:5" x14ac:dyDescent="0.25">
      <c r="A3915" s="459">
        <v>5065</v>
      </c>
      <c r="B3915" s="460" t="s">
        <v>12068</v>
      </c>
      <c r="C3915" s="459" t="s">
        <v>5126</v>
      </c>
      <c r="D3915" s="463">
        <v>19.25</v>
      </c>
      <c r="E3915" s="462" t="s">
        <v>258</v>
      </c>
    </row>
    <row r="3916" spans="1:5" x14ac:dyDescent="0.25">
      <c r="A3916" s="459">
        <v>5072</v>
      </c>
      <c r="B3916" s="460" t="s">
        <v>12069</v>
      </c>
      <c r="C3916" s="459" t="s">
        <v>5126</v>
      </c>
      <c r="D3916" s="463">
        <v>17.809999999999999</v>
      </c>
      <c r="E3916" s="462" t="s">
        <v>258</v>
      </c>
    </row>
    <row r="3917" spans="1:5" x14ac:dyDescent="0.25">
      <c r="A3917" s="459">
        <v>5066</v>
      </c>
      <c r="B3917" s="460" t="s">
        <v>12070</v>
      </c>
      <c r="C3917" s="459" t="s">
        <v>5126</v>
      </c>
      <c r="D3917" s="463">
        <v>13.33</v>
      </c>
      <c r="E3917" s="462" t="s">
        <v>258</v>
      </c>
    </row>
    <row r="3918" spans="1:5" x14ac:dyDescent="0.25">
      <c r="A3918" s="459">
        <v>5063</v>
      </c>
      <c r="B3918" s="460" t="s">
        <v>12071</v>
      </c>
      <c r="C3918" s="459" t="s">
        <v>5126</v>
      </c>
      <c r="D3918" s="463">
        <v>12.07</v>
      </c>
      <c r="E3918" s="462" t="s">
        <v>258</v>
      </c>
    </row>
    <row r="3919" spans="1:5" x14ac:dyDescent="0.25">
      <c r="A3919" s="459">
        <v>20247</v>
      </c>
      <c r="B3919" s="460" t="s">
        <v>12072</v>
      </c>
      <c r="C3919" s="459" t="s">
        <v>5126</v>
      </c>
      <c r="D3919" s="463">
        <v>11.2</v>
      </c>
      <c r="E3919" s="462" t="s">
        <v>258</v>
      </c>
    </row>
    <row r="3920" spans="1:5" x14ac:dyDescent="0.25">
      <c r="A3920" s="459">
        <v>5074</v>
      </c>
      <c r="B3920" s="460" t="s">
        <v>12073</v>
      </c>
      <c r="C3920" s="459" t="s">
        <v>5126</v>
      </c>
      <c r="D3920" s="463">
        <v>11.34</v>
      </c>
      <c r="E3920" s="462" t="s">
        <v>258</v>
      </c>
    </row>
    <row r="3921" spans="1:5" x14ac:dyDescent="0.25">
      <c r="A3921" s="459">
        <v>5067</v>
      </c>
      <c r="B3921" s="460" t="s">
        <v>12074</v>
      </c>
      <c r="C3921" s="459" t="s">
        <v>5126</v>
      </c>
      <c r="D3921" s="463">
        <v>10.78</v>
      </c>
      <c r="E3921" s="462" t="s">
        <v>258</v>
      </c>
    </row>
    <row r="3922" spans="1:5" x14ac:dyDescent="0.25">
      <c r="A3922" s="459">
        <v>5078</v>
      </c>
      <c r="B3922" s="460" t="s">
        <v>12075</v>
      </c>
      <c r="C3922" s="459" t="s">
        <v>5126</v>
      </c>
      <c r="D3922" s="463">
        <v>10.66</v>
      </c>
      <c r="E3922" s="462" t="s">
        <v>258</v>
      </c>
    </row>
    <row r="3923" spans="1:5" x14ac:dyDescent="0.25">
      <c r="A3923" s="459">
        <v>5068</v>
      </c>
      <c r="B3923" s="460" t="s">
        <v>12076</v>
      </c>
      <c r="C3923" s="459" t="s">
        <v>5126</v>
      </c>
      <c r="D3923" s="463">
        <v>10.119999999999999</v>
      </c>
      <c r="E3923" s="462" t="s">
        <v>258</v>
      </c>
    </row>
    <row r="3924" spans="1:5" x14ac:dyDescent="0.25">
      <c r="A3924" s="459">
        <v>5073</v>
      </c>
      <c r="B3924" s="460" t="s">
        <v>12077</v>
      </c>
      <c r="C3924" s="459" t="s">
        <v>5126</v>
      </c>
      <c r="D3924" s="463">
        <v>10.31</v>
      </c>
      <c r="E3924" s="462" t="s">
        <v>258</v>
      </c>
    </row>
    <row r="3925" spans="1:5" x14ac:dyDescent="0.25">
      <c r="A3925" s="459">
        <v>5069</v>
      </c>
      <c r="B3925" s="460" t="s">
        <v>12078</v>
      </c>
      <c r="C3925" s="459" t="s">
        <v>5126</v>
      </c>
      <c r="D3925" s="463">
        <v>10.31</v>
      </c>
      <c r="E3925" s="462" t="s">
        <v>258</v>
      </c>
    </row>
    <row r="3926" spans="1:5" x14ac:dyDescent="0.25">
      <c r="A3926" s="459">
        <v>5070</v>
      </c>
      <c r="B3926" s="460" t="s">
        <v>12079</v>
      </c>
      <c r="C3926" s="459" t="s">
        <v>5126</v>
      </c>
      <c r="D3926" s="463">
        <v>10.43</v>
      </c>
      <c r="E3926" s="462" t="s">
        <v>258</v>
      </c>
    </row>
    <row r="3927" spans="1:5" x14ac:dyDescent="0.25">
      <c r="A3927" s="459">
        <v>5071</v>
      </c>
      <c r="B3927" s="460" t="s">
        <v>12080</v>
      </c>
      <c r="C3927" s="459" t="s">
        <v>5126</v>
      </c>
      <c r="D3927" s="463">
        <v>10.119999999999999</v>
      </c>
      <c r="E3927" s="462" t="s">
        <v>258</v>
      </c>
    </row>
    <row r="3928" spans="1:5" x14ac:dyDescent="0.25">
      <c r="A3928" s="459">
        <v>5061</v>
      </c>
      <c r="B3928" s="460" t="s">
        <v>12081</v>
      </c>
      <c r="C3928" s="459" t="s">
        <v>5126</v>
      </c>
      <c r="D3928" s="463">
        <v>9.9499999999999993</v>
      </c>
      <c r="E3928" s="462" t="s">
        <v>258</v>
      </c>
    </row>
    <row r="3929" spans="1:5" x14ac:dyDescent="0.25">
      <c r="A3929" s="459">
        <v>5075</v>
      </c>
      <c r="B3929" s="460" t="s">
        <v>12082</v>
      </c>
      <c r="C3929" s="459" t="s">
        <v>5126</v>
      </c>
      <c r="D3929" s="463">
        <v>10.119999999999999</v>
      </c>
      <c r="E3929" s="462" t="s">
        <v>258</v>
      </c>
    </row>
    <row r="3930" spans="1:5" x14ac:dyDescent="0.25">
      <c r="A3930" s="459">
        <v>39027</v>
      </c>
      <c r="B3930" s="460" t="s">
        <v>12083</v>
      </c>
      <c r="C3930" s="459" t="s">
        <v>5126</v>
      </c>
      <c r="D3930" s="463">
        <v>10.11</v>
      </c>
      <c r="E3930" s="462" t="s">
        <v>258</v>
      </c>
    </row>
    <row r="3931" spans="1:5" x14ac:dyDescent="0.25">
      <c r="A3931" s="459">
        <v>5062</v>
      </c>
      <c r="B3931" s="460" t="s">
        <v>12084</v>
      </c>
      <c r="C3931" s="459" t="s">
        <v>5126</v>
      </c>
      <c r="D3931" s="463">
        <v>10.25</v>
      </c>
      <c r="E3931" s="462" t="s">
        <v>258</v>
      </c>
    </row>
    <row r="3932" spans="1:5" x14ac:dyDescent="0.25">
      <c r="A3932" s="459">
        <v>40568</v>
      </c>
      <c r="B3932" s="460" t="s">
        <v>12085</v>
      </c>
      <c r="C3932" s="459" t="s">
        <v>5126</v>
      </c>
      <c r="D3932" s="463">
        <v>10.19</v>
      </c>
      <c r="E3932" s="462" t="s">
        <v>258</v>
      </c>
    </row>
    <row r="3933" spans="1:5" x14ac:dyDescent="0.25">
      <c r="A3933" s="459">
        <v>39026</v>
      </c>
      <c r="B3933" s="460" t="s">
        <v>12086</v>
      </c>
      <c r="C3933" s="459" t="s">
        <v>5126</v>
      </c>
      <c r="D3933" s="463">
        <v>11.38</v>
      </c>
      <c r="E3933" s="462" t="s">
        <v>258</v>
      </c>
    </row>
    <row r="3934" spans="1:5" x14ac:dyDescent="0.25">
      <c r="A3934" s="459">
        <v>11572</v>
      </c>
      <c r="B3934" s="460" t="s">
        <v>12087</v>
      </c>
      <c r="C3934" s="459" t="s">
        <v>5122</v>
      </c>
      <c r="D3934" s="463">
        <v>15.2</v>
      </c>
      <c r="E3934" s="462" t="s">
        <v>258</v>
      </c>
    </row>
    <row r="3935" spans="1:5" ht="38.25" x14ac:dyDescent="0.25">
      <c r="A3935" s="459">
        <v>42431</v>
      </c>
      <c r="B3935" s="460" t="s">
        <v>12088</v>
      </c>
      <c r="C3935" s="459" t="s">
        <v>5122</v>
      </c>
      <c r="D3935" s="461">
        <v>2248.1799999999998</v>
      </c>
      <c r="E3935" s="462" t="s">
        <v>258</v>
      </c>
    </row>
    <row r="3936" spans="1:5" x14ac:dyDescent="0.25">
      <c r="A3936" s="459">
        <v>11149</v>
      </c>
      <c r="B3936" s="460" t="s">
        <v>12089</v>
      </c>
      <c r="C3936" s="459" t="s">
        <v>5141</v>
      </c>
      <c r="D3936" s="463">
        <v>147.41</v>
      </c>
      <c r="E3936" s="462" t="s">
        <v>258</v>
      </c>
    </row>
    <row r="3937" spans="1:5" ht="25.5" x14ac:dyDescent="0.25">
      <c r="A3937" s="459">
        <v>511</v>
      </c>
      <c r="B3937" s="460" t="s">
        <v>12090</v>
      </c>
      <c r="C3937" s="459" t="s">
        <v>5127</v>
      </c>
      <c r="D3937" s="463">
        <v>13.63</v>
      </c>
      <c r="E3937" s="462" t="s">
        <v>258</v>
      </c>
    </row>
    <row r="3938" spans="1:5" x14ac:dyDescent="0.25">
      <c r="A3938" s="459">
        <v>11174</v>
      </c>
      <c r="B3938" s="460" t="s">
        <v>12091</v>
      </c>
      <c r="C3938" s="459" t="s">
        <v>5128</v>
      </c>
      <c r="D3938" s="463">
        <v>418.54</v>
      </c>
      <c r="E3938" s="462" t="s">
        <v>258</v>
      </c>
    </row>
    <row r="3939" spans="1:5" ht="25.5" x14ac:dyDescent="0.25">
      <c r="A3939" s="459">
        <v>37540</v>
      </c>
      <c r="B3939" s="460" t="s">
        <v>12092</v>
      </c>
      <c r="C3939" s="459" t="s">
        <v>5122</v>
      </c>
      <c r="D3939" s="461">
        <v>56076.67</v>
      </c>
      <c r="E3939" s="462" t="s">
        <v>258</v>
      </c>
    </row>
    <row r="3940" spans="1:5" ht="25.5" x14ac:dyDescent="0.25">
      <c r="A3940" s="459">
        <v>37548</v>
      </c>
      <c r="B3940" s="460" t="s">
        <v>12093</v>
      </c>
      <c r="C3940" s="459" t="s">
        <v>5122</v>
      </c>
      <c r="D3940" s="461">
        <v>74329.34</v>
      </c>
      <c r="E3940" s="462" t="s">
        <v>258</v>
      </c>
    </row>
    <row r="3941" spans="1:5" ht="25.5" x14ac:dyDescent="0.25">
      <c r="A3941" s="459">
        <v>39828</v>
      </c>
      <c r="B3941" s="460" t="s">
        <v>12094</v>
      </c>
      <c r="C3941" s="459" t="s">
        <v>5122</v>
      </c>
      <c r="D3941" s="463">
        <v>445.9</v>
      </c>
      <c r="E3941" s="462" t="s">
        <v>258</v>
      </c>
    </row>
    <row r="3942" spans="1:5" ht="38.25" x14ac:dyDescent="0.25">
      <c r="A3942" s="459">
        <v>12273</v>
      </c>
      <c r="B3942" s="460" t="s">
        <v>12095</v>
      </c>
      <c r="C3942" s="459" t="s">
        <v>5122</v>
      </c>
      <c r="D3942" s="463">
        <v>52.48</v>
      </c>
      <c r="E3942" s="462" t="s">
        <v>258</v>
      </c>
    </row>
    <row r="3943" spans="1:5" x14ac:dyDescent="0.25">
      <c r="A3943" s="459">
        <v>38392</v>
      </c>
      <c r="B3943" s="460" t="s">
        <v>12096</v>
      </c>
      <c r="C3943" s="459" t="s">
        <v>5122</v>
      </c>
      <c r="D3943" s="463">
        <v>43.91</v>
      </c>
      <c r="E3943" s="462" t="s">
        <v>258</v>
      </c>
    </row>
    <row r="3944" spans="1:5" x14ac:dyDescent="0.25">
      <c r="A3944" s="459">
        <v>11735</v>
      </c>
      <c r="B3944" s="460" t="s">
        <v>12097</v>
      </c>
      <c r="C3944" s="459" t="s">
        <v>5122</v>
      </c>
      <c r="D3944" s="463">
        <v>4.08</v>
      </c>
      <c r="E3944" s="462" t="s">
        <v>258</v>
      </c>
    </row>
    <row r="3945" spans="1:5" x14ac:dyDescent="0.25">
      <c r="A3945" s="459">
        <v>11733</v>
      </c>
      <c r="B3945" s="460" t="s">
        <v>12098</v>
      </c>
      <c r="C3945" s="459" t="s">
        <v>5122</v>
      </c>
      <c r="D3945" s="463">
        <v>1.99</v>
      </c>
      <c r="E3945" s="462" t="s">
        <v>258</v>
      </c>
    </row>
    <row r="3946" spans="1:5" x14ac:dyDescent="0.25">
      <c r="A3946" s="459">
        <v>11734</v>
      </c>
      <c r="B3946" s="460" t="s">
        <v>12099</v>
      </c>
      <c r="C3946" s="459" t="s">
        <v>5122</v>
      </c>
      <c r="D3946" s="463">
        <v>3.08</v>
      </c>
      <c r="E3946" s="462" t="s">
        <v>258</v>
      </c>
    </row>
    <row r="3947" spans="1:5" x14ac:dyDescent="0.25">
      <c r="A3947" s="459">
        <v>11737</v>
      </c>
      <c r="B3947" s="460" t="s">
        <v>12100</v>
      </c>
      <c r="C3947" s="459" t="s">
        <v>5122</v>
      </c>
      <c r="D3947" s="463">
        <v>5.44</v>
      </c>
      <c r="E3947" s="462" t="s">
        <v>258</v>
      </c>
    </row>
    <row r="3948" spans="1:5" x14ac:dyDescent="0.25">
      <c r="A3948" s="459">
        <v>11738</v>
      </c>
      <c r="B3948" s="460" t="s">
        <v>12101</v>
      </c>
      <c r="C3948" s="459" t="s">
        <v>5122</v>
      </c>
      <c r="D3948" s="463">
        <v>8.85</v>
      </c>
      <c r="E3948" s="462" t="s">
        <v>258</v>
      </c>
    </row>
    <row r="3949" spans="1:5" x14ac:dyDescent="0.25">
      <c r="A3949" s="459">
        <v>36143</v>
      </c>
      <c r="B3949" s="460" t="s">
        <v>12102</v>
      </c>
      <c r="C3949" s="459" t="s">
        <v>5122</v>
      </c>
      <c r="D3949" s="463">
        <v>22.96</v>
      </c>
      <c r="E3949" s="462" t="s">
        <v>258</v>
      </c>
    </row>
    <row r="3950" spans="1:5" x14ac:dyDescent="0.25">
      <c r="A3950" s="459">
        <v>36142</v>
      </c>
      <c r="B3950" s="460" t="s">
        <v>12103</v>
      </c>
      <c r="C3950" s="459" t="s">
        <v>5122</v>
      </c>
      <c r="D3950" s="463">
        <v>1.68</v>
      </c>
      <c r="E3950" s="462" t="s">
        <v>258</v>
      </c>
    </row>
    <row r="3951" spans="1:5" x14ac:dyDescent="0.25">
      <c r="A3951" s="459">
        <v>36146</v>
      </c>
      <c r="B3951" s="460" t="s">
        <v>12104</v>
      </c>
      <c r="C3951" s="459" t="s">
        <v>5122</v>
      </c>
      <c r="D3951" s="463">
        <v>190.4</v>
      </c>
      <c r="E3951" s="462" t="s">
        <v>258</v>
      </c>
    </row>
    <row r="3952" spans="1:5" ht="25.5" x14ac:dyDescent="0.25">
      <c r="A3952" s="459">
        <v>39015</v>
      </c>
      <c r="B3952" s="460" t="s">
        <v>12105</v>
      </c>
      <c r="C3952" s="459" t="s">
        <v>5122</v>
      </c>
      <c r="D3952" s="463">
        <v>0.68</v>
      </c>
      <c r="E3952" s="462" t="s">
        <v>258</v>
      </c>
    </row>
    <row r="3953" spans="1:5" x14ac:dyDescent="0.25">
      <c r="A3953" s="459">
        <v>38377</v>
      </c>
      <c r="B3953" s="460" t="s">
        <v>12106</v>
      </c>
      <c r="C3953" s="459" t="s">
        <v>5122</v>
      </c>
      <c r="D3953" s="463">
        <v>23.43</v>
      </c>
      <c r="E3953" s="462" t="s">
        <v>258</v>
      </c>
    </row>
    <row r="3954" spans="1:5" x14ac:dyDescent="0.25">
      <c r="A3954" s="459">
        <v>38376</v>
      </c>
      <c r="B3954" s="460" t="s">
        <v>12107</v>
      </c>
      <c r="C3954" s="459" t="s">
        <v>5122</v>
      </c>
      <c r="D3954" s="463">
        <v>26.72</v>
      </c>
      <c r="E3954" s="462" t="s">
        <v>258</v>
      </c>
    </row>
    <row r="3955" spans="1:5" x14ac:dyDescent="0.25">
      <c r="A3955" s="459">
        <v>38116</v>
      </c>
      <c r="B3955" s="460" t="s">
        <v>12108</v>
      </c>
      <c r="C3955" s="459" t="s">
        <v>5122</v>
      </c>
      <c r="D3955" s="463">
        <v>4.7</v>
      </c>
      <c r="E3955" s="462" t="s">
        <v>258</v>
      </c>
    </row>
    <row r="3956" spans="1:5" ht="25.5" x14ac:dyDescent="0.25">
      <c r="A3956" s="459">
        <v>38066</v>
      </c>
      <c r="B3956" s="460" t="s">
        <v>12109</v>
      </c>
      <c r="C3956" s="459" t="s">
        <v>5122</v>
      </c>
      <c r="D3956" s="463">
        <v>7.75</v>
      </c>
      <c r="E3956" s="462" t="s">
        <v>258</v>
      </c>
    </row>
    <row r="3957" spans="1:5" x14ac:dyDescent="0.25">
      <c r="A3957" s="459">
        <v>38117</v>
      </c>
      <c r="B3957" s="460" t="s">
        <v>12110</v>
      </c>
      <c r="C3957" s="459" t="s">
        <v>5122</v>
      </c>
      <c r="D3957" s="463">
        <v>8</v>
      </c>
      <c r="E3957" s="462" t="s">
        <v>258</v>
      </c>
    </row>
    <row r="3958" spans="1:5" ht="25.5" x14ac:dyDescent="0.25">
      <c r="A3958" s="459">
        <v>38067</v>
      </c>
      <c r="B3958" s="460" t="s">
        <v>12111</v>
      </c>
      <c r="C3958" s="459" t="s">
        <v>5122</v>
      </c>
      <c r="D3958" s="463">
        <v>10.92</v>
      </c>
      <c r="E3958" s="462" t="s">
        <v>258</v>
      </c>
    </row>
    <row r="3959" spans="1:5" ht="25.5" x14ac:dyDescent="0.25">
      <c r="A3959" s="459">
        <v>41757</v>
      </c>
      <c r="B3959" s="460" t="s">
        <v>12112</v>
      </c>
      <c r="C3959" s="459" t="s">
        <v>5122</v>
      </c>
      <c r="D3959" s="461">
        <v>3064.01</v>
      </c>
      <c r="E3959" s="462" t="s">
        <v>258</v>
      </c>
    </row>
    <row r="3960" spans="1:5" ht="25.5" x14ac:dyDescent="0.25">
      <c r="A3960" s="459">
        <v>5080</v>
      </c>
      <c r="B3960" s="460" t="s">
        <v>12113</v>
      </c>
      <c r="C3960" s="459" t="s">
        <v>5122</v>
      </c>
      <c r="D3960" s="463">
        <v>10.78</v>
      </c>
      <c r="E3960" s="462" t="s">
        <v>258</v>
      </c>
    </row>
    <row r="3961" spans="1:5" ht="38.25" x14ac:dyDescent="0.25">
      <c r="A3961" s="459">
        <v>11522</v>
      </c>
      <c r="B3961" s="460" t="s">
        <v>12114</v>
      </c>
      <c r="C3961" s="459" t="s">
        <v>5122</v>
      </c>
      <c r="D3961" s="463">
        <v>13.47</v>
      </c>
      <c r="E3961" s="462" t="s">
        <v>258</v>
      </c>
    </row>
    <row r="3962" spans="1:5" ht="38.25" x14ac:dyDescent="0.25">
      <c r="A3962" s="459">
        <v>11523</v>
      </c>
      <c r="B3962" s="460" t="s">
        <v>12115</v>
      </c>
      <c r="C3962" s="459" t="s">
        <v>5122</v>
      </c>
      <c r="D3962" s="463">
        <v>12.61</v>
      </c>
      <c r="E3962" s="462" t="s">
        <v>258</v>
      </c>
    </row>
    <row r="3963" spans="1:5" ht="25.5" x14ac:dyDescent="0.25">
      <c r="A3963" s="459">
        <v>11524</v>
      </c>
      <c r="B3963" s="460" t="s">
        <v>12116</v>
      </c>
      <c r="C3963" s="459" t="s">
        <v>5122</v>
      </c>
      <c r="D3963" s="463">
        <v>25.96</v>
      </c>
      <c r="E3963" s="462" t="s">
        <v>258</v>
      </c>
    </row>
    <row r="3964" spans="1:5" ht="25.5" x14ac:dyDescent="0.25">
      <c r="A3964" s="459">
        <v>38168</v>
      </c>
      <c r="B3964" s="460" t="s">
        <v>12117</v>
      </c>
      <c r="C3964" s="459" t="s">
        <v>5122</v>
      </c>
      <c r="D3964" s="463">
        <v>125.31</v>
      </c>
      <c r="E3964" s="462" t="s">
        <v>258</v>
      </c>
    </row>
    <row r="3965" spans="1:5" ht="25.5" x14ac:dyDescent="0.25">
      <c r="A3965" s="459">
        <v>13393</v>
      </c>
      <c r="B3965" s="460" t="s">
        <v>12118</v>
      </c>
      <c r="C3965" s="459" t="s">
        <v>5122</v>
      </c>
      <c r="D3965" s="463">
        <v>321.83</v>
      </c>
      <c r="E3965" s="462" t="s">
        <v>258</v>
      </c>
    </row>
    <row r="3966" spans="1:5" ht="25.5" x14ac:dyDescent="0.25">
      <c r="A3966" s="459">
        <v>13395</v>
      </c>
      <c r="B3966" s="460" t="s">
        <v>12119</v>
      </c>
      <c r="C3966" s="459" t="s">
        <v>5122</v>
      </c>
      <c r="D3966" s="463">
        <v>385.91</v>
      </c>
      <c r="E3966" s="462" t="s">
        <v>258</v>
      </c>
    </row>
    <row r="3967" spans="1:5" ht="25.5" x14ac:dyDescent="0.25">
      <c r="A3967" s="459">
        <v>12039</v>
      </c>
      <c r="B3967" s="460" t="s">
        <v>12120</v>
      </c>
      <c r="C3967" s="459" t="s">
        <v>5122</v>
      </c>
      <c r="D3967" s="463">
        <v>516.39</v>
      </c>
      <c r="E3967" s="462" t="s">
        <v>258</v>
      </c>
    </row>
    <row r="3968" spans="1:5" ht="25.5" x14ac:dyDescent="0.25">
      <c r="A3968" s="459">
        <v>13396</v>
      </c>
      <c r="B3968" s="460" t="s">
        <v>12121</v>
      </c>
      <c r="C3968" s="459" t="s">
        <v>5122</v>
      </c>
      <c r="D3968" s="463">
        <v>825.94</v>
      </c>
      <c r="E3968" s="462" t="s">
        <v>258</v>
      </c>
    </row>
    <row r="3969" spans="1:5" ht="25.5" x14ac:dyDescent="0.25">
      <c r="A3969" s="459">
        <v>13397</v>
      </c>
      <c r="B3969" s="460" t="s">
        <v>12122</v>
      </c>
      <c r="C3969" s="459" t="s">
        <v>5122</v>
      </c>
      <c r="D3969" s="463">
        <v>834.8</v>
      </c>
      <c r="E3969" s="462" t="s">
        <v>258</v>
      </c>
    </row>
    <row r="3970" spans="1:5" ht="25.5" x14ac:dyDescent="0.25">
      <c r="A3970" s="459">
        <v>12041</v>
      </c>
      <c r="B3970" s="460" t="s">
        <v>12123</v>
      </c>
      <c r="C3970" s="459" t="s">
        <v>5122</v>
      </c>
      <c r="D3970" s="461">
        <v>1129.74</v>
      </c>
      <c r="E3970" s="462" t="s">
        <v>258</v>
      </c>
    </row>
    <row r="3971" spans="1:5" ht="25.5" x14ac:dyDescent="0.25">
      <c r="A3971" s="459">
        <v>12043</v>
      </c>
      <c r="B3971" s="460" t="s">
        <v>12124</v>
      </c>
      <c r="C3971" s="459" t="s">
        <v>5122</v>
      </c>
      <c r="D3971" s="461">
        <v>1302.69</v>
      </c>
      <c r="E3971" s="462" t="s">
        <v>258</v>
      </c>
    </row>
    <row r="3972" spans="1:5" ht="25.5" x14ac:dyDescent="0.25">
      <c r="A3972" s="459">
        <v>39762</v>
      </c>
      <c r="B3972" s="460" t="s">
        <v>12125</v>
      </c>
      <c r="C3972" s="459" t="s">
        <v>5122</v>
      </c>
      <c r="D3972" s="463">
        <v>880.11</v>
      </c>
      <c r="E3972" s="462" t="s">
        <v>258</v>
      </c>
    </row>
    <row r="3973" spans="1:5" ht="25.5" x14ac:dyDescent="0.25">
      <c r="A3973" s="459">
        <v>12042</v>
      </c>
      <c r="B3973" s="460" t="s">
        <v>12126</v>
      </c>
      <c r="C3973" s="459" t="s">
        <v>5122</v>
      </c>
      <c r="D3973" s="463">
        <v>880.33</v>
      </c>
      <c r="E3973" s="462" t="s">
        <v>258</v>
      </c>
    </row>
    <row r="3974" spans="1:5" ht="25.5" x14ac:dyDescent="0.25">
      <c r="A3974" s="459">
        <v>39763</v>
      </c>
      <c r="B3974" s="460" t="s">
        <v>12127</v>
      </c>
      <c r="C3974" s="459" t="s">
        <v>5122</v>
      </c>
      <c r="D3974" s="461">
        <v>1328.26</v>
      </c>
      <c r="E3974" s="462" t="s">
        <v>258</v>
      </c>
    </row>
    <row r="3975" spans="1:5" ht="25.5" x14ac:dyDescent="0.25">
      <c r="A3975" s="459">
        <v>39756</v>
      </c>
      <c r="B3975" s="460" t="s">
        <v>12128</v>
      </c>
      <c r="C3975" s="459" t="s">
        <v>5122</v>
      </c>
      <c r="D3975" s="463">
        <v>402.7</v>
      </c>
      <c r="E3975" s="462" t="s">
        <v>258</v>
      </c>
    </row>
    <row r="3976" spans="1:5" ht="25.5" x14ac:dyDescent="0.25">
      <c r="A3976" s="459">
        <v>12038</v>
      </c>
      <c r="B3976" s="460" t="s">
        <v>12129</v>
      </c>
      <c r="C3976" s="459" t="s">
        <v>5122</v>
      </c>
      <c r="D3976" s="463">
        <v>449.58</v>
      </c>
      <c r="E3976" s="462" t="s">
        <v>258</v>
      </c>
    </row>
    <row r="3977" spans="1:5" ht="25.5" x14ac:dyDescent="0.25">
      <c r="A3977" s="459">
        <v>12040</v>
      </c>
      <c r="B3977" s="460" t="s">
        <v>12130</v>
      </c>
      <c r="C3977" s="459" t="s">
        <v>5122</v>
      </c>
      <c r="D3977" s="463">
        <v>574.44000000000005</v>
      </c>
      <c r="E3977" s="462" t="s">
        <v>258</v>
      </c>
    </row>
    <row r="3978" spans="1:5" ht="25.5" x14ac:dyDescent="0.25">
      <c r="A3978" s="459">
        <v>39757</v>
      </c>
      <c r="B3978" s="460" t="s">
        <v>12131</v>
      </c>
      <c r="C3978" s="459" t="s">
        <v>5122</v>
      </c>
      <c r="D3978" s="463">
        <v>614.24</v>
      </c>
      <c r="E3978" s="462" t="s">
        <v>258</v>
      </c>
    </row>
    <row r="3979" spans="1:5" ht="25.5" x14ac:dyDescent="0.25">
      <c r="A3979" s="459">
        <v>39758</v>
      </c>
      <c r="B3979" s="460" t="s">
        <v>12132</v>
      </c>
      <c r="C3979" s="459" t="s">
        <v>5122</v>
      </c>
      <c r="D3979" s="463">
        <v>797.32</v>
      </c>
      <c r="E3979" s="462" t="s">
        <v>258</v>
      </c>
    </row>
    <row r="3980" spans="1:5" ht="25.5" x14ac:dyDescent="0.25">
      <c r="A3980" s="459">
        <v>39759</v>
      </c>
      <c r="B3980" s="460" t="s">
        <v>12133</v>
      </c>
      <c r="C3980" s="459" t="s">
        <v>5122</v>
      </c>
      <c r="D3980" s="461">
        <v>1089.3699999999999</v>
      </c>
      <c r="E3980" s="462" t="s">
        <v>258</v>
      </c>
    </row>
    <row r="3981" spans="1:5" ht="25.5" x14ac:dyDescent="0.25">
      <c r="A3981" s="459">
        <v>39760</v>
      </c>
      <c r="B3981" s="460" t="s">
        <v>12134</v>
      </c>
      <c r="C3981" s="459" t="s">
        <v>5122</v>
      </c>
      <c r="D3981" s="461">
        <v>1094.3699999999999</v>
      </c>
      <c r="E3981" s="462" t="s">
        <v>258</v>
      </c>
    </row>
    <row r="3982" spans="1:5" ht="25.5" x14ac:dyDescent="0.25">
      <c r="A3982" s="459">
        <v>39761</v>
      </c>
      <c r="B3982" s="460" t="s">
        <v>12135</v>
      </c>
      <c r="C3982" s="459" t="s">
        <v>5122</v>
      </c>
      <c r="D3982" s="461">
        <v>1400.63</v>
      </c>
      <c r="E3982" s="462" t="s">
        <v>258</v>
      </c>
    </row>
    <row r="3983" spans="1:5" ht="25.5" x14ac:dyDescent="0.25">
      <c r="A3983" s="459">
        <v>39765</v>
      </c>
      <c r="B3983" s="460" t="s">
        <v>12136</v>
      </c>
      <c r="C3983" s="459" t="s">
        <v>5122</v>
      </c>
      <c r="D3983" s="463">
        <v>62.19</v>
      </c>
      <c r="E3983" s="462" t="s">
        <v>258</v>
      </c>
    </row>
    <row r="3984" spans="1:5" ht="25.5" x14ac:dyDescent="0.25">
      <c r="A3984" s="459">
        <v>13399</v>
      </c>
      <c r="B3984" s="460" t="s">
        <v>12137</v>
      </c>
      <c r="C3984" s="459" t="s">
        <v>5122</v>
      </c>
      <c r="D3984" s="463">
        <v>35.369999999999997</v>
      </c>
      <c r="E3984" s="462" t="s">
        <v>258</v>
      </c>
    </row>
    <row r="3985" spans="1:5" ht="25.5" x14ac:dyDescent="0.25">
      <c r="A3985" s="459">
        <v>39764</v>
      </c>
      <c r="B3985" s="460" t="s">
        <v>12138</v>
      </c>
      <c r="C3985" s="459" t="s">
        <v>5122</v>
      </c>
      <c r="D3985" s="463">
        <v>48.64</v>
      </c>
      <c r="E3985" s="462" t="s">
        <v>258</v>
      </c>
    </row>
    <row r="3986" spans="1:5" ht="25.5" x14ac:dyDescent="0.25">
      <c r="A3986" s="459">
        <v>39805</v>
      </c>
      <c r="B3986" s="460" t="s">
        <v>12139</v>
      </c>
      <c r="C3986" s="459" t="s">
        <v>5122</v>
      </c>
      <c r="D3986" s="463">
        <v>102.13</v>
      </c>
      <c r="E3986" s="462" t="s">
        <v>258</v>
      </c>
    </row>
    <row r="3987" spans="1:5" ht="25.5" x14ac:dyDescent="0.25">
      <c r="A3987" s="459">
        <v>39806</v>
      </c>
      <c r="B3987" s="460" t="s">
        <v>12140</v>
      </c>
      <c r="C3987" s="459" t="s">
        <v>5122</v>
      </c>
      <c r="D3987" s="463">
        <v>192.86</v>
      </c>
      <c r="E3987" s="462" t="s">
        <v>258</v>
      </c>
    </row>
    <row r="3988" spans="1:5" ht="25.5" x14ac:dyDescent="0.25">
      <c r="A3988" s="459">
        <v>39807</v>
      </c>
      <c r="B3988" s="460" t="s">
        <v>12141</v>
      </c>
      <c r="C3988" s="459" t="s">
        <v>5122</v>
      </c>
      <c r="D3988" s="463">
        <v>271.89</v>
      </c>
      <c r="E3988" s="462" t="s">
        <v>258</v>
      </c>
    </row>
    <row r="3989" spans="1:5" ht="25.5" x14ac:dyDescent="0.25">
      <c r="A3989" s="459">
        <v>39804</v>
      </c>
      <c r="B3989" s="460" t="s">
        <v>12142</v>
      </c>
      <c r="C3989" s="459" t="s">
        <v>5122</v>
      </c>
      <c r="D3989" s="463">
        <v>57.35</v>
      </c>
      <c r="E3989" s="462" t="s">
        <v>258</v>
      </c>
    </row>
    <row r="3990" spans="1:5" x14ac:dyDescent="0.25">
      <c r="A3990" s="459">
        <v>39796</v>
      </c>
      <c r="B3990" s="460" t="s">
        <v>12143</v>
      </c>
      <c r="C3990" s="459" t="s">
        <v>5122</v>
      </c>
      <c r="D3990" s="463">
        <v>58.44</v>
      </c>
      <c r="E3990" s="462" t="s">
        <v>258</v>
      </c>
    </row>
    <row r="3991" spans="1:5" x14ac:dyDescent="0.25">
      <c r="A3991" s="459">
        <v>39797</v>
      </c>
      <c r="B3991" s="460" t="s">
        <v>12144</v>
      </c>
      <c r="C3991" s="459" t="s">
        <v>5122</v>
      </c>
      <c r="D3991" s="463">
        <v>77.599999999999994</v>
      </c>
      <c r="E3991" s="462" t="s">
        <v>258</v>
      </c>
    </row>
    <row r="3992" spans="1:5" x14ac:dyDescent="0.25">
      <c r="A3992" s="459">
        <v>39798</v>
      </c>
      <c r="B3992" s="460" t="s">
        <v>12145</v>
      </c>
      <c r="C3992" s="459" t="s">
        <v>5122</v>
      </c>
      <c r="D3992" s="463">
        <v>129.37</v>
      </c>
      <c r="E3992" s="462" t="s">
        <v>258</v>
      </c>
    </row>
    <row r="3993" spans="1:5" x14ac:dyDescent="0.25">
      <c r="A3993" s="459">
        <v>39794</v>
      </c>
      <c r="B3993" s="460" t="s">
        <v>12146</v>
      </c>
      <c r="C3993" s="459" t="s">
        <v>5122</v>
      </c>
      <c r="D3993" s="463">
        <v>18.39</v>
      </c>
      <c r="E3993" s="462" t="s">
        <v>258</v>
      </c>
    </row>
    <row r="3994" spans="1:5" x14ac:dyDescent="0.25">
      <c r="A3994" s="459">
        <v>39795</v>
      </c>
      <c r="B3994" s="460" t="s">
        <v>12147</v>
      </c>
      <c r="C3994" s="459" t="s">
        <v>5122</v>
      </c>
      <c r="D3994" s="463">
        <v>25.75</v>
      </c>
      <c r="E3994" s="462" t="s">
        <v>258</v>
      </c>
    </row>
    <row r="3995" spans="1:5" ht="25.5" x14ac:dyDescent="0.25">
      <c r="A3995" s="459">
        <v>39801</v>
      </c>
      <c r="B3995" s="460" t="s">
        <v>12148</v>
      </c>
      <c r="C3995" s="459" t="s">
        <v>5122</v>
      </c>
      <c r="D3995" s="463">
        <v>65.88</v>
      </c>
      <c r="E3995" s="462" t="s">
        <v>258</v>
      </c>
    </row>
    <row r="3996" spans="1:5" ht="25.5" x14ac:dyDescent="0.25">
      <c r="A3996" s="459">
        <v>39802</v>
      </c>
      <c r="B3996" s="460" t="s">
        <v>12149</v>
      </c>
      <c r="C3996" s="459" t="s">
        <v>5122</v>
      </c>
      <c r="D3996" s="463">
        <v>109.41</v>
      </c>
      <c r="E3996" s="462" t="s">
        <v>258</v>
      </c>
    </row>
    <row r="3997" spans="1:5" ht="25.5" x14ac:dyDescent="0.25">
      <c r="A3997" s="459">
        <v>39803</v>
      </c>
      <c r="B3997" s="460" t="s">
        <v>12150</v>
      </c>
      <c r="C3997" s="459" t="s">
        <v>5122</v>
      </c>
      <c r="D3997" s="463">
        <v>151.61000000000001</v>
      </c>
      <c r="E3997" s="462" t="s">
        <v>258</v>
      </c>
    </row>
    <row r="3998" spans="1:5" x14ac:dyDescent="0.25">
      <c r="A3998" s="459">
        <v>39799</v>
      </c>
      <c r="B3998" s="460" t="s">
        <v>12151</v>
      </c>
      <c r="C3998" s="459" t="s">
        <v>5122</v>
      </c>
      <c r="D3998" s="463">
        <v>24.91</v>
      </c>
      <c r="E3998" s="462" t="s">
        <v>258</v>
      </c>
    </row>
    <row r="3999" spans="1:5" x14ac:dyDescent="0.25">
      <c r="A3999" s="459">
        <v>39800</v>
      </c>
      <c r="B3999" s="460" t="s">
        <v>12152</v>
      </c>
      <c r="C3999" s="459" t="s">
        <v>5122</v>
      </c>
      <c r="D3999" s="463">
        <v>41.91</v>
      </c>
      <c r="E3999" s="462" t="s">
        <v>258</v>
      </c>
    </row>
    <row r="4000" spans="1:5" x14ac:dyDescent="0.25">
      <c r="A4000" s="459">
        <v>4224</v>
      </c>
      <c r="B4000" s="460" t="s">
        <v>12153</v>
      </c>
      <c r="C4000" s="459" t="s">
        <v>5127</v>
      </c>
      <c r="D4000" s="463">
        <v>10.96</v>
      </c>
      <c r="E4000" s="462" t="s">
        <v>258</v>
      </c>
    </row>
    <row r="4001" spans="1:5" x14ac:dyDescent="0.25">
      <c r="A4001" s="459">
        <v>21059</v>
      </c>
      <c r="B4001" s="460" t="s">
        <v>12154</v>
      </c>
      <c r="C4001" s="459" t="s">
        <v>5122</v>
      </c>
      <c r="D4001" s="463">
        <v>31.02</v>
      </c>
      <c r="E4001" s="462" t="s">
        <v>258</v>
      </c>
    </row>
    <row r="4002" spans="1:5" x14ac:dyDescent="0.25">
      <c r="A4002" s="459">
        <v>11234</v>
      </c>
      <c r="B4002" s="460" t="s">
        <v>12155</v>
      </c>
      <c r="C4002" s="459" t="s">
        <v>5122</v>
      </c>
      <c r="D4002" s="463">
        <v>46.75</v>
      </c>
      <c r="E4002" s="462" t="s">
        <v>258</v>
      </c>
    </row>
    <row r="4003" spans="1:5" x14ac:dyDescent="0.25">
      <c r="A4003" s="459">
        <v>21060</v>
      </c>
      <c r="B4003" s="460" t="s">
        <v>12156</v>
      </c>
      <c r="C4003" s="459" t="s">
        <v>5122</v>
      </c>
      <c r="D4003" s="463">
        <v>57.55</v>
      </c>
      <c r="E4003" s="462" t="s">
        <v>258</v>
      </c>
    </row>
    <row r="4004" spans="1:5" x14ac:dyDescent="0.25">
      <c r="A4004" s="459">
        <v>21061</v>
      </c>
      <c r="B4004" s="460" t="s">
        <v>12157</v>
      </c>
      <c r="C4004" s="459" t="s">
        <v>5122</v>
      </c>
      <c r="D4004" s="463">
        <v>71.930000000000007</v>
      </c>
      <c r="E4004" s="462" t="s">
        <v>258</v>
      </c>
    </row>
    <row r="4005" spans="1:5" x14ac:dyDescent="0.25">
      <c r="A4005" s="459">
        <v>21062</v>
      </c>
      <c r="B4005" s="460" t="s">
        <v>12158</v>
      </c>
      <c r="C4005" s="459" t="s">
        <v>5122</v>
      </c>
      <c r="D4005" s="463">
        <v>113.3</v>
      </c>
      <c r="E4005" s="462" t="s">
        <v>258</v>
      </c>
    </row>
    <row r="4006" spans="1:5" x14ac:dyDescent="0.25">
      <c r="A4006" s="459">
        <v>11708</v>
      </c>
      <c r="B4006" s="460" t="s">
        <v>12159</v>
      </c>
      <c r="C4006" s="459" t="s">
        <v>5122</v>
      </c>
      <c r="D4006" s="463">
        <v>12.36</v>
      </c>
      <c r="E4006" s="462" t="s">
        <v>258</v>
      </c>
    </row>
    <row r="4007" spans="1:5" x14ac:dyDescent="0.25">
      <c r="A4007" s="459">
        <v>11709</v>
      </c>
      <c r="B4007" s="460" t="s">
        <v>12160</v>
      </c>
      <c r="C4007" s="459" t="s">
        <v>5122</v>
      </c>
      <c r="D4007" s="463">
        <v>29.04</v>
      </c>
      <c r="E4007" s="462" t="s">
        <v>258</v>
      </c>
    </row>
    <row r="4008" spans="1:5" x14ac:dyDescent="0.25">
      <c r="A4008" s="459">
        <v>11710</v>
      </c>
      <c r="B4008" s="460" t="s">
        <v>12161</v>
      </c>
      <c r="C4008" s="459" t="s">
        <v>5122</v>
      </c>
      <c r="D4008" s="463">
        <v>66.760000000000005</v>
      </c>
      <c r="E4008" s="462" t="s">
        <v>258</v>
      </c>
    </row>
    <row r="4009" spans="1:5" x14ac:dyDescent="0.25">
      <c r="A4009" s="459">
        <v>11707</v>
      </c>
      <c r="B4009" s="460" t="s">
        <v>12162</v>
      </c>
      <c r="C4009" s="459" t="s">
        <v>5122</v>
      </c>
      <c r="D4009" s="463">
        <v>9.26</v>
      </c>
      <c r="E4009" s="462" t="s">
        <v>258</v>
      </c>
    </row>
    <row r="4010" spans="1:5" x14ac:dyDescent="0.25">
      <c r="A4010" s="459">
        <v>11739</v>
      </c>
      <c r="B4010" s="460" t="s">
        <v>12163</v>
      </c>
      <c r="C4010" s="459" t="s">
        <v>5122</v>
      </c>
      <c r="D4010" s="463">
        <v>5.93</v>
      </c>
      <c r="E4010" s="462" t="s">
        <v>258</v>
      </c>
    </row>
    <row r="4011" spans="1:5" x14ac:dyDescent="0.25">
      <c r="A4011" s="459">
        <v>11711</v>
      </c>
      <c r="B4011" s="460" t="s">
        <v>12164</v>
      </c>
      <c r="C4011" s="459" t="s">
        <v>5122</v>
      </c>
      <c r="D4011" s="463">
        <v>8.69</v>
      </c>
      <c r="E4011" s="462" t="s">
        <v>258</v>
      </c>
    </row>
    <row r="4012" spans="1:5" x14ac:dyDescent="0.25">
      <c r="A4012" s="459">
        <v>5102</v>
      </c>
      <c r="B4012" s="460" t="s">
        <v>12165</v>
      </c>
      <c r="C4012" s="459" t="s">
        <v>5122</v>
      </c>
      <c r="D4012" s="463">
        <v>8.4</v>
      </c>
      <c r="E4012" s="462" t="s">
        <v>258</v>
      </c>
    </row>
    <row r="4013" spans="1:5" x14ac:dyDescent="0.25">
      <c r="A4013" s="459">
        <v>11741</v>
      </c>
      <c r="B4013" s="460" t="s">
        <v>12166</v>
      </c>
      <c r="C4013" s="459" t="s">
        <v>5122</v>
      </c>
      <c r="D4013" s="463">
        <v>6.12</v>
      </c>
      <c r="E4013" s="462" t="s">
        <v>258</v>
      </c>
    </row>
    <row r="4014" spans="1:5" x14ac:dyDescent="0.25">
      <c r="A4014" s="459">
        <v>11743</v>
      </c>
      <c r="B4014" s="460" t="s">
        <v>12167</v>
      </c>
      <c r="C4014" s="459" t="s">
        <v>5122</v>
      </c>
      <c r="D4014" s="463">
        <v>5.56</v>
      </c>
      <c r="E4014" s="462" t="s">
        <v>258</v>
      </c>
    </row>
    <row r="4015" spans="1:5" x14ac:dyDescent="0.25">
      <c r="A4015" s="459">
        <v>11745</v>
      </c>
      <c r="B4015" s="460" t="s">
        <v>12168</v>
      </c>
      <c r="C4015" s="459" t="s">
        <v>5122</v>
      </c>
      <c r="D4015" s="463">
        <v>7.89</v>
      </c>
      <c r="E4015" s="462" t="s">
        <v>258</v>
      </c>
    </row>
    <row r="4016" spans="1:5" x14ac:dyDescent="0.25">
      <c r="A4016" s="459">
        <v>25961</v>
      </c>
      <c r="B4016" s="460" t="s">
        <v>12169</v>
      </c>
      <c r="C4016" s="459" t="s">
        <v>5121</v>
      </c>
      <c r="D4016" s="463">
        <v>10.16</v>
      </c>
      <c r="E4016" s="462" t="s">
        <v>374</v>
      </c>
    </row>
    <row r="4017" spans="1:5" x14ac:dyDescent="0.25">
      <c r="A4017" s="459">
        <v>40985</v>
      </c>
      <c r="B4017" s="460" t="s">
        <v>12170</v>
      </c>
      <c r="C4017" s="459" t="s">
        <v>5130</v>
      </c>
      <c r="D4017" s="461">
        <v>1815.69</v>
      </c>
      <c r="E4017" s="462" t="s">
        <v>374</v>
      </c>
    </row>
    <row r="4018" spans="1:5" x14ac:dyDescent="0.25">
      <c r="A4018" s="459">
        <v>1088</v>
      </c>
      <c r="B4018" s="460" t="s">
        <v>12171</v>
      </c>
      <c r="C4018" s="459" t="s">
        <v>5122</v>
      </c>
      <c r="D4018" s="463">
        <v>13.94</v>
      </c>
      <c r="E4018" s="462" t="s">
        <v>258</v>
      </c>
    </row>
    <row r="4019" spans="1:5" x14ac:dyDescent="0.25">
      <c r="A4019" s="459">
        <v>1087</v>
      </c>
      <c r="B4019" s="460" t="s">
        <v>12172</v>
      </c>
      <c r="C4019" s="459" t="s">
        <v>5122</v>
      </c>
      <c r="D4019" s="463">
        <v>17.41</v>
      </c>
      <c r="E4019" s="462" t="s">
        <v>258</v>
      </c>
    </row>
    <row r="4020" spans="1:5" x14ac:dyDescent="0.25">
      <c r="A4020" s="459">
        <v>38777</v>
      </c>
      <c r="B4020" s="460" t="s">
        <v>12173</v>
      </c>
      <c r="C4020" s="459" t="s">
        <v>5122</v>
      </c>
      <c r="D4020" s="463">
        <v>34.69</v>
      </c>
      <c r="E4020" s="462" t="s">
        <v>258</v>
      </c>
    </row>
    <row r="4021" spans="1:5" x14ac:dyDescent="0.25">
      <c r="A4021" s="459">
        <v>1086</v>
      </c>
      <c r="B4021" s="460" t="s">
        <v>12174</v>
      </c>
      <c r="C4021" s="459" t="s">
        <v>5122</v>
      </c>
      <c r="D4021" s="463">
        <v>18.3</v>
      </c>
      <c r="E4021" s="462" t="s">
        <v>258</v>
      </c>
    </row>
    <row r="4022" spans="1:5" x14ac:dyDescent="0.25">
      <c r="A4022" s="459">
        <v>1079</v>
      </c>
      <c r="B4022" s="460" t="s">
        <v>12175</v>
      </c>
      <c r="C4022" s="459" t="s">
        <v>5122</v>
      </c>
      <c r="D4022" s="463">
        <v>18.920000000000002</v>
      </c>
      <c r="E4022" s="462" t="s">
        <v>258</v>
      </c>
    </row>
    <row r="4023" spans="1:5" ht="25.5" x14ac:dyDescent="0.25">
      <c r="A4023" s="459">
        <v>39374</v>
      </c>
      <c r="B4023" s="460" t="s">
        <v>12176</v>
      </c>
      <c r="C4023" s="459" t="s">
        <v>5122</v>
      </c>
      <c r="D4023" s="463">
        <v>137.29</v>
      </c>
      <c r="E4023" s="462" t="s">
        <v>258</v>
      </c>
    </row>
    <row r="4024" spans="1:5" x14ac:dyDescent="0.25">
      <c r="A4024" s="459">
        <v>1082</v>
      </c>
      <c r="B4024" s="460" t="s">
        <v>12177</v>
      </c>
      <c r="C4024" s="459" t="s">
        <v>5122</v>
      </c>
      <c r="D4024" s="463">
        <v>118.97</v>
      </c>
      <c r="E4024" s="462" t="s">
        <v>258</v>
      </c>
    </row>
    <row r="4025" spans="1:5" x14ac:dyDescent="0.25">
      <c r="A4025" s="459">
        <v>12316</v>
      </c>
      <c r="B4025" s="460" t="s">
        <v>12178</v>
      </c>
      <c r="C4025" s="459" t="s">
        <v>5122</v>
      </c>
      <c r="D4025" s="463">
        <v>54.52</v>
      </c>
      <c r="E4025" s="462" t="s">
        <v>258</v>
      </c>
    </row>
    <row r="4026" spans="1:5" x14ac:dyDescent="0.25">
      <c r="A4026" s="459">
        <v>12317</v>
      </c>
      <c r="B4026" s="460" t="s">
        <v>12179</v>
      </c>
      <c r="C4026" s="459" t="s">
        <v>5122</v>
      </c>
      <c r="D4026" s="463">
        <v>65.02</v>
      </c>
      <c r="E4026" s="462" t="s">
        <v>258</v>
      </c>
    </row>
    <row r="4027" spans="1:5" x14ac:dyDescent="0.25">
      <c r="A4027" s="459">
        <v>12318</v>
      </c>
      <c r="B4027" s="460" t="s">
        <v>12180</v>
      </c>
      <c r="C4027" s="459" t="s">
        <v>5122</v>
      </c>
      <c r="D4027" s="463">
        <v>74.91</v>
      </c>
      <c r="E4027" s="462" t="s">
        <v>258</v>
      </c>
    </row>
    <row r="4028" spans="1:5" x14ac:dyDescent="0.25">
      <c r="A4028" s="459">
        <v>5104</v>
      </c>
      <c r="B4028" s="460" t="s">
        <v>12181</v>
      </c>
      <c r="C4028" s="459" t="s">
        <v>5126</v>
      </c>
      <c r="D4028" s="463">
        <v>41.84</v>
      </c>
      <c r="E4028" s="462" t="s">
        <v>258</v>
      </c>
    </row>
    <row r="4029" spans="1:5" x14ac:dyDescent="0.25">
      <c r="A4029" s="459">
        <v>26023</v>
      </c>
      <c r="B4029" s="460" t="s">
        <v>12182</v>
      </c>
      <c r="C4029" s="459" t="s">
        <v>5122</v>
      </c>
      <c r="D4029" s="463">
        <v>56.44</v>
      </c>
      <c r="E4029" s="462" t="s">
        <v>258</v>
      </c>
    </row>
    <row r="4030" spans="1:5" x14ac:dyDescent="0.25">
      <c r="A4030" s="459">
        <v>2710</v>
      </c>
      <c r="B4030" s="460" t="s">
        <v>12183</v>
      </c>
      <c r="C4030" s="459" t="s">
        <v>5122</v>
      </c>
      <c r="D4030" s="463">
        <v>45.07</v>
      </c>
      <c r="E4030" s="462" t="s">
        <v>258</v>
      </c>
    </row>
    <row r="4031" spans="1:5" x14ac:dyDescent="0.25">
      <c r="A4031" s="459">
        <v>14575</v>
      </c>
      <c r="B4031" s="460" t="s">
        <v>12184</v>
      </c>
      <c r="C4031" s="459" t="s">
        <v>5122</v>
      </c>
      <c r="D4031" s="461">
        <v>3573475.67</v>
      </c>
      <c r="E4031" s="462" t="s">
        <v>258</v>
      </c>
    </row>
    <row r="4032" spans="1:5" x14ac:dyDescent="0.25">
      <c r="A4032" s="459">
        <v>20034</v>
      </c>
      <c r="B4032" s="460" t="s">
        <v>12185</v>
      </c>
      <c r="C4032" s="459" t="s">
        <v>5122</v>
      </c>
      <c r="D4032" s="463">
        <v>63.24</v>
      </c>
      <c r="E4032" s="462" t="s">
        <v>258</v>
      </c>
    </row>
    <row r="4033" spans="1:5" x14ac:dyDescent="0.25">
      <c r="A4033" s="459">
        <v>20036</v>
      </c>
      <c r="B4033" s="460" t="s">
        <v>12186</v>
      </c>
      <c r="C4033" s="459" t="s">
        <v>5122</v>
      </c>
      <c r="D4033" s="463">
        <v>121.65</v>
      </c>
      <c r="E4033" s="462" t="s">
        <v>258</v>
      </c>
    </row>
    <row r="4034" spans="1:5" x14ac:dyDescent="0.25">
      <c r="A4034" s="459">
        <v>20037</v>
      </c>
      <c r="B4034" s="460" t="s">
        <v>12187</v>
      </c>
      <c r="C4034" s="459" t="s">
        <v>5122</v>
      </c>
      <c r="D4034" s="463">
        <v>229.45</v>
      </c>
      <c r="E4034" s="462" t="s">
        <v>258</v>
      </c>
    </row>
    <row r="4035" spans="1:5" x14ac:dyDescent="0.25">
      <c r="A4035" s="459">
        <v>20043</v>
      </c>
      <c r="B4035" s="460" t="s">
        <v>12188</v>
      </c>
      <c r="C4035" s="459" t="s">
        <v>5122</v>
      </c>
      <c r="D4035" s="463">
        <v>4.33</v>
      </c>
      <c r="E4035" s="462" t="s">
        <v>258</v>
      </c>
    </row>
    <row r="4036" spans="1:5" x14ac:dyDescent="0.25">
      <c r="A4036" s="459">
        <v>20044</v>
      </c>
      <c r="B4036" s="460" t="s">
        <v>12189</v>
      </c>
      <c r="C4036" s="459" t="s">
        <v>5122</v>
      </c>
      <c r="D4036" s="463">
        <v>5.0599999999999996</v>
      </c>
      <c r="E4036" s="462" t="s">
        <v>258</v>
      </c>
    </row>
    <row r="4037" spans="1:5" x14ac:dyDescent="0.25">
      <c r="A4037" s="459">
        <v>20042</v>
      </c>
      <c r="B4037" s="460" t="s">
        <v>12190</v>
      </c>
      <c r="C4037" s="459" t="s">
        <v>5122</v>
      </c>
      <c r="D4037" s="463">
        <v>3.66</v>
      </c>
      <c r="E4037" s="462" t="s">
        <v>258</v>
      </c>
    </row>
    <row r="4038" spans="1:5" x14ac:dyDescent="0.25">
      <c r="A4038" s="459">
        <v>20046</v>
      </c>
      <c r="B4038" s="460" t="s">
        <v>12191</v>
      </c>
      <c r="C4038" s="459" t="s">
        <v>5122</v>
      </c>
      <c r="D4038" s="463">
        <v>10.73</v>
      </c>
      <c r="E4038" s="462" t="s">
        <v>258</v>
      </c>
    </row>
    <row r="4039" spans="1:5" x14ac:dyDescent="0.25">
      <c r="A4039" s="459">
        <v>20047</v>
      </c>
      <c r="B4039" s="460" t="s">
        <v>12192</v>
      </c>
      <c r="C4039" s="459" t="s">
        <v>5122</v>
      </c>
      <c r="D4039" s="463">
        <v>29.33</v>
      </c>
      <c r="E4039" s="462" t="s">
        <v>258</v>
      </c>
    </row>
    <row r="4040" spans="1:5" x14ac:dyDescent="0.25">
      <c r="A4040" s="459">
        <v>20045</v>
      </c>
      <c r="B4040" s="460" t="s">
        <v>12193</v>
      </c>
      <c r="C4040" s="459" t="s">
        <v>5122</v>
      </c>
      <c r="D4040" s="463">
        <v>4.41</v>
      </c>
      <c r="E4040" s="462" t="s">
        <v>258</v>
      </c>
    </row>
    <row r="4041" spans="1:5" ht="25.5" x14ac:dyDescent="0.25">
      <c r="A4041" s="459">
        <v>20972</v>
      </c>
      <c r="B4041" s="460" t="s">
        <v>12194</v>
      </c>
      <c r="C4041" s="459" t="s">
        <v>5122</v>
      </c>
      <c r="D4041" s="463">
        <v>85.71</v>
      </c>
      <c r="E4041" s="462" t="s">
        <v>258</v>
      </c>
    </row>
    <row r="4042" spans="1:5" x14ac:dyDescent="0.25">
      <c r="A4042" s="459">
        <v>20032</v>
      </c>
      <c r="B4042" s="460" t="s">
        <v>12195</v>
      </c>
      <c r="C4042" s="459" t="s">
        <v>5122</v>
      </c>
      <c r="D4042" s="463">
        <v>47.82</v>
      </c>
      <c r="E4042" s="462" t="s">
        <v>258</v>
      </c>
    </row>
    <row r="4043" spans="1:5" x14ac:dyDescent="0.25">
      <c r="A4043" s="459">
        <v>11321</v>
      </c>
      <c r="B4043" s="460" t="s">
        <v>12196</v>
      </c>
      <c r="C4043" s="459" t="s">
        <v>5122</v>
      </c>
      <c r="D4043" s="463">
        <v>21.8</v>
      </c>
      <c r="E4043" s="462" t="s">
        <v>258</v>
      </c>
    </row>
    <row r="4044" spans="1:5" x14ac:dyDescent="0.25">
      <c r="A4044" s="459">
        <v>11323</v>
      </c>
      <c r="B4044" s="460" t="s">
        <v>12197</v>
      </c>
      <c r="C4044" s="459" t="s">
        <v>5122</v>
      </c>
      <c r="D4044" s="463">
        <v>25.07</v>
      </c>
      <c r="E4044" s="462" t="s">
        <v>258</v>
      </c>
    </row>
    <row r="4045" spans="1:5" x14ac:dyDescent="0.25">
      <c r="A4045" s="459">
        <v>20327</v>
      </c>
      <c r="B4045" s="460" t="s">
        <v>12198</v>
      </c>
      <c r="C4045" s="459" t="s">
        <v>5122</v>
      </c>
      <c r="D4045" s="463">
        <v>14.23</v>
      </c>
      <c r="E4045" s="462" t="s">
        <v>258</v>
      </c>
    </row>
    <row r="4046" spans="1:5" x14ac:dyDescent="0.25">
      <c r="A4046" s="459">
        <v>25966</v>
      </c>
      <c r="B4046" s="460" t="s">
        <v>12199</v>
      </c>
      <c r="C4046" s="459" t="s">
        <v>5127</v>
      </c>
      <c r="D4046" s="463">
        <v>14.01</v>
      </c>
      <c r="E4046" s="462" t="s">
        <v>258</v>
      </c>
    </row>
    <row r="4047" spans="1:5" ht="38.25" x14ac:dyDescent="0.25">
      <c r="A4047" s="459">
        <v>13390</v>
      </c>
      <c r="B4047" s="460" t="s">
        <v>12200</v>
      </c>
      <c r="C4047" s="459" t="s">
        <v>5122</v>
      </c>
      <c r="D4047" s="463">
        <v>68.81</v>
      </c>
      <c r="E4047" s="462" t="s">
        <v>258</v>
      </c>
    </row>
    <row r="4048" spans="1:5" x14ac:dyDescent="0.25">
      <c r="A4048" s="459">
        <v>6034</v>
      </c>
      <c r="B4048" s="460" t="s">
        <v>12201</v>
      </c>
      <c r="C4048" s="459" t="s">
        <v>5122</v>
      </c>
      <c r="D4048" s="463">
        <v>13.65</v>
      </c>
      <c r="E4048" s="462" t="s">
        <v>258</v>
      </c>
    </row>
    <row r="4049" spans="1:5" x14ac:dyDescent="0.25">
      <c r="A4049" s="459">
        <v>6036</v>
      </c>
      <c r="B4049" s="460" t="s">
        <v>12202</v>
      </c>
      <c r="C4049" s="459" t="s">
        <v>5122</v>
      </c>
      <c r="D4049" s="463">
        <v>18.59</v>
      </c>
      <c r="E4049" s="462" t="s">
        <v>258</v>
      </c>
    </row>
    <row r="4050" spans="1:5" x14ac:dyDescent="0.25">
      <c r="A4050" s="459">
        <v>6031</v>
      </c>
      <c r="B4050" s="460" t="s">
        <v>12203</v>
      </c>
      <c r="C4050" s="459" t="s">
        <v>5122</v>
      </c>
      <c r="D4050" s="463">
        <v>21.85</v>
      </c>
      <c r="E4050" s="462" t="s">
        <v>258</v>
      </c>
    </row>
    <row r="4051" spans="1:5" x14ac:dyDescent="0.25">
      <c r="A4051" s="459">
        <v>6029</v>
      </c>
      <c r="B4051" s="460" t="s">
        <v>12204</v>
      </c>
      <c r="C4051" s="459" t="s">
        <v>5122</v>
      </c>
      <c r="D4051" s="463">
        <v>22.08</v>
      </c>
      <c r="E4051" s="462" t="s">
        <v>258</v>
      </c>
    </row>
    <row r="4052" spans="1:5" x14ac:dyDescent="0.25">
      <c r="A4052" s="459">
        <v>6033</v>
      </c>
      <c r="B4052" s="460" t="s">
        <v>12205</v>
      </c>
      <c r="C4052" s="459" t="s">
        <v>5122</v>
      </c>
      <c r="D4052" s="463">
        <v>29.1</v>
      </c>
      <c r="E4052" s="462" t="s">
        <v>258</v>
      </c>
    </row>
    <row r="4053" spans="1:5" x14ac:dyDescent="0.25">
      <c r="A4053" s="459">
        <v>11672</v>
      </c>
      <c r="B4053" s="460" t="s">
        <v>12206</v>
      </c>
      <c r="C4053" s="459" t="s">
        <v>5122</v>
      </c>
      <c r="D4053" s="463">
        <v>63.31</v>
      </c>
      <c r="E4053" s="462" t="s">
        <v>258</v>
      </c>
    </row>
    <row r="4054" spans="1:5" x14ac:dyDescent="0.25">
      <c r="A4054" s="459">
        <v>11669</v>
      </c>
      <c r="B4054" s="460" t="s">
        <v>12207</v>
      </c>
      <c r="C4054" s="459" t="s">
        <v>5122</v>
      </c>
      <c r="D4054" s="463">
        <v>60.29</v>
      </c>
      <c r="E4054" s="462" t="s">
        <v>258</v>
      </c>
    </row>
    <row r="4055" spans="1:5" x14ac:dyDescent="0.25">
      <c r="A4055" s="459">
        <v>11670</v>
      </c>
      <c r="B4055" s="460" t="s">
        <v>12208</v>
      </c>
      <c r="C4055" s="459" t="s">
        <v>5122</v>
      </c>
      <c r="D4055" s="463">
        <v>23.09</v>
      </c>
      <c r="E4055" s="462" t="s">
        <v>258</v>
      </c>
    </row>
    <row r="4056" spans="1:5" x14ac:dyDescent="0.25">
      <c r="A4056" s="459">
        <v>20055</v>
      </c>
      <c r="B4056" s="460" t="s">
        <v>12209</v>
      </c>
      <c r="C4056" s="459" t="s">
        <v>5122</v>
      </c>
      <c r="D4056" s="463">
        <v>45.15</v>
      </c>
      <c r="E4056" s="462" t="s">
        <v>258</v>
      </c>
    </row>
    <row r="4057" spans="1:5" x14ac:dyDescent="0.25">
      <c r="A4057" s="459">
        <v>11671</v>
      </c>
      <c r="B4057" s="460" t="s">
        <v>12210</v>
      </c>
      <c r="C4057" s="459" t="s">
        <v>5122</v>
      </c>
      <c r="D4057" s="463">
        <v>96.89</v>
      </c>
      <c r="E4057" s="462" t="s">
        <v>258</v>
      </c>
    </row>
    <row r="4058" spans="1:5" x14ac:dyDescent="0.25">
      <c r="A4058" s="459">
        <v>6032</v>
      </c>
      <c r="B4058" s="460" t="s">
        <v>12211</v>
      </c>
      <c r="C4058" s="459" t="s">
        <v>5122</v>
      </c>
      <c r="D4058" s="463">
        <v>27.67</v>
      </c>
      <c r="E4058" s="462" t="s">
        <v>258</v>
      </c>
    </row>
    <row r="4059" spans="1:5" x14ac:dyDescent="0.25">
      <c r="A4059" s="459">
        <v>11673</v>
      </c>
      <c r="B4059" s="460" t="s">
        <v>12212</v>
      </c>
      <c r="C4059" s="459" t="s">
        <v>5122</v>
      </c>
      <c r="D4059" s="463">
        <v>21.79</v>
      </c>
      <c r="E4059" s="462" t="s">
        <v>258</v>
      </c>
    </row>
    <row r="4060" spans="1:5" x14ac:dyDescent="0.25">
      <c r="A4060" s="459">
        <v>11674</v>
      </c>
      <c r="B4060" s="460" t="s">
        <v>12213</v>
      </c>
      <c r="C4060" s="459" t="s">
        <v>5122</v>
      </c>
      <c r="D4060" s="463">
        <v>28.06</v>
      </c>
      <c r="E4060" s="462" t="s">
        <v>258</v>
      </c>
    </row>
    <row r="4061" spans="1:5" x14ac:dyDescent="0.25">
      <c r="A4061" s="459">
        <v>11675</v>
      </c>
      <c r="B4061" s="460" t="s">
        <v>12214</v>
      </c>
      <c r="C4061" s="459" t="s">
        <v>5122</v>
      </c>
      <c r="D4061" s="463">
        <v>44.55</v>
      </c>
      <c r="E4061" s="462" t="s">
        <v>258</v>
      </c>
    </row>
    <row r="4062" spans="1:5" x14ac:dyDescent="0.25">
      <c r="A4062" s="459">
        <v>11676</v>
      </c>
      <c r="B4062" s="460" t="s">
        <v>12215</v>
      </c>
      <c r="C4062" s="459" t="s">
        <v>5122</v>
      </c>
      <c r="D4062" s="463">
        <v>59.59</v>
      </c>
      <c r="E4062" s="462" t="s">
        <v>258</v>
      </c>
    </row>
    <row r="4063" spans="1:5" x14ac:dyDescent="0.25">
      <c r="A4063" s="459">
        <v>11677</v>
      </c>
      <c r="B4063" s="460" t="s">
        <v>12216</v>
      </c>
      <c r="C4063" s="459" t="s">
        <v>5122</v>
      </c>
      <c r="D4063" s="463">
        <v>61.54</v>
      </c>
      <c r="E4063" s="462" t="s">
        <v>258</v>
      </c>
    </row>
    <row r="4064" spans="1:5" x14ac:dyDescent="0.25">
      <c r="A4064" s="459">
        <v>11678</v>
      </c>
      <c r="B4064" s="460" t="s">
        <v>12217</v>
      </c>
      <c r="C4064" s="459" t="s">
        <v>5122</v>
      </c>
      <c r="D4064" s="463">
        <v>112.7</v>
      </c>
      <c r="E4064" s="462" t="s">
        <v>258</v>
      </c>
    </row>
    <row r="4065" spans="1:5" x14ac:dyDescent="0.25">
      <c r="A4065" s="459">
        <v>6038</v>
      </c>
      <c r="B4065" s="460" t="s">
        <v>12218</v>
      </c>
      <c r="C4065" s="459" t="s">
        <v>5122</v>
      </c>
      <c r="D4065" s="463">
        <v>7.15</v>
      </c>
      <c r="E4065" s="462" t="s">
        <v>258</v>
      </c>
    </row>
    <row r="4066" spans="1:5" x14ac:dyDescent="0.25">
      <c r="A4066" s="459">
        <v>11718</v>
      </c>
      <c r="B4066" s="460" t="s">
        <v>12219</v>
      </c>
      <c r="C4066" s="459" t="s">
        <v>5122</v>
      </c>
      <c r="D4066" s="463">
        <v>20.39</v>
      </c>
      <c r="E4066" s="462" t="s">
        <v>258</v>
      </c>
    </row>
    <row r="4067" spans="1:5" x14ac:dyDescent="0.25">
      <c r="A4067" s="459">
        <v>6037</v>
      </c>
      <c r="B4067" s="460" t="s">
        <v>12220</v>
      </c>
      <c r="C4067" s="459" t="s">
        <v>5122</v>
      </c>
      <c r="D4067" s="463">
        <v>14.87</v>
      </c>
      <c r="E4067" s="462" t="s">
        <v>258</v>
      </c>
    </row>
    <row r="4068" spans="1:5" x14ac:dyDescent="0.25">
      <c r="A4068" s="459">
        <v>11719</v>
      </c>
      <c r="B4068" s="460" t="s">
        <v>12221</v>
      </c>
      <c r="C4068" s="459" t="s">
        <v>5122</v>
      </c>
      <c r="D4068" s="463">
        <v>16.54</v>
      </c>
      <c r="E4068" s="462" t="s">
        <v>258</v>
      </c>
    </row>
    <row r="4069" spans="1:5" x14ac:dyDescent="0.25">
      <c r="A4069" s="459">
        <v>6019</v>
      </c>
      <c r="B4069" s="460" t="s">
        <v>12222</v>
      </c>
      <c r="C4069" s="459" t="s">
        <v>5122</v>
      </c>
      <c r="D4069" s="463">
        <v>33.58</v>
      </c>
      <c r="E4069" s="462" t="s">
        <v>258</v>
      </c>
    </row>
    <row r="4070" spans="1:5" x14ac:dyDescent="0.25">
      <c r="A4070" s="459">
        <v>6010</v>
      </c>
      <c r="B4070" s="460" t="s">
        <v>12223</v>
      </c>
      <c r="C4070" s="459" t="s">
        <v>5122</v>
      </c>
      <c r="D4070" s="463">
        <v>57.78</v>
      </c>
      <c r="E4070" s="462" t="s">
        <v>258</v>
      </c>
    </row>
    <row r="4071" spans="1:5" x14ac:dyDescent="0.25">
      <c r="A4071" s="459">
        <v>6017</v>
      </c>
      <c r="B4071" s="460" t="s">
        <v>12224</v>
      </c>
      <c r="C4071" s="459" t="s">
        <v>5122</v>
      </c>
      <c r="D4071" s="463">
        <v>45.76</v>
      </c>
      <c r="E4071" s="462" t="s">
        <v>258</v>
      </c>
    </row>
    <row r="4072" spans="1:5" x14ac:dyDescent="0.25">
      <c r="A4072" s="459">
        <v>6020</v>
      </c>
      <c r="B4072" s="460" t="s">
        <v>12225</v>
      </c>
      <c r="C4072" s="459" t="s">
        <v>5122</v>
      </c>
      <c r="D4072" s="463">
        <v>20.170000000000002</v>
      </c>
      <c r="E4072" s="462" t="s">
        <v>258</v>
      </c>
    </row>
    <row r="4073" spans="1:5" x14ac:dyDescent="0.25">
      <c r="A4073" s="459">
        <v>6028</v>
      </c>
      <c r="B4073" s="460" t="s">
        <v>12226</v>
      </c>
      <c r="C4073" s="459" t="s">
        <v>5122</v>
      </c>
      <c r="D4073" s="463">
        <v>80.47</v>
      </c>
      <c r="E4073" s="462" t="s">
        <v>258</v>
      </c>
    </row>
    <row r="4074" spans="1:5" x14ac:dyDescent="0.25">
      <c r="A4074" s="459">
        <v>6011</v>
      </c>
      <c r="B4074" s="460" t="s">
        <v>12227</v>
      </c>
      <c r="C4074" s="459" t="s">
        <v>5122</v>
      </c>
      <c r="D4074" s="463">
        <v>166.9</v>
      </c>
      <c r="E4074" s="462" t="s">
        <v>258</v>
      </c>
    </row>
    <row r="4075" spans="1:5" x14ac:dyDescent="0.25">
      <c r="A4075" s="459">
        <v>6012</v>
      </c>
      <c r="B4075" s="460" t="s">
        <v>12228</v>
      </c>
      <c r="C4075" s="459" t="s">
        <v>5122</v>
      </c>
      <c r="D4075" s="463">
        <v>202.06</v>
      </c>
      <c r="E4075" s="462" t="s">
        <v>258</v>
      </c>
    </row>
    <row r="4076" spans="1:5" x14ac:dyDescent="0.25">
      <c r="A4076" s="459">
        <v>6016</v>
      </c>
      <c r="B4076" s="460" t="s">
        <v>12229</v>
      </c>
      <c r="C4076" s="459" t="s">
        <v>5122</v>
      </c>
      <c r="D4076" s="463">
        <v>21.27</v>
      </c>
      <c r="E4076" s="462" t="s">
        <v>258</v>
      </c>
    </row>
    <row r="4077" spans="1:5" x14ac:dyDescent="0.25">
      <c r="A4077" s="459">
        <v>6027</v>
      </c>
      <c r="B4077" s="460" t="s">
        <v>12230</v>
      </c>
      <c r="C4077" s="459" t="s">
        <v>5122</v>
      </c>
      <c r="D4077" s="463">
        <v>421.03</v>
      </c>
      <c r="E4077" s="462" t="s">
        <v>258</v>
      </c>
    </row>
    <row r="4078" spans="1:5" x14ac:dyDescent="0.25">
      <c r="A4078" s="459">
        <v>6013</v>
      </c>
      <c r="B4078" s="460" t="s">
        <v>12231</v>
      </c>
      <c r="C4078" s="459" t="s">
        <v>5122</v>
      </c>
      <c r="D4078" s="463">
        <v>63.53</v>
      </c>
      <c r="E4078" s="462" t="s">
        <v>258</v>
      </c>
    </row>
    <row r="4079" spans="1:5" ht="25.5" x14ac:dyDescent="0.25">
      <c r="A4079" s="459">
        <v>6015</v>
      </c>
      <c r="B4079" s="460" t="s">
        <v>12232</v>
      </c>
      <c r="C4079" s="459" t="s">
        <v>5122</v>
      </c>
      <c r="D4079" s="463">
        <v>92.39</v>
      </c>
      <c r="E4079" s="462" t="s">
        <v>258</v>
      </c>
    </row>
    <row r="4080" spans="1:5" ht="25.5" x14ac:dyDescent="0.25">
      <c r="A4080" s="459">
        <v>6014</v>
      </c>
      <c r="B4080" s="460" t="s">
        <v>12233</v>
      </c>
      <c r="C4080" s="459" t="s">
        <v>5122</v>
      </c>
      <c r="D4080" s="463">
        <v>88.33</v>
      </c>
      <c r="E4080" s="462" t="s">
        <v>258</v>
      </c>
    </row>
    <row r="4081" spans="1:5" x14ac:dyDescent="0.25">
      <c r="A4081" s="459">
        <v>6006</v>
      </c>
      <c r="B4081" s="460" t="s">
        <v>12234</v>
      </c>
      <c r="C4081" s="459" t="s">
        <v>5122</v>
      </c>
      <c r="D4081" s="463">
        <v>46</v>
      </c>
      <c r="E4081" s="462" t="s">
        <v>258</v>
      </c>
    </row>
    <row r="4082" spans="1:5" x14ac:dyDescent="0.25">
      <c r="A4082" s="459">
        <v>6005</v>
      </c>
      <c r="B4082" s="460" t="s">
        <v>12235</v>
      </c>
      <c r="C4082" s="459" t="s">
        <v>5122</v>
      </c>
      <c r="D4082" s="463">
        <v>51.9</v>
      </c>
      <c r="E4082" s="462" t="s">
        <v>258</v>
      </c>
    </row>
    <row r="4083" spans="1:5" x14ac:dyDescent="0.25">
      <c r="A4083" s="459">
        <v>11756</v>
      </c>
      <c r="B4083" s="460" t="s">
        <v>12236</v>
      </c>
      <c r="C4083" s="459" t="s">
        <v>5122</v>
      </c>
      <c r="D4083" s="463">
        <v>24.78</v>
      </c>
      <c r="E4083" s="462" t="s">
        <v>258</v>
      </c>
    </row>
    <row r="4084" spans="1:5" ht="25.5" x14ac:dyDescent="0.25">
      <c r="A4084" s="459">
        <v>10904</v>
      </c>
      <c r="B4084" s="460" t="s">
        <v>12237</v>
      </c>
      <c r="C4084" s="459" t="s">
        <v>5122</v>
      </c>
      <c r="D4084" s="463">
        <v>120</v>
      </c>
      <c r="E4084" s="462" t="s">
        <v>258</v>
      </c>
    </row>
    <row r="4085" spans="1:5" x14ac:dyDescent="0.25">
      <c r="A4085" s="459">
        <v>11752</v>
      </c>
      <c r="B4085" s="460" t="s">
        <v>12238</v>
      </c>
      <c r="C4085" s="459" t="s">
        <v>5122</v>
      </c>
      <c r="D4085" s="463">
        <v>14.29</v>
      </c>
      <c r="E4085" s="462" t="s">
        <v>258</v>
      </c>
    </row>
    <row r="4086" spans="1:5" x14ac:dyDescent="0.25">
      <c r="A4086" s="459">
        <v>11753</v>
      </c>
      <c r="B4086" s="460" t="s">
        <v>12239</v>
      </c>
      <c r="C4086" s="459" t="s">
        <v>5122</v>
      </c>
      <c r="D4086" s="463">
        <v>17.059999999999999</v>
      </c>
      <c r="E4086" s="462" t="s">
        <v>258</v>
      </c>
    </row>
    <row r="4087" spans="1:5" x14ac:dyDescent="0.25">
      <c r="A4087" s="459">
        <v>6021</v>
      </c>
      <c r="B4087" s="460" t="s">
        <v>12240</v>
      </c>
      <c r="C4087" s="459" t="s">
        <v>5122</v>
      </c>
      <c r="D4087" s="463">
        <v>47.35</v>
      </c>
      <c r="E4087" s="462" t="s">
        <v>258</v>
      </c>
    </row>
    <row r="4088" spans="1:5" x14ac:dyDescent="0.25">
      <c r="A4088" s="459">
        <v>6024</v>
      </c>
      <c r="B4088" s="460" t="s">
        <v>12241</v>
      </c>
      <c r="C4088" s="459" t="s">
        <v>5122</v>
      </c>
      <c r="D4088" s="463">
        <v>48.95</v>
      </c>
      <c r="E4088" s="462" t="s">
        <v>258</v>
      </c>
    </row>
    <row r="4089" spans="1:5" x14ac:dyDescent="0.25">
      <c r="A4089" s="459">
        <v>38379</v>
      </c>
      <c r="B4089" s="460" t="s">
        <v>12242</v>
      </c>
      <c r="C4089" s="459" t="s">
        <v>5125</v>
      </c>
      <c r="D4089" s="463">
        <v>31.35</v>
      </c>
      <c r="E4089" s="462" t="s">
        <v>258</v>
      </c>
    </row>
    <row r="4090" spans="1:5" ht="25.5" x14ac:dyDescent="0.25">
      <c r="A4090" s="459">
        <v>13897</v>
      </c>
      <c r="B4090" s="460" t="s">
        <v>12243</v>
      </c>
      <c r="C4090" s="459" t="s">
        <v>5122</v>
      </c>
      <c r="D4090" s="461">
        <v>5788.07</v>
      </c>
      <c r="E4090" s="462" t="s">
        <v>258</v>
      </c>
    </row>
    <row r="4091" spans="1:5" x14ac:dyDescent="0.25">
      <c r="A4091" s="459">
        <v>10640</v>
      </c>
      <c r="B4091" s="460" t="s">
        <v>12244</v>
      </c>
      <c r="C4091" s="459" t="s">
        <v>5122</v>
      </c>
      <c r="D4091" s="461">
        <v>12535.76</v>
      </c>
      <c r="E4091" s="462" t="s">
        <v>258</v>
      </c>
    </row>
    <row r="4092" spans="1:5" ht="25.5" x14ac:dyDescent="0.25">
      <c r="A4092" s="459">
        <v>11086</v>
      </c>
      <c r="B4092" s="460" t="s">
        <v>12245</v>
      </c>
      <c r="C4092" s="459" t="s">
        <v>5123</v>
      </c>
      <c r="D4092" s="463">
        <v>73.42</v>
      </c>
      <c r="E4092" s="462" t="s">
        <v>258</v>
      </c>
    </row>
    <row r="4093" spans="1:5" x14ac:dyDescent="0.25">
      <c r="A4093" s="459">
        <v>34356</v>
      </c>
      <c r="B4093" s="460" t="s">
        <v>12246</v>
      </c>
      <c r="C4093" s="459" t="s">
        <v>5126</v>
      </c>
      <c r="D4093" s="463">
        <v>2.17</v>
      </c>
      <c r="E4093" s="462" t="s">
        <v>258</v>
      </c>
    </row>
    <row r="4094" spans="1:5" x14ac:dyDescent="0.25">
      <c r="A4094" s="459">
        <v>34357</v>
      </c>
      <c r="B4094" s="460" t="s">
        <v>12247</v>
      </c>
      <c r="C4094" s="459" t="s">
        <v>5126</v>
      </c>
      <c r="D4094" s="463">
        <v>2.41</v>
      </c>
      <c r="E4094" s="462" t="s">
        <v>258</v>
      </c>
    </row>
    <row r="4095" spans="1:5" x14ac:dyDescent="0.25">
      <c r="A4095" s="459">
        <v>37329</v>
      </c>
      <c r="B4095" s="460" t="s">
        <v>12248</v>
      </c>
      <c r="C4095" s="459" t="s">
        <v>5126</v>
      </c>
      <c r="D4095" s="463">
        <v>33.67</v>
      </c>
      <c r="E4095" s="462" t="s">
        <v>258</v>
      </c>
    </row>
    <row r="4096" spans="1:5" x14ac:dyDescent="0.25">
      <c r="A4096" s="459">
        <v>37398</v>
      </c>
      <c r="B4096" s="460" t="s">
        <v>12249</v>
      </c>
      <c r="C4096" s="459" t="s">
        <v>5126</v>
      </c>
      <c r="D4096" s="463">
        <v>43.09</v>
      </c>
      <c r="E4096" s="462" t="s">
        <v>258</v>
      </c>
    </row>
    <row r="4097" spans="1:5" x14ac:dyDescent="0.25">
      <c r="A4097" s="459">
        <v>2510</v>
      </c>
      <c r="B4097" s="460" t="s">
        <v>12250</v>
      </c>
      <c r="C4097" s="459" t="s">
        <v>5122</v>
      </c>
      <c r="D4097" s="463">
        <v>17.23</v>
      </c>
      <c r="E4097" s="462" t="s">
        <v>258</v>
      </c>
    </row>
    <row r="4098" spans="1:5" ht="25.5" x14ac:dyDescent="0.25">
      <c r="A4098" s="459">
        <v>12359</v>
      </c>
      <c r="B4098" s="460" t="s">
        <v>12251</v>
      </c>
      <c r="C4098" s="459" t="s">
        <v>5122</v>
      </c>
      <c r="D4098" s="463">
        <v>109.29</v>
      </c>
      <c r="E4098" s="462" t="s">
        <v>258</v>
      </c>
    </row>
    <row r="4099" spans="1:5" x14ac:dyDescent="0.25">
      <c r="A4099" s="459">
        <v>5320</v>
      </c>
      <c r="B4099" s="460" t="s">
        <v>12252</v>
      </c>
      <c r="C4099" s="459" t="s">
        <v>5127</v>
      </c>
      <c r="D4099" s="463">
        <v>28.02</v>
      </c>
      <c r="E4099" s="462" t="s">
        <v>258</v>
      </c>
    </row>
    <row r="4100" spans="1:5" x14ac:dyDescent="0.25">
      <c r="A4100" s="459">
        <v>7353</v>
      </c>
      <c r="B4100" s="460" t="s">
        <v>12253</v>
      </c>
      <c r="C4100" s="459" t="s">
        <v>5127</v>
      </c>
      <c r="D4100" s="463">
        <v>24.18</v>
      </c>
      <c r="E4100" s="462" t="s">
        <v>258</v>
      </c>
    </row>
    <row r="4101" spans="1:5" x14ac:dyDescent="0.25">
      <c r="A4101" s="459">
        <v>36144</v>
      </c>
      <c r="B4101" s="460" t="s">
        <v>12254</v>
      </c>
      <c r="C4101" s="459" t="s">
        <v>5122</v>
      </c>
      <c r="D4101" s="463">
        <v>1.25</v>
      </c>
      <c r="E4101" s="462" t="s">
        <v>258</v>
      </c>
    </row>
    <row r="4102" spans="1:5" x14ac:dyDescent="0.25">
      <c r="A4102" s="459">
        <v>10518</v>
      </c>
      <c r="B4102" s="460" t="s">
        <v>12255</v>
      </c>
      <c r="C4102" s="459" t="s">
        <v>5122</v>
      </c>
      <c r="D4102" s="463">
        <v>57.99</v>
      </c>
      <c r="E4102" s="462" t="s">
        <v>258</v>
      </c>
    </row>
    <row r="4103" spans="1:5" ht="38.25" x14ac:dyDescent="0.25">
      <c r="A4103" s="459">
        <v>36530</v>
      </c>
      <c r="B4103" s="460" t="s">
        <v>12256</v>
      </c>
      <c r="C4103" s="459" t="s">
        <v>5122</v>
      </c>
      <c r="D4103" s="461">
        <v>216658.53</v>
      </c>
      <c r="E4103" s="462" t="s">
        <v>258</v>
      </c>
    </row>
    <row r="4104" spans="1:5" ht="38.25" x14ac:dyDescent="0.25">
      <c r="A4104" s="459">
        <v>6046</v>
      </c>
      <c r="B4104" s="460" t="s">
        <v>12257</v>
      </c>
      <c r="C4104" s="459" t="s">
        <v>5122</v>
      </c>
      <c r="D4104" s="461">
        <v>235000</v>
      </c>
      <c r="E4104" s="462" t="s">
        <v>258</v>
      </c>
    </row>
    <row r="4105" spans="1:5" ht="38.25" x14ac:dyDescent="0.25">
      <c r="A4105" s="459">
        <v>36531</v>
      </c>
      <c r="B4105" s="460" t="s">
        <v>12258</v>
      </c>
      <c r="C4105" s="459" t="s">
        <v>5122</v>
      </c>
      <c r="D4105" s="461">
        <v>243597.54</v>
      </c>
      <c r="E4105" s="462" t="s">
        <v>258</v>
      </c>
    </row>
    <row r="4106" spans="1:5" ht="25.5" x14ac:dyDescent="0.25">
      <c r="A4106" s="459">
        <v>34684</v>
      </c>
      <c r="B4106" s="460" t="s">
        <v>12259</v>
      </c>
      <c r="C4106" s="459" t="s">
        <v>5124</v>
      </c>
      <c r="D4106" s="463">
        <v>147.82</v>
      </c>
      <c r="E4106" s="462" t="s">
        <v>258</v>
      </c>
    </row>
    <row r="4107" spans="1:5" ht="25.5" x14ac:dyDescent="0.25">
      <c r="A4107" s="459">
        <v>34683</v>
      </c>
      <c r="B4107" s="460" t="s">
        <v>12260</v>
      </c>
      <c r="C4107" s="459" t="s">
        <v>5124</v>
      </c>
      <c r="D4107" s="463">
        <v>92.39</v>
      </c>
      <c r="E4107" s="462" t="s">
        <v>258</v>
      </c>
    </row>
    <row r="4108" spans="1:5" ht="25.5" x14ac:dyDescent="0.25">
      <c r="A4108" s="459">
        <v>533</v>
      </c>
      <c r="B4108" s="460" t="s">
        <v>12261</v>
      </c>
      <c r="C4108" s="459" t="s">
        <v>5124</v>
      </c>
      <c r="D4108" s="463">
        <v>20.49</v>
      </c>
      <c r="E4108" s="462" t="s">
        <v>258</v>
      </c>
    </row>
    <row r="4109" spans="1:5" ht="25.5" x14ac:dyDescent="0.25">
      <c r="A4109" s="459">
        <v>10515</v>
      </c>
      <c r="B4109" s="460" t="s">
        <v>12262</v>
      </c>
      <c r="C4109" s="459" t="s">
        <v>5124</v>
      </c>
      <c r="D4109" s="463">
        <v>52.84</v>
      </c>
      <c r="E4109" s="462" t="s">
        <v>258</v>
      </c>
    </row>
    <row r="4110" spans="1:5" ht="25.5" x14ac:dyDescent="0.25">
      <c r="A4110" s="459">
        <v>536</v>
      </c>
      <c r="B4110" s="460" t="s">
        <v>12263</v>
      </c>
      <c r="C4110" s="459" t="s">
        <v>5124</v>
      </c>
      <c r="D4110" s="463">
        <v>34.72</v>
      </c>
      <c r="E4110" s="462" t="s">
        <v>258</v>
      </c>
    </row>
    <row r="4111" spans="1:5" x14ac:dyDescent="0.25">
      <c r="A4111" s="459">
        <v>153</v>
      </c>
      <c r="B4111" s="460" t="s">
        <v>12264</v>
      </c>
      <c r="C4111" s="459" t="s">
        <v>5127</v>
      </c>
      <c r="D4111" s="463">
        <v>91.55</v>
      </c>
      <c r="E4111" s="462" t="s">
        <v>258</v>
      </c>
    </row>
    <row r="4112" spans="1:5" ht="25.5" x14ac:dyDescent="0.25">
      <c r="A4112" s="459">
        <v>34682</v>
      </c>
      <c r="B4112" s="460" t="s">
        <v>12265</v>
      </c>
      <c r="C4112" s="459" t="s">
        <v>5124</v>
      </c>
      <c r="D4112" s="463">
        <v>70.650000000000006</v>
      </c>
      <c r="E4112" s="462" t="s">
        <v>258</v>
      </c>
    </row>
    <row r="4113" spans="1:5" ht="25.5" x14ac:dyDescent="0.25">
      <c r="A4113" s="459">
        <v>20205</v>
      </c>
      <c r="B4113" s="460" t="s">
        <v>12266</v>
      </c>
      <c r="C4113" s="459" t="s">
        <v>5125</v>
      </c>
      <c r="D4113" s="463">
        <v>2.5299999999999998</v>
      </c>
      <c r="E4113" s="462" t="s">
        <v>258</v>
      </c>
    </row>
    <row r="4114" spans="1:5" ht="25.5" x14ac:dyDescent="0.25">
      <c r="A4114" s="459">
        <v>4412</v>
      </c>
      <c r="B4114" s="460" t="s">
        <v>12267</v>
      </c>
      <c r="C4114" s="459" t="s">
        <v>5125</v>
      </c>
      <c r="D4114" s="463">
        <v>1.6</v>
      </c>
      <c r="E4114" s="462" t="s">
        <v>258</v>
      </c>
    </row>
    <row r="4115" spans="1:5" ht="25.5" x14ac:dyDescent="0.25">
      <c r="A4115" s="459">
        <v>4408</v>
      </c>
      <c r="B4115" s="460" t="s">
        <v>12268</v>
      </c>
      <c r="C4115" s="459" t="s">
        <v>5125</v>
      </c>
      <c r="D4115" s="463">
        <v>2.17</v>
      </c>
      <c r="E4115" s="462" t="s">
        <v>258</v>
      </c>
    </row>
    <row r="4116" spans="1:5" x14ac:dyDescent="0.25">
      <c r="A4116" s="459">
        <v>4505</v>
      </c>
      <c r="B4116" s="460" t="s">
        <v>12269</v>
      </c>
      <c r="C4116" s="459" t="s">
        <v>5125</v>
      </c>
      <c r="D4116" s="463">
        <v>1.61</v>
      </c>
      <c r="E4116" s="462" t="s">
        <v>258</v>
      </c>
    </row>
    <row r="4117" spans="1:5" x14ac:dyDescent="0.25">
      <c r="A4117" s="459">
        <v>10559</v>
      </c>
      <c r="B4117" s="460" t="s">
        <v>12270</v>
      </c>
      <c r="C4117" s="459" t="s">
        <v>5122</v>
      </c>
      <c r="D4117" s="461">
        <v>2071.6999999999998</v>
      </c>
      <c r="E4117" s="462" t="s">
        <v>258</v>
      </c>
    </row>
    <row r="4118" spans="1:5" x14ac:dyDescent="0.25">
      <c r="A4118" s="459">
        <v>10664</v>
      </c>
      <c r="B4118" s="460" t="s">
        <v>12271</v>
      </c>
      <c r="C4118" s="459" t="s">
        <v>5122</v>
      </c>
      <c r="D4118" s="461">
        <v>5630.43</v>
      </c>
      <c r="E4118" s="462" t="s">
        <v>258</v>
      </c>
    </row>
    <row r="4119" spans="1:5" x14ac:dyDescent="0.25">
      <c r="A4119" s="459">
        <v>36250</v>
      </c>
      <c r="B4119" s="460" t="s">
        <v>12272</v>
      </c>
      <c r="C4119" s="459" t="s">
        <v>5125</v>
      </c>
      <c r="D4119" s="463">
        <v>2.23</v>
      </c>
      <c r="E4119" s="462" t="s">
        <v>258</v>
      </c>
    </row>
    <row r="4120" spans="1:5" x14ac:dyDescent="0.25">
      <c r="A4120" s="459">
        <v>10857</v>
      </c>
      <c r="B4120" s="460" t="s">
        <v>12273</v>
      </c>
      <c r="C4120" s="459" t="s">
        <v>5125</v>
      </c>
      <c r="D4120" s="463">
        <v>10.35</v>
      </c>
      <c r="E4120" s="462" t="s">
        <v>258</v>
      </c>
    </row>
    <row r="4121" spans="1:5" x14ac:dyDescent="0.25">
      <c r="A4121" s="459">
        <v>4803</v>
      </c>
      <c r="B4121" s="460" t="s">
        <v>12274</v>
      </c>
      <c r="C4121" s="459" t="s">
        <v>5125</v>
      </c>
      <c r="D4121" s="463">
        <v>21.69</v>
      </c>
      <c r="E4121" s="462" t="s">
        <v>258</v>
      </c>
    </row>
    <row r="4122" spans="1:5" ht="25.5" x14ac:dyDescent="0.25">
      <c r="A4122" s="459">
        <v>6186</v>
      </c>
      <c r="B4122" s="460" t="s">
        <v>12275</v>
      </c>
      <c r="C4122" s="459" t="s">
        <v>5125</v>
      </c>
      <c r="D4122" s="463">
        <v>9.35</v>
      </c>
      <c r="E4122" s="462" t="s">
        <v>258</v>
      </c>
    </row>
    <row r="4123" spans="1:5" x14ac:dyDescent="0.25">
      <c r="A4123" s="459">
        <v>4829</v>
      </c>
      <c r="B4123" s="460" t="s">
        <v>12276</v>
      </c>
      <c r="C4123" s="459" t="s">
        <v>5125</v>
      </c>
      <c r="D4123" s="463">
        <v>20.23</v>
      </c>
      <c r="E4123" s="462" t="s">
        <v>258</v>
      </c>
    </row>
    <row r="4124" spans="1:5" x14ac:dyDescent="0.25">
      <c r="A4124" s="459">
        <v>39829</v>
      </c>
      <c r="B4124" s="460" t="s">
        <v>12277</v>
      </c>
      <c r="C4124" s="459" t="s">
        <v>5125</v>
      </c>
      <c r="D4124" s="463">
        <v>21.56</v>
      </c>
      <c r="E4124" s="462" t="s">
        <v>258</v>
      </c>
    </row>
    <row r="4125" spans="1:5" ht="25.5" x14ac:dyDescent="0.25">
      <c r="A4125" s="459">
        <v>20231</v>
      </c>
      <c r="B4125" s="460" t="s">
        <v>12278</v>
      </c>
      <c r="C4125" s="459" t="s">
        <v>5125</v>
      </c>
      <c r="D4125" s="463">
        <v>49.11</v>
      </c>
      <c r="E4125" s="462" t="s">
        <v>258</v>
      </c>
    </row>
    <row r="4126" spans="1:5" x14ac:dyDescent="0.25">
      <c r="A4126" s="459">
        <v>4804</v>
      </c>
      <c r="B4126" s="460" t="s">
        <v>12279</v>
      </c>
      <c r="C4126" s="459" t="s">
        <v>5125</v>
      </c>
      <c r="D4126" s="463">
        <v>16.649999999999999</v>
      </c>
      <c r="E4126" s="462" t="s">
        <v>258</v>
      </c>
    </row>
    <row r="4127" spans="1:5" x14ac:dyDescent="0.25">
      <c r="A4127" s="459">
        <v>34680</v>
      </c>
      <c r="B4127" s="460" t="s">
        <v>12280</v>
      </c>
      <c r="C4127" s="459" t="s">
        <v>5125</v>
      </c>
      <c r="D4127" s="463">
        <v>21.73</v>
      </c>
      <c r="E4127" s="462" t="s">
        <v>258</v>
      </c>
    </row>
    <row r="4128" spans="1:5" ht="25.5" x14ac:dyDescent="0.25">
      <c r="A4128" s="459">
        <v>11573</v>
      </c>
      <c r="B4128" s="460" t="s">
        <v>12281</v>
      </c>
      <c r="C4128" s="459" t="s">
        <v>5122</v>
      </c>
      <c r="D4128" s="463">
        <v>6.09</v>
      </c>
      <c r="E4128" s="462" t="s">
        <v>258</v>
      </c>
    </row>
    <row r="4129" spans="1:5" x14ac:dyDescent="0.25">
      <c r="A4129" s="459">
        <v>38401</v>
      </c>
      <c r="B4129" s="460" t="s">
        <v>12282</v>
      </c>
      <c r="C4129" s="459" t="s">
        <v>5122</v>
      </c>
      <c r="D4129" s="463">
        <v>10.86</v>
      </c>
      <c r="E4129" s="462" t="s">
        <v>258</v>
      </c>
    </row>
    <row r="4130" spans="1:5" ht="25.5" x14ac:dyDescent="0.25">
      <c r="A4130" s="459">
        <v>38179</v>
      </c>
      <c r="B4130" s="460" t="s">
        <v>12283</v>
      </c>
      <c r="C4130" s="459" t="s">
        <v>5122</v>
      </c>
      <c r="D4130" s="463">
        <v>26.73</v>
      </c>
      <c r="E4130" s="462" t="s">
        <v>258</v>
      </c>
    </row>
    <row r="4131" spans="1:5" ht="25.5" x14ac:dyDescent="0.25">
      <c r="A4131" s="459">
        <v>11575</v>
      </c>
      <c r="B4131" s="460" t="s">
        <v>12284</v>
      </c>
      <c r="C4131" s="459" t="s">
        <v>5122</v>
      </c>
      <c r="D4131" s="463">
        <v>28.84</v>
      </c>
      <c r="E4131" s="462" t="s">
        <v>258</v>
      </c>
    </row>
    <row r="4132" spans="1:5" x14ac:dyDescent="0.25">
      <c r="A4132" s="459">
        <v>20256</v>
      </c>
      <c r="B4132" s="460" t="s">
        <v>12285</v>
      </c>
      <c r="C4132" s="459" t="s">
        <v>5122</v>
      </c>
      <c r="D4132" s="463">
        <v>0.28000000000000003</v>
      </c>
      <c r="E4132" s="462" t="s">
        <v>258</v>
      </c>
    </row>
    <row r="4133" spans="1:5" ht="25.5" x14ac:dyDescent="0.25">
      <c r="A4133" s="459">
        <v>14511</v>
      </c>
      <c r="B4133" s="460" t="s">
        <v>12286</v>
      </c>
      <c r="C4133" s="459" t="s">
        <v>5122</v>
      </c>
      <c r="D4133" s="461">
        <v>453798.26</v>
      </c>
      <c r="E4133" s="462" t="s">
        <v>258</v>
      </c>
    </row>
    <row r="4134" spans="1:5" ht="25.5" x14ac:dyDescent="0.25">
      <c r="A4134" s="459">
        <v>10642</v>
      </c>
      <c r="B4134" s="460" t="s">
        <v>12287</v>
      </c>
      <c r="C4134" s="459" t="s">
        <v>5122</v>
      </c>
      <c r="D4134" s="461">
        <v>427500</v>
      </c>
      <c r="E4134" s="462" t="s">
        <v>258</v>
      </c>
    </row>
    <row r="4135" spans="1:5" ht="38.25" x14ac:dyDescent="0.25">
      <c r="A4135" s="459">
        <v>14489</v>
      </c>
      <c r="B4135" s="460" t="s">
        <v>12288</v>
      </c>
      <c r="C4135" s="459" t="s">
        <v>5122</v>
      </c>
      <c r="D4135" s="461">
        <v>379184.54</v>
      </c>
      <c r="E4135" s="462" t="s">
        <v>258</v>
      </c>
    </row>
    <row r="4136" spans="1:5" ht="25.5" x14ac:dyDescent="0.25">
      <c r="A4136" s="459">
        <v>14513</v>
      </c>
      <c r="B4136" s="460" t="s">
        <v>12289</v>
      </c>
      <c r="C4136" s="459" t="s">
        <v>5122</v>
      </c>
      <c r="D4136" s="461">
        <v>284397.40999999997</v>
      </c>
      <c r="E4136" s="462" t="s">
        <v>258</v>
      </c>
    </row>
    <row r="4137" spans="1:5" ht="25.5" x14ac:dyDescent="0.25">
      <c r="A4137" s="459">
        <v>13600</v>
      </c>
      <c r="B4137" s="460" t="s">
        <v>12290</v>
      </c>
      <c r="C4137" s="459" t="s">
        <v>5122</v>
      </c>
      <c r="D4137" s="461">
        <v>366952.74</v>
      </c>
      <c r="E4137" s="462" t="s">
        <v>258</v>
      </c>
    </row>
    <row r="4138" spans="1:5" ht="25.5" x14ac:dyDescent="0.25">
      <c r="A4138" s="459">
        <v>10646</v>
      </c>
      <c r="B4138" s="460" t="s">
        <v>12291</v>
      </c>
      <c r="C4138" s="459" t="s">
        <v>5122</v>
      </c>
      <c r="D4138" s="461">
        <v>273538.82</v>
      </c>
      <c r="E4138" s="462" t="s">
        <v>258</v>
      </c>
    </row>
    <row r="4139" spans="1:5" ht="25.5" x14ac:dyDescent="0.25">
      <c r="A4139" s="459">
        <v>6070</v>
      </c>
      <c r="B4139" s="460" t="s">
        <v>12292</v>
      </c>
      <c r="C4139" s="459" t="s">
        <v>5122</v>
      </c>
      <c r="D4139" s="461">
        <v>373757.13</v>
      </c>
      <c r="E4139" s="462" t="s">
        <v>258</v>
      </c>
    </row>
    <row r="4140" spans="1:5" ht="25.5" x14ac:dyDescent="0.25">
      <c r="A4140" s="459">
        <v>6069</v>
      </c>
      <c r="B4140" s="460" t="s">
        <v>12293</v>
      </c>
      <c r="C4140" s="459" t="s">
        <v>5122</v>
      </c>
      <c r="D4140" s="461">
        <v>82568.58</v>
      </c>
      <c r="E4140" s="462" t="s">
        <v>258</v>
      </c>
    </row>
    <row r="4141" spans="1:5" ht="25.5" x14ac:dyDescent="0.25">
      <c r="A4141" s="459">
        <v>14626</v>
      </c>
      <c r="B4141" s="460" t="s">
        <v>12294</v>
      </c>
      <c r="C4141" s="459" t="s">
        <v>5122</v>
      </c>
      <c r="D4141" s="461">
        <v>409178.58</v>
      </c>
      <c r="E4141" s="462" t="s">
        <v>258</v>
      </c>
    </row>
    <row r="4142" spans="1:5" ht="25.5" x14ac:dyDescent="0.25">
      <c r="A4142" s="459">
        <v>6067</v>
      </c>
      <c r="B4142" s="460" t="s">
        <v>12295</v>
      </c>
      <c r="C4142" s="459" t="s">
        <v>5122</v>
      </c>
      <c r="D4142" s="461">
        <v>335892.86</v>
      </c>
      <c r="E4142" s="462" t="s">
        <v>258</v>
      </c>
    </row>
    <row r="4143" spans="1:5" x14ac:dyDescent="0.25">
      <c r="A4143" s="459">
        <v>38393</v>
      </c>
      <c r="B4143" s="460" t="s">
        <v>12296</v>
      </c>
      <c r="C4143" s="459" t="s">
        <v>5122</v>
      </c>
      <c r="D4143" s="463">
        <v>12.3</v>
      </c>
      <c r="E4143" s="462" t="s">
        <v>258</v>
      </c>
    </row>
    <row r="4144" spans="1:5" x14ac:dyDescent="0.25">
      <c r="A4144" s="459">
        <v>38390</v>
      </c>
      <c r="B4144" s="460" t="s">
        <v>12297</v>
      </c>
      <c r="C4144" s="459" t="s">
        <v>5122</v>
      </c>
      <c r="D4144" s="463">
        <v>27.28</v>
      </c>
      <c r="E4144" s="462" t="s">
        <v>258</v>
      </c>
    </row>
    <row r="4145" spans="1:5" x14ac:dyDescent="0.25">
      <c r="A4145" s="459">
        <v>36532</v>
      </c>
      <c r="B4145" s="460" t="s">
        <v>12298</v>
      </c>
      <c r="C4145" s="459" t="s">
        <v>5122</v>
      </c>
      <c r="D4145" s="461">
        <v>15156.26</v>
      </c>
      <c r="E4145" s="462" t="s">
        <v>258</v>
      </c>
    </row>
    <row r="4146" spans="1:5" ht="25.5" x14ac:dyDescent="0.25">
      <c r="A4146" s="459">
        <v>11578</v>
      </c>
      <c r="B4146" s="460" t="s">
        <v>12299</v>
      </c>
      <c r="C4146" s="459" t="s">
        <v>5122</v>
      </c>
      <c r="D4146" s="463">
        <v>9.26</v>
      </c>
      <c r="E4146" s="462" t="s">
        <v>258</v>
      </c>
    </row>
    <row r="4147" spans="1:5" ht="25.5" x14ac:dyDescent="0.25">
      <c r="A4147" s="459">
        <v>11577</v>
      </c>
      <c r="B4147" s="460" t="s">
        <v>12300</v>
      </c>
      <c r="C4147" s="459" t="s">
        <v>5122</v>
      </c>
      <c r="D4147" s="463">
        <v>8.84</v>
      </c>
      <c r="E4147" s="462" t="s">
        <v>258</v>
      </c>
    </row>
    <row r="4148" spans="1:5" ht="38.25" x14ac:dyDescent="0.25">
      <c r="A4148" s="459">
        <v>42432</v>
      </c>
      <c r="B4148" s="460" t="s">
        <v>12301</v>
      </c>
      <c r="C4148" s="459" t="s">
        <v>5122</v>
      </c>
      <c r="D4148" s="461">
        <v>1377.27</v>
      </c>
      <c r="E4148" s="462" t="s">
        <v>258</v>
      </c>
    </row>
    <row r="4149" spans="1:5" ht="25.5" x14ac:dyDescent="0.25">
      <c r="A4149" s="459">
        <v>42437</v>
      </c>
      <c r="B4149" s="460" t="s">
        <v>12302</v>
      </c>
      <c r="C4149" s="459" t="s">
        <v>5122</v>
      </c>
      <c r="D4149" s="461">
        <v>1047.0899999999999</v>
      </c>
      <c r="E4149" s="462" t="s">
        <v>258</v>
      </c>
    </row>
    <row r="4150" spans="1:5" x14ac:dyDescent="0.25">
      <c r="A4150" s="459">
        <v>1116</v>
      </c>
      <c r="B4150" s="460" t="s">
        <v>12303</v>
      </c>
      <c r="C4150" s="459" t="s">
        <v>5125</v>
      </c>
      <c r="D4150" s="463">
        <v>14.2</v>
      </c>
      <c r="E4150" s="462" t="s">
        <v>258</v>
      </c>
    </row>
    <row r="4151" spans="1:5" x14ac:dyDescent="0.25">
      <c r="A4151" s="459">
        <v>1115</v>
      </c>
      <c r="B4151" s="460" t="s">
        <v>12304</v>
      </c>
      <c r="C4151" s="459" t="s">
        <v>5125</v>
      </c>
      <c r="D4151" s="463">
        <v>17.260000000000002</v>
      </c>
      <c r="E4151" s="462" t="s">
        <v>258</v>
      </c>
    </row>
    <row r="4152" spans="1:5" x14ac:dyDescent="0.25">
      <c r="A4152" s="459">
        <v>1113</v>
      </c>
      <c r="B4152" s="460" t="s">
        <v>12305</v>
      </c>
      <c r="C4152" s="459" t="s">
        <v>5125</v>
      </c>
      <c r="D4152" s="463">
        <v>18.93</v>
      </c>
      <c r="E4152" s="462" t="s">
        <v>258</v>
      </c>
    </row>
    <row r="4153" spans="1:5" x14ac:dyDescent="0.25">
      <c r="A4153" s="459">
        <v>1114</v>
      </c>
      <c r="B4153" s="460" t="s">
        <v>12306</v>
      </c>
      <c r="C4153" s="459" t="s">
        <v>5125</v>
      </c>
      <c r="D4153" s="463">
        <v>28.4</v>
      </c>
      <c r="E4153" s="462" t="s">
        <v>258</v>
      </c>
    </row>
    <row r="4154" spans="1:5" ht="25.5" x14ac:dyDescent="0.25">
      <c r="A4154" s="459">
        <v>40872</v>
      </c>
      <c r="B4154" s="460" t="s">
        <v>12307</v>
      </c>
      <c r="C4154" s="459" t="s">
        <v>5125</v>
      </c>
      <c r="D4154" s="463">
        <v>16.18</v>
      </c>
      <c r="E4154" s="462" t="s">
        <v>258</v>
      </c>
    </row>
    <row r="4155" spans="1:5" x14ac:dyDescent="0.25">
      <c r="A4155" s="459">
        <v>20214</v>
      </c>
      <c r="B4155" s="460" t="s">
        <v>12308</v>
      </c>
      <c r="C4155" s="459" t="s">
        <v>5122</v>
      </c>
      <c r="D4155" s="463">
        <v>30.84</v>
      </c>
      <c r="E4155" s="462" t="s">
        <v>258</v>
      </c>
    </row>
    <row r="4156" spans="1:5" ht="25.5" x14ac:dyDescent="0.25">
      <c r="A4156" s="459">
        <v>11064</v>
      </c>
      <c r="B4156" s="460" t="s">
        <v>12309</v>
      </c>
      <c r="C4156" s="459" t="s">
        <v>5122</v>
      </c>
      <c r="D4156" s="463">
        <v>13.07</v>
      </c>
      <c r="E4156" s="462" t="s">
        <v>258</v>
      </c>
    </row>
    <row r="4157" spans="1:5" ht="25.5" x14ac:dyDescent="0.25">
      <c r="A4157" s="459">
        <v>7237</v>
      </c>
      <c r="B4157" s="460" t="s">
        <v>12310</v>
      </c>
      <c r="C4157" s="459" t="s">
        <v>5122</v>
      </c>
      <c r="D4157" s="463">
        <v>17.829999999999998</v>
      </c>
      <c r="E4157" s="462" t="s">
        <v>258</v>
      </c>
    </row>
    <row r="4158" spans="1:5" x14ac:dyDescent="0.25">
      <c r="A4158" s="459">
        <v>16</v>
      </c>
      <c r="B4158" s="460" t="s">
        <v>12311</v>
      </c>
      <c r="C4158" s="459" t="s">
        <v>5126</v>
      </c>
      <c r="D4158" s="463">
        <v>5.84</v>
      </c>
      <c r="E4158" s="462" t="s">
        <v>258</v>
      </c>
    </row>
    <row r="4159" spans="1:5" x14ac:dyDescent="0.25">
      <c r="A4159" s="459">
        <v>11757</v>
      </c>
      <c r="B4159" s="460" t="s">
        <v>12312</v>
      </c>
      <c r="C4159" s="459" t="s">
        <v>5122</v>
      </c>
      <c r="D4159" s="463">
        <v>23.87</v>
      </c>
      <c r="E4159" s="462" t="s">
        <v>258</v>
      </c>
    </row>
    <row r="4160" spans="1:5" ht="25.5" x14ac:dyDescent="0.25">
      <c r="A4160" s="459">
        <v>11758</v>
      </c>
      <c r="B4160" s="460" t="s">
        <v>12313</v>
      </c>
      <c r="C4160" s="459" t="s">
        <v>5122</v>
      </c>
      <c r="D4160" s="463">
        <v>45.4</v>
      </c>
      <c r="E4160" s="462" t="s">
        <v>258</v>
      </c>
    </row>
    <row r="4161" spans="1:5" x14ac:dyDescent="0.25">
      <c r="A4161" s="459">
        <v>37526</v>
      </c>
      <c r="B4161" s="460" t="s">
        <v>12314</v>
      </c>
      <c r="C4161" s="459" t="s">
        <v>5122</v>
      </c>
      <c r="D4161" s="463">
        <v>2.66</v>
      </c>
      <c r="E4161" s="462" t="s">
        <v>258</v>
      </c>
    </row>
    <row r="4162" spans="1:5" x14ac:dyDescent="0.25">
      <c r="A4162" s="459">
        <v>6076</v>
      </c>
      <c r="B4162" s="460" t="s">
        <v>12315</v>
      </c>
      <c r="C4162" s="459" t="s">
        <v>5123</v>
      </c>
      <c r="D4162" s="463">
        <v>49</v>
      </c>
      <c r="E4162" s="462" t="s">
        <v>258</v>
      </c>
    </row>
    <row r="4163" spans="1:5" x14ac:dyDescent="0.25">
      <c r="A4163" s="459">
        <v>13109</v>
      </c>
      <c r="B4163" s="460" t="s">
        <v>12316</v>
      </c>
      <c r="C4163" s="459" t="s">
        <v>5122</v>
      </c>
      <c r="D4163" s="463">
        <v>179.7</v>
      </c>
      <c r="E4163" s="462" t="s">
        <v>258</v>
      </c>
    </row>
    <row r="4164" spans="1:5" x14ac:dyDescent="0.25">
      <c r="A4164" s="459">
        <v>13110</v>
      </c>
      <c r="B4164" s="460" t="s">
        <v>12317</v>
      </c>
      <c r="C4164" s="459" t="s">
        <v>5122</v>
      </c>
      <c r="D4164" s="463">
        <v>236.5</v>
      </c>
      <c r="E4164" s="462" t="s">
        <v>258</v>
      </c>
    </row>
    <row r="4165" spans="1:5" x14ac:dyDescent="0.25">
      <c r="A4165" s="459">
        <v>7581</v>
      </c>
      <c r="B4165" s="460" t="s">
        <v>12318</v>
      </c>
      <c r="C4165" s="459" t="s">
        <v>5122</v>
      </c>
      <c r="D4165" s="463">
        <v>2.57</v>
      </c>
      <c r="E4165" s="462" t="s">
        <v>258</v>
      </c>
    </row>
    <row r="4166" spans="1:5" ht="25.5" x14ac:dyDescent="0.25">
      <c r="A4166" s="459">
        <v>20206</v>
      </c>
      <c r="B4166" s="460" t="s">
        <v>12319</v>
      </c>
      <c r="C4166" s="459" t="s">
        <v>5125</v>
      </c>
      <c r="D4166" s="463">
        <v>7.5</v>
      </c>
      <c r="E4166" s="462" t="s">
        <v>258</v>
      </c>
    </row>
    <row r="4167" spans="1:5" ht="25.5" x14ac:dyDescent="0.25">
      <c r="A4167" s="459">
        <v>4460</v>
      </c>
      <c r="B4167" s="460" t="s">
        <v>12320</v>
      </c>
      <c r="C4167" s="459" t="s">
        <v>5125</v>
      </c>
      <c r="D4167" s="463">
        <v>9.01</v>
      </c>
      <c r="E4167" s="462" t="s">
        <v>258</v>
      </c>
    </row>
    <row r="4168" spans="1:5" ht="25.5" x14ac:dyDescent="0.25">
      <c r="A4168" s="459">
        <v>6204</v>
      </c>
      <c r="B4168" s="460" t="s">
        <v>12321</v>
      </c>
      <c r="C4168" s="459" t="s">
        <v>5125</v>
      </c>
      <c r="D4168" s="463">
        <v>13.46</v>
      </c>
      <c r="E4168" s="462" t="s">
        <v>258</v>
      </c>
    </row>
    <row r="4169" spans="1:5" ht="25.5" x14ac:dyDescent="0.25">
      <c r="A4169" s="459">
        <v>4417</v>
      </c>
      <c r="B4169" s="460" t="s">
        <v>12322</v>
      </c>
      <c r="C4169" s="459" t="s">
        <v>5125</v>
      </c>
      <c r="D4169" s="463">
        <v>5.17</v>
      </c>
      <c r="E4169" s="462" t="s">
        <v>258</v>
      </c>
    </row>
    <row r="4170" spans="1:5" ht="25.5" x14ac:dyDescent="0.25">
      <c r="A4170" s="459">
        <v>4517</v>
      </c>
      <c r="B4170" s="460" t="s">
        <v>12323</v>
      </c>
      <c r="C4170" s="459" t="s">
        <v>5125</v>
      </c>
      <c r="D4170" s="463">
        <v>1.29</v>
      </c>
      <c r="E4170" s="462" t="s">
        <v>258</v>
      </c>
    </row>
    <row r="4171" spans="1:5" ht="25.5" x14ac:dyDescent="0.25">
      <c r="A4171" s="459">
        <v>4512</v>
      </c>
      <c r="B4171" s="460" t="s">
        <v>12324</v>
      </c>
      <c r="C4171" s="459" t="s">
        <v>5125</v>
      </c>
      <c r="D4171" s="463">
        <v>0.94</v>
      </c>
      <c r="E4171" s="462" t="s">
        <v>258</v>
      </c>
    </row>
    <row r="4172" spans="1:5" ht="25.5" x14ac:dyDescent="0.25">
      <c r="A4172" s="459">
        <v>4415</v>
      </c>
      <c r="B4172" s="460" t="s">
        <v>12325</v>
      </c>
      <c r="C4172" s="459" t="s">
        <v>5125</v>
      </c>
      <c r="D4172" s="463">
        <v>4.3499999999999996</v>
      </c>
      <c r="E4172" s="462" t="s">
        <v>258</v>
      </c>
    </row>
    <row r="4173" spans="1:5" x14ac:dyDescent="0.25">
      <c r="A4173" s="459">
        <v>37373</v>
      </c>
      <c r="B4173" s="460" t="s">
        <v>12326</v>
      </c>
      <c r="C4173" s="459" t="s">
        <v>5121</v>
      </c>
      <c r="D4173" s="463">
        <v>0.04</v>
      </c>
      <c r="E4173" s="462" t="s">
        <v>258</v>
      </c>
    </row>
    <row r="4174" spans="1:5" x14ac:dyDescent="0.25">
      <c r="A4174" s="459">
        <v>40864</v>
      </c>
      <c r="B4174" s="460" t="s">
        <v>12327</v>
      </c>
      <c r="C4174" s="459" t="s">
        <v>5130</v>
      </c>
      <c r="D4174" s="463">
        <v>9.76</v>
      </c>
      <c r="E4174" s="462" t="s">
        <v>258</v>
      </c>
    </row>
    <row r="4175" spans="1:5" x14ac:dyDescent="0.25">
      <c r="A4175" s="459">
        <v>4734</v>
      </c>
      <c r="B4175" s="460" t="s">
        <v>12328</v>
      </c>
      <c r="C4175" s="459" t="s">
        <v>5123</v>
      </c>
      <c r="D4175" s="463">
        <v>104.49</v>
      </c>
      <c r="E4175" s="462" t="s">
        <v>258</v>
      </c>
    </row>
    <row r="4176" spans="1:5" x14ac:dyDescent="0.25">
      <c r="A4176" s="459">
        <v>6085</v>
      </c>
      <c r="B4176" s="460" t="s">
        <v>12329</v>
      </c>
      <c r="C4176" s="459" t="s">
        <v>5127</v>
      </c>
      <c r="D4176" s="463">
        <v>7.67</v>
      </c>
      <c r="E4176" s="462" t="s">
        <v>258</v>
      </c>
    </row>
    <row r="4177" spans="1:5" x14ac:dyDescent="0.25">
      <c r="A4177" s="459">
        <v>38396</v>
      </c>
      <c r="B4177" s="460" t="s">
        <v>12330</v>
      </c>
      <c r="C4177" s="459" t="s">
        <v>5122</v>
      </c>
      <c r="D4177" s="463">
        <v>472.87</v>
      </c>
      <c r="E4177" s="462" t="s">
        <v>258</v>
      </c>
    </row>
    <row r="4178" spans="1:5" x14ac:dyDescent="0.25">
      <c r="A4178" s="459">
        <v>6090</v>
      </c>
      <c r="B4178" s="460" t="s">
        <v>12331</v>
      </c>
      <c r="C4178" s="459" t="s">
        <v>5127</v>
      </c>
      <c r="D4178" s="463">
        <v>14.57</v>
      </c>
      <c r="E4178" s="462" t="s">
        <v>258</v>
      </c>
    </row>
    <row r="4179" spans="1:5" x14ac:dyDescent="0.25">
      <c r="A4179" s="459">
        <v>11622</v>
      </c>
      <c r="B4179" s="460" t="s">
        <v>12332</v>
      </c>
      <c r="C4179" s="459" t="s">
        <v>5126</v>
      </c>
      <c r="D4179" s="463">
        <v>59.22</v>
      </c>
      <c r="E4179" s="462" t="s">
        <v>258</v>
      </c>
    </row>
    <row r="4180" spans="1:5" x14ac:dyDescent="0.25">
      <c r="A4180" s="459">
        <v>6094</v>
      </c>
      <c r="B4180" s="460" t="s">
        <v>12333</v>
      </c>
      <c r="C4180" s="459" t="s">
        <v>5126</v>
      </c>
      <c r="D4180" s="463">
        <v>24.64</v>
      </c>
      <c r="E4180" s="462" t="s">
        <v>258</v>
      </c>
    </row>
    <row r="4181" spans="1:5" x14ac:dyDescent="0.25">
      <c r="A4181" s="459">
        <v>7317</v>
      </c>
      <c r="B4181" s="460" t="s">
        <v>12334</v>
      </c>
      <c r="C4181" s="459" t="s">
        <v>5126</v>
      </c>
      <c r="D4181" s="463">
        <v>29.57</v>
      </c>
      <c r="E4181" s="462" t="s">
        <v>258</v>
      </c>
    </row>
    <row r="4182" spans="1:5" x14ac:dyDescent="0.25">
      <c r="A4182" s="459">
        <v>142</v>
      </c>
      <c r="B4182" s="460" t="s">
        <v>12335</v>
      </c>
      <c r="C4182" s="459" t="s">
        <v>5143</v>
      </c>
      <c r="D4182" s="463">
        <v>31.09</v>
      </c>
      <c r="E4182" s="462" t="s">
        <v>258</v>
      </c>
    </row>
    <row r="4183" spans="1:5" x14ac:dyDescent="0.25">
      <c r="A4183" s="459">
        <v>38123</v>
      </c>
      <c r="B4183" s="460" t="s">
        <v>12336</v>
      </c>
      <c r="C4183" s="459" t="s">
        <v>5126</v>
      </c>
      <c r="D4183" s="463">
        <v>49.17</v>
      </c>
      <c r="E4183" s="462" t="s">
        <v>258</v>
      </c>
    </row>
    <row r="4184" spans="1:5" ht="25.5" x14ac:dyDescent="0.25">
      <c r="A4184" s="459">
        <v>42701</v>
      </c>
      <c r="B4184" s="460" t="s">
        <v>12337</v>
      </c>
      <c r="C4184" s="459" t="s">
        <v>5122</v>
      </c>
      <c r="D4184" s="463">
        <v>29.41</v>
      </c>
      <c r="E4184" s="462" t="s">
        <v>258</v>
      </c>
    </row>
    <row r="4185" spans="1:5" ht="25.5" x14ac:dyDescent="0.25">
      <c r="A4185" s="459">
        <v>42702</v>
      </c>
      <c r="B4185" s="460" t="s">
        <v>12338</v>
      </c>
      <c r="C4185" s="459" t="s">
        <v>5122</v>
      </c>
      <c r="D4185" s="463">
        <v>52.26</v>
      </c>
      <c r="E4185" s="462" t="s">
        <v>258</v>
      </c>
    </row>
    <row r="4186" spans="1:5" ht="25.5" x14ac:dyDescent="0.25">
      <c r="A4186" s="459">
        <v>37955</v>
      </c>
      <c r="B4186" s="460" t="s">
        <v>12339</v>
      </c>
      <c r="C4186" s="459" t="s">
        <v>5122</v>
      </c>
      <c r="D4186" s="463">
        <v>67.72</v>
      </c>
      <c r="E4186" s="462" t="s">
        <v>258</v>
      </c>
    </row>
    <row r="4187" spans="1:5" ht="25.5" x14ac:dyDescent="0.25">
      <c r="A4187" s="459">
        <v>42699</v>
      </c>
      <c r="B4187" s="460" t="s">
        <v>12340</v>
      </c>
      <c r="C4187" s="459" t="s">
        <v>5122</v>
      </c>
      <c r="D4187" s="463">
        <v>17.96</v>
      </c>
      <c r="E4187" s="462" t="s">
        <v>258</v>
      </c>
    </row>
    <row r="4188" spans="1:5" ht="25.5" x14ac:dyDescent="0.25">
      <c r="A4188" s="459">
        <v>42700</v>
      </c>
      <c r="B4188" s="460" t="s">
        <v>12341</v>
      </c>
      <c r="C4188" s="459" t="s">
        <v>5122</v>
      </c>
      <c r="D4188" s="463">
        <v>51.21</v>
      </c>
      <c r="E4188" s="462" t="s">
        <v>258</v>
      </c>
    </row>
    <row r="4189" spans="1:5" ht="25.5" x14ac:dyDescent="0.25">
      <c r="A4189" s="459">
        <v>37743</v>
      </c>
      <c r="B4189" s="460" t="s">
        <v>12342</v>
      </c>
      <c r="C4189" s="459" t="s">
        <v>5122</v>
      </c>
      <c r="D4189" s="461">
        <v>118650.34</v>
      </c>
      <c r="E4189" s="462" t="s">
        <v>258</v>
      </c>
    </row>
    <row r="4190" spans="1:5" ht="25.5" x14ac:dyDescent="0.25">
      <c r="A4190" s="459">
        <v>37744</v>
      </c>
      <c r="B4190" s="460" t="s">
        <v>12343</v>
      </c>
      <c r="C4190" s="459" t="s">
        <v>5122</v>
      </c>
      <c r="D4190" s="461">
        <v>139510.48000000001</v>
      </c>
      <c r="E4190" s="462" t="s">
        <v>258</v>
      </c>
    </row>
    <row r="4191" spans="1:5" ht="25.5" x14ac:dyDescent="0.25">
      <c r="A4191" s="459">
        <v>37741</v>
      </c>
      <c r="B4191" s="460" t="s">
        <v>12344</v>
      </c>
      <c r="C4191" s="459" t="s">
        <v>5122</v>
      </c>
      <c r="D4191" s="461">
        <v>107888.11</v>
      </c>
      <c r="E4191" s="462" t="s">
        <v>258</v>
      </c>
    </row>
    <row r="4192" spans="1:5" ht="25.5" x14ac:dyDescent="0.25">
      <c r="A4192" s="459">
        <v>39396</v>
      </c>
      <c r="B4192" s="460" t="s">
        <v>12345</v>
      </c>
      <c r="C4192" s="459" t="s">
        <v>5122</v>
      </c>
      <c r="D4192" s="463">
        <v>33.75</v>
      </c>
      <c r="E4192" s="462" t="s">
        <v>258</v>
      </c>
    </row>
    <row r="4193" spans="1:5" ht="25.5" x14ac:dyDescent="0.25">
      <c r="A4193" s="459">
        <v>39392</v>
      </c>
      <c r="B4193" s="460" t="s">
        <v>12346</v>
      </c>
      <c r="C4193" s="459" t="s">
        <v>5122</v>
      </c>
      <c r="D4193" s="463">
        <v>38.07</v>
      </c>
      <c r="E4193" s="462" t="s">
        <v>258</v>
      </c>
    </row>
    <row r="4194" spans="1:5" ht="25.5" x14ac:dyDescent="0.25">
      <c r="A4194" s="459">
        <v>39393</v>
      </c>
      <c r="B4194" s="460" t="s">
        <v>12347</v>
      </c>
      <c r="C4194" s="459" t="s">
        <v>5122</v>
      </c>
      <c r="D4194" s="463">
        <v>23.54</v>
      </c>
      <c r="E4194" s="462" t="s">
        <v>258</v>
      </c>
    </row>
    <row r="4195" spans="1:5" ht="25.5" x14ac:dyDescent="0.25">
      <c r="A4195" s="459">
        <v>39394</v>
      </c>
      <c r="B4195" s="460" t="s">
        <v>12348</v>
      </c>
      <c r="C4195" s="459" t="s">
        <v>5122</v>
      </c>
      <c r="D4195" s="463">
        <v>26.5</v>
      </c>
      <c r="E4195" s="462" t="s">
        <v>258</v>
      </c>
    </row>
    <row r="4196" spans="1:5" ht="25.5" x14ac:dyDescent="0.25">
      <c r="A4196" s="459">
        <v>39395</v>
      </c>
      <c r="B4196" s="460" t="s">
        <v>12349</v>
      </c>
      <c r="C4196" s="459" t="s">
        <v>5122</v>
      </c>
      <c r="D4196" s="463">
        <v>24.64</v>
      </c>
      <c r="E4196" s="462" t="s">
        <v>258</v>
      </c>
    </row>
    <row r="4197" spans="1:5" ht="25.5" x14ac:dyDescent="0.25">
      <c r="A4197" s="459">
        <v>14618</v>
      </c>
      <c r="B4197" s="460" t="s">
        <v>12350</v>
      </c>
      <c r="C4197" s="459" t="s">
        <v>5122</v>
      </c>
      <c r="D4197" s="463">
        <v>902.68</v>
      </c>
      <c r="E4197" s="462" t="s">
        <v>258</v>
      </c>
    </row>
    <row r="4198" spans="1:5" ht="25.5" x14ac:dyDescent="0.25">
      <c r="A4198" s="459">
        <v>40269</v>
      </c>
      <c r="B4198" s="460" t="s">
        <v>12351</v>
      </c>
      <c r="C4198" s="459" t="s">
        <v>5122</v>
      </c>
      <c r="D4198" s="461">
        <v>3636.85</v>
      </c>
      <c r="E4198" s="462" t="s">
        <v>258</v>
      </c>
    </row>
    <row r="4199" spans="1:5" x14ac:dyDescent="0.25">
      <c r="A4199" s="459">
        <v>6110</v>
      </c>
      <c r="B4199" s="460" t="s">
        <v>12352</v>
      </c>
      <c r="C4199" s="459" t="s">
        <v>5121</v>
      </c>
      <c r="D4199" s="463">
        <v>15.71</v>
      </c>
      <c r="E4199" s="462" t="s">
        <v>374</v>
      </c>
    </row>
    <row r="4200" spans="1:5" x14ac:dyDescent="0.25">
      <c r="A4200" s="459">
        <v>40910</v>
      </c>
      <c r="B4200" s="460" t="s">
        <v>12353</v>
      </c>
      <c r="C4200" s="459" t="s">
        <v>5130</v>
      </c>
      <c r="D4200" s="461">
        <v>2800.54</v>
      </c>
      <c r="E4200" s="462" t="s">
        <v>374</v>
      </c>
    </row>
    <row r="4201" spans="1:5" x14ac:dyDescent="0.25">
      <c r="A4201" s="459">
        <v>6111</v>
      </c>
      <c r="B4201" s="460" t="s">
        <v>12354</v>
      </c>
      <c r="C4201" s="459" t="s">
        <v>5121</v>
      </c>
      <c r="D4201" s="463">
        <v>10.210000000000001</v>
      </c>
      <c r="E4201" s="462" t="s">
        <v>374</v>
      </c>
    </row>
    <row r="4202" spans="1:5" x14ac:dyDescent="0.25">
      <c r="A4202" s="459">
        <v>41084</v>
      </c>
      <c r="B4202" s="460" t="s">
        <v>12355</v>
      </c>
      <c r="C4202" s="459" t="s">
        <v>5130</v>
      </c>
      <c r="D4202" s="461">
        <v>1819.97</v>
      </c>
      <c r="E4202" s="462" t="s">
        <v>374</v>
      </c>
    </row>
    <row r="4203" spans="1:5" x14ac:dyDescent="0.25">
      <c r="A4203" s="459">
        <v>25950</v>
      </c>
      <c r="B4203" s="460" t="s">
        <v>12356</v>
      </c>
      <c r="C4203" s="459" t="s">
        <v>5123</v>
      </c>
      <c r="D4203" s="463">
        <v>29.47</v>
      </c>
      <c r="E4203" s="462" t="s">
        <v>258</v>
      </c>
    </row>
    <row r="4204" spans="1:5" x14ac:dyDescent="0.25">
      <c r="A4204" s="459">
        <v>38637</v>
      </c>
      <c r="B4204" s="460" t="s">
        <v>12357</v>
      </c>
      <c r="C4204" s="459" t="s">
        <v>5122</v>
      </c>
      <c r="D4204" s="463">
        <v>124.8</v>
      </c>
      <c r="E4204" s="462" t="s">
        <v>258</v>
      </c>
    </row>
    <row r="4205" spans="1:5" x14ac:dyDescent="0.25">
      <c r="A4205" s="459">
        <v>6150</v>
      </c>
      <c r="B4205" s="460" t="s">
        <v>12358</v>
      </c>
      <c r="C4205" s="459" t="s">
        <v>5122</v>
      </c>
      <c r="D4205" s="463">
        <v>126.32</v>
      </c>
      <c r="E4205" s="462" t="s">
        <v>258</v>
      </c>
    </row>
    <row r="4206" spans="1:5" x14ac:dyDescent="0.25">
      <c r="A4206" s="459">
        <v>6136</v>
      </c>
      <c r="B4206" s="460" t="s">
        <v>12359</v>
      </c>
      <c r="C4206" s="459" t="s">
        <v>5122</v>
      </c>
      <c r="D4206" s="463">
        <v>99.3</v>
      </c>
      <c r="E4206" s="462" t="s">
        <v>258</v>
      </c>
    </row>
    <row r="4207" spans="1:5" x14ac:dyDescent="0.25">
      <c r="A4207" s="459">
        <v>38638</v>
      </c>
      <c r="B4207" s="460" t="s">
        <v>12360</v>
      </c>
      <c r="C4207" s="459" t="s">
        <v>5122</v>
      </c>
      <c r="D4207" s="463">
        <v>105.16</v>
      </c>
      <c r="E4207" s="462" t="s">
        <v>258</v>
      </c>
    </row>
    <row r="4208" spans="1:5" x14ac:dyDescent="0.25">
      <c r="A4208" s="459">
        <v>20262</v>
      </c>
      <c r="B4208" s="460" t="s">
        <v>12361</v>
      </c>
      <c r="C4208" s="459" t="s">
        <v>5122</v>
      </c>
      <c r="D4208" s="463">
        <v>8.5</v>
      </c>
      <c r="E4208" s="462" t="s">
        <v>258</v>
      </c>
    </row>
    <row r="4209" spans="1:5" x14ac:dyDescent="0.25">
      <c r="A4209" s="459">
        <v>6148</v>
      </c>
      <c r="B4209" s="460" t="s">
        <v>12362</v>
      </c>
      <c r="C4209" s="459" t="s">
        <v>5122</v>
      </c>
      <c r="D4209" s="463">
        <v>6.9</v>
      </c>
      <c r="E4209" s="462" t="s">
        <v>258</v>
      </c>
    </row>
    <row r="4210" spans="1:5" x14ac:dyDescent="0.25">
      <c r="A4210" s="459">
        <v>6145</v>
      </c>
      <c r="B4210" s="460" t="s">
        <v>12363</v>
      </c>
      <c r="C4210" s="459" t="s">
        <v>5122</v>
      </c>
      <c r="D4210" s="463">
        <v>12.38</v>
      </c>
      <c r="E4210" s="462" t="s">
        <v>258</v>
      </c>
    </row>
    <row r="4211" spans="1:5" x14ac:dyDescent="0.25">
      <c r="A4211" s="459">
        <v>6149</v>
      </c>
      <c r="B4211" s="460" t="s">
        <v>12364</v>
      </c>
      <c r="C4211" s="459" t="s">
        <v>5122</v>
      </c>
      <c r="D4211" s="463">
        <v>11.68</v>
      </c>
      <c r="E4211" s="462" t="s">
        <v>258</v>
      </c>
    </row>
    <row r="4212" spans="1:5" x14ac:dyDescent="0.25">
      <c r="A4212" s="459">
        <v>6146</v>
      </c>
      <c r="B4212" s="460" t="s">
        <v>12365</v>
      </c>
      <c r="C4212" s="459" t="s">
        <v>5122</v>
      </c>
      <c r="D4212" s="463">
        <v>12.4</v>
      </c>
      <c r="E4212" s="462" t="s">
        <v>258</v>
      </c>
    </row>
    <row r="4213" spans="1:5" x14ac:dyDescent="0.25">
      <c r="A4213" s="459">
        <v>26026</v>
      </c>
      <c r="B4213" s="460" t="s">
        <v>12366</v>
      </c>
      <c r="C4213" s="459" t="s">
        <v>5126</v>
      </c>
      <c r="D4213" s="463">
        <v>2.54</v>
      </c>
      <c r="E4213" s="462" t="s">
        <v>258</v>
      </c>
    </row>
    <row r="4214" spans="1:5" x14ac:dyDescent="0.25">
      <c r="A4214" s="459">
        <v>39961</v>
      </c>
      <c r="B4214" s="460" t="s">
        <v>12367</v>
      </c>
      <c r="C4214" s="459" t="s">
        <v>5122</v>
      </c>
      <c r="D4214" s="463">
        <v>11.13</v>
      </c>
      <c r="E4214" s="462" t="s">
        <v>258</v>
      </c>
    </row>
    <row r="4215" spans="1:5" ht="38.25" x14ac:dyDescent="0.25">
      <c r="A4215" s="459">
        <v>42433</v>
      </c>
      <c r="B4215" s="460" t="s">
        <v>12368</v>
      </c>
      <c r="C4215" s="459" t="s">
        <v>5122</v>
      </c>
      <c r="D4215" s="461">
        <v>2720.4</v>
      </c>
      <c r="E4215" s="462" t="s">
        <v>258</v>
      </c>
    </row>
    <row r="4216" spans="1:5" ht="38.25" x14ac:dyDescent="0.25">
      <c r="A4216" s="459">
        <v>42434</v>
      </c>
      <c r="B4216" s="460" t="s">
        <v>12369</v>
      </c>
      <c r="C4216" s="459" t="s">
        <v>5122</v>
      </c>
      <c r="D4216" s="461">
        <v>2939.79</v>
      </c>
      <c r="E4216" s="462" t="s">
        <v>258</v>
      </c>
    </row>
    <row r="4217" spans="1:5" ht="38.25" x14ac:dyDescent="0.25">
      <c r="A4217" s="459">
        <v>42435</v>
      </c>
      <c r="B4217" s="460" t="s">
        <v>12370</v>
      </c>
      <c r="C4217" s="459" t="s">
        <v>5122</v>
      </c>
      <c r="D4217" s="461">
        <v>1465.96</v>
      </c>
      <c r="E4217" s="462" t="s">
        <v>258</v>
      </c>
    </row>
    <row r="4218" spans="1:5" x14ac:dyDescent="0.25">
      <c r="A4218" s="459">
        <v>38061</v>
      </c>
      <c r="B4218" s="460" t="s">
        <v>12371</v>
      </c>
      <c r="C4218" s="459" t="s">
        <v>5122</v>
      </c>
      <c r="D4218" s="463">
        <v>50.24</v>
      </c>
      <c r="E4218" s="462" t="s">
        <v>258</v>
      </c>
    </row>
    <row r="4219" spans="1:5" x14ac:dyDescent="0.25">
      <c r="A4219" s="459">
        <v>20250</v>
      </c>
      <c r="B4219" s="460" t="s">
        <v>12372</v>
      </c>
      <c r="C4219" s="459" t="s">
        <v>5126</v>
      </c>
      <c r="D4219" s="463">
        <v>12</v>
      </c>
      <c r="E4219" s="462" t="s">
        <v>258</v>
      </c>
    </row>
    <row r="4220" spans="1:5" ht="38.25" x14ac:dyDescent="0.25">
      <c r="A4220" s="459">
        <v>39965</v>
      </c>
      <c r="B4220" s="460" t="s">
        <v>12373</v>
      </c>
      <c r="C4220" s="459" t="s">
        <v>5124</v>
      </c>
      <c r="D4220" s="461">
        <v>1325.85</v>
      </c>
      <c r="E4220" s="462" t="s">
        <v>258</v>
      </c>
    </row>
    <row r="4221" spans="1:5" ht="51" x14ac:dyDescent="0.25">
      <c r="A4221" s="459">
        <v>39964</v>
      </c>
      <c r="B4221" s="460" t="s">
        <v>12374</v>
      </c>
      <c r="C4221" s="459" t="s">
        <v>5124</v>
      </c>
      <c r="D4221" s="461">
        <v>1126.1600000000001</v>
      </c>
      <c r="E4221" s="462" t="s">
        <v>258</v>
      </c>
    </row>
    <row r="4222" spans="1:5" x14ac:dyDescent="0.25">
      <c r="A4222" s="459">
        <v>7</v>
      </c>
      <c r="B4222" s="460" t="s">
        <v>12375</v>
      </c>
      <c r="C4222" s="459" t="s">
        <v>5126</v>
      </c>
      <c r="D4222" s="463">
        <v>9.6999999999999993</v>
      </c>
      <c r="E4222" s="462" t="s">
        <v>258</v>
      </c>
    </row>
    <row r="4223" spans="1:5" x14ac:dyDescent="0.25">
      <c r="A4223" s="459">
        <v>13388</v>
      </c>
      <c r="B4223" s="460" t="s">
        <v>12376</v>
      </c>
      <c r="C4223" s="459" t="s">
        <v>5126</v>
      </c>
      <c r="D4223" s="463">
        <v>87.01</v>
      </c>
      <c r="E4223" s="462" t="s">
        <v>258</v>
      </c>
    </row>
    <row r="4224" spans="1:5" x14ac:dyDescent="0.25">
      <c r="A4224" s="459">
        <v>39914</v>
      </c>
      <c r="B4224" s="460" t="s">
        <v>12377</v>
      </c>
      <c r="C4224" s="459" t="s">
        <v>5126</v>
      </c>
      <c r="D4224" s="463">
        <v>145.44</v>
      </c>
      <c r="E4224" s="462" t="s">
        <v>258</v>
      </c>
    </row>
    <row r="4225" spans="1:5" ht="25.5" x14ac:dyDescent="0.25">
      <c r="A4225" s="459">
        <v>12732</v>
      </c>
      <c r="B4225" s="460" t="s">
        <v>12378</v>
      </c>
      <c r="C4225" s="459" t="s">
        <v>5122</v>
      </c>
      <c r="D4225" s="463">
        <v>167.82</v>
      </c>
      <c r="E4225" s="462" t="s">
        <v>258</v>
      </c>
    </row>
    <row r="4226" spans="1:5" x14ac:dyDescent="0.25">
      <c r="A4226" s="459">
        <v>6160</v>
      </c>
      <c r="B4226" s="460" t="s">
        <v>12379</v>
      </c>
      <c r="C4226" s="459" t="s">
        <v>5121</v>
      </c>
      <c r="D4226" s="463">
        <v>15.71</v>
      </c>
      <c r="E4226" s="462" t="s">
        <v>374</v>
      </c>
    </row>
    <row r="4227" spans="1:5" x14ac:dyDescent="0.25">
      <c r="A4227" s="459">
        <v>41087</v>
      </c>
      <c r="B4227" s="460" t="s">
        <v>12380</v>
      </c>
      <c r="C4227" s="459" t="s">
        <v>5130</v>
      </c>
      <c r="D4227" s="461">
        <v>2800.54</v>
      </c>
      <c r="E4227" s="462" t="s">
        <v>374</v>
      </c>
    </row>
    <row r="4228" spans="1:5" x14ac:dyDescent="0.25">
      <c r="A4228" s="459">
        <v>6166</v>
      </c>
      <c r="B4228" s="460" t="s">
        <v>12381</v>
      </c>
      <c r="C4228" s="459" t="s">
        <v>5121</v>
      </c>
      <c r="D4228" s="463">
        <v>17.53</v>
      </c>
      <c r="E4228" s="462" t="s">
        <v>374</v>
      </c>
    </row>
    <row r="4229" spans="1:5" x14ac:dyDescent="0.25">
      <c r="A4229" s="459">
        <v>41088</v>
      </c>
      <c r="B4229" s="460" t="s">
        <v>12382</v>
      </c>
      <c r="C4229" s="459" t="s">
        <v>5130</v>
      </c>
      <c r="D4229" s="461">
        <v>3126.49</v>
      </c>
      <c r="E4229" s="462" t="s">
        <v>374</v>
      </c>
    </row>
    <row r="4230" spans="1:5" ht="25.5" x14ac:dyDescent="0.25">
      <c r="A4230" s="459">
        <v>20232</v>
      </c>
      <c r="B4230" s="460" t="s">
        <v>12383</v>
      </c>
      <c r="C4230" s="459" t="s">
        <v>5125</v>
      </c>
      <c r="D4230" s="463">
        <v>69.52</v>
      </c>
      <c r="E4230" s="462" t="s">
        <v>258</v>
      </c>
    </row>
    <row r="4231" spans="1:5" x14ac:dyDescent="0.25">
      <c r="A4231" s="459">
        <v>10856</v>
      </c>
      <c r="B4231" s="460" t="s">
        <v>12384</v>
      </c>
      <c r="C4231" s="459" t="s">
        <v>5125</v>
      </c>
      <c r="D4231" s="463">
        <v>59.78</v>
      </c>
      <c r="E4231" s="462" t="s">
        <v>258</v>
      </c>
    </row>
    <row r="4232" spans="1:5" ht="25.5" x14ac:dyDescent="0.25">
      <c r="A4232" s="459">
        <v>4828</v>
      </c>
      <c r="B4232" s="460" t="s">
        <v>12385</v>
      </c>
      <c r="C4232" s="459" t="s">
        <v>5125</v>
      </c>
      <c r="D4232" s="463">
        <v>30.2</v>
      </c>
      <c r="E4232" s="462" t="s">
        <v>258</v>
      </c>
    </row>
    <row r="4233" spans="1:5" x14ac:dyDescent="0.25">
      <c r="A4233" s="459">
        <v>20249</v>
      </c>
      <c r="B4233" s="460" t="s">
        <v>12386</v>
      </c>
      <c r="C4233" s="459" t="s">
        <v>5125</v>
      </c>
      <c r="D4233" s="463">
        <v>16.54</v>
      </c>
      <c r="E4233" s="462" t="s">
        <v>258</v>
      </c>
    </row>
    <row r="4234" spans="1:5" x14ac:dyDescent="0.25">
      <c r="A4234" s="459">
        <v>11609</v>
      </c>
      <c r="B4234" s="460" t="s">
        <v>12387</v>
      </c>
      <c r="C4234" s="459" t="s">
        <v>5127</v>
      </c>
      <c r="D4234" s="463">
        <v>10.26</v>
      </c>
      <c r="E4234" s="462" t="s">
        <v>258</v>
      </c>
    </row>
    <row r="4235" spans="1:5" x14ac:dyDescent="0.25">
      <c r="A4235" s="459">
        <v>20083</v>
      </c>
      <c r="B4235" s="460" t="s">
        <v>12388</v>
      </c>
      <c r="C4235" s="459" t="s">
        <v>5122</v>
      </c>
      <c r="D4235" s="463">
        <v>48.48</v>
      </c>
      <c r="E4235" s="462" t="s">
        <v>258</v>
      </c>
    </row>
    <row r="4236" spans="1:5" x14ac:dyDescent="0.25">
      <c r="A4236" s="459">
        <v>20082</v>
      </c>
      <c r="B4236" s="460" t="s">
        <v>12389</v>
      </c>
      <c r="C4236" s="459" t="s">
        <v>5122</v>
      </c>
      <c r="D4236" s="463">
        <v>18.88</v>
      </c>
      <c r="E4236" s="462" t="s">
        <v>258</v>
      </c>
    </row>
    <row r="4237" spans="1:5" x14ac:dyDescent="0.25">
      <c r="A4237" s="459">
        <v>5318</v>
      </c>
      <c r="B4237" s="460" t="s">
        <v>12390</v>
      </c>
      <c r="C4237" s="459" t="s">
        <v>5127</v>
      </c>
      <c r="D4237" s="463">
        <v>10.42</v>
      </c>
      <c r="E4237" s="462" t="s">
        <v>258</v>
      </c>
    </row>
    <row r="4238" spans="1:5" x14ac:dyDescent="0.25">
      <c r="A4238" s="459">
        <v>10691</v>
      </c>
      <c r="B4238" s="460" t="s">
        <v>12391</v>
      </c>
      <c r="C4238" s="459" t="s">
        <v>5127</v>
      </c>
      <c r="D4238" s="463">
        <v>35.4</v>
      </c>
      <c r="E4238" s="462" t="s">
        <v>258</v>
      </c>
    </row>
    <row r="4239" spans="1:5" x14ac:dyDescent="0.25">
      <c r="A4239" s="459">
        <v>12295</v>
      </c>
      <c r="B4239" s="460" t="s">
        <v>12392</v>
      </c>
      <c r="C4239" s="459" t="s">
        <v>5122</v>
      </c>
      <c r="D4239" s="463">
        <v>2.42</v>
      </c>
      <c r="E4239" s="462" t="s">
        <v>258</v>
      </c>
    </row>
    <row r="4240" spans="1:5" x14ac:dyDescent="0.25">
      <c r="A4240" s="459">
        <v>12296</v>
      </c>
      <c r="B4240" s="460" t="s">
        <v>12393</v>
      </c>
      <c r="C4240" s="459" t="s">
        <v>5122</v>
      </c>
      <c r="D4240" s="463">
        <v>3.14</v>
      </c>
      <c r="E4240" s="462" t="s">
        <v>258</v>
      </c>
    </row>
    <row r="4241" spans="1:5" x14ac:dyDescent="0.25">
      <c r="A4241" s="459">
        <v>12294</v>
      </c>
      <c r="B4241" s="460" t="s">
        <v>12394</v>
      </c>
      <c r="C4241" s="459" t="s">
        <v>5122</v>
      </c>
      <c r="D4241" s="463">
        <v>7.54</v>
      </c>
      <c r="E4241" s="462" t="s">
        <v>258</v>
      </c>
    </row>
    <row r="4242" spans="1:5" x14ac:dyDescent="0.25">
      <c r="A4242" s="459">
        <v>14543</v>
      </c>
      <c r="B4242" s="460" t="s">
        <v>12395</v>
      </c>
      <c r="C4242" s="459" t="s">
        <v>5122</v>
      </c>
      <c r="D4242" s="463">
        <v>5.38</v>
      </c>
      <c r="E4242" s="462" t="s">
        <v>258</v>
      </c>
    </row>
    <row r="4243" spans="1:5" x14ac:dyDescent="0.25">
      <c r="A4243" s="459">
        <v>13329</v>
      </c>
      <c r="B4243" s="460" t="s">
        <v>12396</v>
      </c>
      <c r="C4243" s="459" t="s">
        <v>5122</v>
      </c>
      <c r="D4243" s="463">
        <v>3.16</v>
      </c>
      <c r="E4243" s="462" t="s">
        <v>258</v>
      </c>
    </row>
    <row r="4244" spans="1:5" ht="25.5" x14ac:dyDescent="0.25">
      <c r="A4244" s="459">
        <v>21044</v>
      </c>
      <c r="B4244" s="460" t="s">
        <v>12397</v>
      </c>
      <c r="C4244" s="459" t="s">
        <v>5122</v>
      </c>
      <c r="D4244" s="463">
        <v>25.55</v>
      </c>
      <c r="E4244" s="462" t="s">
        <v>258</v>
      </c>
    </row>
    <row r="4245" spans="1:5" ht="25.5" x14ac:dyDescent="0.25">
      <c r="A4245" s="459">
        <v>21045</v>
      </c>
      <c r="B4245" s="460" t="s">
        <v>12398</v>
      </c>
      <c r="C4245" s="459" t="s">
        <v>5122</v>
      </c>
      <c r="D4245" s="463">
        <v>34.99</v>
      </c>
      <c r="E4245" s="462" t="s">
        <v>258</v>
      </c>
    </row>
    <row r="4246" spans="1:5" ht="25.5" x14ac:dyDescent="0.25">
      <c r="A4246" s="459">
        <v>21040</v>
      </c>
      <c r="B4246" s="460" t="s">
        <v>12399</v>
      </c>
      <c r="C4246" s="459" t="s">
        <v>5122</v>
      </c>
      <c r="D4246" s="463">
        <v>25</v>
      </c>
      <c r="E4246" s="462" t="s">
        <v>258</v>
      </c>
    </row>
    <row r="4247" spans="1:5" ht="25.5" x14ac:dyDescent="0.25">
      <c r="A4247" s="459">
        <v>21041</v>
      </c>
      <c r="B4247" s="460" t="s">
        <v>12400</v>
      </c>
      <c r="C4247" s="459" t="s">
        <v>5122</v>
      </c>
      <c r="D4247" s="463">
        <v>30.18</v>
      </c>
      <c r="E4247" s="462" t="s">
        <v>258</v>
      </c>
    </row>
    <row r="4248" spans="1:5" ht="25.5" x14ac:dyDescent="0.25">
      <c r="A4248" s="459">
        <v>21047</v>
      </c>
      <c r="B4248" s="460" t="s">
        <v>12401</v>
      </c>
      <c r="C4248" s="459" t="s">
        <v>5122</v>
      </c>
      <c r="D4248" s="463">
        <v>37.659999999999997</v>
      </c>
      <c r="E4248" s="462" t="s">
        <v>258</v>
      </c>
    </row>
    <row r="4249" spans="1:5" ht="25.5" x14ac:dyDescent="0.25">
      <c r="A4249" s="459">
        <v>21043</v>
      </c>
      <c r="B4249" s="460" t="s">
        <v>12402</v>
      </c>
      <c r="C4249" s="459" t="s">
        <v>5122</v>
      </c>
      <c r="D4249" s="463">
        <v>36.67</v>
      </c>
      <c r="E4249" s="462" t="s">
        <v>258</v>
      </c>
    </row>
    <row r="4250" spans="1:5" ht="25.5" x14ac:dyDescent="0.25">
      <c r="A4250" s="459">
        <v>21042</v>
      </c>
      <c r="B4250" s="460" t="s">
        <v>12403</v>
      </c>
      <c r="C4250" s="459" t="s">
        <v>5122</v>
      </c>
      <c r="D4250" s="463">
        <v>29.03</v>
      </c>
      <c r="E4250" s="462" t="s">
        <v>258</v>
      </c>
    </row>
    <row r="4251" spans="1:5" x14ac:dyDescent="0.25">
      <c r="A4251" s="459">
        <v>11895</v>
      </c>
      <c r="B4251" s="460" t="s">
        <v>12404</v>
      </c>
      <c r="C4251" s="459" t="s">
        <v>5122</v>
      </c>
      <c r="D4251" s="463">
        <v>969.21</v>
      </c>
      <c r="E4251" s="462" t="s">
        <v>258</v>
      </c>
    </row>
    <row r="4252" spans="1:5" x14ac:dyDescent="0.25">
      <c r="A4252" s="459">
        <v>11896</v>
      </c>
      <c r="B4252" s="460" t="s">
        <v>12405</v>
      </c>
      <c r="C4252" s="459" t="s">
        <v>5122</v>
      </c>
      <c r="D4252" s="461">
        <v>5080</v>
      </c>
      <c r="E4252" s="462" t="s">
        <v>258</v>
      </c>
    </row>
    <row r="4253" spans="1:5" x14ac:dyDescent="0.25">
      <c r="A4253" s="459">
        <v>11897</v>
      </c>
      <c r="B4253" s="460" t="s">
        <v>12406</v>
      </c>
      <c r="C4253" s="459" t="s">
        <v>5122</v>
      </c>
      <c r="D4253" s="461">
        <v>6628.51</v>
      </c>
      <c r="E4253" s="462" t="s">
        <v>258</v>
      </c>
    </row>
    <row r="4254" spans="1:5" x14ac:dyDescent="0.25">
      <c r="A4254" s="459">
        <v>11898</v>
      </c>
      <c r="B4254" s="460" t="s">
        <v>12407</v>
      </c>
      <c r="C4254" s="459" t="s">
        <v>5122</v>
      </c>
      <c r="D4254" s="461">
        <v>6962.72</v>
      </c>
      <c r="E4254" s="462" t="s">
        <v>258</v>
      </c>
    </row>
    <row r="4255" spans="1:5" x14ac:dyDescent="0.25">
      <c r="A4255" s="459">
        <v>3282</v>
      </c>
      <c r="B4255" s="460" t="s">
        <v>12408</v>
      </c>
      <c r="C4255" s="459" t="s">
        <v>5122</v>
      </c>
      <c r="D4255" s="463">
        <v>704.62</v>
      </c>
      <c r="E4255" s="462" t="s">
        <v>258</v>
      </c>
    </row>
    <row r="4256" spans="1:5" x14ac:dyDescent="0.25">
      <c r="A4256" s="459">
        <v>11899</v>
      </c>
      <c r="B4256" s="460" t="s">
        <v>12409</v>
      </c>
      <c r="C4256" s="459" t="s">
        <v>5122</v>
      </c>
      <c r="D4256" s="461">
        <v>3436.8</v>
      </c>
      <c r="E4256" s="462" t="s">
        <v>258</v>
      </c>
    </row>
    <row r="4257" spans="1:5" x14ac:dyDescent="0.25">
      <c r="A4257" s="459">
        <v>11900</v>
      </c>
      <c r="B4257" s="460" t="s">
        <v>12410</v>
      </c>
      <c r="C4257" s="459" t="s">
        <v>5122</v>
      </c>
      <c r="D4257" s="461">
        <v>4712.37</v>
      </c>
      <c r="E4257" s="462" t="s">
        <v>258</v>
      </c>
    </row>
    <row r="4258" spans="1:5" x14ac:dyDescent="0.25">
      <c r="A4258" s="459">
        <v>14149</v>
      </c>
      <c r="B4258" s="460" t="s">
        <v>12411</v>
      </c>
      <c r="C4258" s="459" t="s">
        <v>5140</v>
      </c>
      <c r="D4258" s="463">
        <v>125.45</v>
      </c>
      <c r="E4258" s="462" t="s">
        <v>258</v>
      </c>
    </row>
    <row r="4259" spans="1:5" ht="25.5" x14ac:dyDescent="0.25">
      <c r="A4259" s="459">
        <v>38099</v>
      </c>
      <c r="B4259" s="460" t="s">
        <v>12412</v>
      </c>
      <c r="C4259" s="459" t="s">
        <v>5122</v>
      </c>
      <c r="D4259" s="463">
        <v>1.23</v>
      </c>
      <c r="E4259" s="462" t="s">
        <v>258</v>
      </c>
    </row>
    <row r="4260" spans="1:5" ht="25.5" x14ac:dyDescent="0.25">
      <c r="A4260" s="459">
        <v>38100</v>
      </c>
      <c r="B4260" s="460" t="s">
        <v>12413</v>
      </c>
      <c r="C4260" s="459" t="s">
        <v>5122</v>
      </c>
      <c r="D4260" s="463">
        <v>2.02</v>
      </c>
      <c r="E4260" s="462" t="s">
        <v>258</v>
      </c>
    </row>
    <row r="4261" spans="1:5" ht="25.5" x14ac:dyDescent="0.25">
      <c r="A4261" s="459">
        <v>20061</v>
      </c>
      <c r="B4261" s="460" t="s">
        <v>12414</v>
      </c>
      <c r="C4261" s="459" t="s">
        <v>5122</v>
      </c>
      <c r="D4261" s="463">
        <v>2.94</v>
      </c>
      <c r="E4261" s="462" t="s">
        <v>258</v>
      </c>
    </row>
    <row r="4262" spans="1:5" ht="25.5" x14ac:dyDescent="0.25">
      <c r="A4262" s="459">
        <v>7576</v>
      </c>
      <c r="B4262" s="460" t="s">
        <v>12415</v>
      </c>
      <c r="C4262" s="459" t="s">
        <v>5122</v>
      </c>
      <c r="D4262" s="463">
        <v>105.5</v>
      </c>
      <c r="E4262" s="462" t="s">
        <v>258</v>
      </c>
    </row>
    <row r="4263" spans="1:5" x14ac:dyDescent="0.25">
      <c r="A4263" s="459">
        <v>3384</v>
      </c>
      <c r="B4263" s="460" t="s">
        <v>12416</v>
      </c>
      <c r="C4263" s="459" t="s">
        <v>5122</v>
      </c>
      <c r="D4263" s="463">
        <v>4.93</v>
      </c>
      <c r="E4263" s="462" t="s">
        <v>258</v>
      </c>
    </row>
    <row r="4264" spans="1:5" x14ac:dyDescent="0.25">
      <c r="A4264" s="459">
        <v>7572</v>
      </c>
      <c r="B4264" s="460" t="s">
        <v>12417</v>
      </c>
      <c r="C4264" s="459" t="s">
        <v>5122</v>
      </c>
      <c r="D4264" s="463">
        <v>8.0299999999999994</v>
      </c>
      <c r="E4264" s="462" t="s">
        <v>258</v>
      </c>
    </row>
    <row r="4265" spans="1:5" x14ac:dyDescent="0.25">
      <c r="A4265" s="459">
        <v>3396</v>
      </c>
      <c r="B4265" s="460" t="s">
        <v>12418</v>
      </c>
      <c r="C4265" s="459" t="s">
        <v>5122</v>
      </c>
      <c r="D4265" s="463">
        <v>5.69</v>
      </c>
      <c r="E4265" s="462" t="s">
        <v>258</v>
      </c>
    </row>
    <row r="4266" spans="1:5" x14ac:dyDescent="0.25">
      <c r="A4266" s="459">
        <v>37590</v>
      </c>
      <c r="B4266" s="460" t="s">
        <v>12419</v>
      </c>
      <c r="C4266" s="459" t="s">
        <v>5122</v>
      </c>
      <c r="D4266" s="463">
        <v>24.19</v>
      </c>
      <c r="E4266" s="462" t="s">
        <v>258</v>
      </c>
    </row>
    <row r="4267" spans="1:5" x14ac:dyDescent="0.25">
      <c r="A4267" s="459">
        <v>37591</v>
      </c>
      <c r="B4267" s="460" t="s">
        <v>12420</v>
      </c>
      <c r="C4267" s="459" t="s">
        <v>5122</v>
      </c>
      <c r="D4267" s="463">
        <v>33.659999999999997</v>
      </c>
      <c r="E4267" s="462" t="s">
        <v>258</v>
      </c>
    </row>
    <row r="4268" spans="1:5" ht="25.5" x14ac:dyDescent="0.25">
      <c r="A4268" s="459">
        <v>12626</v>
      </c>
      <c r="B4268" s="460" t="s">
        <v>12421</v>
      </c>
      <c r="C4268" s="459" t="s">
        <v>5122</v>
      </c>
      <c r="D4268" s="463">
        <v>14.1</v>
      </c>
      <c r="E4268" s="462" t="s">
        <v>258</v>
      </c>
    </row>
    <row r="4269" spans="1:5" x14ac:dyDescent="0.25">
      <c r="A4269" s="459">
        <v>11033</v>
      </c>
      <c r="B4269" s="460" t="s">
        <v>12422</v>
      </c>
      <c r="C4269" s="459" t="s">
        <v>5122</v>
      </c>
      <c r="D4269" s="463">
        <v>4.08</v>
      </c>
      <c r="E4269" s="462" t="s">
        <v>258</v>
      </c>
    </row>
    <row r="4270" spans="1:5" x14ac:dyDescent="0.25">
      <c r="A4270" s="459">
        <v>390</v>
      </c>
      <c r="B4270" s="460" t="s">
        <v>12423</v>
      </c>
      <c r="C4270" s="459" t="s">
        <v>5122</v>
      </c>
      <c r="D4270" s="463">
        <v>11.43</v>
      </c>
      <c r="E4270" s="462" t="s">
        <v>258</v>
      </c>
    </row>
    <row r="4271" spans="1:5" ht="25.5" x14ac:dyDescent="0.25">
      <c r="A4271" s="459">
        <v>42436</v>
      </c>
      <c r="B4271" s="460" t="s">
        <v>12424</v>
      </c>
      <c r="C4271" s="459" t="s">
        <v>5122</v>
      </c>
      <c r="D4271" s="461">
        <v>1534.45</v>
      </c>
      <c r="E4271" s="462" t="s">
        <v>258</v>
      </c>
    </row>
    <row r="4272" spans="1:5" ht="25.5" x14ac:dyDescent="0.25">
      <c r="A4272" s="459">
        <v>6178</v>
      </c>
      <c r="B4272" s="460" t="s">
        <v>12425</v>
      </c>
      <c r="C4272" s="459" t="s">
        <v>5124</v>
      </c>
      <c r="D4272" s="463">
        <v>156.03</v>
      </c>
      <c r="E4272" s="462" t="s">
        <v>258</v>
      </c>
    </row>
    <row r="4273" spans="1:5" ht="25.5" x14ac:dyDescent="0.25">
      <c r="A4273" s="459">
        <v>6180</v>
      </c>
      <c r="B4273" s="460" t="s">
        <v>12426</v>
      </c>
      <c r="C4273" s="459" t="s">
        <v>5124</v>
      </c>
      <c r="D4273" s="463">
        <v>168.4</v>
      </c>
      <c r="E4273" s="462" t="s">
        <v>258</v>
      </c>
    </row>
    <row r="4274" spans="1:5" ht="25.5" x14ac:dyDescent="0.25">
      <c r="A4274" s="459">
        <v>6182</v>
      </c>
      <c r="B4274" s="460" t="s">
        <v>12427</v>
      </c>
      <c r="C4274" s="459" t="s">
        <v>5124</v>
      </c>
      <c r="D4274" s="463">
        <v>209.02</v>
      </c>
      <c r="E4274" s="462" t="s">
        <v>258</v>
      </c>
    </row>
    <row r="4275" spans="1:5" ht="25.5" x14ac:dyDescent="0.25">
      <c r="A4275" s="459">
        <v>3993</v>
      </c>
      <c r="B4275" s="460" t="s">
        <v>12428</v>
      </c>
      <c r="C4275" s="459" t="s">
        <v>5124</v>
      </c>
      <c r="D4275" s="463">
        <v>97.34</v>
      </c>
      <c r="E4275" s="462" t="s">
        <v>258</v>
      </c>
    </row>
    <row r="4276" spans="1:5" ht="25.5" x14ac:dyDescent="0.25">
      <c r="A4276" s="459">
        <v>3990</v>
      </c>
      <c r="B4276" s="460" t="s">
        <v>12429</v>
      </c>
      <c r="C4276" s="459" t="s">
        <v>5125</v>
      </c>
      <c r="D4276" s="463">
        <v>21.51</v>
      </c>
      <c r="E4276" s="462" t="s">
        <v>258</v>
      </c>
    </row>
    <row r="4277" spans="1:5" ht="25.5" x14ac:dyDescent="0.25">
      <c r="A4277" s="459">
        <v>3992</v>
      </c>
      <c r="B4277" s="460" t="s">
        <v>12430</v>
      </c>
      <c r="C4277" s="459" t="s">
        <v>5125</v>
      </c>
      <c r="D4277" s="463">
        <v>26.41</v>
      </c>
      <c r="E4277" s="462" t="s">
        <v>258</v>
      </c>
    </row>
    <row r="4278" spans="1:5" ht="25.5" x14ac:dyDescent="0.25">
      <c r="A4278" s="459">
        <v>4509</v>
      </c>
      <c r="B4278" s="460" t="s">
        <v>12431</v>
      </c>
      <c r="C4278" s="459" t="s">
        <v>5125</v>
      </c>
      <c r="D4278" s="463">
        <v>1.97</v>
      </c>
      <c r="E4278" s="462" t="s">
        <v>258</v>
      </c>
    </row>
    <row r="4279" spans="1:5" ht="25.5" x14ac:dyDescent="0.25">
      <c r="A4279" s="459">
        <v>6194</v>
      </c>
      <c r="B4279" s="460" t="s">
        <v>12432</v>
      </c>
      <c r="C4279" s="459" t="s">
        <v>5125</v>
      </c>
      <c r="D4279" s="463">
        <v>2.69</v>
      </c>
      <c r="E4279" s="462" t="s">
        <v>258</v>
      </c>
    </row>
    <row r="4280" spans="1:5" x14ac:dyDescent="0.25">
      <c r="A4280" s="459">
        <v>6193</v>
      </c>
      <c r="B4280" s="460" t="s">
        <v>12433</v>
      </c>
      <c r="C4280" s="459" t="s">
        <v>5125</v>
      </c>
      <c r="D4280" s="463">
        <v>10.25</v>
      </c>
      <c r="E4280" s="462" t="s">
        <v>258</v>
      </c>
    </row>
    <row r="4281" spans="1:5" ht="25.5" x14ac:dyDescent="0.25">
      <c r="A4281" s="459">
        <v>10567</v>
      </c>
      <c r="B4281" s="460" t="s">
        <v>12434</v>
      </c>
      <c r="C4281" s="459" t="s">
        <v>5125</v>
      </c>
      <c r="D4281" s="463">
        <v>4.45</v>
      </c>
      <c r="E4281" s="462" t="s">
        <v>258</v>
      </c>
    </row>
    <row r="4282" spans="1:5" ht="25.5" x14ac:dyDescent="0.25">
      <c r="A4282" s="459">
        <v>6188</v>
      </c>
      <c r="B4282" s="460" t="s">
        <v>12435</v>
      </c>
      <c r="C4282" s="459" t="s">
        <v>5124</v>
      </c>
      <c r="D4282" s="463">
        <v>24.33</v>
      </c>
      <c r="E4282" s="462" t="s">
        <v>258</v>
      </c>
    </row>
    <row r="4283" spans="1:5" ht="25.5" x14ac:dyDescent="0.25">
      <c r="A4283" s="459">
        <v>6212</v>
      </c>
      <c r="B4283" s="460" t="s">
        <v>12435</v>
      </c>
      <c r="C4283" s="459" t="s">
        <v>5125</v>
      </c>
      <c r="D4283" s="463">
        <v>7.3</v>
      </c>
      <c r="E4283" s="462" t="s">
        <v>258</v>
      </c>
    </row>
    <row r="4284" spans="1:5" x14ac:dyDescent="0.25">
      <c r="A4284" s="459">
        <v>6189</v>
      </c>
      <c r="B4284" s="460" t="s">
        <v>12436</v>
      </c>
      <c r="C4284" s="459" t="s">
        <v>5125</v>
      </c>
      <c r="D4284" s="463">
        <v>14.99</v>
      </c>
      <c r="E4284" s="462" t="s">
        <v>258</v>
      </c>
    </row>
    <row r="4285" spans="1:5" x14ac:dyDescent="0.25">
      <c r="A4285" s="459">
        <v>6214</v>
      </c>
      <c r="B4285" s="460" t="s">
        <v>12437</v>
      </c>
      <c r="C4285" s="459" t="s">
        <v>5124</v>
      </c>
      <c r="D4285" s="463">
        <v>97.74</v>
      </c>
      <c r="E4285" s="462" t="s">
        <v>258</v>
      </c>
    </row>
    <row r="4286" spans="1:5" ht="25.5" x14ac:dyDescent="0.25">
      <c r="A4286" s="459">
        <v>36153</v>
      </c>
      <c r="B4286" s="460" t="s">
        <v>12438</v>
      </c>
      <c r="C4286" s="459" t="s">
        <v>5122</v>
      </c>
      <c r="D4286" s="463">
        <v>149.80000000000001</v>
      </c>
      <c r="E4286" s="462" t="s">
        <v>258</v>
      </c>
    </row>
    <row r="4287" spans="1:5" x14ac:dyDescent="0.25">
      <c r="A4287" s="459">
        <v>10740</v>
      </c>
      <c r="B4287" s="460" t="s">
        <v>12439</v>
      </c>
      <c r="C4287" s="459" t="s">
        <v>5122</v>
      </c>
      <c r="D4287" s="461">
        <v>9618.2099999999991</v>
      </c>
      <c r="E4287" s="462" t="s">
        <v>258</v>
      </c>
    </row>
    <row r="4288" spans="1:5" x14ac:dyDescent="0.25">
      <c r="A4288" s="459">
        <v>13914</v>
      </c>
      <c r="B4288" s="460" t="s">
        <v>12440</v>
      </c>
      <c r="C4288" s="459" t="s">
        <v>5122</v>
      </c>
      <c r="D4288" s="463">
        <v>695.91</v>
      </c>
      <c r="E4288" s="462" t="s">
        <v>258</v>
      </c>
    </row>
    <row r="4289" spans="1:5" x14ac:dyDescent="0.25">
      <c r="A4289" s="459">
        <v>10742</v>
      </c>
      <c r="B4289" s="460" t="s">
        <v>12441</v>
      </c>
      <c r="C4289" s="459" t="s">
        <v>5122</v>
      </c>
      <c r="D4289" s="461">
        <v>1015</v>
      </c>
      <c r="E4289" s="462" t="s">
        <v>258</v>
      </c>
    </row>
    <row r="4290" spans="1:5" x14ac:dyDescent="0.25">
      <c r="A4290" s="459">
        <v>38465</v>
      </c>
      <c r="B4290" s="460" t="s">
        <v>12442</v>
      </c>
      <c r="C4290" s="459" t="s">
        <v>5122</v>
      </c>
      <c r="D4290" s="463">
        <v>28.55</v>
      </c>
      <c r="E4290" s="462" t="s">
        <v>258</v>
      </c>
    </row>
    <row r="4291" spans="1:5" x14ac:dyDescent="0.25">
      <c r="A4291" s="459">
        <v>7543</v>
      </c>
      <c r="B4291" s="460" t="s">
        <v>12443</v>
      </c>
      <c r="C4291" s="459" t="s">
        <v>5122</v>
      </c>
      <c r="D4291" s="463">
        <v>3.46</v>
      </c>
      <c r="E4291" s="462" t="s">
        <v>258</v>
      </c>
    </row>
    <row r="4292" spans="1:5" x14ac:dyDescent="0.25">
      <c r="A4292" s="459">
        <v>13255</v>
      </c>
      <c r="B4292" s="460" t="s">
        <v>12444</v>
      </c>
      <c r="C4292" s="459" t="s">
        <v>5122</v>
      </c>
      <c r="D4292" s="463">
        <v>36.619999999999997</v>
      </c>
      <c r="E4292" s="462" t="s">
        <v>258</v>
      </c>
    </row>
    <row r="4293" spans="1:5" x14ac:dyDescent="0.25">
      <c r="A4293" s="459">
        <v>39352</v>
      </c>
      <c r="B4293" s="460" t="s">
        <v>12445</v>
      </c>
      <c r="C4293" s="459" t="s">
        <v>5122</v>
      </c>
      <c r="D4293" s="463">
        <v>2.14</v>
      </c>
      <c r="E4293" s="462" t="s">
        <v>258</v>
      </c>
    </row>
    <row r="4294" spans="1:5" x14ac:dyDescent="0.25">
      <c r="A4294" s="459">
        <v>39346</v>
      </c>
      <c r="B4294" s="460" t="s">
        <v>12446</v>
      </c>
      <c r="C4294" s="459" t="s">
        <v>5122</v>
      </c>
      <c r="D4294" s="463">
        <v>2.14</v>
      </c>
      <c r="E4294" s="462" t="s">
        <v>258</v>
      </c>
    </row>
    <row r="4295" spans="1:5" x14ac:dyDescent="0.25">
      <c r="A4295" s="459">
        <v>39350</v>
      </c>
      <c r="B4295" s="460" t="s">
        <v>12447</v>
      </c>
      <c r="C4295" s="459" t="s">
        <v>5122</v>
      </c>
      <c r="D4295" s="463">
        <v>2.2999999999999998</v>
      </c>
      <c r="E4295" s="462" t="s">
        <v>258</v>
      </c>
    </row>
    <row r="4296" spans="1:5" x14ac:dyDescent="0.25">
      <c r="A4296" s="459">
        <v>39351</v>
      </c>
      <c r="B4296" s="460" t="s">
        <v>12448</v>
      </c>
      <c r="C4296" s="459" t="s">
        <v>5122</v>
      </c>
      <c r="D4296" s="463">
        <v>2.66</v>
      </c>
      <c r="E4296" s="462" t="s">
        <v>258</v>
      </c>
    </row>
    <row r="4297" spans="1:5" x14ac:dyDescent="0.25">
      <c r="A4297" s="459">
        <v>38952</v>
      </c>
      <c r="B4297" s="460" t="s">
        <v>12449</v>
      </c>
      <c r="C4297" s="459" t="s">
        <v>5122</v>
      </c>
      <c r="D4297" s="463">
        <v>2.82</v>
      </c>
      <c r="E4297" s="462" t="s">
        <v>258</v>
      </c>
    </row>
    <row r="4298" spans="1:5" x14ac:dyDescent="0.25">
      <c r="A4298" s="459">
        <v>38953</v>
      </c>
      <c r="B4298" s="460" t="s">
        <v>12450</v>
      </c>
      <c r="C4298" s="459" t="s">
        <v>5122</v>
      </c>
      <c r="D4298" s="463">
        <v>4.4400000000000004</v>
      </c>
      <c r="E4298" s="462" t="s">
        <v>258</v>
      </c>
    </row>
    <row r="4299" spans="1:5" x14ac:dyDescent="0.25">
      <c r="A4299" s="459">
        <v>38835</v>
      </c>
      <c r="B4299" s="460" t="s">
        <v>12451</v>
      </c>
      <c r="C4299" s="459" t="s">
        <v>5122</v>
      </c>
      <c r="D4299" s="463">
        <v>3.99</v>
      </c>
      <c r="E4299" s="462" t="s">
        <v>258</v>
      </c>
    </row>
    <row r="4300" spans="1:5" x14ac:dyDescent="0.25">
      <c r="A4300" s="459">
        <v>38837</v>
      </c>
      <c r="B4300" s="460" t="s">
        <v>12452</v>
      </c>
      <c r="C4300" s="459" t="s">
        <v>5122</v>
      </c>
      <c r="D4300" s="463">
        <v>10.39</v>
      </c>
      <c r="E4300" s="462" t="s">
        <v>258</v>
      </c>
    </row>
    <row r="4301" spans="1:5" x14ac:dyDescent="0.25">
      <c r="A4301" s="459">
        <v>38836</v>
      </c>
      <c r="B4301" s="460" t="s">
        <v>12453</v>
      </c>
      <c r="C4301" s="459" t="s">
        <v>5122</v>
      </c>
      <c r="D4301" s="463">
        <v>5.75</v>
      </c>
      <c r="E4301" s="462" t="s">
        <v>258</v>
      </c>
    </row>
    <row r="4302" spans="1:5" ht="25.5" x14ac:dyDescent="0.25">
      <c r="A4302" s="459">
        <v>2666</v>
      </c>
      <c r="B4302" s="460" t="s">
        <v>12454</v>
      </c>
      <c r="C4302" s="459" t="s">
        <v>5122</v>
      </c>
      <c r="D4302" s="463">
        <v>5.42</v>
      </c>
      <c r="E4302" s="462" t="s">
        <v>258</v>
      </c>
    </row>
    <row r="4303" spans="1:5" ht="25.5" x14ac:dyDescent="0.25">
      <c r="A4303" s="459">
        <v>2668</v>
      </c>
      <c r="B4303" s="460" t="s">
        <v>12455</v>
      </c>
      <c r="C4303" s="459" t="s">
        <v>5122</v>
      </c>
      <c r="D4303" s="463">
        <v>6.19</v>
      </c>
      <c r="E4303" s="462" t="s">
        <v>258</v>
      </c>
    </row>
    <row r="4304" spans="1:5" ht="25.5" x14ac:dyDescent="0.25">
      <c r="A4304" s="459">
        <v>2664</v>
      </c>
      <c r="B4304" s="460" t="s">
        <v>12456</v>
      </c>
      <c r="C4304" s="459" t="s">
        <v>5122</v>
      </c>
      <c r="D4304" s="463">
        <v>9.1300000000000008</v>
      </c>
      <c r="E4304" s="462" t="s">
        <v>258</v>
      </c>
    </row>
    <row r="4305" spans="1:5" ht="25.5" x14ac:dyDescent="0.25">
      <c r="A4305" s="459">
        <v>2662</v>
      </c>
      <c r="B4305" s="460" t="s">
        <v>12457</v>
      </c>
      <c r="C4305" s="459" t="s">
        <v>5122</v>
      </c>
      <c r="D4305" s="463">
        <v>11.2</v>
      </c>
      <c r="E4305" s="462" t="s">
        <v>258</v>
      </c>
    </row>
    <row r="4306" spans="1:5" ht="25.5" x14ac:dyDescent="0.25">
      <c r="A4306" s="459">
        <v>20964</v>
      </c>
      <c r="B4306" s="460" t="s">
        <v>12458</v>
      </c>
      <c r="C4306" s="459" t="s">
        <v>5122</v>
      </c>
      <c r="D4306" s="463">
        <v>46.85</v>
      </c>
      <c r="E4306" s="462" t="s">
        <v>258</v>
      </c>
    </row>
    <row r="4307" spans="1:5" ht="25.5" x14ac:dyDescent="0.25">
      <c r="A4307" s="459">
        <v>10905</v>
      </c>
      <c r="B4307" s="460" t="s">
        <v>12459</v>
      </c>
      <c r="C4307" s="459" t="s">
        <v>5122</v>
      </c>
      <c r="D4307" s="463">
        <v>62.85</v>
      </c>
      <c r="E4307" s="462" t="s">
        <v>258</v>
      </c>
    </row>
    <row r="4308" spans="1:5" x14ac:dyDescent="0.25">
      <c r="A4308" s="459">
        <v>42703</v>
      </c>
      <c r="B4308" s="460" t="s">
        <v>12460</v>
      </c>
      <c r="C4308" s="459" t="s">
        <v>5122</v>
      </c>
      <c r="D4308" s="463">
        <v>57.55</v>
      </c>
      <c r="E4308" s="462" t="s">
        <v>258</v>
      </c>
    </row>
    <row r="4309" spans="1:5" x14ac:dyDescent="0.25">
      <c r="A4309" s="459">
        <v>42704</v>
      </c>
      <c r="B4309" s="460" t="s">
        <v>12461</v>
      </c>
      <c r="C4309" s="459" t="s">
        <v>5122</v>
      </c>
      <c r="D4309" s="463">
        <v>88.35</v>
      </c>
      <c r="E4309" s="462" t="s">
        <v>258</v>
      </c>
    </row>
    <row r="4310" spans="1:5" x14ac:dyDescent="0.25">
      <c r="A4310" s="459">
        <v>42705</v>
      </c>
      <c r="B4310" s="460" t="s">
        <v>12462</v>
      </c>
      <c r="C4310" s="459" t="s">
        <v>5122</v>
      </c>
      <c r="D4310" s="463">
        <v>112.72</v>
      </c>
      <c r="E4310" s="462" t="s">
        <v>258</v>
      </c>
    </row>
    <row r="4311" spans="1:5" x14ac:dyDescent="0.25">
      <c r="A4311" s="459">
        <v>42706</v>
      </c>
      <c r="B4311" s="460" t="s">
        <v>12463</v>
      </c>
      <c r="C4311" s="459" t="s">
        <v>5122</v>
      </c>
      <c r="D4311" s="463">
        <v>139.6</v>
      </c>
      <c r="E4311" s="462" t="s">
        <v>258</v>
      </c>
    </row>
    <row r="4312" spans="1:5" x14ac:dyDescent="0.25">
      <c r="A4312" s="459">
        <v>11289</v>
      </c>
      <c r="B4312" s="460" t="s">
        <v>12464</v>
      </c>
      <c r="C4312" s="459" t="s">
        <v>5122</v>
      </c>
      <c r="D4312" s="463">
        <v>50.35</v>
      </c>
      <c r="E4312" s="462" t="s">
        <v>258</v>
      </c>
    </row>
    <row r="4313" spans="1:5" x14ac:dyDescent="0.25">
      <c r="A4313" s="459">
        <v>11241</v>
      </c>
      <c r="B4313" s="460" t="s">
        <v>12465</v>
      </c>
      <c r="C4313" s="459" t="s">
        <v>5122</v>
      </c>
      <c r="D4313" s="463">
        <v>125.89</v>
      </c>
      <c r="E4313" s="462" t="s">
        <v>258</v>
      </c>
    </row>
    <row r="4314" spans="1:5" ht="25.5" x14ac:dyDescent="0.25">
      <c r="A4314" s="459">
        <v>11301</v>
      </c>
      <c r="B4314" s="460" t="s">
        <v>12466</v>
      </c>
      <c r="C4314" s="459" t="s">
        <v>5122</v>
      </c>
      <c r="D4314" s="463">
        <v>319.22000000000003</v>
      </c>
      <c r="E4314" s="462" t="s">
        <v>258</v>
      </c>
    </row>
    <row r="4315" spans="1:5" ht="25.5" x14ac:dyDescent="0.25">
      <c r="A4315" s="459">
        <v>21090</v>
      </c>
      <c r="B4315" s="460" t="s">
        <v>12467</v>
      </c>
      <c r="C4315" s="459" t="s">
        <v>5122</v>
      </c>
      <c r="D4315" s="463">
        <v>391.16</v>
      </c>
      <c r="E4315" s="462" t="s">
        <v>258</v>
      </c>
    </row>
    <row r="4316" spans="1:5" ht="25.5" x14ac:dyDescent="0.25">
      <c r="A4316" s="459">
        <v>14112</v>
      </c>
      <c r="B4316" s="460" t="s">
        <v>12468</v>
      </c>
      <c r="C4316" s="459" t="s">
        <v>5122</v>
      </c>
      <c r="D4316" s="463">
        <v>163.19999999999999</v>
      </c>
      <c r="E4316" s="462" t="s">
        <v>258</v>
      </c>
    </row>
    <row r="4317" spans="1:5" ht="25.5" x14ac:dyDescent="0.25">
      <c r="A4317" s="459">
        <v>11315</v>
      </c>
      <c r="B4317" s="460" t="s">
        <v>12469</v>
      </c>
      <c r="C4317" s="459" t="s">
        <v>5122</v>
      </c>
      <c r="D4317" s="463">
        <v>76.430000000000007</v>
      </c>
      <c r="E4317" s="462" t="s">
        <v>258</v>
      </c>
    </row>
    <row r="4318" spans="1:5" x14ac:dyDescent="0.25">
      <c r="A4318" s="459">
        <v>11292</v>
      </c>
      <c r="B4318" s="460" t="s">
        <v>12470</v>
      </c>
      <c r="C4318" s="459" t="s">
        <v>5122</v>
      </c>
      <c r="D4318" s="463">
        <v>178.94</v>
      </c>
      <c r="E4318" s="462" t="s">
        <v>258</v>
      </c>
    </row>
    <row r="4319" spans="1:5" ht="25.5" x14ac:dyDescent="0.25">
      <c r="A4319" s="459">
        <v>21071</v>
      </c>
      <c r="B4319" s="460" t="s">
        <v>12471</v>
      </c>
      <c r="C4319" s="459" t="s">
        <v>5122</v>
      </c>
      <c r="D4319" s="463">
        <v>116.89</v>
      </c>
      <c r="E4319" s="462" t="s">
        <v>258</v>
      </c>
    </row>
    <row r="4320" spans="1:5" ht="25.5" x14ac:dyDescent="0.25">
      <c r="A4320" s="459">
        <v>11293</v>
      </c>
      <c r="B4320" s="460" t="s">
        <v>12472</v>
      </c>
      <c r="C4320" s="459" t="s">
        <v>5122</v>
      </c>
      <c r="D4320" s="463">
        <v>197.82</v>
      </c>
      <c r="E4320" s="462" t="s">
        <v>258</v>
      </c>
    </row>
    <row r="4321" spans="1:5" ht="25.5" x14ac:dyDescent="0.25">
      <c r="A4321" s="459">
        <v>11316</v>
      </c>
      <c r="B4321" s="460" t="s">
        <v>12473</v>
      </c>
      <c r="C4321" s="459" t="s">
        <v>5122</v>
      </c>
      <c r="D4321" s="463">
        <v>251.78</v>
      </c>
      <c r="E4321" s="462" t="s">
        <v>258</v>
      </c>
    </row>
    <row r="4322" spans="1:5" ht="25.5" x14ac:dyDescent="0.25">
      <c r="A4322" s="459">
        <v>6243</v>
      </c>
      <c r="B4322" s="460" t="s">
        <v>12474</v>
      </c>
      <c r="C4322" s="459" t="s">
        <v>5122</v>
      </c>
      <c r="D4322" s="463">
        <v>290</v>
      </c>
      <c r="E4322" s="462" t="s">
        <v>258</v>
      </c>
    </row>
    <row r="4323" spans="1:5" ht="25.5" x14ac:dyDescent="0.25">
      <c r="A4323" s="459">
        <v>21079</v>
      </c>
      <c r="B4323" s="460" t="s">
        <v>12475</v>
      </c>
      <c r="C4323" s="459" t="s">
        <v>5122</v>
      </c>
      <c r="D4323" s="463">
        <v>345.75</v>
      </c>
      <c r="E4323" s="462" t="s">
        <v>258</v>
      </c>
    </row>
    <row r="4324" spans="1:5" ht="25.5" x14ac:dyDescent="0.25">
      <c r="A4324" s="459">
        <v>6240</v>
      </c>
      <c r="B4324" s="460" t="s">
        <v>12476</v>
      </c>
      <c r="C4324" s="459" t="s">
        <v>5122</v>
      </c>
      <c r="D4324" s="463">
        <v>383.96</v>
      </c>
      <c r="E4324" s="462" t="s">
        <v>258</v>
      </c>
    </row>
    <row r="4325" spans="1:5" ht="25.5" x14ac:dyDescent="0.25">
      <c r="A4325" s="459">
        <v>11296</v>
      </c>
      <c r="B4325" s="460" t="s">
        <v>12477</v>
      </c>
      <c r="C4325" s="459" t="s">
        <v>5122</v>
      </c>
      <c r="D4325" s="461">
        <v>1223.3900000000001</v>
      </c>
      <c r="E4325" s="462" t="s">
        <v>258</v>
      </c>
    </row>
    <row r="4326" spans="1:5" x14ac:dyDescent="0.25">
      <c r="A4326" s="459">
        <v>11299</v>
      </c>
      <c r="B4326" s="460" t="s">
        <v>12478</v>
      </c>
      <c r="C4326" s="459" t="s">
        <v>5122</v>
      </c>
      <c r="D4326" s="463">
        <v>414.09</v>
      </c>
      <c r="E4326" s="462" t="s">
        <v>258</v>
      </c>
    </row>
    <row r="4327" spans="1:5" ht="25.5" x14ac:dyDescent="0.25">
      <c r="A4327" s="459">
        <v>11066</v>
      </c>
      <c r="B4327" s="460" t="s">
        <v>12479</v>
      </c>
      <c r="C4327" s="459" t="s">
        <v>5122</v>
      </c>
      <c r="D4327" s="463">
        <v>10.85</v>
      </c>
      <c r="E4327" s="462" t="s">
        <v>258</v>
      </c>
    </row>
    <row r="4328" spans="1:5" ht="25.5" x14ac:dyDescent="0.25">
      <c r="A4328" s="459">
        <v>11065</v>
      </c>
      <c r="B4328" s="460" t="s">
        <v>12480</v>
      </c>
      <c r="C4328" s="459" t="s">
        <v>5122</v>
      </c>
      <c r="D4328" s="463">
        <v>12.44</v>
      </c>
      <c r="E4328" s="462" t="s">
        <v>258</v>
      </c>
    </row>
    <row r="4329" spans="1:5" x14ac:dyDescent="0.25">
      <c r="A4329" s="459">
        <v>11688</v>
      </c>
      <c r="B4329" s="460" t="s">
        <v>12481</v>
      </c>
      <c r="C4329" s="459" t="s">
        <v>5122</v>
      </c>
      <c r="D4329" s="463">
        <v>357.23</v>
      </c>
      <c r="E4329" s="462" t="s">
        <v>258</v>
      </c>
    </row>
    <row r="4330" spans="1:5" ht="38.25" x14ac:dyDescent="0.25">
      <c r="A4330" s="459">
        <v>37736</v>
      </c>
      <c r="B4330" s="460" t="s">
        <v>12482</v>
      </c>
      <c r="C4330" s="459" t="s">
        <v>5122</v>
      </c>
      <c r="D4330" s="461">
        <v>50000</v>
      </c>
      <c r="E4330" s="462" t="s">
        <v>258</v>
      </c>
    </row>
    <row r="4331" spans="1:5" ht="25.5" x14ac:dyDescent="0.25">
      <c r="A4331" s="459">
        <v>37739</v>
      </c>
      <c r="B4331" s="460" t="s">
        <v>12483</v>
      </c>
      <c r="C4331" s="459" t="s">
        <v>5122</v>
      </c>
      <c r="D4331" s="461">
        <v>61538.46</v>
      </c>
      <c r="E4331" s="462" t="s">
        <v>258</v>
      </c>
    </row>
    <row r="4332" spans="1:5" ht="25.5" x14ac:dyDescent="0.25">
      <c r="A4332" s="459">
        <v>37740</v>
      </c>
      <c r="B4332" s="460" t="s">
        <v>12484</v>
      </c>
      <c r="C4332" s="459" t="s">
        <v>5122</v>
      </c>
      <c r="D4332" s="461">
        <v>35117.050000000003</v>
      </c>
      <c r="E4332" s="462" t="s">
        <v>258</v>
      </c>
    </row>
    <row r="4333" spans="1:5" ht="25.5" x14ac:dyDescent="0.25">
      <c r="A4333" s="459">
        <v>37738</v>
      </c>
      <c r="B4333" s="460" t="s">
        <v>12485</v>
      </c>
      <c r="C4333" s="459" t="s">
        <v>5122</v>
      </c>
      <c r="D4333" s="461">
        <v>41722.410000000003</v>
      </c>
      <c r="E4333" s="462" t="s">
        <v>258</v>
      </c>
    </row>
    <row r="4334" spans="1:5" ht="25.5" x14ac:dyDescent="0.25">
      <c r="A4334" s="459">
        <v>37737</v>
      </c>
      <c r="B4334" s="460" t="s">
        <v>12486</v>
      </c>
      <c r="C4334" s="459" t="s">
        <v>5122</v>
      </c>
      <c r="D4334" s="461">
        <v>33193.980000000003</v>
      </c>
      <c r="E4334" s="462" t="s">
        <v>258</v>
      </c>
    </row>
    <row r="4335" spans="1:5" x14ac:dyDescent="0.25">
      <c r="A4335" s="459">
        <v>25014</v>
      </c>
      <c r="B4335" s="460" t="s">
        <v>12487</v>
      </c>
      <c r="C4335" s="459" t="s">
        <v>5122</v>
      </c>
      <c r="D4335" s="461">
        <v>69523.41</v>
      </c>
      <c r="E4335" s="462" t="s">
        <v>258</v>
      </c>
    </row>
    <row r="4336" spans="1:5" x14ac:dyDescent="0.25">
      <c r="A4336" s="459">
        <v>25013</v>
      </c>
      <c r="B4336" s="460" t="s">
        <v>12488</v>
      </c>
      <c r="C4336" s="459" t="s">
        <v>5122</v>
      </c>
      <c r="D4336" s="461">
        <v>72867.89</v>
      </c>
      <c r="E4336" s="462" t="s">
        <v>258</v>
      </c>
    </row>
    <row r="4337" spans="1:5" x14ac:dyDescent="0.25">
      <c r="A4337" s="459">
        <v>14405</v>
      </c>
      <c r="B4337" s="460" t="s">
        <v>12489</v>
      </c>
      <c r="C4337" s="459" t="s">
        <v>5122</v>
      </c>
      <c r="D4337" s="461">
        <v>85535.11</v>
      </c>
      <c r="E4337" s="462" t="s">
        <v>258</v>
      </c>
    </row>
    <row r="4338" spans="1:5" ht="25.5" x14ac:dyDescent="0.25">
      <c r="A4338" s="459">
        <v>6253</v>
      </c>
      <c r="B4338" s="460" t="s">
        <v>12490</v>
      </c>
      <c r="C4338" s="459" t="s">
        <v>5122</v>
      </c>
      <c r="D4338" s="463">
        <v>65</v>
      </c>
      <c r="E4338" s="462" t="s">
        <v>258</v>
      </c>
    </row>
    <row r="4339" spans="1:5" x14ac:dyDescent="0.25">
      <c r="A4339" s="459">
        <v>36790</v>
      </c>
      <c r="B4339" s="460" t="s">
        <v>12491</v>
      </c>
      <c r="C4339" s="459" t="s">
        <v>5122</v>
      </c>
      <c r="D4339" s="463">
        <v>192.79</v>
      </c>
      <c r="E4339" s="462" t="s">
        <v>258</v>
      </c>
    </row>
    <row r="4340" spans="1:5" x14ac:dyDescent="0.25">
      <c r="A4340" s="459">
        <v>20271</v>
      </c>
      <c r="B4340" s="460" t="s">
        <v>12492</v>
      </c>
      <c r="C4340" s="459" t="s">
        <v>5122</v>
      </c>
      <c r="D4340" s="463">
        <v>504.55</v>
      </c>
      <c r="E4340" s="462" t="s">
        <v>258</v>
      </c>
    </row>
    <row r="4341" spans="1:5" x14ac:dyDescent="0.25">
      <c r="A4341" s="459">
        <v>10423</v>
      </c>
      <c r="B4341" s="460" t="s">
        <v>12493</v>
      </c>
      <c r="C4341" s="459" t="s">
        <v>5122</v>
      </c>
      <c r="D4341" s="463">
        <v>312.94</v>
      </c>
      <c r="E4341" s="462" t="s">
        <v>258</v>
      </c>
    </row>
    <row r="4342" spans="1:5" x14ac:dyDescent="0.25">
      <c r="A4342" s="459">
        <v>37589</v>
      </c>
      <c r="B4342" s="460" t="s">
        <v>12494</v>
      </c>
      <c r="C4342" s="459" t="s">
        <v>5122</v>
      </c>
      <c r="D4342" s="463">
        <v>236.22</v>
      </c>
      <c r="E4342" s="462" t="s">
        <v>258</v>
      </c>
    </row>
    <row r="4343" spans="1:5" ht="25.5" x14ac:dyDescent="0.25">
      <c r="A4343" s="459">
        <v>11690</v>
      </c>
      <c r="B4343" s="460" t="s">
        <v>12495</v>
      </c>
      <c r="C4343" s="459" t="s">
        <v>5122</v>
      </c>
      <c r="D4343" s="463">
        <v>125.48</v>
      </c>
      <c r="E4343" s="462" t="s">
        <v>258</v>
      </c>
    </row>
    <row r="4344" spans="1:5" x14ac:dyDescent="0.25">
      <c r="A4344" s="459">
        <v>20234</v>
      </c>
      <c r="B4344" s="460" t="s">
        <v>12496</v>
      </c>
      <c r="C4344" s="459" t="s">
        <v>5122</v>
      </c>
      <c r="D4344" s="463">
        <v>158.80000000000001</v>
      </c>
      <c r="E4344" s="462" t="s">
        <v>258</v>
      </c>
    </row>
    <row r="4345" spans="1:5" x14ac:dyDescent="0.25">
      <c r="A4345" s="459">
        <v>4763</v>
      </c>
      <c r="B4345" s="460" t="s">
        <v>12497</v>
      </c>
      <c r="C4345" s="459" t="s">
        <v>5121</v>
      </c>
      <c r="D4345" s="463">
        <v>19.260000000000002</v>
      </c>
      <c r="E4345" s="462" t="s">
        <v>374</v>
      </c>
    </row>
    <row r="4346" spans="1:5" x14ac:dyDescent="0.25">
      <c r="A4346" s="459">
        <v>41070</v>
      </c>
      <c r="B4346" s="460" t="s">
        <v>12498</v>
      </c>
      <c r="C4346" s="459" t="s">
        <v>5130</v>
      </c>
      <c r="D4346" s="461">
        <v>3436.67</v>
      </c>
      <c r="E4346" s="462" t="s">
        <v>374</v>
      </c>
    </row>
    <row r="4347" spans="1:5" x14ac:dyDescent="0.25">
      <c r="A4347" s="459">
        <v>14583</v>
      </c>
      <c r="B4347" s="460" t="s">
        <v>12499</v>
      </c>
      <c r="C4347" s="459" t="s">
        <v>5123</v>
      </c>
      <c r="D4347" s="463">
        <v>12.86</v>
      </c>
      <c r="E4347" s="462" t="s">
        <v>258</v>
      </c>
    </row>
    <row r="4348" spans="1:5" x14ac:dyDescent="0.25">
      <c r="A4348" s="459">
        <v>11457</v>
      </c>
      <c r="B4348" s="460" t="s">
        <v>12500</v>
      </c>
      <c r="C4348" s="459" t="s">
        <v>5122</v>
      </c>
      <c r="D4348" s="463">
        <v>24.64</v>
      </c>
      <c r="E4348" s="462" t="s">
        <v>258</v>
      </c>
    </row>
    <row r="4349" spans="1:5" x14ac:dyDescent="0.25">
      <c r="A4349" s="459">
        <v>21121</v>
      </c>
      <c r="B4349" s="460" t="s">
        <v>12501</v>
      </c>
      <c r="C4349" s="459" t="s">
        <v>5122</v>
      </c>
      <c r="D4349" s="463">
        <v>1.61</v>
      </c>
      <c r="E4349" s="462" t="s">
        <v>258</v>
      </c>
    </row>
    <row r="4350" spans="1:5" x14ac:dyDescent="0.25">
      <c r="A4350" s="459">
        <v>38010</v>
      </c>
      <c r="B4350" s="460" t="s">
        <v>12502</v>
      </c>
      <c r="C4350" s="459" t="s">
        <v>5122</v>
      </c>
      <c r="D4350" s="463">
        <v>2.63</v>
      </c>
      <c r="E4350" s="462" t="s">
        <v>258</v>
      </c>
    </row>
    <row r="4351" spans="1:5" x14ac:dyDescent="0.25">
      <c r="A4351" s="459">
        <v>38011</v>
      </c>
      <c r="B4351" s="460" t="s">
        <v>12503</v>
      </c>
      <c r="C4351" s="459" t="s">
        <v>5122</v>
      </c>
      <c r="D4351" s="463">
        <v>4.8600000000000003</v>
      </c>
      <c r="E4351" s="462" t="s">
        <v>258</v>
      </c>
    </row>
    <row r="4352" spans="1:5" x14ac:dyDescent="0.25">
      <c r="A4352" s="459">
        <v>38012</v>
      </c>
      <c r="B4352" s="460" t="s">
        <v>12504</v>
      </c>
      <c r="C4352" s="459" t="s">
        <v>5122</v>
      </c>
      <c r="D4352" s="463">
        <v>16.600000000000001</v>
      </c>
      <c r="E4352" s="462" t="s">
        <v>258</v>
      </c>
    </row>
    <row r="4353" spans="1:5" x14ac:dyDescent="0.25">
      <c r="A4353" s="459">
        <v>38013</v>
      </c>
      <c r="B4353" s="460" t="s">
        <v>12505</v>
      </c>
      <c r="C4353" s="459" t="s">
        <v>5122</v>
      </c>
      <c r="D4353" s="463">
        <v>21.55</v>
      </c>
      <c r="E4353" s="462" t="s">
        <v>258</v>
      </c>
    </row>
    <row r="4354" spans="1:5" x14ac:dyDescent="0.25">
      <c r="A4354" s="459">
        <v>38014</v>
      </c>
      <c r="B4354" s="460" t="s">
        <v>12506</v>
      </c>
      <c r="C4354" s="459" t="s">
        <v>5122</v>
      </c>
      <c r="D4354" s="463">
        <v>35.07</v>
      </c>
      <c r="E4354" s="462" t="s">
        <v>258</v>
      </c>
    </row>
    <row r="4355" spans="1:5" x14ac:dyDescent="0.25">
      <c r="A4355" s="459">
        <v>38015</v>
      </c>
      <c r="B4355" s="460" t="s">
        <v>12507</v>
      </c>
      <c r="C4355" s="459" t="s">
        <v>5122</v>
      </c>
      <c r="D4355" s="463">
        <v>84.7</v>
      </c>
      <c r="E4355" s="462" t="s">
        <v>258</v>
      </c>
    </row>
    <row r="4356" spans="1:5" x14ac:dyDescent="0.25">
      <c r="A4356" s="459">
        <v>38016</v>
      </c>
      <c r="B4356" s="460" t="s">
        <v>12508</v>
      </c>
      <c r="C4356" s="459" t="s">
        <v>5122</v>
      </c>
      <c r="D4356" s="463">
        <v>103.05</v>
      </c>
      <c r="E4356" s="462" t="s">
        <v>258</v>
      </c>
    </row>
    <row r="4357" spans="1:5" x14ac:dyDescent="0.25">
      <c r="A4357" s="459">
        <v>12741</v>
      </c>
      <c r="B4357" s="460" t="s">
        <v>12509</v>
      </c>
      <c r="C4357" s="459" t="s">
        <v>5122</v>
      </c>
      <c r="D4357" s="463">
        <v>805.82</v>
      </c>
      <c r="E4357" s="462" t="s">
        <v>258</v>
      </c>
    </row>
    <row r="4358" spans="1:5" x14ac:dyDescent="0.25">
      <c r="A4358" s="459">
        <v>12733</v>
      </c>
      <c r="B4358" s="460" t="s">
        <v>12510</v>
      </c>
      <c r="C4358" s="459" t="s">
        <v>5122</v>
      </c>
      <c r="D4358" s="463">
        <v>4.05</v>
      </c>
      <c r="E4358" s="462" t="s">
        <v>258</v>
      </c>
    </row>
    <row r="4359" spans="1:5" x14ac:dyDescent="0.25">
      <c r="A4359" s="459">
        <v>12734</v>
      </c>
      <c r="B4359" s="460" t="s">
        <v>12511</v>
      </c>
      <c r="C4359" s="459" t="s">
        <v>5122</v>
      </c>
      <c r="D4359" s="463">
        <v>8.64</v>
      </c>
      <c r="E4359" s="462" t="s">
        <v>258</v>
      </c>
    </row>
    <row r="4360" spans="1:5" x14ac:dyDescent="0.25">
      <c r="A4360" s="459">
        <v>12735</v>
      </c>
      <c r="B4360" s="460" t="s">
        <v>12512</v>
      </c>
      <c r="C4360" s="459" t="s">
        <v>5122</v>
      </c>
      <c r="D4360" s="463">
        <v>14.21</v>
      </c>
      <c r="E4360" s="462" t="s">
        <v>258</v>
      </c>
    </row>
    <row r="4361" spans="1:5" x14ac:dyDescent="0.25">
      <c r="A4361" s="459">
        <v>12736</v>
      </c>
      <c r="B4361" s="460" t="s">
        <v>12513</v>
      </c>
      <c r="C4361" s="459" t="s">
        <v>5122</v>
      </c>
      <c r="D4361" s="463">
        <v>32.5</v>
      </c>
      <c r="E4361" s="462" t="s">
        <v>258</v>
      </c>
    </row>
    <row r="4362" spans="1:5" x14ac:dyDescent="0.25">
      <c r="A4362" s="459">
        <v>12737</v>
      </c>
      <c r="B4362" s="460" t="s">
        <v>12514</v>
      </c>
      <c r="C4362" s="459" t="s">
        <v>5122</v>
      </c>
      <c r="D4362" s="463">
        <v>41.87</v>
      </c>
      <c r="E4362" s="462" t="s">
        <v>258</v>
      </c>
    </row>
    <row r="4363" spans="1:5" x14ac:dyDescent="0.25">
      <c r="A4363" s="459">
        <v>12738</v>
      </c>
      <c r="B4363" s="460" t="s">
        <v>12515</v>
      </c>
      <c r="C4363" s="459" t="s">
        <v>5122</v>
      </c>
      <c r="D4363" s="463">
        <v>82.75</v>
      </c>
      <c r="E4363" s="462" t="s">
        <v>258</v>
      </c>
    </row>
    <row r="4364" spans="1:5" x14ac:dyDescent="0.25">
      <c r="A4364" s="459">
        <v>12739</v>
      </c>
      <c r="B4364" s="460" t="s">
        <v>12516</v>
      </c>
      <c r="C4364" s="459" t="s">
        <v>5122</v>
      </c>
      <c r="D4364" s="463">
        <v>235.56</v>
      </c>
      <c r="E4364" s="462" t="s">
        <v>258</v>
      </c>
    </row>
    <row r="4365" spans="1:5" x14ac:dyDescent="0.25">
      <c r="A4365" s="459">
        <v>12740</v>
      </c>
      <c r="B4365" s="460" t="s">
        <v>12517</v>
      </c>
      <c r="C4365" s="459" t="s">
        <v>5122</v>
      </c>
      <c r="D4365" s="463">
        <v>368.55</v>
      </c>
      <c r="E4365" s="462" t="s">
        <v>258</v>
      </c>
    </row>
    <row r="4366" spans="1:5" x14ac:dyDescent="0.25">
      <c r="A4366" s="459">
        <v>6297</v>
      </c>
      <c r="B4366" s="460" t="s">
        <v>12518</v>
      </c>
      <c r="C4366" s="459" t="s">
        <v>5122</v>
      </c>
      <c r="D4366" s="463">
        <v>23.35</v>
      </c>
      <c r="E4366" s="462" t="s">
        <v>258</v>
      </c>
    </row>
    <row r="4367" spans="1:5" x14ac:dyDescent="0.25">
      <c r="A4367" s="459">
        <v>6296</v>
      </c>
      <c r="B4367" s="460" t="s">
        <v>12519</v>
      </c>
      <c r="C4367" s="459" t="s">
        <v>5122</v>
      </c>
      <c r="D4367" s="463">
        <v>18.43</v>
      </c>
      <c r="E4367" s="462" t="s">
        <v>258</v>
      </c>
    </row>
    <row r="4368" spans="1:5" x14ac:dyDescent="0.25">
      <c r="A4368" s="459">
        <v>6294</v>
      </c>
      <c r="B4368" s="460" t="s">
        <v>12520</v>
      </c>
      <c r="C4368" s="459" t="s">
        <v>5122</v>
      </c>
      <c r="D4368" s="463">
        <v>5.25</v>
      </c>
      <c r="E4368" s="462" t="s">
        <v>258</v>
      </c>
    </row>
    <row r="4369" spans="1:5" x14ac:dyDescent="0.25">
      <c r="A4369" s="459">
        <v>6323</v>
      </c>
      <c r="B4369" s="460" t="s">
        <v>12521</v>
      </c>
      <c r="C4369" s="459" t="s">
        <v>5122</v>
      </c>
      <c r="D4369" s="463">
        <v>12.04</v>
      </c>
      <c r="E4369" s="462" t="s">
        <v>258</v>
      </c>
    </row>
    <row r="4370" spans="1:5" x14ac:dyDescent="0.25">
      <c r="A4370" s="459">
        <v>6299</v>
      </c>
      <c r="B4370" s="460" t="s">
        <v>12522</v>
      </c>
      <c r="C4370" s="459" t="s">
        <v>5122</v>
      </c>
      <c r="D4370" s="463">
        <v>70.239999999999995</v>
      </c>
      <c r="E4370" s="462" t="s">
        <v>258</v>
      </c>
    </row>
    <row r="4371" spans="1:5" x14ac:dyDescent="0.25">
      <c r="A4371" s="459">
        <v>6298</v>
      </c>
      <c r="B4371" s="460" t="s">
        <v>12523</v>
      </c>
      <c r="C4371" s="459" t="s">
        <v>5122</v>
      </c>
      <c r="D4371" s="463">
        <v>36.99</v>
      </c>
      <c r="E4371" s="462" t="s">
        <v>258</v>
      </c>
    </row>
    <row r="4372" spans="1:5" x14ac:dyDescent="0.25">
      <c r="A4372" s="459">
        <v>6295</v>
      </c>
      <c r="B4372" s="460" t="s">
        <v>12524</v>
      </c>
      <c r="C4372" s="459" t="s">
        <v>5122</v>
      </c>
      <c r="D4372" s="463">
        <v>7.48</v>
      </c>
      <c r="E4372" s="462" t="s">
        <v>258</v>
      </c>
    </row>
    <row r="4373" spans="1:5" x14ac:dyDescent="0.25">
      <c r="A4373" s="459">
        <v>6322</v>
      </c>
      <c r="B4373" s="460" t="s">
        <v>12525</v>
      </c>
      <c r="C4373" s="459" t="s">
        <v>5122</v>
      </c>
      <c r="D4373" s="463">
        <v>94.08</v>
      </c>
      <c r="E4373" s="462" t="s">
        <v>258</v>
      </c>
    </row>
    <row r="4374" spans="1:5" x14ac:dyDescent="0.25">
      <c r="A4374" s="459">
        <v>6300</v>
      </c>
      <c r="B4374" s="460" t="s">
        <v>12526</v>
      </c>
      <c r="C4374" s="459" t="s">
        <v>5122</v>
      </c>
      <c r="D4374" s="463">
        <v>173.45</v>
      </c>
      <c r="E4374" s="462" t="s">
        <v>258</v>
      </c>
    </row>
    <row r="4375" spans="1:5" x14ac:dyDescent="0.25">
      <c r="A4375" s="459">
        <v>6321</v>
      </c>
      <c r="B4375" s="460" t="s">
        <v>12527</v>
      </c>
      <c r="C4375" s="459" t="s">
        <v>5122</v>
      </c>
      <c r="D4375" s="463">
        <v>247.77</v>
      </c>
      <c r="E4375" s="462" t="s">
        <v>258</v>
      </c>
    </row>
    <row r="4376" spans="1:5" x14ac:dyDescent="0.25">
      <c r="A4376" s="459">
        <v>6301</v>
      </c>
      <c r="B4376" s="460" t="s">
        <v>12528</v>
      </c>
      <c r="C4376" s="459" t="s">
        <v>5122</v>
      </c>
      <c r="D4376" s="463">
        <v>580.75</v>
      </c>
      <c r="E4376" s="462" t="s">
        <v>258</v>
      </c>
    </row>
    <row r="4377" spans="1:5" x14ac:dyDescent="0.25">
      <c r="A4377" s="459">
        <v>7105</v>
      </c>
      <c r="B4377" s="460" t="s">
        <v>12529</v>
      </c>
      <c r="C4377" s="459" t="s">
        <v>5122</v>
      </c>
      <c r="D4377" s="463">
        <v>23.35</v>
      </c>
      <c r="E4377" s="462" t="s">
        <v>258</v>
      </c>
    </row>
    <row r="4378" spans="1:5" x14ac:dyDescent="0.25">
      <c r="A4378" s="459">
        <v>20183</v>
      </c>
      <c r="B4378" s="460" t="s">
        <v>12530</v>
      </c>
      <c r="C4378" s="459" t="s">
        <v>5122</v>
      </c>
      <c r="D4378" s="463">
        <v>30.74</v>
      </c>
      <c r="E4378" s="462" t="s">
        <v>258</v>
      </c>
    </row>
    <row r="4379" spans="1:5" x14ac:dyDescent="0.25">
      <c r="A4379" s="459">
        <v>38448</v>
      </c>
      <c r="B4379" s="460" t="s">
        <v>12531</v>
      </c>
      <c r="C4379" s="459" t="s">
        <v>5122</v>
      </c>
      <c r="D4379" s="463">
        <v>144.44999999999999</v>
      </c>
      <c r="E4379" s="462" t="s">
        <v>258</v>
      </c>
    </row>
    <row r="4380" spans="1:5" x14ac:dyDescent="0.25">
      <c r="A4380" s="459">
        <v>20182</v>
      </c>
      <c r="B4380" s="460" t="s">
        <v>12532</v>
      </c>
      <c r="C4380" s="459" t="s">
        <v>5122</v>
      </c>
      <c r="D4380" s="463">
        <v>17.55</v>
      </c>
      <c r="E4380" s="462" t="s">
        <v>258</v>
      </c>
    </row>
    <row r="4381" spans="1:5" x14ac:dyDescent="0.25">
      <c r="A4381" s="459">
        <v>7119</v>
      </c>
      <c r="B4381" s="460" t="s">
        <v>12533</v>
      </c>
      <c r="C4381" s="459" t="s">
        <v>5122</v>
      </c>
      <c r="D4381" s="463">
        <v>6.68</v>
      </c>
      <c r="E4381" s="462" t="s">
        <v>258</v>
      </c>
    </row>
    <row r="4382" spans="1:5" x14ac:dyDescent="0.25">
      <c r="A4382" s="459">
        <v>7120</v>
      </c>
      <c r="B4382" s="460" t="s">
        <v>12534</v>
      </c>
      <c r="C4382" s="459" t="s">
        <v>5122</v>
      </c>
      <c r="D4382" s="463">
        <v>4.58</v>
      </c>
      <c r="E4382" s="462" t="s">
        <v>258</v>
      </c>
    </row>
    <row r="4383" spans="1:5" x14ac:dyDescent="0.25">
      <c r="A4383" s="459">
        <v>6319</v>
      </c>
      <c r="B4383" s="460" t="s">
        <v>12535</v>
      </c>
      <c r="C4383" s="459" t="s">
        <v>5122</v>
      </c>
      <c r="D4383" s="463">
        <v>27.44</v>
      </c>
      <c r="E4383" s="462" t="s">
        <v>258</v>
      </c>
    </row>
    <row r="4384" spans="1:5" x14ac:dyDescent="0.25">
      <c r="A4384" s="459">
        <v>6304</v>
      </c>
      <c r="B4384" s="460" t="s">
        <v>12536</v>
      </c>
      <c r="C4384" s="459" t="s">
        <v>5122</v>
      </c>
      <c r="D4384" s="463">
        <v>27.44</v>
      </c>
      <c r="E4384" s="462" t="s">
        <v>258</v>
      </c>
    </row>
    <row r="4385" spans="1:5" x14ac:dyDescent="0.25">
      <c r="A4385" s="459">
        <v>21116</v>
      </c>
      <c r="B4385" s="460" t="s">
        <v>12537</v>
      </c>
      <c r="C4385" s="459" t="s">
        <v>5122</v>
      </c>
      <c r="D4385" s="463">
        <v>20.77</v>
      </c>
      <c r="E4385" s="462" t="s">
        <v>258</v>
      </c>
    </row>
    <row r="4386" spans="1:5" x14ac:dyDescent="0.25">
      <c r="A4386" s="459">
        <v>6320</v>
      </c>
      <c r="B4386" s="460" t="s">
        <v>12538</v>
      </c>
      <c r="C4386" s="459" t="s">
        <v>5122</v>
      </c>
      <c r="D4386" s="463">
        <v>14.13</v>
      </c>
      <c r="E4386" s="462" t="s">
        <v>258</v>
      </c>
    </row>
    <row r="4387" spans="1:5" x14ac:dyDescent="0.25">
      <c r="A4387" s="459">
        <v>6303</v>
      </c>
      <c r="B4387" s="460" t="s">
        <v>12539</v>
      </c>
      <c r="C4387" s="459" t="s">
        <v>5122</v>
      </c>
      <c r="D4387" s="463">
        <v>14.13</v>
      </c>
      <c r="E4387" s="462" t="s">
        <v>258</v>
      </c>
    </row>
    <row r="4388" spans="1:5" x14ac:dyDescent="0.25">
      <c r="A4388" s="459">
        <v>6308</v>
      </c>
      <c r="B4388" s="460" t="s">
        <v>12540</v>
      </c>
      <c r="C4388" s="459" t="s">
        <v>5122</v>
      </c>
      <c r="D4388" s="463">
        <v>75.92</v>
      </c>
      <c r="E4388" s="462" t="s">
        <v>258</v>
      </c>
    </row>
    <row r="4389" spans="1:5" x14ac:dyDescent="0.25">
      <c r="A4389" s="459">
        <v>6317</v>
      </c>
      <c r="B4389" s="460" t="s">
        <v>12541</v>
      </c>
      <c r="C4389" s="459" t="s">
        <v>5122</v>
      </c>
      <c r="D4389" s="463">
        <v>75.92</v>
      </c>
      <c r="E4389" s="462" t="s">
        <v>258</v>
      </c>
    </row>
    <row r="4390" spans="1:5" x14ac:dyDescent="0.25">
      <c r="A4390" s="459">
        <v>6307</v>
      </c>
      <c r="B4390" s="460" t="s">
        <v>12542</v>
      </c>
      <c r="C4390" s="459" t="s">
        <v>5122</v>
      </c>
      <c r="D4390" s="463">
        <v>75.92</v>
      </c>
      <c r="E4390" s="462" t="s">
        <v>258</v>
      </c>
    </row>
    <row r="4391" spans="1:5" x14ac:dyDescent="0.25">
      <c r="A4391" s="459">
        <v>6309</v>
      </c>
      <c r="B4391" s="460" t="s">
        <v>12543</v>
      </c>
      <c r="C4391" s="459" t="s">
        <v>5122</v>
      </c>
      <c r="D4391" s="463">
        <v>78.13</v>
      </c>
      <c r="E4391" s="462" t="s">
        <v>258</v>
      </c>
    </row>
    <row r="4392" spans="1:5" x14ac:dyDescent="0.25">
      <c r="A4392" s="459">
        <v>6318</v>
      </c>
      <c r="B4392" s="460" t="s">
        <v>12544</v>
      </c>
      <c r="C4392" s="459" t="s">
        <v>5122</v>
      </c>
      <c r="D4392" s="463">
        <v>40.950000000000003</v>
      </c>
      <c r="E4392" s="462" t="s">
        <v>258</v>
      </c>
    </row>
    <row r="4393" spans="1:5" x14ac:dyDescent="0.25">
      <c r="A4393" s="459">
        <v>6306</v>
      </c>
      <c r="B4393" s="460" t="s">
        <v>12545</v>
      </c>
      <c r="C4393" s="459" t="s">
        <v>5122</v>
      </c>
      <c r="D4393" s="463">
        <v>40.950000000000003</v>
      </c>
      <c r="E4393" s="462" t="s">
        <v>258</v>
      </c>
    </row>
    <row r="4394" spans="1:5" x14ac:dyDescent="0.25">
      <c r="A4394" s="459">
        <v>6305</v>
      </c>
      <c r="B4394" s="460" t="s">
        <v>12546</v>
      </c>
      <c r="C4394" s="459" t="s">
        <v>5122</v>
      </c>
      <c r="D4394" s="463">
        <v>40.950000000000003</v>
      </c>
      <c r="E4394" s="462" t="s">
        <v>258</v>
      </c>
    </row>
    <row r="4395" spans="1:5" x14ac:dyDescent="0.25">
      <c r="A4395" s="459">
        <v>6302</v>
      </c>
      <c r="B4395" s="460" t="s">
        <v>12547</v>
      </c>
      <c r="C4395" s="459" t="s">
        <v>5122</v>
      </c>
      <c r="D4395" s="463">
        <v>8.68</v>
      </c>
      <c r="E4395" s="462" t="s">
        <v>258</v>
      </c>
    </row>
    <row r="4396" spans="1:5" x14ac:dyDescent="0.25">
      <c r="A4396" s="459">
        <v>6312</v>
      </c>
      <c r="B4396" s="460" t="s">
        <v>12548</v>
      </c>
      <c r="C4396" s="459" t="s">
        <v>5122</v>
      </c>
      <c r="D4396" s="463">
        <v>109.21</v>
      </c>
      <c r="E4396" s="462" t="s">
        <v>258</v>
      </c>
    </row>
    <row r="4397" spans="1:5" x14ac:dyDescent="0.25">
      <c r="A4397" s="459">
        <v>6311</v>
      </c>
      <c r="B4397" s="460" t="s">
        <v>12549</v>
      </c>
      <c r="C4397" s="459" t="s">
        <v>5122</v>
      </c>
      <c r="D4397" s="463">
        <v>109.21</v>
      </c>
      <c r="E4397" s="462" t="s">
        <v>258</v>
      </c>
    </row>
    <row r="4398" spans="1:5" x14ac:dyDescent="0.25">
      <c r="A4398" s="459">
        <v>6310</v>
      </c>
      <c r="B4398" s="460" t="s">
        <v>12550</v>
      </c>
      <c r="C4398" s="459" t="s">
        <v>5122</v>
      </c>
      <c r="D4398" s="463">
        <v>109.21</v>
      </c>
      <c r="E4398" s="462" t="s">
        <v>258</v>
      </c>
    </row>
    <row r="4399" spans="1:5" x14ac:dyDescent="0.25">
      <c r="A4399" s="459">
        <v>6314</v>
      </c>
      <c r="B4399" s="460" t="s">
        <v>12551</v>
      </c>
      <c r="C4399" s="459" t="s">
        <v>5122</v>
      </c>
      <c r="D4399" s="463">
        <v>109.21</v>
      </c>
      <c r="E4399" s="462" t="s">
        <v>258</v>
      </c>
    </row>
    <row r="4400" spans="1:5" x14ac:dyDescent="0.25">
      <c r="A4400" s="459">
        <v>6313</v>
      </c>
      <c r="B4400" s="460" t="s">
        <v>12552</v>
      </c>
      <c r="C4400" s="459" t="s">
        <v>5122</v>
      </c>
      <c r="D4400" s="463">
        <v>109.21</v>
      </c>
      <c r="E4400" s="462" t="s">
        <v>258</v>
      </c>
    </row>
    <row r="4401" spans="1:5" x14ac:dyDescent="0.25">
      <c r="A4401" s="459">
        <v>6315</v>
      </c>
      <c r="B4401" s="460" t="s">
        <v>12553</v>
      </c>
      <c r="C4401" s="459" t="s">
        <v>5122</v>
      </c>
      <c r="D4401" s="463">
        <v>206.78</v>
      </c>
      <c r="E4401" s="462" t="s">
        <v>258</v>
      </c>
    </row>
    <row r="4402" spans="1:5" x14ac:dyDescent="0.25">
      <c r="A4402" s="459">
        <v>6316</v>
      </c>
      <c r="B4402" s="460" t="s">
        <v>12554</v>
      </c>
      <c r="C4402" s="459" t="s">
        <v>5122</v>
      </c>
      <c r="D4402" s="463">
        <v>206.78</v>
      </c>
      <c r="E4402" s="462" t="s">
        <v>258</v>
      </c>
    </row>
    <row r="4403" spans="1:5" ht="25.5" x14ac:dyDescent="0.25">
      <c r="A4403" s="459">
        <v>38878</v>
      </c>
      <c r="B4403" s="460" t="s">
        <v>12555</v>
      </c>
      <c r="C4403" s="459" t="s">
        <v>5122</v>
      </c>
      <c r="D4403" s="463">
        <v>14.61</v>
      </c>
      <c r="E4403" s="462" t="s">
        <v>258</v>
      </c>
    </row>
    <row r="4404" spans="1:5" ht="25.5" x14ac:dyDescent="0.25">
      <c r="A4404" s="459">
        <v>38879</v>
      </c>
      <c r="B4404" s="460" t="s">
        <v>12556</v>
      </c>
      <c r="C4404" s="459" t="s">
        <v>5122</v>
      </c>
      <c r="D4404" s="463">
        <v>27.39</v>
      </c>
      <c r="E4404" s="462" t="s">
        <v>258</v>
      </c>
    </row>
    <row r="4405" spans="1:5" ht="25.5" x14ac:dyDescent="0.25">
      <c r="A4405" s="459">
        <v>38881</v>
      </c>
      <c r="B4405" s="460" t="s">
        <v>12557</v>
      </c>
      <c r="C4405" s="459" t="s">
        <v>5122</v>
      </c>
      <c r="D4405" s="463">
        <v>14.33</v>
      </c>
      <c r="E4405" s="462" t="s">
        <v>258</v>
      </c>
    </row>
    <row r="4406" spans="1:5" ht="25.5" x14ac:dyDescent="0.25">
      <c r="A4406" s="459">
        <v>38880</v>
      </c>
      <c r="B4406" s="460" t="s">
        <v>12558</v>
      </c>
      <c r="C4406" s="459" t="s">
        <v>5122</v>
      </c>
      <c r="D4406" s="463">
        <v>15.02</v>
      </c>
      <c r="E4406" s="462" t="s">
        <v>258</v>
      </c>
    </row>
    <row r="4407" spans="1:5" ht="25.5" x14ac:dyDescent="0.25">
      <c r="A4407" s="459">
        <v>38882</v>
      </c>
      <c r="B4407" s="460" t="s">
        <v>12559</v>
      </c>
      <c r="C4407" s="459" t="s">
        <v>5122</v>
      </c>
      <c r="D4407" s="463">
        <v>15.55</v>
      </c>
      <c r="E4407" s="462" t="s">
        <v>258</v>
      </c>
    </row>
    <row r="4408" spans="1:5" ht="25.5" x14ac:dyDescent="0.25">
      <c r="A4408" s="459">
        <v>38883</v>
      </c>
      <c r="B4408" s="460" t="s">
        <v>12560</v>
      </c>
      <c r="C4408" s="459" t="s">
        <v>5122</v>
      </c>
      <c r="D4408" s="463">
        <v>23.01</v>
      </c>
      <c r="E4408" s="462" t="s">
        <v>258</v>
      </c>
    </row>
    <row r="4409" spans="1:5" ht="25.5" x14ac:dyDescent="0.25">
      <c r="A4409" s="459">
        <v>38884</v>
      </c>
      <c r="B4409" s="460" t="s">
        <v>12561</v>
      </c>
      <c r="C4409" s="459" t="s">
        <v>5122</v>
      </c>
      <c r="D4409" s="463">
        <v>24.97</v>
      </c>
      <c r="E4409" s="462" t="s">
        <v>258</v>
      </c>
    </row>
    <row r="4410" spans="1:5" ht="25.5" x14ac:dyDescent="0.25">
      <c r="A4410" s="459">
        <v>38885</v>
      </c>
      <c r="B4410" s="460" t="s">
        <v>12562</v>
      </c>
      <c r="C4410" s="459" t="s">
        <v>5122</v>
      </c>
      <c r="D4410" s="463">
        <v>24.16</v>
      </c>
      <c r="E4410" s="462" t="s">
        <v>258</v>
      </c>
    </row>
    <row r="4411" spans="1:5" ht="25.5" x14ac:dyDescent="0.25">
      <c r="A4411" s="459">
        <v>38886</v>
      </c>
      <c r="B4411" s="460" t="s">
        <v>12563</v>
      </c>
      <c r="C4411" s="459" t="s">
        <v>5122</v>
      </c>
      <c r="D4411" s="463">
        <v>26.07</v>
      </c>
      <c r="E4411" s="462" t="s">
        <v>258</v>
      </c>
    </row>
    <row r="4412" spans="1:5" ht="25.5" x14ac:dyDescent="0.25">
      <c r="A4412" s="459">
        <v>38887</v>
      </c>
      <c r="B4412" s="460" t="s">
        <v>12564</v>
      </c>
      <c r="C4412" s="459" t="s">
        <v>5122</v>
      </c>
      <c r="D4412" s="463">
        <v>23.42</v>
      </c>
      <c r="E4412" s="462" t="s">
        <v>258</v>
      </c>
    </row>
    <row r="4413" spans="1:5" ht="25.5" x14ac:dyDescent="0.25">
      <c r="A4413" s="459">
        <v>38888</v>
      </c>
      <c r="B4413" s="460" t="s">
        <v>12565</v>
      </c>
      <c r="C4413" s="459" t="s">
        <v>5122</v>
      </c>
      <c r="D4413" s="463">
        <v>27.84</v>
      </c>
      <c r="E4413" s="462" t="s">
        <v>258</v>
      </c>
    </row>
    <row r="4414" spans="1:5" ht="25.5" x14ac:dyDescent="0.25">
      <c r="A4414" s="459">
        <v>38890</v>
      </c>
      <c r="B4414" s="460" t="s">
        <v>12566</v>
      </c>
      <c r="C4414" s="459" t="s">
        <v>5122</v>
      </c>
      <c r="D4414" s="463">
        <v>41.38</v>
      </c>
      <c r="E4414" s="462" t="s">
        <v>258</v>
      </c>
    </row>
    <row r="4415" spans="1:5" ht="25.5" x14ac:dyDescent="0.25">
      <c r="A4415" s="459">
        <v>38893</v>
      </c>
      <c r="B4415" s="460" t="s">
        <v>12567</v>
      </c>
      <c r="C4415" s="459" t="s">
        <v>5122</v>
      </c>
      <c r="D4415" s="463">
        <v>33.28</v>
      </c>
      <c r="E4415" s="462" t="s">
        <v>258</v>
      </c>
    </row>
    <row r="4416" spans="1:5" ht="25.5" x14ac:dyDescent="0.25">
      <c r="A4416" s="459">
        <v>38894</v>
      </c>
      <c r="B4416" s="460" t="s">
        <v>12568</v>
      </c>
      <c r="C4416" s="459" t="s">
        <v>5122</v>
      </c>
      <c r="D4416" s="463">
        <v>42.27</v>
      </c>
      <c r="E4416" s="462" t="s">
        <v>258</v>
      </c>
    </row>
    <row r="4417" spans="1:5" ht="25.5" x14ac:dyDescent="0.25">
      <c r="A4417" s="459">
        <v>38896</v>
      </c>
      <c r="B4417" s="460" t="s">
        <v>12569</v>
      </c>
      <c r="C4417" s="459" t="s">
        <v>5122</v>
      </c>
      <c r="D4417" s="463">
        <v>43.1</v>
      </c>
      <c r="E4417" s="462" t="s">
        <v>258</v>
      </c>
    </row>
    <row r="4418" spans="1:5" x14ac:dyDescent="0.25">
      <c r="A4418" s="459">
        <v>39324</v>
      </c>
      <c r="B4418" s="460" t="s">
        <v>12570</v>
      </c>
      <c r="C4418" s="459" t="s">
        <v>5122</v>
      </c>
      <c r="D4418" s="463">
        <v>3.57</v>
      </c>
      <c r="E4418" s="462" t="s">
        <v>258</v>
      </c>
    </row>
    <row r="4419" spans="1:5" x14ac:dyDescent="0.25">
      <c r="A4419" s="459">
        <v>39325</v>
      </c>
      <c r="B4419" s="460" t="s">
        <v>12571</v>
      </c>
      <c r="C4419" s="459" t="s">
        <v>5122</v>
      </c>
      <c r="D4419" s="463">
        <v>5.4</v>
      </c>
      <c r="E4419" s="462" t="s">
        <v>258</v>
      </c>
    </row>
    <row r="4420" spans="1:5" x14ac:dyDescent="0.25">
      <c r="A4420" s="459">
        <v>39326</v>
      </c>
      <c r="B4420" s="460" t="s">
        <v>12572</v>
      </c>
      <c r="C4420" s="459" t="s">
        <v>5122</v>
      </c>
      <c r="D4420" s="463">
        <v>13.91</v>
      </c>
      <c r="E4420" s="462" t="s">
        <v>258</v>
      </c>
    </row>
    <row r="4421" spans="1:5" x14ac:dyDescent="0.25">
      <c r="A4421" s="459">
        <v>39327</v>
      </c>
      <c r="B4421" s="460" t="s">
        <v>12573</v>
      </c>
      <c r="C4421" s="459" t="s">
        <v>5122</v>
      </c>
      <c r="D4421" s="463">
        <v>21.07</v>
      </c>
      <c r="E4421" s="462" t="s">
        <v>258</v>
      </c>
    </row>
    <row r="4422" spans="1:5" ht="25.5" x14ac:dyDescent="0.25">
      <c r="A4422" s="459">
        <v>20176</v>
      </c>
      <c r="B4422" s="460" t="s">
        <v>12574</v>
      </c>
      <c r="C4422" s="459" t="s">
        <v>5122</v>
      </c>
      <c r="D4422" s="463">
        <v>26.49</v>
      </c>
      <c r="E4422" s="462" t="s">
        <v>258</v>
      </c>
    </row>
    <row r="4423" spans="1:5" x14ac:dyDescent="0.25">
      <c r="A4423" s="459">
        <v>11378</v>
      </c>
      <c r="B4423" s="460" t="s">
        <v>12575</v>
      </c>
      <c r="C4423" s="459" t="s">
        <v>5122</v>
      </c>
      <c r="D4423" s="463">
        <v>68.2</v>
      </c>
      <c r="E4423" s="462" t="s">
        <v>258</v>
      </c>
    </row>
    <row r="4424" spans="1:5" x14ac:dyDescent="0.25">
      <c r="A4424" s="459">
        <v>11379</v>
      </c>
      <c r="B4424" s="460" t="s">
        <v>12576</v>
      </c>
      <c r="C4424" s="459" t="s">
        <v>5122</v>
      </c>
      <c r="D4424" s="463">
        <v>57.63</v>
      </c>
      <c r="E4424" s="462" t="s">
        <v>258</v>
      </c>
    </row>
    <row r="4425" spans="1:5" x14ac:dyDescent="0.25">
      <c r="A4425" s="459">
        <v>11493</v>
      </c>
      <c r="B4425" s="460" t="s">
        <v>12577</v>
      </c>
      <c r="C4425" s="459" t="s">
        <v>5122</v>
      </c>
      <c r="D4425" s="463">
        <v>33.24</v>
      </c>
      <c r="E4425" s="462" t="s">
        <v>258</v>
      </c>
    </row>
    <row r="4426" spans="1:5" ht="25.5" x14ac:dyDescent="0.25">
      <c r="A4426" s="459">
        <v>42717</v>
      </c>
      <c r="B4426" s="460" t="s">
        <v>12578</v>
      </c>
      <c r="C4426" s="459" t="s">
        <v>5122</v>
      </c>
      <c r="D4426" s="463">
        <v>342.5</v>
      </c>
      <c r="E4426" s="462" t="s">
        <v>258</v>
      </c>
    </row>
    <row r="4427" spans="1:5" ht="25.5" x14ac:dyDescent="0.25">
      <c r="A4427" s="459">
        <v>42718</v>
      </c>
      <c r="B4427" s="460" t="s">
        <v>12579</v>
      </c>
      <c r="C4427" s="459" t="s">
        <v>5122</v>
      </c>
      <c r="D4427" s="463">
        <v>380.24</v>
      </c>
      <c r="E4427" s="462" t="s">
        <v>258</v>
      </c>
    </row>
    <row r="4428" spans="1:5" x14ac:dyDescent="0.25">
      <c r="A4428" s="459">
        <v>7106</v>
      </c>
      <c r="B4428" s="460" t="s">
        <v>12580</v>
      </c>
      <c r="C4428" s="459" t="s">
        <v>5122</v>
      </c>
      <c r="D4428" s="463">
        <v>108.68</v>
      </c>
      <c r="E4428" s="462" t="s">
        <v>258</v>
      </c>
    </row>
    <row r="4429" spans="1:5" x14ac:dyDescent="0.25">
      <c r="A4429" s="459">
        <v>7104</v>
      </c>
      <c r="B4429" s="460" t="s">
        <v>12581</v>
      </c>
      <c r="C4429" s="459" t="s">
        <v>5122</v>
      </c>
      <c r="D4429" s="463">
        <v>2.2599999999999998</v>
      </c>
      <c r="E4429" s="462" t="s">
        <v>258</v>
      </c>
    </row>
    <row r="4430" spans="1:5" x14ac:dyDescent="0.25">
      <c r="A4430" s="459">
        <v>7136</v>
      </c>
      <c r="B4430" s="460" t="s">
        <v>12582</v>
      </c>
      <c r="C4430" s="459" t="s">
        <v>5122</v>
      </c>
      <c r="D4430" s="463">
        <v>4.26</v>
      </c>
      <c r="E4430" s="462" t="s">
        <v>258</v>
      </c>
    </row>
    <row r="4431" spans="1:5" x14ac:dyDescent="0.25">
      <c r="A4431" s="459">
        <v>7128</v>
      </c>
      <c r="B4431" s="460" t="s">
        <v>12583</v>
      </c>
      <c r="C4431" s="459" t="s">
        <v>5122</v>
      </c>
      <c r="D4431" s="463">
        <v>6.98</v>
      </c>
      <c r="E4431" s="462" t="s">
        <v>258</v>
      </c>
    </row>
    <row r="4432" spans="1:5" x14ac:dyDescent="0.25">
      <c r="A4432" s="459">
        <v>7108</v>
      </c>
      <c r="B4432" s="460" t="s">
        <v>12584</v>
      </c>
      <c r="C4432" s="459" t="s">
        <v>5122</v>
      </c>
      <c r="D4432" s="463">
        <v>7.47</v>
      </c>
      <c r="E4432" s="462" t="s">
        <v>258</v>
      </c>
    </row>
    <row r="4433" spans="1:5" x14ac:dyDescent="0.25">
      <c r="A4433" s="459">
        <v>7129</v>
      </c>
      <c r="B4433" s="460" t="s">
        <v>12585</v>
      </c>
      <c r="C4433" s="459" t="s">
        <v>5122</v>
      </c>
      <c r="D4433" s="463">
        <v>6.21</v>
      </c>
      <c r="E4433" s="462" t="s">
        <v>258</v>
      </c>
    </row>
    <row r="4434" spans="1:5" x14ac:dyDescent="0.25">
      <c r="A4434" s="459">
        <v>7130</v>
      </c>
      <c r="B4434" s="460" t="s">
        <v>12586</v>
      </c>
      <c r="C4434" s="459" t="s">
        <v>5122</v>
      </c>
      <c r="D4434" s="463">
        <v>10.130000000000001</v>
      </c>
      <c r="E4434" s="462" t="s">
        <v>258</v>
      </c>
    </row>
    <row r="4435" spans="1:5" x14ac:dyDescent="0.25">
      <c r="A4435" s="459">
        <v>7131</v>
      </c>
      <c r="B4435" s="460" t="s">
        <v>12587</v>
      </c>
      <c r="C4435" s="459" t="s">
        <v>5122</v>
      </c>
      <c r="D4435" s="463">
        <v>12.42</v>
      </c>
      <c r="E4435" s="462" t="s">
        <v>258</v>
      </c>
    </row>
    <row r="4436" spans="1:5" x14ac:dyDescent="0.25">
      <c r="A4436" s="459">
        <v>7132</v>
      </c>
      <c r="B4436" s="460" t="s">
        <v>12588</v>
      </c>
      <c r="C4436" s="459" t="s">
        <v>5122</v>
      </c>
      <c r="D4436" s="463">
        <v>34.49</v>
      </c>
      <c r="E4436" s="462" t="s">
        <v>258</v>
      </c>
    </row>
    <row r="4437" spans="1:5" x14ac:dyDescent="0.25">
      <c r="A4437" s="459">
        <v>7133</v>
      </c>
      <c r="B4437" s="460" t="s">
        <v>12589</v>
      </c>
      <c r="C4437" s="459" t="s">
        <v>5122</v>
      </c>
      <c r="D4437" s="463">
        <v>53.57</v>
      </c>
      <c r="E4437" s="462" t="s">
        <v>258</v>
      </c>
    </row>
    <row r="4438" spans="1:5" ht="25.5" x14ac:dyDescent="0.25">
      <c r="A4438" s="459">
        <v>37420</v>
      </c>
      <c r="B4438" s="460" t="s">
        <v>12590</v>
      </c>
      <c r="C4438" s="459" t="s">
        <v>5122</v>
      </c>
      <c r="D4438" s="463">
        <v>31.21</v>
      </c>
      <c r="E4438" s="462" t="s">
        <v>258</v>
      </c>
    </row>
    <row r="4439" spans="1:5" ht="25.5" x14ac:dyDescent="0.25">
      <c r="A4439" s="459">
        <v>37421</v>
      </c>
      <c r="B4439" s="460" t="s">
        <v>12591</v>
      </c>
      <c r="C4439" s="459" t="s">
        <v>5122</v>
      </c>
      <c r="D4439" s="463">
        <v>42.65</v>
      </c>
      <c r="E4439" s="462" t="s">
        <v>258</v>
      </c>
    </row>
    <row r="4440" spans="1:5" ht="25.5" x14ac:dyDescent="0.25">
      <c r="A4440" s="459">
        <v>37422</v>
      </c>
      <c r="B4440" s="460" t="s">
        <v>12592</v>
      </c>
      <c r="C4440" s="459" t="s">
        <v>5122</v>
      </c>
      <c r="D4440" s="463">
        <v>39.92</v>
      </c>
      <c r="E4440" s="462" t="s">
        <v>258</v>
      </c>
    </row>
    <row r="4441" spans="1:5" x14ac:dyDescent="0.25">
      <c r="A4441" s="459">
        <v>37443</v>
      </c>
      <c r="B4441" s="460" t="s">
        <v>12593</v>
      </c>
      <c r="C4441" s="459" t="s">
        <v>5122</v>
      </c>
      <c r="D4441" s="463">
        <v>121.1</v>
      </c>
      <c r="E4441" s="462" t="s">
        <v>258</v>
      </c>
    </row>
    <row r="4442" spans="1:5" x14ac:dyDescent="0.25">
      <c r="A4442" s="459">
        <v>37444</v>
      </c>
      <c r="B4442" s="460" t="s">
        <v>12594</v>
      </c>
      <c r="C4442" s="459" t="s">
        <v>5122</v>
      </c>
      <c r="D4442" s="463">
        <v>123.15</v>
      </c>
      <c r="E4442" s="462" t="s">
        <v>258</v>
      </c>
    </row>
    <row r="4443" spans="1:5" x14ac:dyDescent="0.25">
      <c r="A4443" s="459">
        <v>37445</v>
      </c>
      <c r="B4443" s="460" t="s">
        <v>12595</v>
      </c>
      <c r="C4443" s="459" t="s">
        <v>5122</v>
      </c>
      <c r="D4443" s="463">
        <v>186.67</v>
      </c>
      <c r="E4443" s="462" t="s">
        <v>258</v>
      </c>
    </row>
    <row r="4444" spans="1:5" x14ac:dyDescent="0.25">
      <c r="A4444" s="459">
        <v>37446</v>
      </c>
      <c r="B4444" s="460" t="s">
        <v>12596</v>
      </c>
      <c r="C4444" s="459" t="s">
        <v>5122</v>
      </c>
      <c r="D4444" s="463">
        <v>203.5</v>
      </c>
      <c r="E4444" s="462" t="s">
        <v>258</v>
      </c>
    </row>
    <row r="4445" spans="1:5" x14ac:dyDescent="0.25">
      <c r="A4445" s="459">
        <v>37447</v>
      </c>
      <c r="B4445" s="460" t="s">
        <v>12597</v>
      </c>
      <c r="C4445" s="459" t="s">
        <v>5122</v>
      </c>
      <c r="D4445" s="463">
        <v>206.68</v>
      </c>
      <c r="E4445" s="462" t="s">
        <v>258</v>
      </c>
    </row>
    <row r="4446" spans="1:5" x14ac:dyDescent="0.25">
      <c r="A4446" s="459">
        <v>37448</v>
      </c>
      <c r="B4446" s="460" t="s">
        <v>12598</v>
      </c>
      <c r="C4446" s="459" t="s">
        <v>5122</v>
      </c>
      <c r="D4446" s="463">
        <v>283.5</v>
      </c>
      <c r="E4446" s="462" t="s">
        <v>258</v>
      </c>
    </row>
    <row r="4447" spans="1:5" x14ac:dyDescent="0.25">
      <c r="A4447" s="459">
        <v>37440</v>
      </c>
      <c r="B4447" s="460" t="s">
        <v>12599</v>
      </c>
      <c r="C4447" s="459" t="s">
        <v>5122</v>
      </c>
      <c r="D4447" s="463">
        <v>96.12</v>
      </c>
      <c r="E4447" s="462" t="s">
        <v>258</v>
      </c>
    </row>
    <row r="4448" spans="1:5" x14ac:dyDescent="0.25">
      <c r="A4448" s="459">
        <v>37441</v>
      </c>
      <c r="B4448" s="460" t="s">
        <v>12600</v>
      </c>
      <c r="C4448" s="459" t="s">
        <v>5122</v>
      </c>
      <c r="D4448" s="463">
        <v>96.12</v>
      </c>
      <c r="E4448" s="462" t="s">
        <v>258</v>
      </c>
    </row>
    <row r="4449" spans="1:5" x14ac:dyDescent="0.25">
      <c r="A4449" s="459">
        <v>37442</v>
      </c>
      <c r="B4449" s="460" t="s">
        <v>12601</v>
      </c>
      <c r="C4449" s="459" t="s">
        <v>5122</v>
      </c>
      <c r="D4449" s="463">
        <v>115.77</v>
      </c>
      <c r="E4449" s="462" t="s">
        <v>258</v>
      </c>
    </row>
    <row r="4450" spans="1:5" x14ac:dyDescent="0.25">
      <c r="A4450" s="459">
        <v>38017</v>
      </c>
      <c r="B4450" s="460" t="s">
        <v>12602</v>
      </c>
      <c r="C4450" s="459" t="s">
        <v>5122</v>
      </c>
      <c r="D4450" s="463">
        <v>5.07</v>
      </c>
      <c r="E4450" s="462" t="s">
        <v>258</v>
      </c>
    </row>
    <row r="4451" spans="1:5" x14ac:dyDescent="0.25">
      <c r="A4451" s="459">
        <v>38018</v>
      </c>
      <c r="B4451" s="460" t="s">
        <v>12603</v>
      </c>
      <c r="C4451" s="459" t="s">
        <v>5122</v>
      </c>
      <c r="D4451" s="463">
        <v>5.6</v>
      </c>
      <c r="E4451" s="462" t="s">
        <v>258</v>
      </c>
    </row>
    <row r="4452" spans="1:5" ht="25.5" x14ac:dyDescent="0.25">
      <c r="A4452" s="459">
        <v>39895</v>
      </c>
      <c r="B4452" s="460" t="s">
        <v>12604</v>
      </c>
      <c r="C4452" s="459" t="s">
        <v>5122</v>
      </c>
      <c r="D4452" s="463">
        <v>29.27</v>
      </c>
      <c r="E4452" s="462" t="s">
        <v>258</v>
      </c>
    </row>
    <row r="4453" spans="1:5" ht="25.5" x14ac:dyDescent="0.25">
      <c r="A4453" s="459">
        <v>39896</v>
      </c>
      <c r="B4453" s="460" t="s">
        <v>12605</v>
      </c>
      <c r="C4453" s="459" t="s">
        <v>5122</v>
      </c>
      <c r="D4453" s="463">
        <v>42.9</v>
      </c>
      <c r="E4453" s="462" t="s">
        <v>258</v>
      </c>
    </row>
    <row r="4454" spans="1:5" x14ac:dyDescent="0.25">
      <c r="A4454" s="459">
        <v>38873</v>
      </c>
      <c r="B4454" s="460" t="s">
        <v>12606</v>
      </c>
      <c r="C4454" s="459" t="s">
        <v>5122</v>
      </c>
      <c r="D4454" s="463">
        <v>12.96</v>
      </c>
      <c r="E4454" s="462" t="s">
        <v>258</v>
      </c>
    </row>
    <row r="4455" spans="1:5" x14ac:dyDescent="0.25">
      <c r="A4455" s="459">
        <v>38874</v>
      </c>
      <c r="B4455" s="460" t="s">
        <v>12607</v>
      </c>
      <c r="C4455" s="459" t="s">
        <v>5122</v>
      </c>
      <c r="D4455" s="463">
        <v>15.76</v>
      </c>
      <c r="E4455" s="462" t="s">
        <v>258</v>
      </c>
    </row>
    <row r="4456" spans="1:5" x14ac:dyDescent="0.25">
      <c r="A4456" s="459">
        <v>38875</v>
      </c>
      <c r="B4456" s="460" t="s">
        <v>12608</v>
      </c>
      <c r="C4456" s="459" t="s">
        <v>5122</v>
      </c>
      <c r="D4456" s="463">
        <v>27.85</v>
      </c>
      <c r="E4456" s="462" t="s">
        <v>258</v>
      </c>
    </row>
    <row r="4457" spans="1:5" x14ac:dyDescent="0.25">
      <c r="A4457" s="459">
        <v>38876</v>
      </c>
      <c r="B4457" s="460" t="s">
        <v>12609</v>
      </c>
      <c r="C4457" s="459" t="s">
        <v>5122</v>
      </c>
      <c r="D4457" s="463">
        <v>37.479999999999997</v>
      </c>
      <c r="E4457" s="462" t="s">
        <v>258</v>
      </c>
    </row>
    <row r="4458" spans="1:5" ht="25.5" x14ac:dyDescent="0.25">
      <c r="A4458" s="459">
        <v>39000</v>
      </c>
      <c r="B4458" s="460" t="s">
        <v>12610</v>
      </c>
      <c r="C4458" s="459" t="s">
        <v>5122</v>
      </c>
      <c r="D4458" s="463">
        <v>22.54</v>
      </c>
      <c r="E4458" s="462" t="s">
        <v>258</v>
      </c>
    </row>
    <row r="4459" spans="1:5" x14ac:dyDescent="0.25">
      <c r="A4459" s="459">
        <v>38674</v>
      </c>
      <c r="B4459" s="460" t="s">
        <v>12611</v>
      </c>
      <c r="C4459" s="459" t="s">
        <v>5122</v>
      </c>
      <c r="D4459" s="463">
        <v>17.649999999999999</v>
      </c>
      <c r="E4459" s="462" t="s">
        <v>258</v>
      </c>
    </row>
    <row r="4460" spans="1:5" ht="25.5" x14ac:dyDescent="0.25">
      <c r="A4460" s="459">
        <v>38911</v>
      </c>
      <c r="B4460" s="460" t="s">
        <v>12612</v>
      </c>
      <c r="C4460" s="459" t="s">
        <v>5122</v>
      </c>
      <c r="D4460" s="463">
        <v>46.48</v>
      </c>
      <c r="E4460" s="462" t="s">
        <v>258</v>
      </c>
    </row>
    <row r="4461" spans="1:5" ht="25.5" x14ac:dyDescent="0.25">
      <c r="A4461" s="459">
        <v>38912</v>
      </c>
      <c r="B4461" s="460" t="s">
        <v>12613</v>
      </c>
      <c r="C4461" s="459" t="s">
        <v>5122</v>
      </c>
      <c r="D4461" s="463">
        <v>59.07</v>
      </c>
      <c r="E4461" s="462" t="s">
        <v>258</v>
      </c>
    </row>
    <row r="4462" spans="1:5" x14ac:dyDescent="0.25">
      <c r="A4462" s="459">
        <v>38019</v>
      </c>
      <c r="B4462" s="460" t="s">
        <v>12614</v>
      </c>
      <c r="C4462" s="459" t="s">
        <v>5122</v>
      </c>
      <c r="D4462" s="463">
        <v>4.42</v>
      </c>
      <c r="E4462" s="462" t="s">
        <v>258</v>
      </c>
    </row>
    <row r="4463" spans="1:5" x14ac:dyDescent="0.25">
      <c r="A4463" s="459">
        <v>38020</v>
      </c>
      <c r="B4463" s="460" t="s">
        <v>12615</v>
      </c>
      <c r="C4463" s="459" t="s">
        <v>5122</v>
      </c>
      <c r="D4463" s="463">
        <v>5.6</v>
      </c>
      <c r="E4463" s="462" t="s">
        <v>258</v>
      </c>
    </row>
    <row r="4464" spans="1:5" x14ac:dyDescent="0.25">
      <c r="A4464" s="459">
        <v>38454</v>
      </c>
      <c r="B4464" s="460" t="s">
        <v>12616</v>
      </c>
      <c r="C4464" s="459" t="s">
        <v>5122</v>
      </c>
      <c r="D4464" s="463">
        <v>4.1100000000000003</v>
      </c>
      <c r="E4464" s="462" t="s">
        <v>258</v>
      </c>
    </row>
    <row r="4465" spans="1:5" x14ac:dyDescent="0.25">
      <c r="A4465" s="459">
        <v>38455</v>
      </c>
      <c r="B4465" s="460" t="s">
        <v>12617</v>
      </c>
      <c r="C4465" s="459" t="s">
        <v>5122</v>
      </c>
      <c r="D4465" s="463">
        <v>3.76</v>
      </c>
      <c r="E4465" s="462" t="s">
        <v>258</v>
      </c>
    </row>
    <row r="4466" spans="1:5" x14ac:dyDescent="0.25">
      <c r="A4466" s="459">
        <v>38462</v>
      </c>
      <c r="B4466" s="460" t="s">
        <v>12618</v>
      </c>
      <c r="C4466" s="459" t="s">
        <v>5122</v>
      </c>
      <c r="D4466" s="463">
        <v>106.28</v>
      </c>
      <c r="E4466" s="462" t="s">
        <v>258</v>
      </c>
    </row>
    <row r="4467" spans="1:5" x14ac:dyDescent="0.25">
      <c r="A4467" s="459">
        <v>36362</v>
      </c>
      <c r="B4467" s="460" t="s">
        <v>12619</v>
      </c>
      <c r="C4467" s="459" t="s">
        <v>5122</v>
      </c>
      <c r="D4467" s="463">
        <v>1.62</v>
      </c>
      <c r="E4467" s="462" t="s">
        <v>258</v>
      </c>
    </row>
    <row r="4468" spans="1:5" x14ac:dyDescent="0.25">
      <c r="A4468" s="459">
        <v>36298</v>
      </c>
      <c r="B4468" s="460" t="s">
        <v>12620</v>
      </c>
      <c r="C4468" s="459" t="s">
        <v>5122</v>
      </c>
      <c r="D4468" s="463">
        <v>2.4</v>
      </c>
      <c r="E4468" s="462" t="s">
        <v>258</v>
      </c>
    </row>
    <row r="4469" spans="1:5" x14ac:dyDescent="0.25">
      <c r="A4469" s="459">
        <v>38456</v>
      </c>
      <c r="B4469" s="460" t="s">
        <v>12621</v>
      </c>
      <c r="C4469" s="459" t="s">
        <v>5122</v>
      </c>
      <c r="D4469" s="463">
        <v>3.91</v>
      </c>
      <c r="E4469" s="462" t="s">
        <v>258</v>
      </c>
    </row>
    <row r="4470" spans="1:5" x14ac:dyDescent="0.25">
      <c r="A4470" s="459">
        <v>38457</v>
      </c>
      <c r="B4470" s="460" t="s">
        <v>12622</v>
      </c>
      <c r="C4470" s="459" t="s">
        <v>5122</v>
      </c>
      <c r="D4470" s="463">
        <v>8.81</v>
      </c>
      <c r="E4470" s="462" t="s">
        <v>258</v>
      </c>
    </row>
    <row r="4471" spans="1:5" x14ac:dyDescent="0.25">
      <c r="A4471" s="459">
        <v>38458</v>
      </c>
      <c r="B4471" s="460" t="s">
        <v>12623</v>
      </c>
      <c r="C4471" s="459" t="s">
        <v>5122</v>
      </c>
      <c r="D4471" s="463">
        <v>11.81</v>
      </c>
      <c r="E4471" s="462" t="s">
        <v>258</v>
      </c>
    </row>
    <row r="4472" spans="1:5" x14ac:dyDescent="0.25">
      <c r="A4472" s="459">
        <v>38459</v>
      </c>
      <c r="B4472" s="460" t="s">
        <v>12624</v>
      </c>
      <c r="C4472" s="459" t="s">
        <v>5122</v>
      </c>
      <c r="D4472" s="463">
        <v>20.84</v>
      </c>
      <c r="E4472" s="462" t="s">
        <v>258</v>
      </c>
    </row>
    <row r="4473" spans="1:5" x14ac:dyDescent="0.25">
      <c r="A4473" s="459">
        <v>38460</v>
      </c>
      <c r="B4473" s="460" t="s">
        <v>12625</v>
      </c>
      <c r="C4473" s="459" t="s">
        <v>5122</v>
      </c>
      <c r="D4473" s="463">
        <v>43.54</v>
      </c>
      <c r="E4473" s="462" t="s">
        <v>258</v>
      </c>
    </row>
    <row r="4474" spans="1:5" x14ac:dyDescent="0.25">
      <c r="A4474" s="459">
        <v>38461</v>
      </c>
      <c r="B4474" s="460" t="s">
        <v>12626</v>
      </c>
      <c r="C4474" s="459" t="s">
        <v>5122</v>
      </c>
      <c r="D4474" s="463">
        <v>66.42</v>
      </c>
      <c r="E4474" s="462" t="s">
        <v>258</v>
      </c>
    </row>
    <row r="4475" spans="1:5" x14ac:dyDescent="0.25">
      <c r="A4475" s="459">
        <v>7094</v>
      </c>
      <c r="B4475" s="460" t="s">
        <v>12627</v>
      </c>
      <c r="C4475" s="459" t="s">
        <v>5122</v>
      </c>
      <c r="D4475" s="463">
        <v>7.83</v>
      </c>
      <c r="E4475" s="462" t="s">
        <v>258</v>
      </c>
    </row>
    <row r="4476" spans="1:5" x14ac:dyDescent="0.25">
      <c r="A4476" s="459">
        <v>7116</v>
      </c>
      <c r="B4476" s="460" t="s">
        <v>12628</v>
      </c>
      <c r="C4476" s="459" t="s">
        <v>5122</v>
      </c>
      <c r="D4476" s="463">
        <v>1.98</v>
      </c>
      <c r="E4476" s="462" t="s">
        <v>258</v>
      </c>
    </row>
    <row r="4477" spans="1:5" x14ac:dyDescent="0.25">
      <c r="A4477" s="459">
        <v>7118</v>
      </c>
      <c r="B4477" s="460" t="s">
        <v>12629</v>
      </c>
      <c r="C4477" s="459" t="s">
        <v>5122</v>
      </c>
      <c r="D4477" s="463">
        <v>17.28</v>
      </c>
      <c r="E4477" s="462" t="s">
        <v>258</v>
      </c>
    </row>
    <row r="4478" spans="1:5" x14ac:dyDescent="0.25">
      <c r="A4478" s="459">
        <v>7117</v>
      </c>
      <c r="B4478" s="460" t="s">
        <v>12630</v>
      </c>
      <c r="C4478" s="459" t="s">
        <v>5122</v>
      </c>
      <c r="D4478" s="463">
        <v>15.36</v>
      </c>
      <c r="E4478" s="462" t="s">
        <v>258</v>
      </c>
    </row>
    <row r="4479" spans="1:5" x14ac:dyDescent="0.25">
      <c r="A4479" s="459">
        <v>7098</v>
      </c>
      <c r="B4479" s="460" t="s">
        <v>12631</v>
      </c>
      <c r="C4479" s="459" t="s">
        <v>5122</v>
      </c>
      <c r="D4479" s="463">
        <v>2.14</v>
      </c>
      <c r="E4479" s="462" t="s">
        <v>258</v>
      </c>
    </row>
    <row r="4480" spans="1:5" x14ac:dyDescent="0.25">
      <c r="A4480" s="459">
        <v>7110</v>
      </c>
      <c r="B4480" s="460" t="s">
        <v>12632</v>
      </c>
      <c r="C4480" s="459" t="s">
        <v>5122</v>
      </c>
      <c r="D4480" s="463">
        <v>37.58</v>
      </c>
      <c r="E4480" s="462" t="s">
        <v>258</v>
      </c>
    </row>
    <row r="4481" spans="1:5" x14ac:dyDescent="0.25">
      <c r="A4481" s="459">
        <v>7123</v>
      </c>
      <c r="B4481" s="460" t="s">
        <v>12633</v>
      </c>
      <c r="C4481" s="459" t="s">
        <v>5122</v>
      </c>
      <c r="D4481" s="463">
        <v>2.75</v>
      </c>
      <c r="E4481" s="462" t="s">
        <v>258</v>
      </c>
    </row>
    <row r="4482" spans="1:5" ht="25.5" x14ac:dyDescent="0.25">
      <c r="A4482" s="459">
        <v>7121</v>
      </c>
      <c r="B4482" s="460" t="s">
        <v>12634</v>
      </c>
      <c r="C4482" s="459" t="s">
        <v>5122</v>
      </c>
      <c r="D4482" s="463">
        <v>6.79</v>
      </c>
      <c r="E4482" s="462" t="s">
        <v>258</v>
      </c>
    </row>
    <row r="4483" spans="1:5" ht="25.5" x14ac:dyDescent="0.25">
      <c r="A4483" s="459">
        <v>7137</v>
      </c>
      <c r="B4483" s="460" t="s">
        <v>12635</v>
      </c>
      <c r="C4483" s="459" t="s">
        <v>5122</v>
      </c>
      <c r="D4483" s="463">
        <v>6.11</v>
      </c>
      <c r="E4483" s="462" t="s">
        <v>258</v>
      </c>
    </row>
    <row r="4484" spans="1:5" ht="25.5" x14ac:dyDescent="0.25">
      <c r="A4484" s="459">
        <v>7122</v>
      </c>
      <c r="B4484" s="460" t="s">
        <v>12636</v>
      </c>
      <c r="C4484" s="459" t="s">
        <v>5122</v>
      </c>
      <c r="D4484" s="463">
        <v>7.64</v>
      </c>
      <c r="E4484" s="462" t="s">
        <v>258</v>
      </c>
    </row>
    <row r="4485" spans="1:5" ht="25.5" x14ac:dyDescent="0.25">
      <c r="A4485" s="459">
        <v>7114</v>
      </c>
      <c r="B4485" s="460" t="s">
        <v>12637</v>
      </c>
      <c r="C4485" s="459" t="s">
        <v>5122</v>
      </c>
      <c r="D4485" s="463">
        <v>11.78</v>
      </c>
      <c r="E4485" s="462" t="s">
        <v>258</v>
      </c>
    </row>
    <row r="4486" spans="1:5" ht="25.5" x14ac:dyDescent="0.25">
      <c r="A4486" s="459">
        <v>7109</v>
      </c>
      <c r="B4486" s="460" t="s">
        <v>12638</v>
      </c>
      <c r="C4486" s="459" t="s">
        <v>5122</v>
      </c>
      <c r="D4486" s="463">
        <v>2.06</v>
      </c>
      <c r="E4486" s="462" t="s">
        <v>258</v>
      </c>
    </row>
    <row r="4487" spans="1:5" ht="25.5" x14ac:dyDescent="0.25">
      <c r="A4487" s="459">
        <v>7135</v>
      </c>
      <c r="B4487" s="460" t="s">
        <v>12639</v>
      </c>
      <c r="C4487" s="459" t="s">
        <v>5122</v>
      </c>
      <c r="D4487" s="463">
        <v>3.22</v>
      </c>
      <c r="E4487" s="462" t="s">
        <v>258</v>
      </c>
    </row>
    <row r="4488" spans="1:5" ht="25.5" x14ac:dyDescent="0.25">
      <c r="A4488" s="459">
        <v>37947</v>
      </c>
      <c r="B4488" s="460" t="s">
        <v>12640</v>
      </c>
      <c r="C4488" s="459" t="s">
        <v>5122</v>
      </c>
      <c r="D4488" s="463">
        <v>3.26</v>
      </c>
      <c r="E4488" s="462" t="s">
        <v>258</v>
      </c>
    </row>
    <row r="4489" spans="1:5" ht="25.5" x14ac:dyDescent="0.25">
      <c r="A4489" s="459">
        <v>7103</v>
      </c>
      <c r="B4489" s="460" t="s">
        <v>12641</v>
      </c>
      <c r="C4489" s="459" t="s">
        <v>5122</v>
      </c>
      <c r="D4489" s="463">
        <v>7.47</v>
      </c>
      <c r="E4489" s="462" t="s">
        <v>258</v>
      </c>
    </row>
    <row r="4490" spans="1:5" x14ac:dyDescent="0.25">
      <c r="A4490" s="459">
        <v>40419</v>
      </c>
      <c r="B4490" s="460" t="s">
        <v>12642</v>
      </c>
      <c r="C4490" s="459" t="s">
        <v>5122</v>
      </c>
      <c r="D4490" s="463">
        <v>21.15</v>
      </c>
      <c r="E4490" s="462" t="s">
        <v>258</v>
      </c>
    </row>
    <row r="4491" spans="1:5" x14ac:dyDescent="0.25">
      <c r="A4491" s="459">
        <v>40420</v>
      </c>
      <c r="B4491" s="460" t="s">
        <v>12643</v>
      </c>
      <c r="C4491" s="459" t="s">
        <v>5122</v>
      </c>
      <c r="D4491" s="463">
        <v>30.86</v>
      </c>
      <c r="E4491" s="462" t="s">
        <v>258</v>
      </c>
    </row>
    <row r="4492" spans="1:5" x14ac:dyDescent="0.25">
      <c r="A4492" s="459">
        <v>40421</v>
      </c>
      <c r="B4492" s="460" t="s">
        <v>12644</v>
      </c>
      <c r="C4492" s="459" t="s">
        <v>5122</v>
      </c>
      <c r="D4492" s="463">
        <v>32.85</v>
      </c>
      <c r="E4492" s="462" t="s">
        <v>258</v>
      </c>
    </row>
    <row r="4493" spans="1:5" x14ac:dyDescent="0.25">
      <c r="A4493" s="459">
        <v>7126</v>
      </c>
      <c r="B4493" s="460" t="s">
        <v>12645</v>
      </c>
      <c r="C4493" s="459" t="s">
        <v>5122</v>
      </c>
      <c r="D4493" s="463">
        <v>15.67</v>
      </c>
      <c r="E4493" s="462" t="s">
        <v>258</v>
      </c>
    </row>
    <row r="4494" spans="1:5" ht="25.5" x14ac:dyDescent="0.25">
      <c r="A4494" s="459">
        <v>38905</v>
      </c>
      <c r="B4494" s="460" t="s">
        <v>12646</v>
      </c>
      <c r="C4494" s="459" t="s">
        <v>5122</v>
      </c>
      <c r="D4494" s="463">
        <v>14.56</v>
      </c>
      <c r="E4494" s="462" t="s">
        <v>258</v>
      </c>
    </row>
    <row r="4495" spans="1:5" ht="25.5" x14ac:dyDescent="0.25">
      <c r="A4495" s="459">
        <v>38907</v>
      </c>
      <c r="B4495" s="460" t="s">
        <v>12647</v>
      </c>
      <c r="C4495" s="459" t="s">
        <v>5122</v>
      </c>
      <c r="D4495" s="463">
        <v>15.49</v>
      </c>
      <c r="E4495" s="462" t="s">
        <v>258</v>
      </c>
    </row>
    <row r="4496" spans="1:5" ht="25.5" x14ac:dyDescent="0.25">
      <c r="A4496" s="459">
        <v>38908</v>
      </c>
      <c r="B4496" s="460" t="s">
        <v>12648</v>
      </c>
      <c r="C4496" s="459" t="s">
        <v>5122</v>
      </c>
      <c r="D4496" s="463">
        <v>17.440000000000001</v>
      </c>
      <c r="E4496" s="462" t="s">
        <v>258</v>
      </c>
    </row>
    <row r="4497" spans="1:5" ht="25.5" x14ac:dyDescent="0.25">
      <c r="A4497" s="459">
        <v>38909</v>
      </c>
      <c r="B4497" s="460" t="s">
        <v>12649</v>
      </c>
      <c r="C4497" s="459" t="s">
        <v>5122</v>
      </c>
      <c r="D4497" s="463">
        <v>25.07</v>
      </c>
      <c r="E4497" s="462" t="s">
        <v>258</v>
      </c>
    </row>
    <row r="4498" spans="1:5" ht="25.5" x14ac:dyDescent="0.25">
      <c r="A4498" s="459">
        <v>38910</v>
      </c>
      <c r="B4498" s="460" t="s">
        <v>12650</v>
      </c>
      <c r="C4498" s="459" t="s">
        <v>5122</v>
      </c>
      <c r="D4498" s="463">
        <v>27.07</v>
      </c>
      <c r="E4498" s="462" t="s">
        <v>258</v>
      </c>
    </row>
    <row r="4499" spans="1:5" ht="25.5" x14ac:dyDescent="0.25">
      <c r="A4499" s="459">
        <v>38897</v>
      </c>
      <c r="B4499" s="460" t="s">
        <v>12651</v>
      </c>
      <c r="C4499" s="459" t="s">
        <v>5122</v>
      </c>
      <c r="D4499" s="463">
        <v>14.62</v>
      </c>
      <c r="E4499" s="462" t="s">
        <v>258</v>
      </c>
    </row>
    <row r="4500" spans="1:5" ht="25.5" x14ac:dyDescent="0.25">
      <c r="A4500" s="459">
        <v>38899</v>
      </c>
      <c r="B4500" s="460" t="s">
        <v>12652</v>
      </c>
      <c r="C4500" s="459" t="s">
        <v>5122</v>
      </c>
      <c r="D4500" s="463">
        <v>16.45</v>
      </c>
      <c r="E4500" s="462" t="s">
        <v>258</v>
      </c>
    </row>
    <row r="4501" spans="1:5" ht="25.5" x14ac:dyDescent="0.25">
      <c r="A4501" s="459">
        <v>38900</v>
      </c>
      <c r="B4501" s="460" t="s">
        <v>12653</v>
      </c>
      <c r="C4501" s="459" t="s">
        <v>5122</v>
      </c>
      <c r="D4501" s="463">
        <v>17.149999999999999</v>
      </c>
      <c r="E4501" s="462" t="s">
        <v>258</v>
      </c>
    </row>
    <row r="4502" spans="1:5" ht="25.5" x14ac:dyDescent="0.25">
      <c r="A4502" s="459">
        <v>38901</v>
      </c>
      <c r="B4502" s="460" t="s">
        <v>12654</v>
      </c>
      <c r="C4502" s="459" t="s">
        <v>5122</v>
      </c>
      <c r="D4502" s="463">
        <v>28.06</v>
      </c>
      <c r="E4502" s="462" t="s">
        <v>258</v>
      </c>
    </row>
    <row r="4503" spans="1:5" ht="25.5" x14ac:dyDescent="0.25">
      <c r="A4503" s="459">
        <v>38904</v>
      </c>
      <c r="B4503" s="460" t="s">
        <v>12655</v>
      </c>
      <c r="C4503" s="459" t="s">
        <v>5122</v>
      </c>
      <c r="D4503" s="463">
        <v>45.58</v>
      </c>
      <c r="E4503" s="462" t="s">
        <v>258</v>
      </c>
    </row>
    <row r="4504" spans="1:5" ht="25.5" x14ac:dyDescent="0.25">
      <c r="A4504" s="459">
        <v>38903</v>
      </c>
      <c r="B4504" s="460" t="s">
        <v>12656</v>
      </c>
      <c r="C4504" s="459" t="s">
        <v>5122</v>
      </c>
      <c r="D4504" s="463">
        <v>45.3</v>
      </c>
      <c r="E4504" s="462" t="s">
        <v>258</v>
      </c>
    </row>
    <row r="4505" spans="1:5" x14ac:dyDescent="0.25">
      <c r="A4505" s="459">
        <v>7091</v>
      </c>
      <c r="B4505" s="460" t="s">
        <v>12657</v>
      </c>
      <c r="C4505" s="459" t="s">
        <v>5122</v>
      </c>
      <c r="D4505" s="463">
        <v>9.32</v>
      </c>
      <c r="E4505" s="462" t="s">
        <v>258</v>
      </c>
    </row>
    <row r="4506" spans="1:5" x14ac:dyDescent="0.25">
      <c r="A4506" s="459">
        <v>11655</v>
      </c>
      <c r="B4506" s="460" t="s">
        <v>12658</v>
      </c>
      <c r="C4506" s="459" t="s">
        <v>5122</v>
      </c>
      <c r="D4506" s="463">
        <v>8.9</v>
      </c>
      <c r="E4506" s="462" t="s">
        <v>258</v>
      </c>
    </row>
    <row r="4507" spans="1:5" x14ac:dyDescent="0.25">
      <c r="A4507" s="459">
        <v>11656</v>
      </c>
      <c r="B4507" s="460" t="s">
        <v>12659</v>
      </c>
      <c r="C4507" s="459" t="s">
        <v>5122</v>
      </c>
      <c r="D4507" s="463">
        <v>9.31</v>
      </c>
      <c r="E4507" s="462" t="s">
        <v>258</v>
      </c>
    </row>
    <row r="4508" spans="1:5" x14ac:dyDescent="0.25">
      <c r="A4508" s="459">
        <v>37948</v>
      </c>
      <c r="B4508" s="460" t="s">
        <v>12660</v>
      </c>
      <c r="C4508" s="459" t="s">
        <v>5122</v>
      </c>
      <c r="D4508" s="463">
        <v>1.88</v>
      </c>
      <c r="E4508" s="462" t="s">
        <v>258</v>
      </c>
    </row>
    <row r="4509" spans="1:5" x14ac:dyDescent="0.25">
      <c r="A4509" s="459">
        <v>7097</v>
      </c>
      <c r="B4509" s="460" t="s">
        <v>12661</v>
      </c>
      <c r="C4509" s="459" t="s">
        <v>5122</v>
      </c>
      <c r="D4509" s="463">
        <v>4.1399999999999997</v>
      </c>
      <c r="E4509" s="462" t="s">
        <v>258</v>
      </c>
    </row>
    <row r="4510" spans="1:5" x14ac:dyDescent="0.25">
      <c r="A4510" s="459">
        <v>11657</v>
      </c>
      <c r="B4510" s="460" t="s">
        <v>12662</v>
      </c>
      <c r="C4510" s="459" t="s">
        <v>5122</v>
      </c>
      <c r="D4510" s="463">
        <v>8.1199999999999992</v>
      </c>
      <c r="E4510" s="462" t="s">
        <v>258</v>
      </c>
    </row>
    <row r="4511" spans="1:5" x14ac:dyDescent="0.25">
      <c r="A4511" s="459">
        <v>11658</v>
      </c>
      <c r="B4511" s="460" t="s">
        <v>12663</v>
      </c>
      <c r="C4511" s="459" t="s">
        <v>5122</v>
      </c>
      <c r="D4511" s="463">
        <v>8.27</v>
      </c>
      <c r="E4511" s="462" t="s">
        <v>258</v>
      </c>
    </row>
    <row r="4512" spans="1:5" x14ac:dyDescent="0.25">
      <c r="A4512" s="459">
        <v>7146</v>
      </c>
      <c r="B4512" s="460" t="s">
        <v>12664</v>
      </c>
      <c r="C4512" s="459" t="s">
        <v>5122</v>
      </c>
      <c r="D4512" s="463">
        <v>116.39</v>
      </c>
      <c r="E4512" s="462" t="s">
        <v>258</v>
      </c>
    </row>
    <row r="4513" spans="1:5" x14ac:dyDescent="0.25">
      <c r="A4513" s="459">
        <v>7138</v>
      </c>
      <c r="B4513" s="460" t="s">
        <v>12665</v>
      </c>
      <c r="C4513" s="459" t="s">
        <v>5122</v>
      </c>
      <c r="D4513" s="463">
        <v>0.65</v>
      </c>
      <c r="E4513" s="462" t="s">
        <v>258</v>
      </c>
    </row>
    <row r="4514" spans="1:5" x14ac:dyDescent="0.25">
      <c r="A4514" s="459">
        <v>7139</v>
      </c>
      <c r="B4514" s="460" t="s">
        <v>12666</v>
      </c>
      <c r="C4514" s="459" t="s">
        <v>5122</v>
      </c>
      <c r="D4514" s="463">
        <v>0.86</v>
      </c>
      <c r="E4514" s="462" t="s">
        <v>258</v>
      </c>
    </row>
    <row r="4515" spans="1:5" x14ac:dyDescent="0.25">
      <c r="A4515" s="459">
        <v>7140</v>
      </c>
      <c r="B4515" s="460" t="s">
        <v>12667</v>
      </c>
      <c r="C4515" s="459" t="s">
        <v>5122</v>
      </c>
      <c r="D4515" s="463">
        <v>2.87</v>
      </c>
      <c r="E4515" s="462" t="s">
        <v>258</v>
      </c>
    </row>
    <row r="4516" spans="1:5" x14ac:dyDescent="0.25">
      <c r="A4516" s="459">
        <v>7141</v>
      </c>
      <c r="B4516" s="460" t="s">
        <v>12668</v>
      </c>
      <c r="C4516" s="459" t="s">
        <v>5122</v>
      </c>
      <c r="D4516" s="463">
        <v>6.28</v>
      </c>
      <c r="E4516" s="462" t="s">
        <v>258</v>
      </c>
    </row>
    <row r="4517" spans="1:5" x14ac:dyDescent="0.25">
      <c r="A4517" s="459">
        <v>7143</v>
      </c>
      <c r="B4517" s="460" t="s">
        <v>12669</v>
      </c>
      <c r="C4517" s="459" t="s">
        <v>5122</v>
      </c>
      <c r="D4517" s="463">
        <v>20.92</v>
      </c>
      <c r="E4517" s="462" t="s">
        <v>258</v>
      </c>
    </row>
    <row r="4518" spans="1:5" x14ac:dyDescent="0.25">
      <c r="A4518" s="459">
        <v>7144</v>
      </c>
      <c r="B4518" s="460" t="s">
        <v>12670</v>
      </c>
      <c r="C4518" s="459" t="s">
        <v>5122</v>
      </c>
      <c r="D4518" s="463">
        <v>41.84</v>
      </c>
      <c r="E4518" s="462" t="s">
        <v>258</v>
      </c>
    </row>
    <row r="4519" spans="1:5" x14ac:dyDescent="0.25">
      <c r="A4519" s="459">
        <v>7145</v>
      </c>
      <c r="B4519" s="460" t="s">
        <v>12671</v>
      </c>
      <c r="C4519" s="459" t="s">
        <v>5122</v>
      </c>
      <c r="D4519" s="463">
        <v>68.63</v>
      </c>
      <c r="E4519" s="462" t="s">
        <v>258</v>
      </c>
    </row>
    <row r="4520" spans="1:5" x14ac:dyDescent="0.25">
      <c r="A4520" s="459">
        <v>7142</v>
      </c>
      <c r="B4520" s="460" t="s">
        <v>12672</v>
      </c>
      <c r="C4520" s="459" t="s">
        <v>5122</v>
      </c>
      <c r="D4520" s="463">
        <v>7.02</v>
      </c>
      <c r="E4520" s="462" t="s">
        <v>258</v>
      </c>
    </row>
    <row r="4521" spans="1:5" x14ac:dyDescent="0.25">
      <c r="A4521" s="459">
        <v>3593</v>
      </c>
      <c r="B4521" s="460" t="s">
        <v>12673</v>
      </c>
      <c r="C4521" s="459" t="s">
        <v>5122</v>
      </c>
      <c r="D4521" s="463">
        <v>50.69</v>
      </c>
      <c r="E4521" s="462" t="s">
        <v>258</v>
      </c>
    </row>
    <row r="4522" spans="1:5" x14ac:dyDescent="0.25">
      <c r="A4522" s="459">
        <v>3588</v>
      </c>
      <c r="B4522" s="460" t="s">
        <v>12674</v>
      </c>
      <c r="C4522" s="459" t="s">
        <v>5122</v>
      </c>
      <c r="D4522" s="463">
        <v>39.07</v>
      </c>
      <c r="E4522" s="462" t="s">
        <v>258</v>
      </c>
    </row>
    <row r="4523" spans="1:5" x14ac:dyDescent="0.25">
      <c r="A4523" s="459">
        <v>3585</v>
      </c>
      <c r="B4523" s="460" t="s">
        <v>12675</v>
      </c>
      <c r="C4523" s="459" t="s">
        <v>5122</v>
      </c>
      <c r="D4523" s="463">
        <v>12.06</v>
      </c>
      <c r="E4523" s="462" t="s">
        <v>258</v>
      </c>
    </row>
    <row r="4524" spans="1:5" x14ac:dyDescent="0.25">
      <c r="A4524" s="459">
        <v>3587</v>
      </c>
      <c r="B4524" s="460" t="s">
        <v>12676</v>
      </c>
      <c r="C4524" s="459" t="s">
        <v>5122</v>
      </c>
      <c r="D4524" s="463">
        <v>24.24</v>
      </c>
      <c r="E4524" s="462" t="s">
        <v>258</v>
      </c>
    </row>
    <row r="4525" spans="1:5" x14ac:dyDescent="0.25">
      <c r="A4525" s="459">
        <v>3590</v>
      </c>
      <c r="B4525" s="460" t="s">
        <v>12677</v>
      </c>
      <c r="C4525" s="459" t="s">
        <v>5122</v>
      </c>
      <c r="D4525" s="463">
        <v>143.91999999999999</v>
      </c>
      <c r="E4525" s="462" t="s">
        <v>258</v>
      </c>
    </row>
    <row r="4526" spans="1:5" x14ac:dyDescent="0.25">
      <c r="A4526" s="459">
        <v>3589</v>
      </c>
      <c r="B4526" s="460" t="s">
        <v>12678</v>
      </c>
      <c r="C4526" s="459" t="s">
        <v>5122</v>
      </c>
      <c r="D4526" s="463">
        <v>77.25</v>
      </c>
      <c r="E4526" s="462" t="s">
        <v>258</v>
      </c>
    </row>
    <row r="4527" spans="1:5" x14ac:dyDescent="0.25">
      <c r="A4527" s="459">
        <v>3586</v>
      </c>
      <c r="B4527" s="460" t="s">
        <v>12679</v>
      </c>
      <c r="C4527" s="459" t="s">
        <v>5122</v>
      </c>
      <c r="D4527" s="463">
        <v>15.8</v>
      </c>
      <c r="E4527" s="462" t="s">
        <v>258</v>
      </c>
    </row>
    <row r="4528" spans="1:5" x14ac:dyDescent="0.25">
      <c r="A4528" s="459">
        <v>3592</v>
      </c>
      <c r="B4528" s="460" t="s">
        <v>12680</v>
      </c>
      <c r="C4528" s="459" t="s">
        <v>5122</v>
      </c>
      <c r="D4528" s="463">
        <v>227.5</v>
      </c>
      <c r="E4528" s="462" t="s">
        <v>258</v>
      </c>
    </row>
    <row r="4529" spans="1:5" x14ac:dyDescent="0.25">
      <c r="A4529" s="459">
        <v>3591</v>
      </c>
      <c r="B4529" s="460" t="s">
        <v>12681</v>
      </c>
      <c r="C4529" s="459" t="s">
        <v>5122</v>
      </c>
      <c r="D4529" s="463">
        <v>364.69</v>
      </c>
      <c r="E4529" s="462" t="s">
        <v>258</v>
      </c>
    </row>
    <row r="4530" spans="1:5" x14ac:dyDescent="0.25">
      <c r="A4530" s="459">
        <v>40396</v>
      </c>
      <c r="B4530" s="460" t="s">
        <v>12682</v>
      </c>
      <c r="C4530" s="459" t="s">
        <v>5122</v>
      </c>
      <c r="D4530" s="463">
        <v>62.59</v>
      </c>
      <c r="E4530" s="462" t="s">
        <v>258</v>
      </c>
    </row>
    <row r="4531" spans="1:5" x14ac:dyDescent="0.25">
      <c r="A4531" s="459">
        <v>40395</v>
      </c>
      <c r="B4531" s="460" t="s">
        <v>12683</v>
      </c>
      <c r="C4531" s="459" t="s">
        <v>5122</v>
      </c>
      <c r="D4531" s="463">
        <v>48.03</v>
      </c>
      <c r="E4531" s="462" t="s">
        <v>258</v>
      </c>
    </row>
    <row r="4532" spans="1:5" x14ac:dyDescent="0.25">
      <c r="A4532" s="459">
        <v>40392</v>
      </c>
      <c r="B4532" s="460" t="s">
        <v>12684</v>
      </c>
      <c r="C4532" s="459" t="s">
        <v>5122</v>
      </c>
      <c r="D4532" s="463">
        <v>15.45</v>
      </c>
      <c r="E4532" s="462" t="s">
        <v>258</v>
      </c>
    </row>
    <row r="4533" spans="1:5" x14ac:dyDescent="0.25">
      <c r="A4533" s="459">
        <v>40394</v>
      </c>
      <c r="B4533" s="460" t="s">
        <v>12685</v>
      </c>
      <c r="C4533" s="459" t="s">
        <v>5122</v>
      </c>
      <c r="D4533" s="463">
        <v>31.27</v>
      </c>
      <c r="E4533" s="462" t="s">
        <v>258</v>
      </c>
    </row>
    <row r="4534" spans="1:5" x14ac:dyDescent="0.25">
      <c r="A4534" s="459">
        <v>40398</v>
      </c>
      <c r="B4534" s="460" t="s">
        <v>12686</v>
      </c>
      <c r="C4534" s="459" t="s">
        <v>5122</v>
      </c>
      <c r="D4534" s="463">
        <v>200.8</v>
      </c>
      <c r="E4534" s="462" t="s">
        <v>258</v>
      </c>
    </row>
    <row r="4535" spans="1:5" x14ac:dyDescent="0.25">
      <c r="A4535" s="459">
        <v>40397</v>
      </c>
      <c r="B4535" s="460" t="s">
        <v>12687</v>
      </c>
      <c r="C4535" s="459" t="s">
        <v>5122</v>
      </c>
      <c r="D4535" s="463">
        <v>102.83</v>
      </c>
      <c r="E4535" s="462" t="s">
        <v>258</v>
      </c>
    </row>
    <row r="4536" spans="1:5" x14ac:dyDescent="0.25">
      <c r="A4536" s="459">
        <v>40393</v>
      </c>
      <c r="B4536" s="460" t="s">
        <v>12688</v>
      </c>
      <c r="C4536" s="459" t="s">
        <v>5122</v>
      </c>
      <c r="D4536" s="463">
        <v>19.899999999999999</v>
      </c>
      <c r="E4536" s="462" t="s">
        <v>258</v>
      </c>
    </row>
    <row r="4537" spans="1:5" x14ac:dyDescent="0.25">
      <c r="A4537" s="459">
        <v>40399</v>
      </c>
      <c r="B4537" s="460" t="s">
        <v>12689</v>
      </c>
      <c r="C4537" s="459" t="s">
        <v>5122</v>
      </c>
      <c r="D4537" s="463">
        <v>328.51</v>
      </c>
      <c r="E4537" s="462" t="s">
        <v>258</v>
      </c>
    </row>
    <row r="4538" spans="1:5" x14ac:dyDescent="0.25">
      <c r="A4538" s="459">
        <v>39322</v>
      </c>
      <c r="B4538" s="460" t="s">
        <v>12690</v>
      </c>
      <c r="C4538" s="459" t="s">
        <v>5122</v>
      </c>
      <c r="D4538" s="463">
        <v>17.670000000000002</v>
      </c>
      <c r="E4538" s="462" t="s">
        <v>258</v>
      </c>
    </row>
    <row r="4539" spans="1:5" x14ac:dyDescent="0.25">
      <c r="A4539" s="459">
        <v>39289</v>
      </c>
      <c r="B4539" s="460" t="s">
        <v>12691</v>
      </c>
      <c r="C4539" s="459" t="s">
        <v>5122</v>
      </c>
      <c r="D4539" s="463">
        <v>21.16</v>
      </c>
      <c r="E4539" s="462" t="s">
        <v>258</v>
      </c>
    </row>
    <row r="4540" spans="1:5" x14ac:dyDescent="0.25">
      <c r="A4540" s="459">
        <v>39290</v>
      </c>
      <c r="B4540" s="460" t="s">
        <v>12692</v>
      </c>
      <c r="C4540" s="459" t="s">
        <v>5122</v>
      </c>
      <c r="D4540" s="463">
        <v>35.92</v>
      </c>
      <c r="E4540" s="462" t="s">
        <v>258</v>
      </c>
    </row>
    <row r="4541" spans="1:5" x14ac:dyDescent="0.25">
      <c r="A4541" s="459">
        <v>39291</v>
      </c>
      <c r="B4541" s="460" t="s">
        <v>12693</v>
      </c>
      <c r="C4541" s="459" t="s">
        <v>5122</v>
      </c>
      <c r="D4541" s="463">
        <v>53.78</v>
      </c>
      <c r="E4541" s="462" t="s">
        <v>258</v>
      </c>
    </row>
    <row r="4542" spans="1:5" x14ac:dyDescent="0.25">
      <c r="A4542" s="459">
        <v>20174</v>
      </c>
      <c r="B4542" s="460" t="s">
        <v>12694</v>
      </c>
      <c r="C4542" s="459" t="s">
        <v>5122</v>
      </c>
      <c r="D4542" s="463">
        <v>22.72</v>
      </c>
      <c r="E4542" s="462" t="s">
        <v>258</v>
      </c>
    </row>
    <row r="4543" spans="1:5" x14ac:dyDescent="0.25">
      <c r="A4543" s="459">
        <v>41892</v>
      </c>
      <c r="B4543" s="460" t="s">
        <v>12695</v>
      </c>
      <c r="C4543" s="459" t="s">
        <v>5122</v>
      </c>
      <c r="D4543" s="463">
        <v>85.83</v>
      </c>
      <c r="E4543" s="462" t="s">
        <v>258</v>
      </c>
    </row>
    <row r="4544" spans="1:5" x14ac:dyDescent="0.25">
      <c r="A4544" s="459">
        <v>7048</v>
      </c>
      <c r="B4544" s="460" t="s">
        <v>12696</v>
      </c>
      <c r="C4544" s="459" t="s">
        <v>5122</v>
      </c>
      <c r="D4544" s="463">
        <v>18.52</v>
      </c>
      <c r="E4544" s="462" t="s">
        <v>258</v>
      </c>
    </row>
    <row r="4545" spans="1:5" x14ac:dyDescent="0.25">
      <c r="A4545" s="459">
        <v>7088</v>
      </c>
      <c r="B4545" s="460" t="s">
        <v>12697</v>
      </c>
      <c r="C4545" s="459" t="s">
        <v>5122</v>
      </c>
      <c r="D4545" s="463">
        <v>40.51</v>
      </c>
      <c r="E4545" s="462" t="s">
        <v>258</v>
      </c>
    </row>
    <row r="4546" spans="1:5" x14ac:dyDescent="0.25">
      <c r="A4546" s="459">
        <v>20179</v>
      </c>
      <c r="B4546" s="460" t="s">
        <v>12698</v>
      </c>
      <c r="C4546" s="459" t="s">
        <v>5122</v>
      </c>
      <c r="D4546" s="463">
        <v>30.59</v>
      </c>
      <c r="E4546" s="462" t="s">
        <v>258</v>
      </c>
    </row>
    <row r="4547" spans="1:5" x14ac:dyDescent="0.25">
      <c r="A4547" s="459">
        <v>20178</v>
      </c>
      <c r="B4547" s="460" t="s">
        <v>12699</v>
      </c>
      <c r="C4547" s="459" t="s">
        <v>5122</v>
      </c>
      <c r="D4547" s="463">
        <v>27.03</v>
      </c>
      <c r="E4547" s="462" t="s">
        <v>258</v>
      </c>
    </row>
    <row r="4548" spans="1:5" x14ac:dyDescent="0.25">
      <c r="A4548" s="459">
        <v>20180</v>
      </c>
      <c r="B4548" s="460" t="s">
        <v>12700</v>
      </c>
      <c r="C4548" s="459" t="s">
        <v>5122</v>
      </c>
      <c r="D4548" s="463">
        <v>49.67</v>
      </c>
      <c r="E4548" s="462" t="s">
        <v>258</v>
      </c>
    </row>
    <row r="4549" spans="1:5" x14ac:dyDescent="0.25">
      <c r="A4549" s="459">
        <v>20181</v>
      </c>
      <c r="B4549" s="460" t="s">
        <v>12701</v>
      </c>
      <c r="C4549" s="459" t="s">
        <v>5122</v>
      </c>
      <c r="D4549" s="463">
        <v>73.69</v>
      </c>
      <c r="E4549" s="462" t="s">
        <v>258</v>
      </c>
    </row>
    <row r="4550" spans="1:5" x14ac:dyDescent="0.25">
      <c r="A4550" s="459">
        <v>20177</v>
      </c>
      <c r="B4550" s="460" t="s">
        <v>12702</v>
      </c>
      <c r="C4550" s="459" t="s">
        <v>5122</v>
      </c>
      <c r="D4550" s="463">
        <v>17.71</v>
      </c>
      <c r="E4550" s="462" t="s">
        <v>258</v>
      </c>
    </row>
    <row r="4551" spans="1:5" x14ac:dyDescent="0.25">
      <c r="A4551" s="459">
        <v>7082</v>
      </c>
      <c r="B4551" s="460" t="s">
        <v>12703</v>
      </c>
      <c r="C4551" s="459" t="s">
        <v>5122</v>
      </c>
      <c r="D4551" s="463">
        <v>36.89</v>
      </c>
      <c r="E4551" s="462" t="s">
        <v>258</v>
      </c>
    </row>
    <row r="4552" spans="1:5" ht="25.5" x14ac:dyDescent="0.25">
      <c r="A4552" s="459">
        <v>42707</v>
      </c>
      <c r="B4552" s="460" t="s">
        <v>12704</v>
      </c>
      <c r="C4552" s="459" t="s">
        <v>5122</v>
      </c>
      <c r="D4552" s="463">
        <v>100.19</v>
      </c>
      <c r="E4552" s="462" t="s">
        <v>258</v>
      </c>
    </row>
    <row r="4553" spans="1:5" x14ac:dyDescent="0.25">
      <c r="A4553" s="459">
        <v>7069</v>
      </c>
      <c r="B4553" s="460" t="s">
        <v>12705</v>
      </c>
      <c r="C4553" s="459" t="s">
        <v>5122</v>
      </c>
      <c r="D4553" s="463">
        <v>81.88</v>
      </c>
      <c r="E4553" s="462" t="s">
        <v>258</v>
      </c>
    </row>
    <row r="4554" spans="1:5" ht="25.5" x14ac:dyDescent="0.25">
      <c r="A4554" s="459">
        <v>42708</v>
      </c>
      <c r="B4554" s="460" t="s">
        <v>12706</v>
      </c>
      <c r="C4554" s="459" t="s">
        <v>5122</v>
      </c>
      <c r="D4554" s="463">
        <v>262.98</v>
      </c>
      <c r="E4554" s="462" t="s">
        <v>258</v>
      </c>
    </row>
    <row r="4555" spans="1:5" x14ac:dyDescent="0.25">
      <c r="A4555" s="459">
        <v>7070</v>
      </c>
      <c r="B4555" s="460" t="s">
        <v>12707</v>
      </c>
      <c r="C4555" s="459" t="s">
        <v>5122</v>
      </c>
      <c r="D4555" s="463">
        <v>117.25</v>
      </c>
      <c r="E4555" s="462" t="s">
        <v>258</v>
      </c>
    </row>
    <row r="4556" spans="1:5" ht="25.5" x14ac:dyDescent="0.25">
      <c r="A4556" s="459">
        <v>42709</v>
      </c>
      <c r="B4556" s="460" t="s">
        <v>12708</v>
      </c>
      <c r="C4556" s="459" t="s">
        <v>5122</v>
      </c>
      <c r="D4556" s="463">
        <v>393.3</v>
      </c>
      <c r="E4556" s="462" t="s">
        <v>258</v>
      </c>
    </row>
    <row r="4557" spans="1:5" ht="25.5" x14ac:dyDescent="0.25">
      <c r="A4557" s="459">
        <v>42710</v>
      </c>
      <c r="B4557" s="460" t="s">
        <v>12709</v>
      </c>
      <c r="C4557" s="459" t="s">
        <v>5122</v>
      </c>
      <c r="D4557" s="461">
        <v>1130.56</v>
      </c>
      <c r="E4557" s="462" t="s">
        <v>258</v>
      </c>
    </row>
    <row r="4558" spans="1:5" ht="25.5" x14ac:dyDescent="0.25">
      <c r="A4558" s="459">
        <v>42716</v>
      </c>
      <c r="B4558" s="460" t="s">
        <v>12710</v>
      </c>
      <c r="C4558" s="459" t="s">
        <v>5122</v>
      </c>
      <c r="D4558" s="461">
        <v>1407.17</v>
      </c>
      <c r="E4558" s="462" t="s">
        <v>258</v>
      </c>
    </row>
    <row r="4559" spans="1:5" x14ac:dyDescent="0.25">
      <c r="A4559" s="459">
        <v>20172</v>
      </c>
      <c r="B4559" s="460" t="s">
        <v>12711</v>
      </c>
      <c r="C4559" s="459" t="s">
        <v>5122</v>
      </c>
      <c r="D4559" s="463">
        <v>27.06</v>
      </c>
      <c r="E4559" s="462" t="s">
        <v>258</v>
      </c>
    </row>
    <row r="4560" spans="1:5" x14ac:dyDescent="0.25">
      <c r="A4560" s="459">
        <v>40945</v>
      </c>
      <c r="B4560" s="460" t="s">
        <v>12712</v>
      </c>
      <c r="C4560" s="459" t="s">
        <v>5121</v>
      </c>
      <c r="D4560" s="463">
        <v>26.5</v>
      </c>
      <c r="E4560" s="462" t="s">
        <v>374</v>
      </c>
    </row>
    <row r="4561" spans="1:5" x14ac:dyDescent="0.25">
      <c r="A4561" s="459">
        <v>40946</v>
      </c>
      <c r="B4561" s="460" t="s">
        <v>12713</v>
      </c>
      <c r="C4561" s="459" t="s">
        <v>5130</v>
      </c>
      <c r="D4561" s="461">
        <v>2800.54</v>
      </c>
      <c r="E4561" s="462" t="s">
        <v>374</v>
      </c>
    </row>
    <row r="4562" spans="1:5" x14ac:dyDescent="0.25">
      <c r="A4562" s="459">
        <v>7153</v>
      </c>
      <c r="B4562" s="460" t="s">
        <v>12714</v>
      </c>
      <c r="C4562" s="459" t="s">
        <v>5121</v>
      </c>
      <c r="D4562" s="463">
        <v>46.9</v>
      </c>
      <c r="E4562" s="462" t="s">
        <v>374</v>
      </c>
    </row>
    <row r="4563" spans="1:5" x14ac:dyDescent="0.25">
      <c r="A4563" s="459">
        <v>41089</v>
      </c>
      <c r="B4563" s="460" t="s">
        <v>12715</v>
      </c>
      <c r="C4563" s="459" t="s">
        <v>5130</v>
      </c>
      <c r="D4563" s="461">
        <v>8362.51</v>
      </c>
      <c r="E4563" s="462" t="s">
        <v>374</v>
      </c>
    </row>
    <row r="4564" spans="1:5" x14ac:dyDescent="0.25">
      <c r="A4564" s="459">
        <v>40943</v>
      </c>
      <c r="B4564" s="460" t="s">
        <v>12716</v>
      </c>
      <c r="C4564" s="459" t="s">
        <v>5121</v>
      </c>
      <c r="D4564" s="463">
        <v>39.15</v>
      </c>
      <c r="E4564" s="462" t="s">
        <v>374</v>
      </c>
    </row>
    <row r="4565" spans="1:5" x14ac:dyDescent="0.25">
      <c r="A4565" s="459">
        <v>40944</v>
      </c>
      <c r="B4565" s="460" t="s">
        <v>12717</v>
      </c>
      <c r="C4565" s="459" t="s">
        <v>5130</v>
      </c>
      <c r="D4565" s="461">
        <v>6979.3</v>
      </c>
      <c r="E4565" s="462" t="s">
        <v>374</v>
      </c>
    </row>
    <row r="4566" spans="1:5" x14ac:dyDescent="0.25">
      <c r="A4566" s="459">
        <v>6175</v>
      </c>
      <c r="B4566" s="460" t="s">
        <v>12718</v>
      </c>
      <c r="C4566" s="459" t="s">
        <v>5121</v>
      </c>
      <c r="D4566" s="463">
        <v>20.78</v>
      </c>
      <c r="E4566" s="462" t="s">
        <v>374</v>
      </c>
    </row>
    <row r="4567" spans="1:5" x14ac:dyDescent="0.25">
      <c r="A4567" s="459">
        <v>41092</v>
      </c>
      <c r="B4567" s="460" t="s">
        <v>12719</v>
      </c>
      <c r="C4567" s="459" t="s">
        <v>5130</v>
      </c>
      <c r="D4567" s="461">
        <v>3707.43</v>
      </c>
      <c r="E4567" s="462" t="s">
        <v>374</v>
      </c>
    </row>
    <row r="4568" spans="1:5" ht="25.5" x14ac:dyDescent="0.25">
      <c r="A4568" s="459">
        <v>37712</v>
      </c>
      <c r="B4568" s="460" t="s">
        <v>12720</v>
      </c>
      <c r="C4568" s="459" t="s">
        <v>5124</v>
      </c>
      <c r="D4568" s="463">
        <v>61.49</v>
      </c>
      <c r="E4568" s="462" t="s">
        <v>258</v>
      </c>
    </row>
    <row r="4569" spans="1:5" ht="25.5" x14ac:dyDescent="0.25">
      <c r="A4569" s="459">
        <v>34547</v>
      </c>
      <c r="B4569" s="460" t="s">
        <v>12721</v>
      </c>
      <c r="C4569" s="459" t="s">
        <v>5125</v>
      </c>
      <c r="D4569" s="463">
        <v>2.4</v>
      </c>
      <c r="E4569" s="462" t="s">
        <v>258</v>
      </c>
    </row>
    <row r="4570" spans="1:5" ht="25.5" x14ac:dyDescent="0.25">
      <c r="A4570" s="459">
        <v>34548</v>
      </c>
      <c r="B4570" s="460" t="s">
        <v>12722</v>
      </c>
      <c r="C4570" s="459" t="s">
        <v>5125</v>
      </c>
      <c r="D4570" s="463">
        <v>2.34</v>
      </c>
      <c r="E4570" s="462" t="s">
        <v>258</v>
      </c>
    </row>
    <row r="4571" spans="1:5" ht="25.5" x14ac:dyDescent="0.25">
      <c r="A4571" s="459">
        <v>37411</v>
      </c>
      <c r="B4571" s="460" t="s">
        <v>12723</v>
      </c>
      <c r="C4571" s="459" t="s">
        <v>5124</v>
      </c>
      <c r="D4571" s="463">
        <v>11.75</v>
      </c>
      <c r="E4571" s="462" t="s">
        <v>258</v>
      </c>
    </row>
    <row r="4572" spans="1:5" ht="25.5" x14ac:dyDescent="0.25">
      <c r="A4572" s="459">
        <v>34558</v>
      </c>
      <c r="B4572" s="460" t="s">
        <v>12724</v>
      </c>
      <c r="C4572" s="459" t="s">
        <v>5125</v>
      </c>
      <c r="D4572" s="463">
        <v>1.57</v>
      </c>
      <c r="E4572" s="462" t="s">
        <v>258</v>
      </c>
    </row>
    <row r="4573" spans="1:5" ht="25.5" x14ac:dyDescent="0.25">
      <c r="A4573" s="459">
        <v>34550</v>
      </c>
      <c r="B4573" s="460" t="s">
        <v>12725</v>
      </c>
      <c r="C4573" s="459" t="s">
        <v>5125</v>
      </c>
      <c r="D4573" s="463">
        <v>0.83</v>
      </c>
      <c r="E4573" s="462" t="s">
        <v>258</v>
      </c>
    </row>
    <row r="4574" spans="1:5" ht="25.5" x14ac:dyDescent="0.25">
      <c r="A4574" s="459">
        <v>34557</v>
      </c>
      <c r="B4574" s="460" t="s">
        <v>12726</v>
      </c>
      <c r="C4574" s="459" t="s">
        <v>5125</v>
      </c>
      <c r="D4574" s="463">
        <v>1.47</v>
      </c>
      <c r="E4574" s="462" t="s">
        <v>258</v>
      </c>
    </row>
    <row r="4575" spans="1:5" ht="25.5" x14ac:dyDescent="0.25">
      <c r="A4575" s="459">
        <v>7155</v>
      </c>
      <c r="B4575" s="460" t="s">
        <v>12727</v>
      </c>
      <c r="C4575" s="459" t="s">
        <v>5124</v>
      </c>
      <c r="D4575" s="463">
        <v>13.54</v>
      </c>
      <c r="E4575" s="462" t="s">
        <v>258</v>
      </c>
    </row>
    <row r="4576" spans="1:5" ht="25.5" x14ac:dyDescent="0.25">
      <c r="A4576" s="459">
        <v>7154</v>
      </c>
      <c r="B4576" s="460" t="s">
        <v>12728</v>
      </c>
      <c r="C4576" s="459" t="s">
        <v>5126</v>
      </c>
      <c r="D4576" s="463">
        <v>6.09</v>
      </c>
      <c r="E4576" s="462" t="s">
        <v>258</v>
      </c>
    </row>
    <row r="4577" spans="1:5" ht="25.5" x14ac:dyDescent="0.25">
      <c r="A4577" s="459">
        <v>10915</v>
      </c>
      <c r="B4577" s="460" t="s">
        <v>12729</v>
      </c>
      <c r="C4577" s="459" t="s">
        <v>5126</v>
      </c>
      <c r="D4577" s="463">
        <v>6.33</v>
      </c>
      <c r="E4577" s="462" t="s">
        <v>258</v>
      </c>
    </row>
    <row r="4578" spans="1:5" ht="25.5" x14ac:dyDescent="0.25">
      <c r="A4578" s="459">
        <v>10917</v>
      </c>
      <c r="B4578" s="460" t="s">
        <v>12730</v>
      </c>
      <c r="C4578" s="459" t="s">
        <v>5124</v>
      </c>
      <c r="D4578" s="463">
        <v>6.14</v>
      </c>
      <c r="E4578" s="462" t="s">
        <v>258</v>
      </c>
    </row>
    <row r="4579" spans="1:5" ht="25.5" x14ac:dyDescent="0.25">
      <c r="A4579" s="459">
        <v>21141</v>
      </c>
      <c r="B4579" s="460" t="s">
        <v>12731</v>
      </c>
      <c r="C4579" s="459" t="s">
        <v>5124</v>
      </c>
      <c r="D4579" s="463">
        <v>9.1</v>
      </c>
      <c r="E4579" s="462" t="s">
        <v>258</v>
      </c>
    </row>
    <row r="4580" spans="1:5" ht="25.5" x14ac:dyDescent="0.25">
      <c r="A4580" s="459">
        <v>10916</v>
      </c>
      <c r="B4580" s="460" t="s">
        <v>12732</v>
      </c>
      <c r="C4580" s="459" t="s">
        <v>5126</v>
      </c>
      <c r="D4580" s="463">
        <v>6.15</v>
      </c>
      <c r="E4580" s="462" t="s">
        <v>258</v>
      </c>
    </row>
    <row r="4581" spans="1:5" ht="25.5" x14ac:dyDescent="0.25">
      <c r="A4581" s="459">
        <v>39508</v>
      </c>
      <c r="B4581" s="460" t="s">
        <v>12733</v>
      </c>
      <c r="C4581" s="459" t="s">
        <v>5124</v>
      </c>
      <c r="D4581" s="463">
        <v>10.81</v>
      </c>
      <c r="E4581" s="462" t="s">
        <v>258</v>
      </c>
    </row>
    <row r="4582" spans="1:5" ht="25.5" x14ac:dyDescent="0.25">
      <c r="A4582" s="459">
        <v>39507</v>
      </c>
      <c r="B4582" s="460" t="s">
        <v>12734</v>
      </c>
      <c r="C4582" s="459" t="s">
        <v>5124</v>
      </c>
      <c r="D4582" s="463">
        <v>10.59</v>
      </c>
      <c r="E4582" s="462" t="s">
        <v>258</v>
      </c>
    </row>
    <row r="4583" spans="1:5" ht="25.5" x14ac:dyDescent="0.25">
      <c r="A4583" s="459">
        <v>7156</v>
      </c>
      <c r="B4583" s="460" t="s">
        <v>12735</v>
      </c>
      <c r="C4583" s="459" t="s">
        <v>5124</v>
      </c>
      <c r="D4583" s="463">
        <v>18.3</v>
      </c>
      <c r="E4583" s="462" t="s">
        <v>258</v>
      </c>
    </row>
    <row r="4584" spans="1:5" ht="25.5" x14ac:dyDescent="0.25">
      <c r="A4584" s="459">
        <v>39509</v>
      </c>
      <c r="B4584" s="460" t="s">
        <v>12736</v>
      </c>
      <c r="C4584" s="459" t="s">
        <v>5124</v>
      </c>
      <c r="D4584" s="463">
        <v>8.52</v>
      </c>
      <c r="E4584" s="462" t="s">
        <v>258</v>
      </c>
    </row>
    <row r="4585" spans="1:5" x14ac:dyDescent="0.25">
      <c r="A4585" s="459">
        <v>25988</v>
      </c>
      <c r="B4585" s="460" t="s">
        <v>12737</v>
      </c>
      <c r="C4585" s="459" t="s">
        <v>5124</v>
      </c>
      <c r="D4585" s="463">
        <v>10.77</v>
      </c>
      <c r="E4585" s="462" t="s">
        <v>258</v>
      </c>
    </row>
    <row r="4586" spans="1:5" ht="25.5" x14ac:dyDescent="0.25">
      <c r="A4586" s="459">
        <v>10928</v>
      </c>
      <c r="B4586" s="460" t="s">
        <v>12738</v>
      </c>
      <c r="C4586" s="459" t="s">
        <v>5124</v>
      </c>
      <c r="D4586" s="463">
        <v>9.18</v>
      </c>
      <c r="E4586" s="462" t="s">
        <v>258</v>
      </c>
    </row>
    <row r="4587" spans="1:5" ht="25.5" x14ac:dyDescent="0.25">
      <c r="A4587" s="459">
        <v>7167</v>
      </c>
      <c r="B4587" s="460" t="s">
        <v>12739</v>
      </c>
      <c r="C4587" s="459" t="s">
        <v>5124</v>
      </c>
      <c r="D4587" s="463">
        <v>12.55</v>
      </c>
      <c r="E4587" s="462" t="s">
        <v>258</v>
      </c>
    </row>
    <row r="4588" spans="1:5" ht="25.5" x14ac:dyDescent="0.25">
      <c r="A4588" s="459">
        <v>10933</v>
      </c>
      <c r="B4588" s="460" t="s">
        <v>12740</v>
      </c>
      <c r="C4588" s="459" t="s">
        <v>5124</v>
      </c>
      <c r="D4588" s="463">
        <v>11.22</v>
      </c>
      <c r="E4588" s="462" t="s">
        <v>258</v>
      </c>
    </row>
    <row r="4589" spans="1:5" ht="25.5" x14ac:dyDescent="0.25">
      <c r="A4589" s="459">
        <v>10927</v>
      </c>
      <c r="B4589" s="460" t="s">
        <v>12741</v>
      </c>
      <c r="C4589" s="459" t="s">
        <v>5124</v>
      </c>
      <c r="D4589" s="463">
        <v>13.55</v>
      </c>
      <c r="E4589" s="462" t="s">
        <v>258</v>
      </c>
    </row>
    <row r="4590" spans="1:5" ht="25.5" x14ac:dyDescent="0.25">
      <c r="A4590" s="459">
        <v>7158</v>
      </c>
      <c r="B4590" s="460" t="s">
        <v>12742</v>
      </c>
      <c r="C4590" s="459" t="s">
        <v>5124</v>
      </c>
      <c r="D4590" s="463">
        <v>18.91</v>
      </c>
      <c r="E4590" s="462" t="s">
        <v>258</v>
      </c>
    </row>
    <row r="4591" spans="1:5" ht="25.5" x14ac:dyDescent="0.25">
      <c r="A4591" s="459">
        <v>7162</v>
      </c>
      <c r="B4591" s="460" t="s">
        <v>12743</v>
      </c>
      <c r="C4591" s="459" t="s">
        <v>5124</v>
      </c>
      <c r="D4591" s="463">
        <v>28.43</v>
      </c>
      <c r="E4591" s="462" t="s">
        <v>258</v>
      </c>
    </row>
    <row r="4592" spans="1:5" ht="25.5" x14ac:dyDescent="0.25">
      <c r="A4592" s="459">
        <v>10932</v>
      </c>
      <c r="B4592" s="460" t="s">
        <v>12744</v>
      </c>
      <c r="C4592" s="459" t="s">
        <v>5124</v>
      </c>
      <c r="D4592" s="463">
        <v>50.35</v>
      </c>
      <c r="E4592" s="462" t="s">
        <v>258</v>
      </c>
    </row>
    <row r="4593" spans="1:5" ht="25.5" x14ac:dyDescent="0.25">
      <c r="A4593" s="459">
        <v>40706</v>
      </c>
      <c r="B4593" s="460" t="s">
        <v>12745</v>
      </c>
      <c r="C4593" s="459" t="s">
        <v>5124</v>
      </c>
      <c r="D4593" s="463">
        <v>30.19</v>
      </c>
      <c r="E4593" s="462" t="s">
        <v>258</v>
      </c>
    </row>
    <row r="4594" spans="1:5" ht="25.5" x14ac:dyDescent="0.25">
      <c r="A4594" s="459">
        <v>10937</v>
      </c>
      <c r="B4594" s="460" t="s">
        <v>12746</v>
      </c>
      <c r="C4594" s="459" t="s">
        <v>5124</v>
      </c>
      <c r="D4594" s="463">
        <v>19.79</v>
      </c>
      <c r="E4594" s="462" t="s">
        <v>258</v>
      </c>
    </row>
    <row r="4595" spans="1:5" ht="25.5" x14ac:dyDescent="0.25">
      <c r="A4595" s="459">
        <v>10935</v>
      </c>
      <c r="B4595" s="460" t="s">
        <v>12747</v>
      </c>
      <c r="C4595" s="459" t="s">
        <v>5124</v>
      </c>
      <c r="D4595" s="463">
        <v>26.06</v>
      </c>
      <c r="E4595" s="462" t="s">
        <v>258</v>
      </c>
    </row>
    <row r="4596" spans="1:5" ht="25.5" x14ac:dyDescent="0.25">
      <c r="A4596" s="459">
        <v>40707</v>
      </c>
      <c r="B4596" s="460" t="s">
        <v>12748</v>
      </c>
      <c r="C4596" s="459" t="s">
        <v>5124</v>
      </c>
      <c r="D4596" s="463">
        <v>60</v>
      </c>
      <c r="E4596" s="462" t="s">
        <v>258</v>
      </c>
    </row>
    <row r="4597" spans="1:5" x14ac:dyDescent="0.25">
      <c r="A4597" s="459">
        <v>10931</v>
      </c>
      <c r="B4597" s="460" t="s">
        <v>12749</v>
      </c>
      <c r="C4597" s="459" t="s">
        <v>5124</v>
      </c>
      <c r="D4597" s="463">
        <v>8.39</v>
      </c>
      <c r="E4597" s="462" t="s">
        <v>258</v>
      </c>
    </row>
    <row r="4598" spans="1:5" x14ac:dyDescent="0.25">
      <c r="A4598" s="459">
        <v>7164</v>
      </c>
      <c r="B4598" s="460" t="s">
        <v>12750</v>
      </c>
      <c r="C4598" s="459" t="s">
        <v>5124</v>
      </c>
      <c r="D4598" s="463">
        <v>23.49</v>
      </c>
      <c r="E4598" s="462" t="s">
        <v>258</v>
      </c>
    </row>
    <row r="4599" spans="1:5" x14ac:dyDescent="0.25">
      <c r="A4599" s="459">
        <v>36887</v>
      </c>
      <c r="B4599" s="460" t="s">
        <v>12751</v>
      </c>
      <c r="C4599" s="459" t="s">
        <v>5124</v>
      </c>
      <c r="D4599" s="463">
        <v>14.07</v>
      </c>
      <c r="E4599" s="462" t="s">
        <v>258</v>
      </c>
    </row>
    <row r="4600" spans="1:5" ht="38.25" x14ac:dyDescent="0.25">
      <c r="A4600" s="459">
        <v>34630</v>
      </c>
      <c r="B4600" s="460" t="s">
        <v>12752</v>
      </c>
      <c r="C4600" s="459" t="s">
        <v>5122</v>
      </c>
      <c r="D4600" s="463">
        <v>999.44</v>
      </c>
      <c r="E4600" s="462" t="s">
        <v>258</v>
      </c>
    </row>
    <row r="4601" spans="1:5" x14ac:dyDescent="0.25">
      <c r="A4601" s="459">
        <v>7161</v>
      </c>
      <c r="B4601" s="460" t="s">
        <v>12753</v>
      </c>
      <c r="C4601" s="459" t="s">
        <v>5124</v>
      </c>
      <c r="D4601" s="463">
        <v>3.56</v>
      </c>
      <c r="E4601" s="462" t="s">
        <v>258</v>
      </c>
    </row>
    <row r="4602" spans="1:5" ht="25.5" x14ac:dyDescent="0.25">
      <c r="A4602" s="459">
        <v>7170</v>
      </c>
      <c r="B4602" s="460" t="s">
        <v>12754</v>
      </c>
      <c r="C4602" s="459" t="s">
        <v>5124</v>
      </c>
      <c r="D4602" s="463">
        <v>2</v>
      </c>
      <c r="E4602" s="462" t="s">
        <v>258</v>
      </c>
    </row>
    <row r="4603" spans="1:5" ht="25.5" x14ac:dyDescent="0.25">
      <c r="A4603" s="459">
        <v>37524</v>
      </c>
      <c r="B4603" s="460" t="s">
        <v>12755</v>
      </c>
      <c r="C4603" s="459" t="s">
        <v>5125</v>
      </c>
      <c r="D4603" s="463">
        <v>1.91</v>
      </c>
      <c r="E4603" s="462" t="s">
        <v>258</v>
      </c>
    </row>
    <row r="4604" spans="1:5" ht="25.5" x14ac:dyDescent="0.25">
      <c r="A4604" s="459">
        <v>37525</v>
      </c>
      <c r="B4604" s="460" t="s">
        <v>12756</v>
      </c>
      <c r="C4604" s="459" t="s">
        <v>5125</v>
      </c>
      <c r="D4604" s="463">
        <v>2.2799999999999998</v>
      </c>
      <c r="E4604" s="462" t="s">
        <v>258</v>
      </c>
    </row>
    <row r="4605" spans="1:5" x14ac:dyDescent="0.25">
      <c r="A4605" s="459">
        <v>10920</v>
      </c>
      <c r="B4605" s="460" t="s">
        <v>12757</v>
      </c>
      <c r="C4605" s="459" t="s">
        <v>5124</v>
      </c>
      <c r="D4605" s="463">
        <v>12.2</v>
      </c>
      <c r="E4605" s="462" t="s">
        <v>258</v>
      </c>
    </row>
    <row r="4606" spans="1:5" x14ac:dyDescent="0.25">
      <c r="A4606" s="459">
        <v>7238</v>
      </c>
      <c r="B4606" s="460" t="s">
        <v>12758</v>
      </c>
      <c r="C4606" s="459" t="s">
        <v>5124</v>
      </c>
      <c r="D4606" s="463">
        <v>38.21</v>
      </c>
      <c r="E4606" s="462" t="s">
        <v>258</v>
      </c>
    </row>
    <row r="4607" spans="1:5" x14ac:dyDescent="0.25">
      <c r="A4607" s="459">
        <v>7239</v>
      </c>
      <c r="B4607" s="460" t="s">
        <v>12759</v>
      </c>
      <c r="C4607" s="459" t="s">
        <v>5124</v>
      </c>
      <c r="D4607" s="463">
        <v>47.51</v>
      </c>
      <c r="E4607" s="462" t="s">
        <v>258</v>
      </c>
    </row>
    <row r="4608" spans="1:5" x14ac:dyDescent="0.25">
      <c r="A4608" s="459">
        <v>7240</v>
      </c>
      <c r="B4608" s="460" t="s">
        <v>12760</v>
      </c>
      <c r="C4608" s="459" t="s">
        <v>5124</v>
      </c>
      <c r="D4608" s="463">
        <v>54.55</v>
      </c>
      <c r="E4608" s="462" t="s">
        <v>258</v>
      </c>
    </row>
    <row r="4609" spans="1:5" ht="25.5" x14ac:dyDescent="0.25">
      <c r="A4609" s="459">
        <v>36789</v>
      </c>
      <c r="B4609" s="460" t="s">
        <v>12761</v>
      </c>
      <c r="C4609" s="459" t="s">
        <v>5122</v>
      </c>
      <c r="D4609" s="463">
        <v>1.91</v>
      </c>
      <c r="E4609" s="462" t="s">
        <v>258</v>
      </c>
    </row>
    <row r="4610" spans="1:5" x14ac:dyDescent="0.25">
      <c r="A4610" s="459">
        <v>25007</v>
      </c>
      <c r="B4610" s="460" t="s">
        <v>12762</v>
      </c>
      <c r="C4610" s="459" t="s">
        <v>5124</v>
      </c>
      <c r="D4610" s="463">
        <v>28.5</v>
      </c>
      <c r="E4610" s="462" t="s">
        <v>258</v>
      </c>
    </row>
    <row r="4611" spans="1:5" ht="25.5" x14ac:dyDescent="0.25">
      <c r="A4611" s="459">
        <v>14171</v>
      </c>
      <c r="B4611" s="460" t="s">
        <v>12763</v>
      </c>
      <c r="C4611" s="459" t="s">
        <v>5124</v>
      </c>
      <c r="D4611" s="463">
        <v>76.2</v>
      </c>
      <c r="E4611" s="462" t="s">
        <v>258</v>
      </c>
    </row>
    <row r="4612" spans="1:5" x14ac:dyDescent="0.25">
      <c r="A4612" s="459">
        <v>14170</v>
      </c>
      <c r="B4612" s="460" t="s">
        <v>12764</v>
      </c>
      <c r="C4612" s="459" t="s">
        <v>5124</v>
      </c>
      <c r="D4612" s="463">
        <v>67.33</v>
      </c>
      <c r="E4612" s="462" t="s">
        <v>258</v>
      </c>
    </row>
    <row r="4613" spans="1:5" ht="25.5" x14ac:dyDescent="0.25">
      <c r="A4613" s="459">
        <v>14173</v>
      </c>
      <c r="B4613" s="460" t="s">
        <v>12765</v>
      </c>
      <c r="C4613" s="459" t="s">
        <v>5124</v>
      </c>
      <c r="D4613" s="463">
        <v>88.77</v>
      </c>
      <c r="E4613" s="462" t="s">
        <v>258</v>
      </c>
    </row>
    <row r="4614" spans="1:5" x14ac:dyDescent="0.25">
      <c r="A4614" s="459">
        <v>14172</v>
      </c>
      <c r="B4614" s="460" t="s">
        <v>12766</v>
      </c>
      <c r="C4614" s="459" t="s">
        <v>5124</v>
      </c>
      <c r="D4614" s="463">
        <v>71.849999999999994</v>
      </c>
      <c r="E4614" s="462" t="s">
        <v>258</v>
      </c>
    </row>
    <row r="4615" spans="1:5" x14ac:dyDescent="0.25">
      <c r="A4615" s="459">
        <v>7243</v>
      </c>
      <c r="B4615" s="460" t="s">
        <v>12767</v>
      </c>
      <c r="C4615" s="459" t="s">
        <v>5124</v>
      </c>
      <c r="D4615" s="463">
        <v>28.19</v>
      </c>
      <c r="E4615" s="462" t="s">
        <v>258</v>
      </c>
    </row>
    <row r="4616" spans="1:5" ht="25.5" x14ac:dyDescent="0.25">
      <c r="A4616" s="459">
        <v>11067</v>
      </c>
      <c r="B4616" s="460" t="s">
        <v>12768</v>
      </c>
      <c r="C4616" s="459" t="s">
        <v>5122</v>
      </c>
      <c r="D4616" s="463">
        <v>190.06</v>
      </c>
      <c r="E4616" s="462" t="s">
        <v>258</v>
      </c>
    </row>
    <row r="4617" spans="1:5" ht="25.5" x14ac:dyDescent="0.25">
      <c r="A4617" s="459">
        <v>11068</v>
      </c>
      <c r="B4617" s="460" t="s">
        <v>12769</v>
      </c>
      <c r="C4617" s="459" t="s">
        <v>5122</v>
      </c>
      <c r="D4617" s="463">
        <v>268.44</v>
      </c>
      <c r="E4617" s="462" t="s">
        <v>258</v>
      </c>
    </row>
    <row r="4618" spans="1:5" ht="25.5" x14ac:dyDescent="0.25">
      <c r="A4618" s="459">
        <v>7173</v>
      </c>
      <c r="B4618" s="460" t="s">
        <v>12770</v>
      </c>
      <c r="C4618" s="459" t="s">
        <v>5134</v>
      </c>
      <c r="D4618" s="461">
        <v>1239.78</v>
      </c>
      <c r="E4618" s="462" t="s">
        <v>258</v>
      </c>
    </row>
    <row r="4619" spans="1:5" ht="25.5" x14ac:dyDescent="0.25">
      <c r="A4619" s="459">
        <v>7175</v>
      </c>
      <c r="B4619" s="460" t="s">
        <v>12771</v>
      </c>
      <c r="C4619" s="459" t="s">
        <v>5122</v>
      </c>
      <c r="D4619" s="463">
        <v>1.4</v>
      </c>
      <c r="E4619" s="462" t="s">
        <v>258</v>
      </c>
    </row>
    <row r="4620" spans="1:5" ht="25.5" x14ac:dyDescent="0.25">
      <c r="A4620" s="459">
        <v>40865</v>
      </c>
      <c r="B4620" s="460" t="s">
        <v>12772</v>
      </c>
      <c r="C4620" s="459" t="s">
        <v>5122</v>
      </c>
      <c r="D4620" s="463">
        <v>1.62</v>
      </c>
      <c r="E4620" s="462" t="s">
        <v>258</v>
      </c>
    </row>
    <row r="4621" spans="1:5" x14ac:dyDescent="0.25">
      <c r="A4621" s="459">
        <v>7184</v>
      </c>
      <c r="B4621" s="460" t="s">
        <v>12773</v>
      </c>
      <c r="C4621" s="459" t="s">
        <v>5124</v>
      </c>
      <c r="D4621" s="463">
        <v>27.87</v>
      </c>
      <c r="E4621" s="462" t="s">
        <v>258</v>
      </c>
    </row>
    <row r="4622" spans="1:5" x14ac:dyDescent="0.25">
      <c r="A4622" s="459">
        <v>34458</v>
      </c>
      <c r="B4622" s="460" t="s">
        <v>12774</v>
      </c>
      <c r="C4622" s="459" t="s">
        <v>5122</v>
      </c>
      <c r="D4622" s="463">
        <v>104.75</v>
      </c>
      <c r="E4622" s="462" t="s">
        <v>258</v>
      </c>
    </row>
    <row r="4623" spans="1:5" x14ac:dyDescent="0.25">
      <c r="A4623" s="459">
        <v>34464</v>
      </c>
      <c r="B4623" s="460" t="s">
        <v>12775</v>
      </c>
      <c r="C4623" s="459" t="s">
        <v>5122</v>
      </c>
      <c r="D4623" s="463">
        <v>140.53</v>
      </c>
      <c r="E4623" s="462" t="s">
        <v>258</v>
      </c>
    </row>
    <row r="4624" spans="1:5" x14ac:dyDescent="0.25">
      <c r="A4624" s="459">
        <v>34468</v>
      </c>
      <c r="B4624" s="460" t="s">
        <v>12776</v>
      </c>
      <c r="C4624" s="459" t="s">
        <v>5122</v>
      </c>
      <c r="D4624" s="463">
        <v>162.19</v>
      </c>
      <c r="E4624" s="462" t="s">
        <v>258</v>
      </c>
    </row>
    <row r="4625" spans="1:5" x14ac:dyDescent="0.25">
      <c r="A4625" s="459">
        <v>34473</v>
      </c>
      <c r="B4625" s="460" t="s">
        <v>12777</v>
      </c>
      <c r="C4625" s="459" t="s">
        <v>5122</v>
      </c>
      <c r="D4625" s="463">
        <v>132.65</v>
      </c>
      <c r="E4625" s="462" t="s">
        <v>258</v>
      </c>
    </row>
    <row r="4626" spans="1:5" x14ac:dyDescent="0.25">
      <c r="A4626" s="459">
        <v>34480</v>
      </c>
      <c r="B4626" s="460" t="s">
        <v>12778</v>
      </c>
      <c r="C4626" s="459" t="s">
        <v>5122</v>
      </c>
      <c r="D4626" s="463">
        <v>180.89</v>
      </c>
      <c r="E4626" s="462" t="s">
        <v>258</v>
      </c>
    </row>
    <row r="4627" spans="1:5" x14ac:dyDescent="0.25">
      <c r="A4627" s="459">
        <v>34486</v>
      </c>
      <c r="B4627" s="460" t="s">
        <v>12779</v>
      </c>
      <c r="C4627" s="459" t="s">
        <v>5122</v>
      </c>
      <c r="D4627" s="463">
        <v>202.59</v>
      </c>
      <c r="E4627" s="462" t="s">
        <v>258</v>
      </c>
    </row>
    <row r="4628" spans="1:5" x14ac:dyDescent="0.25">
      <c r="A4628" s="459">
        <v>7202</v>
      </c>
      <c r="B4628" s="460" t="s">
        <v>12780</v>
      </c>
      <c r="C4628" s="459" t="s">
        <v>5124</v>
      </c>
      <c r="D4628" s="463">
        <v>41.51</v>
      </c>
      <c r="E4628" s="462" t="s">
        <v>258</v>
      </c>
    </row>
    <row r="4629" spans="1:5" x14ac:dyDescent="0.25">
      <c r="A4629" s="459">
        <v>7190</v>
      </c>
      <c r="B4629" s="460" t="s">
        <v>12781</v>
      </c>
      <c r="C4629" s="459" t="s">
        <v>5122</v>
      </c>
      <c r="D4629" s="463">
        <v>7.12</v>
      </c>
      <c r="E4629" s="462" t="s">
        <v>258</v>
      </c>
    </row>
    <row r="4630" spans="1:5" x14ac:dyDescent="0.25">
      <c r="A4630" s="459">
        <v>34417</v>
      </c>
      <c r="B4630" s="460" t="s">
        <v>12782</v>
      </c>
      <c r="C4630" s="459" t="s">
        <v>5122</v>
      </c>
      <c r="D4630" s="463">
        <v>12.38</v>
      </c>
      <c r="E4630" s="462" t="s">
        <v>258</v>
      </c>
    </row>
    <row r="4631" spans="1:5" x14ac:dyDescent="0.25">
      <c r="A4631" s="459">
        <v>7191</v>
      </c>
      <c r="B4631" s="460" t="s">
        <v>12783</v>
      </c>
      <c r="C4631" s="459" t="s">
        <v>5122</v>
      </c>
      <c r="D4631" s="463">
        <v>14.34</v>
      </c>
      <c r="E4631" s="462" t="s">
        <v>258</v>
      </c>
    </row>
    <row r="4632" spans="1:5" x14ac:dyDescent="0.25">
      <c r="A4632" s="459">
        <v>7213</v>
      </c>
      <c r="B4632" s="460" t="s">
        <v>12783</v>
      </c>
      <c r="C4632" s="459" t="s">
        <v>5124</v>
      </c>
      <c r="D4632" s="463">
        <v>11.76</v>
      </c>
      <c r="E4632" s="462" t="s">
        <v>258</v>
      </c>
    </row>
    <row r="4633" spans="1:5" x14ac:dyDescent="0.25">
      <c r="A4633" s="459">
        <v>7195</v>
      </c>
      <c r="B4633" s="460" t="s">
        <v>12784</v>
      </c>
      <c r="C4633" s="459" t="s">
        <v>5122</v>
      </c>
      <c r="D4633" s="463">
        <v>34.18</v>
      </c>
      <c r="E4633" s="462" t="s">
        <v>258</v>
      </c>
    </row>
    <row r="4634" spans="1:5" x14ac:dyDescent="0.25">
      <c r="A4634" s="459">
        <v>7186</v>
      </c>
      <c r="B4634" s="460" t="s">
        <v>12785</v>
      </c>
      <c r="C4634" s="459" t="s">
        <v>5122</v>
      </c>
      <c r="D4634" s="463">
        <v>40.9</v>
      </c>
      <c r="E4634" s="462" t="s">
        <v>258</v>
      </c>
    </row>
    <row r="4635" spans="1:5" x14ac:dyDescent="0.25">
      <c r="A4635" s="459">
        <v>7194</v>
      </c>
      <c r="B4635" s="460" t="s">
        <v>12786</v>
      </c>
      <c r="C4635" s="459" t="s">
        <v>5124</v>
      </c>
      <c r="D4635" s="463">
        <v>20.28</v>
      </c>
      <c r="E4635" s="462" t="s">
        <v>258</v>
      </c>
    </row>
    <row r="4636" spans="1:5" x14ac:dyDescent="0.25">
      <c r="A4636" s="459">
        <v>7207</v>
      </c>
      <c r="B4636" s="460" t="s">
        <v>12786</v>
      </c>
      <c r="C4636" s="459" t="s">
        <v>5122</v>
      </c>
      <c r="D4636" s="463">
        <v>54.43</v>
      </c>
      <c r="E4636" s="462" t="s">
        <v>258</v>
      </c>
    </row>
    <row r="4637" spans="1:5" x14ac:dyDescent="0.25">
      <c r="A4637" s="459">
        <v>7197</v>
      </c>
      <c r="B4637" s="460" t="s">
        <v>12787</v>
      </c>
      <c r="C4637" s="459" t="s">
        <v>5122</v>
      </c>
      <c r="D4637" s="463">
        <v>81.78</v>
      </c>
      <c r="E4637" s="462" t="s">
        <v>258</v>
      </c>
    </row>
    <row r="4638" spans="1:5" x14ac:dyDescent="0.25">
      <c r="A4638" s="459">
        <v>7192</v>
      </c>
      <c r="B4638" s="460" t="s">
        <v>12788</v>
      </c>
      <c r="C4638" s="459" t="s">
        <v>5122</v>
      </c>
      <c r="D4638" s="463">
        <v>44.98</v>
      </c>
      <c r="E4638" s="462" t="s">
        <v>258</v>
      </c>
    </row>
    <row r="4639" spans="1:5" x14ac:dyDescent="0.25">
      <c r="A4639" s="459">
        <v>7193</v>
      </c>
      <c r="B4639" s="460" t="s">
        <v>12789</v>
      </c>
      <c r="C4639" s="459" t="s">
        <v>5122</v>
      </c>
      <c r="D4639" s="463">
        <v>53.69</v>
      </c>
      <c r="E4639" s="462" t="s">
        <v>258</v>
      </c>
    </row>
    <row r="4640" spans="1:5" x14ac:dyDescent="0.25">
      <c r="A4640" s="459">
        <v>7189</v>
      </c>
      <c r="B4640" s="460" t="s">
        <v>12790</v>
      </c>
      <c r="C4640" s="459" t="s">
        <v>5122</v>
      </c>
      <c r="D4640" s="463">
        <v>75.41</v>
      </c>
      <c r="E4640" s="462" t="s">
        <v>258</v>
      </c>
    </row>
    <row r="4641" spans="1:5" x14ac:dyDescent="0.25">
      <c r="A4641" s="459">
        <v>7198</v>
      </c>
      <c r="B4641" s="460" t="s">
        <v>12791</v>
      </c>
      <c r="C4641" s="459" t="s">
        <v>5124</v>
      </c>
      <c r="D4641" s="463">
        <v>28.07</v>
      </c>
      <c r="E4641" s="462" t="s">
        <v>258</v>
      </c>
    </row>
    <row r="4642" spans="1:5" x14ac:dyDescent="0.25">
      <c r="A4642" s="459">
        <v>34402</v>
      </c>
      <c r="B4642" s="460" t="s">
        <v>12791</v>
      </c>
      <c r="C4642" s="459" t="s">
        <v>5122</v>
      </c>
      <c r="D4642" s="463">
        <v>113.04</v>
      </c>
      <c r="E4642" s="462" t="s">
        <v>258</v>
      </c>
    </row>
    <row r="4643" spans="1:5" x14ac:dyDescent="0.25">
      <c r="A4643" s="459">
        <v>7245</v>
      </c>
      <c r="B4643" s="460" t="s">
        <v>12792</v>
      </c>
      <c r="C4643" s="459" t="s">
        <v>5122</v>
      </c>
      <c r="D4643" s="463">
        <v>26.92</v>
      </c>
      <c r="E4643" s="462" t="s">
        <v>258</v>
      </c>
    </row>
    <row r="4644" spans="1:5" x14ac:dyDescent="0.25">
      <c r="A4644" s="459">
        <v>34425</v>
      </c>
      <c r="B4644" s="460" t="s">
        <v>12793</v>
      </c>
      <c r="C4644" s="459" t="s">
        <v>5122</v>
      </c>
      <c r="D4644" s="463">
        <v>69.900000000000006</v>
      </c>
      <c r="E4644" s="462" t="s">
        <v>258</v>
      </c>
    </row>
    <row r="4645" spans="1:5" x14ac:dyDescent="0.25">
      <c r="A4645" s="459">
        <v>7223</v>
      </c>
      <c r="B4645" s="460" t="s">
        <v>12794</v>
      </c>
      <c r="C4645" s="459" t="s">
        <v>5122</v>
      </c>
      <c r="D4645" s="463">
        <v>81.459999999999994</v>
      </c>
      <c r="E4645" s="462" t="s">
        <v>258</v>
      </c>
    </row>
    <row r="4646" spans="1:5" x14ac:dyDescent="0.25">
      <c r="A4646" s="459">
        <v>7234</v>
      </c>
      <c r="B4646" s="460" t="s">
        <v>12795</v>
      </c>
      <c r="C4646" s="459" t="s">
        <v>5122</v>
      </c>
      <c r="D4646" s="463">
        <v>117.5</v>
      </c>
      <c r="E4646" s="462" t="s">
        <v>258</v>
      </c>
    </row>
    <row r="4647" spans="1:5" x14ac:dyDescent="0.25">
      <c r="A4647" s="459">
        <v>7224</v>
      </c>
      <c r="B4647" s="460" t="s">
        <v>12796</v>
      </c>
      <c r="C4647" s="459" t="s">
        <v>5122</v>
      </c>
      <c r="D4647" s="463">
        <v>129.79</v>
      </c>
      <c r="E4647" s="462" t="s">
        <v>258</v>
      </c>
    </row>
    <row r="4648" spans="1:5" x14ac:dyDescent="0.25">
      <c r="A4648" s="459">
        <v>7221</v>
      </c>
      <c r="B4648" s="460" t="s">
        <v>12797</v>
      </c>
      <c r="C4648" s="459" t="s">
        <v>5124</v>
      </c>
      <c r="D4648" s="463">
        <v>63.11</v>
      </c>
      <c r="E4648" s="462" t="s">
        <v>258</v>
      </c>
    </row>
    <row r="4649" spans="1:5" x14ac:dyDescent="0.25">
      <c r="A4649" s="459">
        <v>7210</v>
      </c>
      <c r="B4649" s="460" t="s">
        <v>12797</v>
      </c>
      <c r="C4649" s="459" t="s">
        <v>5122</v>
      </c>
      <c r="D4649" s="463">
        <v>147.66999999999999</v>
      </c>
      <c r="E4649" s="462" t="s">
        <v>258</v>
      </c>
    </row>
    <row r="4650" spans="1:5" x14ac:dyDescent="0.25">
      <c r="A4650" s="459">
        <v>7225</v>
      </c>
      <c r="B4650" s="460" t="s">
        <v>12798</v>
      </c>
      <c r="C4650" s="459" t="s">
        <v>5122</v>
      </c>
      <c r="D4650" s="463">
        <v>164.09</v>
      </c>
      <c r="E4650" s="462" t="s">
        <v>258</v>
      </c>
    </row>
    <row r="4651" spans="1:5" x14ac:dyDescent="0.25">
      <c r="A4651" s="459">
        <v>7226</v>
      </c>
      <c r="B4651" s="460" t="s">
        <v>12799</v>
      </c>
      <c r="C4651" s="459" t="s">
        <v>5122</v>
      </c>
      <c r="D4651" s="463">
        <v>180.57</v>
      </c>
      <c r="E4651" s="462" t="s">
        <v>258</v>
      </c>
    </row>
    <row r="4652" spans="1:5" x14ac:dyDescent="0.25">
      <c r="A4652" s="459">
        <v>7236</v>
      </c>
      <c r="B4652" s="460" t="s">
        <v>12800</v>
      </c>
      <c r="C4652" s="459" t="s">
        <v>5122</v>
      </c>
      <c r="D4652" s="463">
        <v>196.94</v>
      </c>
      <c r="E4652" s="462" t="s">
        <v>258</v>
      </c>
    </row>
    <row r="4653" spans="1:5" x14ac:dyDescent="0.25">
      <c r="A4653" s="459">
        <v>7227</v>
      </c>
      <c r="B4653" s="460" t="s">
        <v>12801</v>
      </c>
      <c r="C4653" s="459" t="s">
        <v>5122</v>
      </c>
      <c r="D4653" s="463">
        <v>213.36</v>
      </c>
      <c r="E4653" s="462" t="s">
        <v>258</v>
      </c>
    </row>
    <row r="4654" spans="1:5" x14ac:dyDescent="0.25">
      <c r="A4654" s="459">
        <v>7212</v>
      </c>
      <c r="B4654" s="460" t="s">
        <v>12802</v>
      </c>
      <c r="C4654" s="459" t="s">
        <v>5122</v>
      </c>
      <c r="D4654" s="463">
        <v>236.24</v>
      </c>
      <c r="E4654" s="462" t="s">
        <v>258</v>
      </c>
    </row>
    <row r="4655" spans="1:5" x14ac:dyDescent="0.25">
      <c r="A4655" s="459">
        <v>7229</v>
      </c>
      <c r="B4655" s="460" t="s">
        <v>12803</v>
      </c>
      <c r="C4655" s="459" t="s">
        <v>5122</v>
      </c>
      <c r="D4655" s="463">
        <v>156.22</v>
      </c>
      <c r="E4655" s="462" t="s">
        <v>258</v>
      </c>
    </row>
    <row r="4656" spans="1:5" x14ac:dyDescent="0.25">
      <c r="A4656" s="459">
        <v>7230</v>
      </c>
      <c r="B4656" s="460" t="s">
        <v>12804</v>
      </c>
      <c r="C4656" s="459" t="s">
        <v>5122</v>
      </c>
      <c r="D4656" s="463">
        <v>248.95</v>
      </c>
      <c r="E4656" s="462" t="s">
        <v>258</v>
      </c>
    </row>
    <row r="4657" spans="1:5" x14ac:dyDescent="0.25">
      <c r="A4657" s="459">
        <v>7231</v>
      </c>
      <c r="B4657" s="460" t="s">
        <v>12805</v>
      </c>
      <c r="C4657" s="459" t="s">
        <v>5122</v>
      </c>
      <c r="D4657" s="463">
        <v>326.95</v>
      </c>
      <c r="E4657" s="462" t="s">
        <v>258</v>
      </c>
    </row>
    <row r="4658" spans="1:5" x14ac:dyDescent="0.25">
      <c r="A4658" s="459">
        <v>7220</v>
      </c>
      <c r="B4658" s="460" t="s">
        <v>12806</v>
      </c>
      <c r="C4658" s="459" t="s">
        <v>5122</v>
      </c>
      <c r="D4658" s="463">
        <v>401.95</v>
      </c>
      <c r="E4658" s="462" t="s">
        <v>258</v>
      </c>
    </row>
    <row r="4659" spans="1:5" x14ac:dyDescent="0.25">
      <c r="A4659" s="459">
        <v>34447</v>
      </c>
      <c r="B4659" s="460" t="s">
        <v>12807</v>
      </c>
      <c r="C4659" s="459" t="s">
        <v>5122</v>
      </c>
      <c r="D4659" s="463">
        <v>447.38</v>
      </c>
      <c r="E4659" s="462" t="s">
        <v>258</v>
      </c>
    </row>
    <row r="4660" spans="1:5" x14ac:dyDescent="0.25">
      <c r="A4660" s="459">
        <v>7233</v>
      </c>
      <c r="B4660" s="460" t="s">
        <v>12808</v>
      </c>
      <c r="C4660" s="459" t="s">
        <v>5122</v>
      </c>
      <c r="D4660" s="463">
        <v>500.86</v>
      </c>
      <c r="E4660" s="462" t="s">
        <v>258</v>
      </c>
    </row>
    <row r="4661" spans="1:5" ht="38.25" x14ac:dyDescent="0.25">
      <c r="A4661" s="459">
        <v>42172</v>
      </c>
      <c r="B4661" s="460" t="s">
        <v>12809</v>
      </c>
      <c r="C4661" s="459" t="s">
        <v>5124</v>
      </c>
      <c r="D4661" s="463">
        <v>132.24</v>
      </c>
      <c r="E4661" s="462" t="s">
        <v>258</v>
      </c>
    </row>
    <row r="4662" spans="1:5" ht="38.25" x14ac:dyDescent="0.25">
      <c r="A4662" s="459">
        <v>39520</v>
      </c>
      <c r="B4662" s="460" t="s">
        <v>12810</v>
      </c>
      <c r="C4662" s="459" t="s">
        <v>5124</v>
      </c>
      <c r="D4662" s="463">
        <v>113.77</v>
      </c>
      <c r="E4662" s="462" t="s">
        <v>258</v>
      </c>
    </row>
    <row r="4663" spans="1:5" ht="38.25" x14ac:dyDescent="0.25">
      <c r="A4663" s="459">
        <v>39521</v>
      </c>
      <c r="B4663" s="460" t="s">
        <v>12811</v>
      </c>
      <c r="C4663" s="459" t="s">
        <v>5124</v>
      </c>
      <c r="D4663" s="463">
        <v>121.86</v>
      </c>
      <c r="E4663" s="462" t="s">
        <v>258</v>
      </c>
    </row>
    <row r="4664" spans="1:5" ht="38.25" x14ac:dyDescent="0.25">
      <c r="A4664" s="459">
        <v>39522</v>
      </c>
      <c r="B4664" s="460" t="s">
        <v>12812</v>
      </c>
      <c r="C4664" s="459" t="s">
        <v>5124</v>
      </c>
      <c r="D4664" s="463">
        <v>97.43</v>
      </c>
      <c r="E4664" s="462" t="s">
        <v>258</v>
      </c>
    </row>
    <row r="4665" spans="1:5" x14ac:dyDescent="0.25">
      <c r="A4665" s="459">
        <v>7246</v>
      </c>
      <c r="B4665" s="460" t="s">
        <v>12813</v>
      </c>
      <c r="C4665" s="459" t="s">
        <v>5122</v>
      </c>
      <c r="D4665" s="463">
        <v>25.05</v>
      </c>
      <c r="E4665" s="462" t="s">
        <v>258</v>
      </c>
    </row>
    <row r="4666" spans="1:5" x14ac:dyDescent="0.25">
      <c r="A4666" s="459">
        <v>12869</v>
      </c>
      <c r="B4666" s="460" t="s">
        <v>12814</v>
      </c>
      <c r="C4666" s="459" t="s">
        <v>5121</v>
      </c>
      <c r="D4666" s="463">
        <v>17.14</v>
      </c>
      <c r="E4666" s="462" t="s">
        <v>374</v>
      </c>
    </row>
    <row r="4667" spans="1:5" x14ac:dyDescent="0.25">
      <c r="A4667" s="459">
        <v>41097</v>
      </c>
      <c r="B4667" s="460" t="s">
        <v>12815</v>
      </c>
      <c r="C4667" s="459" t="s">
        <v>5130</v>
      </c>
      <c r="D4667" s="461">
        <v>3057.95</v>
      </c>
      <c r="E4667" s="462" t="s">
        <v>374</v>
      </c>
    </row>
    <row r="4668" spans="1:5" ht="25.5" x14ac:dyDescent="0.25">
      <c r="A4668" s="459">
        <v>1574</v>
      </c>
      <c r="B4668" s="460" t="s">
        <v>12816</v>
      </c>
      <c r="C4668" s="459" t="s">
        <v>5122</v>
      </c>
      <c r="D4668" s="463">
        <v>0.93</v>
      </c>
      <c r="E4668" s="462" t="s">
        <v>258</v>
      </c>
    </row>
    <row r="4669" spans="1:5" ht="25.5" x14ac:dyDescent="0.25">
      <c r="A4669" s="459">
        <v>1581</v>
      </c>
      <c r="B4669" s="460" t="s">
        <v>12817</v>
      </c>
      <c r="C4669" s="459" t="s">
        <v>5122</v>
      </c>
      <c r="D4669" s="463">
        <v>6.48</v>
      </c>
      <c r="E4669" s="462" t="s">
        <v>258</v>
      </c>
    </row>
    <row r="4670" spans="1:5" ht="25.5" x14ac:dyDescent="0.25">
      <c r="A4670" s="459">
        <v>1575</v>
      </c>
      <c r="B4670" s="460" t="s">
        <v>12818</v>
      </c>
      <c r="C4670" s="459" t="s">
        <v>5122</v>
      </c>
      <c r="D4670" s="463">
        <v>1.1100000000000001</v>
      </c>
      <c r="E4670" s="462" t="s">
        <v>258</v>
      </c>
    </row>
    <row r="4671" spans="1:5" ht="25.5" x14ac:dyDescent="0.25">
      <c r="A4671" s="459">
        <v>1570</v>
      </c>
      <c r="B4671" s="460" t="s">
        <v>12819</v>
      </c>
      <c r="C4671" s="459" t="s">
        <v>5122</v>
      </c>
      <c r="D4671" s="463">
        <v>0.55000000000000004</v>
      </c>
      <c r="E4671" s="462" t="s">
        <v>258</v>
      </c>
    </row>
    <row r="4672" spans="1:5" ht="25.5" x14ac:dyDescent="0.25">
      <c r="A4672" s="459">
        <v>1576</v>
      </c>
      <c r="B4672" s="460" t="s">
        <v>12820</v>
      </c>
      <c r="C4672" s="459" t="s">
        <v>5122</v>
      </c>
      <c r="D4672" s="463">
        <v>1.53</v>
      </c>
      <c r="E4672" s="462" t="s">
        <v>258</v>
      </c>
    </row>
    <row r="4673" spans="1:5" ht="25.5" x14ac:dyDescent="0.25">
      <c r="A4673" s="459">
        <v>1577</v>
      </c>
      <c r="B4673" s="460" t="s">
        <v>12821</v>
      </c>
      <c r="C4673" s="459" t="s">
        <v>5122</v>
      </c>
      <c r="D4673" s="463">
        <v>1.73</v>
      </c>
      <c r="E4673" s="462" t="s">
        <v>258</v>
      </c>
    </row>
    <row r="4674" spans="1:5" ht="25.5" x14ac:dyDescent="0.25">
      <c r="A4674" s="459">
        <v>1571</v>
      </c>
      <c r="B4674" s="460" t="s">
        <v>12822</v>
      </c>
      <c r="C4674" s="459" t="s">
        <v>5122</v>
      </c>
      <c r="D4674" s="463">
        <v>0.72</v>
      </c>
      <c r="E4674" s="462" t="s">
        <v>258</v>
      </c>
    </row>
    <row r="4675" spans="1:5" ht="25.5" x14ac:dyDescent="0.25">
      <c r="A4675" s="459">
        <v>1578</v>
      </c>
      <c r="B4675" s="460" t="s">
        <v>12823</v>
      </c>
      <c r="C4675" s="459" t="s">
        <v>5122</v>
      </c>
      <c r="D4675" s="463">
        <v>3</v>
      </c>
      <c r="E4675" s="462" t="s">
        <v>258</v>
      </c>
    </row>
    <row r="4676" spans="1:5" ht="25.5" x14ac:dyDescent="0.25">
      <c r="A4676" s="459">
        <v>1573</v>
      </c>
      <c r="B4676" s="460" t="s">
        <v>12824</v>
      </c>
      <c r="C4676" s="459" t="s">
        <v>5122</v>
      </c>
      <c r="D4676" s="463">
        <v>0.86</v>
      </c>
      <c r="E4676" s="462" t="s">
        <v>258</v>
      </c>
    </row>
    <row r="4677" spans="1:5" ht="25.5" x14ac:dyDescent="0.25">
      <c r="A4677" s="459">
        <v>1579</v>
      </c>
      <c r="B4677" s="460" t="s">
        <v>12825</v>
      </c>
      <c r="C4677" s="459" t="s">
        <v>5122</v>
      </c>
      <c r="D4677" s="463">
        <v>3.74</v>
      </c>
      <c r="E4677" s="462" t="s">
        <v>258</v>
      </c>
    </row>
    <row r="4678" spans="1:5" ht="25.5" x14ac:dyDescent="0.25">
      <c r="A4678" s="459">
        <v>1580</v>
      </c>
      <c r="B4678" s="460" t="s">
        <v>12826</v>
      </c>
      <c r="C4678" s="459" t="s">
        <v>5122</v>
      </c>
      <c r="D4678" s="463">
        <v>4.5999999999999996</v>
      </c>
      <c r="E4678" s="462" t="s">
        <v>258</v>
      </c>
    </row>
    <row r="4679" spans="1:5" ht="25.5" x14ac:dyDescent="0.25">
      <c r="A4679" s="459">
        <v>7571</v>
      </c>
      <c r="B4679" s="460" t="s">
        <v>12827</v>
      </c>
      <c r="C4679" s="459" t="s">
        <v>5122</v>
      </c>
      <c r="D4679" s="463">
        <v>9.7899999999999991</v>
      </c>
      <c r="E4679" s="462" t="s">
        <v>258</v>
      </c>
    </row>
    <row r="4680" spans="1:5" x14ac:dyDescent="0.25">
      <c r="A4680" s="459">
        <v>39321</v>
      </c>
      <c r="B4680" s="460" t="s">
        <v>12828</v>
      </c>
      <c r="C4680" s="459" t="s">
        <v>5122</v>
      </c>
      <c r="D4680" s="463">
        <v>10.26</v>
      </c>
      <c r="E4680" s="462" t="s">
        <v>258</v>
      </c>
    </row>
    <row r="4681" spans="1:5" x14ac:dyDescent="0.25">
      <c r="A4681" s="459">
        <v>39319</v>
      </c>
      <c r="B4681" s="460" t="s">
        <v>12829</v>
      </c>
      <c r="C4681" s="459" t="s">
        <v>5122</v>
      </c>
      <c r="D4681" s="463">
        <v>4.01</v>
      </c>
      <c r="E4681" s="462" t="s">
        <v>258</v>
      </c>
    </row>
    <row r="4682" spans="1:5" x14ac:dyDescent="0.25">
      <c r="A4682" s="459">
        <v>39320</v>
      </c>
      <c r="B4682" s="460" t="s">
        <v>12830</v>
      </c>
      <c r="C4682" s="459" t="s">
        <v>5122</v>
      </c>
      <c r="D4682" s="463">
        <v>6.66</v>
      </c>
      <c r="E4682" s="462" t="s">
        <v>258</v>
      </c>
    </row>
    <row r="4683" spans="1:5" x14ac:dyDescent="0.25">
      <c r="A4683" s="459">
        <v>1591</v>
      </c>
      <c r="B4683" s="460" t="s">
        <v>12831</v>
      </c>
      <c r="C4683" s="459" t="s">
        <v>5122</v>
      </c>
      <c r="D4683" s="463">
        <v>14.29</v>
      </c>
      <c r="E4683" s="462" t="s">
        <v>258</v>
      </c>
    </row>
    <row r="4684" spans="1:5" x14ac:dyDescent="0.25">
      <c r="A4684" s="459">
        <v>1547</v>
      </c>
      <c r="B4684" s="460" t="s">
        <v>12832</v>
      </c>
      <c r="C4684" s="459" t="s">
        <v>5122</v>
      </c>
      <c r="D4684" s="463">
        <v>74.87</v>
      </c>
      <c r="E4684" s="462" t="s">
        <v>258</v>
      </c>
    </row>
    <row r="4685" spans="1:5" x14ac:dyDescent="0.25">
      <c r="A4685" s="459">
        <v>38196</v>
      </c>
      <c r="B4685" s="460" t="s">
        <v>12833</v>
      </c>
      <c r="C4685" s="459" t="s">
        <v>5122</v>
      </c>
      <c r="D4685" s="463">
        <v>14.58</v>
      </c>
      <c r="E4685" s="462" t="s">
        <v>258</v>
      </c>
    </row>
    <row r="4686" spans="1:5" x14ac:dyDescent="0.25">
      <c r="A4686" s="459">
        <v>1543</v>
      </c>
      <c r="B4686" s="460" t="s">
        <v>12834</v>
      </c>
      <c r="C4686" s="459" t="s">
        <v>5122</v>
      </c>
      <c r="D4686" s="463">
        <v>15.49</v>
      </c>
      <c r="E4686" s="462" t="s">
        <v>258</v>
      </c>
    </row>
    <row r="4687" spans="1:5" x14ac:dyDescent="0.25">
      <c r="A4687" s="459">
        <v>1585</v>
      </c>
      <c r="B4687" s="460" t="s">
        <v>12835</v>
      </c>
      <c r="C4687" s="459" t="s">
        <v>5122</v>
      </c>
      <c r="D4687" s="463">
        <v>3</v>
      </c>
      <c r="E4687" s="462" t="s">
        <v>258</v>
      </c>
    </row>
    <row r="4688" spans="1:5" x14ac:dyDescent="0.25">
      <c r="A4688" s="459">
        <v>1593</v>
      </c>
      <c r="B4688" s="460" t="s">
        <v>12836</v>
      </c>
      <c r="C4688" s="459" t="s">
        <v>5122</v>
      </c>
      <c r="D4688" s="463">
        <v>15.93</v>
      </c>
      <c r="E4688" s="462" t="s">
        <v>258</v>
      </c>
    </row>
    <row r="4689" spans="1:5" x14ac:dyDescent="0.25">
      <c r="A4689" s="459">
        <v>11838</v>
      </c>
      <c r="B4689" s="460" t="s">
        <v>12837</v>
      </c>
      <c r="C4689" s="459" t="s">
        <v>5122</v>
      </c>
      <c r="D4689" s="463">
        <v>21.03</v>
      </c>
      <c r="E4689" s="462" t="s">
        <v>258</v>
      </c>
    </row>
    <row r="4690" spans="1:5" x14ac:dyDescent="0.25">
      <c r="A4690" s="459">
        <v>1594</v>
      </c>
      <c r="B4690" s="460" t="s">
        <v>12838</v>
      </c>
      <c r="C4690" s="459" t="s">
        <v>5122</v>
      </c>
      <c r="D4690" s="463">
        <v>21.26</v>
      </c>
      <c r="E4690" s="462" t="s">
        <v>258</v>
      </c>
    </row>
    <row r="4691" spans="1:5" x14ac:dyDescent="0.25">
      <c r="A4691" s="459">
        <v>1586</v>
      </c>
      <c r="B4691" s="460" t="s">
        <v>12839</v>
      </c>
      <c r="C4691" s="459" t="s">
        <v>5122</v>
      </c>
      <c r="D4691" s="463">
        <v>3.79</v>
      </c>
      <c r="E4691" s="462" t="s">
        <v>258</v>
      </c>
    </row>
    <row r="4692" spans="1:5" x14ac:dyDescent="0.25">
      <c r="A4692" s="459">
        <v>11839</v>
      </c>
      <c r="B4692" s="460" t="s">
        <v>12840</v>
      </c>
      <c r="C4692" s="459" t="s">
        <v>5122</v>
      </c>
      <c r="D4692" s="463">
        <v>30.6</v>
      </c>
      <c r="E4692" s="462" t="s">
        <v>258</v>
      </c>
    </row>
    <row r="4693" spans="1:5" x14ac:dyDescent="0.25">
      <c r="A4693" s="459">
        <v>1587</v>
      </c>
      <c r="B4693" s="460" t="s">
        <v>12841</v>
      </c>
      <c r="C4693" s="459" t="s">
        <v>5122</v>
      </c>
      <c r="D4693" s="463">
        <v>3.86</v>
      </c>
      <c r="E4693" s="462" t="s">
        <v>258</v>
      </c>
    </row>
    <row r="4694" spans="1:5" x14ac:dyDescent="0.25">
      <c r="A4694" s="459">
        <v>1545</v>
      </c>
      <c r="B4694" s="460" t="s">
        <v>12842</v>
      </c>
      <c r="C4694" s="459" t="s">
        <v>5122</v>
      </c>
      <c r="D4694" s="463">
        <v>36.71</v>
      </c>
      <c r="E4694" s="462" t="s">
        <v>258</v>
      </c>
    </row>
    <row r="4695" spans="1:5" x14ac:dyDescent="0.25">
      <c r="A4695" s="459">
        <v>1588</v>
      </c>
      <c r="B4695" s="460" t="s">
        <v>12843</v>
      </c>
      <c r="C4695" s="459" t="s">
        <v>5122</v>
      </c>
      <c r="D4695" s="463">
        <v>5.3</v>
      </c>
      <c r="E4695" s="462" t="s">
        <v>258</v>
      </c>
    </row>
    <row r="4696" spans="1:5" x14ac:dyDescent="0.25">
      <c r="A4696" s="459">
        <v>1535</v>
      </c>
      <c r="B4696" s="460" t="s">
        <v>12844</v>
      </c>
      <c r="C4696" s="459" t="s">
        <v>5122</v>
      </c>
      <c r="D4696" s="463">
        <v>3.05</v>
      </c>
      <c r="E4696" s="462" t="s">
        <v>258</v>
      </c>
    </row>
    <row r="4697" spans="1:5" x14ac:dyDescent="0.25">
      <c r="A4697" s="459">
        <v>1589</v>
      </c>
      <c r="B4697" s="460" t="s">
        <v>12845</v>
      </c>
      <c r="C4697" s="459" t="s">
        <v>5122</v>
      </c>
      <c r="D4697" s="463">
        <v>5.47</v>
      </c>
      <c r="E4697" s="462" t="s">
        <v>258</v>
      </c>
    </row>
    <row r="4698" spans="1:5" x14ac:dyDescent="0.25">
      <c r="A4698" s="459">
        <v>1546</v>
      </c>
      <c r="B4698" s="460" t="s">
        <v>12846</v>
      </c>
      <c r="C4698" s="459" t="s">
        <v>5122</v>
      </c>
      <c r="D4698" s="463">
        <v>61.96</v>
      </c>
      <c r="E4698" s="462" t="s">
        <v>258</v>
      </c>
    </row>
    <row r="4699" spans="1:5" x14ac:dyDescent="0.25">
      <c r="A4699" s="459">
        <v>1590</v>
      </c>
      <c r="B4699" s="460" t="s">
        <v>12847</v>
      </c>
      <c r="C4699" s="459" t="s">
        <v>5122</v>
      </c>
      <c r="D4699" s="463">
        <v>9.6300000000000008</v>
      </c>
      <c r="E4699" s="462" t="s">
        <v>258</v>
      </c>
    </row>
    <row r="4700" spans="1:5" ht="25.5" x14ac:dyDescent="0.25">
      <c r="A4700" s="459">
        <v>1542</v>
      </c>
      <c r="B4700" s="460" t="s">
        <v>12848</v>
      </c>
      <c r="C4700" s="459" t="s">
        <v>5122</v>
      </c>
      <c r="D4700" s="463">
        <v>12.76</v>
      </c>
      <c r="E4700" s="462" t="s">
        <v>258</v>
      </c>
    </row>
    <row r="4701" spans="1:5" ht="25.5" x14ac:dyDescent="0.25">
      <c r="A4701" s="459">
        <v>38415</v>
      </c>
      <c r="B4701" s="460" t="s">
        <v>12849</v>
      </c>
      <c r="C4701" s="459" t="s">
        <v>5122</v>
      </c>
      <c r="D4701" s="463">
        <v>669.38</v>
      </c>
      <c r="E4701" s="462" t="s">
        <v>258</v>
      </c>
    </row>
    <row r="4702" spans="1:5" ht="25.5" x14ac:dyDescent="0.25">
      <c r="A4702" s="459">
        <v>38414</v>
      </c>
      <c r="B4702" s="460" t="s">
        <v>12850</v>
      </c>
      <c r="C4702" s="459" t="s">
        <v>5122</v>
      </c>
      <c r="D4702" s="463">
        <v>939.48</v>
      </c>
      <c r="E4702" s="462" t="s">
        <v>258</v>
      </c>
    </row>
    <row r="4703" spans="1:5" x14ac:dyDescent="0.25">
      <c r="A4703" s="459">
        <v>38128</v>
      </c>
      <c r="B4703" s="460" t="s">
        <v>12851</v>
      </c>
      <c r="C4703" s="459" t="s">
        <v>5126</v>
      </c>
      <c r="D4703" s="463">
        <v>0.5</v>
      </c>
      <c r="E4703" s="462" t="s">
        <v>258</v>
      </c>
    </row>
    <row r="4704" spans="1:5" x14ac:dyDescent="0.25">
      <c r="A4704" s="459">
        <v>7253</v>
      </c>
      <c r="B4704" s="460" t="s">
        <v>12852</v>
      </c>
      <c r="C4704" s="459" t="s">
        <v>5123</v>
      </c>
      <c r="D4704" s="463">
        <v>107.14</v>
      </c>
      <c r="E4704" s="462" t="s">
        <v>258</v>
      </c>
    </row>
    <row r="4705" spans="1:5" x14ac:dyDescent="0.25">
      <c r="A4705" s="459">
        <v>4806</v>
      </c>
      <c r="B4705" s="460" t="s">
        <v>12853</v>
      </c>
      <c r="C4705" s="459" t="s">
        <v>5125</v>
      </c>
      <c r="D4705" s="463">
        <v>12.6</v>
      </c>
      <c r="E4705" s="462" t="s">
        <v>258</v>
      </c>
    </row>
    <row r="4706" spans="1:5" x14ac:dyDescent="0.25">
      <c r="A4706" s="459">
        <v>34401</v>
      </c>
      <c r="B4706" s="460" t="s">
        <v>12854</v>
      </c>
      <c r="C4706" s="459" t="s">
        <v>5122</v>
      </c>
      <c r="D4706" s="463">
        <v>0.98</v>
      </c>
      <c r="E4706" s="462" t="s">
        <v>258</v>
      </c>
    </row>
    <row r="4707" spans="1:5" x14ac:dyDescent="0.25">
      <c r="A4707" s="459">
        <v>7258</v>
      </c>
      <c r="B4707" s="460" t="s">
        <v>12855</v>
      </c>
      <c r="C4707" s="459" t="s">
        <v>5122</v>
      </c>
      <c r="D4707" s="463">
        <v>0.31</v>
      </c>
      <c r="E4707" s="462" t="s">
        <v>258</v>
      </c>
    </row>
    <row r="4708" spans="1:5" x14ac:dyDescent="0.25">
      <c r="A4708" s="459">
        <v>7260</v>
      </c>
      <c r="B4708" s="460" t="s">
        <v>12856</v>
      </c>
      <c r="C4708" s="459" t="s">
        <v>5122</v>
      </c>
      <c r="D4708" s="463">
        <v>0.95</v>
      </c>
      <c r="E4708" s="462" t="s">
        <v>258</v>
      </c>
    </row>
    <row r="4709" spans="1:5" x14ac:dyDescent="0.25">
      <c r="A4709" s="459">
        <v>7256</v>
      </c>
      <c r="B4709" s="460" t="s">
        <v>12857</v>
      </c>
      <c r="C4709" s="459" t="s">
        <v>5122</v>
      </c>
      <c r="D4709" s="463">
        <v>0.55000000000000004</v>
      </c>
      <c r="E4709" s="462" t="s">
        <v>258</v>
      </c>
    </row>
    <row r="4710" spans="1:5" x14ac:dyDescent="0.25">
      <c r="A4710" s="459">
        <v>34400</v>
      </c>
      <c r="B4710" s="460" t="s">
        <v>12858</v>
      </c>
      <c r="C4710" s="459" t="s">
        <v>5122</v>
      </c>
      <c r="D4710" s="463">
        <v>2.39</v>
      </c>
      <c r="E4710" s="462" t="s">
        <v>258</v>
      </c>
    </row>
    <row r="4711" spans="1:5" x14ac:dyDescent="0.25">
      <c r="A4711" s="459">
        <v>10617</v>
      </c>
      <c r="B4711" s="460" t="s">
        <v>12859</v>
      </c>
      <c r="C4711" s="459" t="s">
        <v>5122</v>
      </c>
      <c r="D4711" s="463">
        <v>3.34</v>
      </c>
      <c r="E4711" s="462" t="s">
        <v>258</v>
      </c>
    </row>
    <row r="4712" spans="1:5" ht="25.5" x14ac:dyDescent="0.25">
      <c r="A4712" s="459">
        <v>7274</v>
      </c>
      <c r="B4712" s="460" t="s">
        <v>12860</v>
      </c>
      <c r="C4712" s="459" t="s">
        <v>5122</v>
      </c>
      <c r="D4712" s="463">
        <v>32.56</v>
      </c>
      <c r="E4712" s="462" t="s">
        <v>258</v>
      </c>
    </row>
    <row r="4713" spans="1:5" ht="25.5" x14ac:dyDescent="0.25">
      <c r="A4713" s="459">
        <v>11663</v>
      </c>
      <c r="B4713" s="460" t="s">
        <v>12861</v>
      </c>
      <c r="C4713" s="459" t="s">
        <v>5122</v>
      </c>
      <c r="D4713" s="463">
        <v>267.83</v>
      </c>
      <c r="E4713" s="462" t="s">
        <v>258</v>
      </c>
    </row>
    <row r="4714" spans="1:5" ht="25.5" x14ac:dyDescent="0.25">
      <c r="A4714" s="459">
        <v>38121</v>
      </c>
      <c r="B4714" s="460" t="s">
        <v>12862</v>
      </c>
      <c r="C4714" s="459" t="s">
        <v>5127</v>
      </c>
      <c r="D4714" s="463">
        <v>13.86</v>
      </c>
      <c r="E4714" s="462" t="s">
        <v>258</v>
      </c>
    </row>
    <row r="4715" spans="1:5" x14ac:dyDescent="0.25">
      <c r="A4715" s="459">
        <v>7343</v>
      </c>
      <c r="B4715" s="460" t="s">
        <v>12863</v>
      </c>
      <c r="C4715" s="459" t="s">
        <v>5127</v>
      </c>
      <c r="D4715" s="463">
        <v>14.03</v>
      </c>
      <c r="E4715" s="462" t="s">
        <v>258</v>
      </c>
    </row>
    <row r="4716" spans="1:5" x14ac:dyDescent="0.25">
      <c r="A4716" s="459">
        <v>7287</v>
      </c>
      <c r="B4716" s="460" t="s">
        <v>12864</v>
      </c>
      <c r="C4716" s="459" t="s">
        <v>5141</v>
      </c>
      <c r="D4716" s="463">
        <v>79.47</v>
      </c>
      <c r="E4716" s="462" t="s">
        <v>258</v>
      </c>
    </row>
    <row r="4717" spans="1:5" x14ac:dyDescent="0.25">
      <c r="A4717" s="459">
        <v>7350</v>
      </c>
      <c r="B4717" s="460" t="s">
        <v>12865</v>
      </c>
      <c r="C4717" s="459" t="s">
        <v>5127</v>
      </c>
      <c r="D4717" s="463">
        <v>24.84</v>
      </c>
      <c r="E4717" s="462" t="s">
        <v>258</v>
      </c>
    </row>
    <row r="4718" spans="1:5" x14ac:dyDescent="0.25">
      <c r="A4718" s="459">
        <v>7348</v>
      </c>
      <c r="B4718" s="460" t="s">
        <v>12866</v>
      </c>
      <c r="C4718" s="459" t="s">
        <v>5127</v>
      </c>
      <c r="D4718" s="463">
        <v>13.93</v>
      </c>
      <c r="E4718" s="462" t="s">
        <v>258</v>
      </c>
    </row>
    <row r="4719" spans="1:5" x14ac:dyDescent="0.25">
      <c r="A4719" s="459">
        <v>7347</v>
      </c>
      <c r="B4719" s="460" t="s">
        <v>12866</v>
      </c>
      <c r="C4719" s="459" t="s">
        <v>5141</v>
      </c>
      <c r="D4719" s="463">
        <v>50.16</v>
      </c>
      <c r="E4719" s="462" t="s">
        <v>258</v>
      </c>
    </row>
    <row r="4720" spans="1:5" x14ac:dyDescent="0.25">
      <c r="A4720" s="459">
        <v>7355</v>
      </c>
      <c r="B4720" s="460" t="s">
        <v>12867</v>
      </c>
      <c r="C4720" s="459" t="s">
        <v>5141</v>
      </c>
      <c r="D4720" s="463">
        <v>75.17</v>
      </c>
      <c r="E4720" s="462" t="s">
        <v>258</v>
      </c>
    </row>
    <row r="4721" spans="1:5" x14ac:dyDescent="0.25">
      <c r="A4721" s="459">
        <v>7356</v>
      </c>
      <c r="B4721" s="460" t="s">
        <v>12868</v>
      </c>
      <c r="C4721" s="459" t="s">
        <v>5127</v>
      </c>
      <c r="D4721" s="463">
        <v>20.88</v>
      </c>
      <c r="E4721" s="462" t="s">
        <v>258</v>
      </c>
    </row>
    <row r="4722" spans="1:5" ht="25.5" x14ac:dyDescent="0.25">
      <c r="A4722" s="459">
        <v>7313</v>
      </c>
      <c r="B4722" s="460" t="s">
        <v>12869</v>
      </c>
      <c r="C4722" s="459" t="s">
        <v>5127</v>
      </c>
      <c r="D4722" s="463">
        <v>15.61</v>
      </c>
      <c r="E4722" s="462" t="s">
        <v>258</v>
      </c>
    </row>
    <row r="4723" spans="1:5" x14ac:dyDescent="0.25">
      <c r="A4723" s="459">
        <v>7319</v>
      </c>
      <c r="B4723" s="460" t="s">
        <v>12870</v>
      </c>
      <c r="C4723" s="459" t="s">
        <v>5127</v>
      </c>
      <c r="D4723" s="463">
        <v>8.93</v>
      </c>
      <c r="E4723" s="462" t="s">
        <v>258</v>
      </c>
    </row>
    <row r="4724" spans="1:5" x14ac:dyDescent="0.25">
      <c r="A4724" s="459">
        <v>38119</v>
      </c>
      <c r="B4724" s="460" t="s">
        <v>12871</v>
      </c>
      <c r="C4724" s="459" t="s">
        <v>5127</v>
      </c>
      <c r="D4724" s="463">
        <v>71.36</v>
      </c>
      <c r="E4724" s="462" t="s">
        <v>258</v>
      </c>
    </row>
    <row r="4725" spans="1:5" x14ac:dyDescent="0.25">
      <c r="A4725" s="459">
        <v>7314</v>
      </c>
      <c r="B4725" s="460" t="s">
        <v>12872</v>
      </c>
      <c r="C4725" s="459" t="s">
        <v>5127</v>
      </c>
      <c r="D4725" s="463">
        <v>76.900000000000006</v>
      </c>
      <c r="E4725" s="462" t="s">
        <v>258</v>
      </c>
    </row>
    <row r="4726" spans="1:5" x14ac:dyDescent="0.25">
      <c r="A4726" s="459">
        <v>38131</v>
      </c>
      <c r="B4726" s="460" t="s">
        <v>12873</v>
      </c>
      <c r="C4726" s="459" t="s">
        <v>5127</v>
      </c>
      <c r="D4726" s="463">
        <v>72</v>
      </c>
      <c r="E4726" s="462" t="s">
        <v>258</v>
      </c>
    </row>
    <row r="4727" spans="1:5" x14ac:dyDescent="0.25">
      <c r="A4727" s="459">
        <v>7304</v>
      </c>
      <c r="B4727" s="460" t="s">
        <v>12874</v>
      </c>
      <c r="C4727" s="459" t="s">
        <v>5127</v>
      </c>
      <c r="D4727" s="463">
        <v>59.3</v>
      </c>
      <c r="E4727" s="462" t="s">
        <v>258</v>
      </c>
    </row>
    <row r="4728" spans="1:5" x14ac:dyDescent="0.25">
      <c r="A4728" s="459">
        <v>7293</v>
      </c>
      <c r="B4728" s="460" t="s">
        <v>12875</v>
      </c>
      <c r="C4728" s="459" t="s">
        <v>5127</v>
      </c>
      <c r="D4728" s="463">
        <v>26.59</v>
      </c>
      <c r="E4728" s="462" t="s">
        <v>258</v>
      </c>
    </row>
    <row r="4729" spans="1:5" x14ac:dyDescent="0.25">
      <c r="A4729" s="459">
        <v>7311</v>
      </c>
      <c r="B4729" s="460" t="s">
        <v>12876</v>
      </c>
      <c r="C4729" s="459" t="s">
        <v>5127</v>
      </c>
      <c r="D4729" s="463">
        <v>25.72</v>
      </c>
      <c r="E4729" s="462" t="s">
        <v>258</v>
      </c>
    </row>
    <row r="4730" spans="1:5" x14ac:dyDescent="0.25">
      <c r="A4730" s="459">
        <v>7292</v>
      </c>
      <c r="B4730" s="460" t="s">
        <v>12877</v>
      </c>
      <c r="C4730" s="459" t="s">
        <v>5127</v>
      </c>
      <c r="D4730" s="463">
        <v>24.97</v>
      </c>
      <c r="E4730" s="462" t="s">
        <v>258</v>
      </c>
    </row>
    <row r="4731" spans="1:5" x14ac:dyDescent="0.25">
      <c r="A4731" s="459">
        <v>7288</v>
      </c>
      <c r="B4731" s="460" t="s">
        <v>12878</v>
      </c>
      <c r="C4731" s="459" t="s">
        <v>5127</v>
      </c>
      <c r="D4731" s="463">
        <v>28.3</v>
      </c>
      <c r="E4731" s="462" t="s">
        <v>258</v>
      </c>
    </row>
    <row r="4732" spans="1:5" x14ac:dyDescent="0.25">
      <c r="A4732" s="459">
        <v>35693</v>
      </c>
      <c r="B4732" s="460" t="s">
        <v>12879</v>
      </c>
      <c r="C4732" s="459" t="s">
        <v>5127</v>
      </c>
      <c r="D4732" s="463">
        <v>9.58</v>
      </c>
      <c r="E4732" s="462" t="s">
        <v>258</v>
      </c>
    </row>
    <row r="4733" spans="1:5" x14ac:dyDescent="0.25">
      <c r="A4733" s="459">
        <v>35692</v>
      </c>
      <c r="B4733" s="460" t="s">
        <v>12880</v>
      </c>
      <c r="C4733" s="459" t="s">
        <v>5127</v>
      </c>
      <c r="D4733" s="463">
        <v>51.35</v>
      </c>
      <c r="E4733" s="462" t="s">
        <v>258</v>
      </c>
    </row>
    <row r="4734" spans="1:5" x14ac:dyDescent="0.25">
      <c r="A4734" s="459">
        <v>7344</v>
      </c>
      <c r="B4734" s="460" t="s">
        <v>12881</v>
      </c>
      <c r="C4734" s="459" t="s">
        <v>5141</v>
      </c>
      <c r="D4734" s="463">
        <v>64.98</v>
      </c>
      <c r="E4734" s="462" t="s">
        <v>258</v>
      </c>
    </row>
    <row r="4735" spans="1:5" x14ac:dyDescent="0.25">
      <c r="A4735" s="459">
        <v>7345</v>
      </c>
      <c r="B4735" s="460" t="s">
        <v>12882</v>
      </c>
      <c r="C4735" s="459" t="s">
        <v>5127</v>
      </c>
      <c r="D4735" s="463">
        <v>18.05</v>
      </c>
      <c r="E4735" s="462" t="s">
        <v>258</v>
      </c>
    </row>
    <row r="4736" spans="1:5" x14ac:dyDescent="0.25">
      <c r="A4736" s="459">
        <v>35691</v>
      </c>
      <c r="B4736" s="460" t="s">
        <v>12883</v>
      </c>
      <c r="C4736" s="459" t="s">
        <v>5127</v>
      </c>
      <c r="D4736" s="463">
        <v>14.26</v>
      </c>
      <c r="E4736" s="462" t="s">
        <v>258</v>
      </c>
    </row>
    <row r="4737" spans="1:5" x14ac:dyDescent="0.25">
      <c r="A4737" s="459">
        <v>7342</v>
      </c>
      <c r="B4737" s="460" t="s">
        <v>12884</v>
      </c>
      <c r="C4737" s="459" t="s">
        <v>5126</v>
      </c>
      <c r="D4737" s="463">
        <v>1.71</v>
      </c>
      <c r="E4737" s="462" t="s">
        <v>258</v>
      </c>
    </row>
    <row r="4738" spans="1:5" x14ac:dyDescent="0.25">
      <c r="A4738" s="459">
        <v>7306</v>
      </c>
      <c r="B4738" s="460" t="s">
        <v>12885</v>
      </c>
      <c r="C4738" s="459" t="s">
        <v>5127</v>
      </c>
      <c r="D4738" s="463">
        <v>30.5</v>
      </c>
      <c r="E4738" s="462" t="s">
        <v>258</v>
      </c>
    </row>
    <row r="4739" spans="1:5" x14ac:dyDescent="0.25">
      <c r="A4739" s="459">
        <v>154</v>
      </c>
      <c r="B4739" s="460" t="s">
        <v>12886</v>
      </c>
      <c r="C4739" s="459" t="s">
        <v>5127</v>
      </c>
      <c r="D4739" s="463">
        <v>41.88</v>
      </c>
      <c r="E4739" s="462" t="s">
        <v>258</v>
      </c>
    </row>
    <row r="4740" spans="1:5" x14ac:dyDescent="0.25">
      <c r="A4740" s="459">
        <v>7338</v>
      </c>
      <c r="B4740" s="460" t="s">
        <v>12887</v>
      </c>
      <c r="C4740" s="459" t="s">
        <v>5126</v>
      </c>
      <c r="D4740" s="463">
        <v>27.92</v>
      </c>
      <c r="E4740" s="462" t="s">
        <v>258</v>
      </c>
    </row>
    <row r="4741" spans="1:5" ht="25.5" x14ac:dyDescent="0.25">
      <c r="A4741" s="459">
        <v>39574</v>
      </c>
      <c r="B4741" s="460" t="s">
        <v>12888</v>
      </c>
      <c r="C4741" s="459" t="s">
        <v>5122</v>
      </c>
      <c r="D4741" s="463">
        <v>2.52</v>
      </c>
      <c r="E4741" s="462" t="s">
        <v>258</v>
      </c>
    </row>
    <row r="4742" spans="1:5" ht="25.5" x14ac:dyDescent="0.25">
      <c r="A4742" s="459">
        <v>11060</v>
      </c>
      <c r="B4742" s="460" t="s">
        <v>12889</v>
      </c>
      <c r="C4742" s="459" t="s">
        <v>5122</v>
      </c>
      <c r="D4742" s="463">
        <v>24.2</v>
      </c>
      <c r="E4742" s="462" t="s">
        <v>258</v>
      </c>
    </row>
    <row r="4743" spans="1:5" x14ac:dyDescent="0.25">
      <c r="A4743" s="459">
        <v>37401</v>
      </c>
      <c r="B4743" s="460" t="s">
        <v>12890</v>
      </c>
      <c r="C4743" s="459" t="s">
        <v>5122</v>
      </c>
      <c r="D4743" s="463">
        <v>47.26</v>
      </c>
      <c r="E4743" s="462" t="s">
        <v>258</v>
      </c>
    </row>
    <row r="4744" spans="1:5" x14ac:dyDescent="0.25">
      <c r="A4744" s="459">
        <v>7525</v>
      </c>
      <c r="B4744" s="460" t="s">
        <v>12891</v>
      </c>
      <c r="C4744" s="459" t="s">
        <v>5122</v>
      </c>
      <c r="D4744" s="463">
        <v>36.93</v>
      </c>
      <c r="E4744" s="462" t="s">
        <v>258</v>
      </c>
    </row>
    <row r="4745" spans="1:5" x14ac:dyDescent="0.25">
      <c r="A4745" s="459">
        <v>7524</v>
      </c>
      <c r="B4745" s="460" t="s">
        <v>12892</v>
      </c>
      <c r="C4745" s="459" t="s">
        <v>5122</v>
      </c>
      <c r="D4745" s="463">
        <v>34.799999999999997</v>
      </c>
      <c r="E4745" s="462" t="s">
        <v>258</v>
      </c>
    </row>
    <row r="4746" spans="1:5" x14ac:dyDescent="0.25">
      <c r="A4746" s="459">
        <v>38105</v>
      </c>
      <c r="B4746" s="460" t="s">
        <v>12893</v>
      </c>
      <c r="C4746" s="459" t="s">
        <v>5122</v>
      </c>
      <c r="D4746" s="463">
        <v>8.94</v>
      </c>
      <c r="E4746" s="462" t="s">
        <v>258</v>
      </c>
    </row>
    <row r="4747" spans="1:5" ht="25.5" x14ac:dyDescent="0.25">
      <c r="A4747" s="459">
        <v>38084</v>
      </c>
      <c r="B4747" s="460" t="s">
        <v>12894</v>
      </c>
      <c r="C4747" s="459" t="s">
        <v>5122</v>
      </c>
      <c r="D4747" s="463">
        <v>12.69</v>
      </c>
      <c r="E4747" s="462" t="s">
        <v>258</v>
      </c>
    </row>
    <row r="4748" spans="1:5" x14ac:dyDescent="0.25">
      <c r="A4748" s="459">
        <v>38103</v>
      </c>
      <c r="B4748" s="460" t="s">
        <v>12895</v>
      </c>
      <c r="C4748" s="459" t="s">
        <v>5122</v>
      </c>
      <c r="D4748" s="463">
        <v>13.42</v>
      </c>
      <c r="E4748" s="462" t="s">
        <v>258</v>
      </c>
    </row>
    <row r="4749" spans="1:5" ht="25.5" x14ac:dyDescent="0.25">
      <c r="A4749" s="459">
        <v>38082</v>
      </c>
      <c r="B4749" s="460" t="s">
        <v>12896</v>
      </c>
      <c r="C4749" s="459" t="s">
        <v>5122</v>
      </c>
      <c r="D4749" s="463">
        <v>16.53</v>
      </c>
      <c r="E4749" s="462" t="s">
        <v>258</v>
      </c>
    </row>
    <row r="4750" spans="1:5" x14ac:dyDescent="0.25">
      <c r="A4750" s="459">
        <v>38104</v>
      </c>
      <c r="B4750" s="460" t="s">
        <v>12897</v>
      </c>
      <c r="C4750" s="459" t="s">
        <v>5122</v>
      </c>
      <c r="D4750" s="463">
        <v>26.27</v>
      </c>
      <c r="E4750" s="462" t="s">
        <v>258</v>
      </c>
    </row>
    <row r="4751" spans="1:5" ht="25.5" x14ac:dyDescent="0.25">
      <c r="A4751" s="459">
        <v>38083</v>
      </c>
      <c r="B4751" s="460" t="s">
        <v>12898</v>
      </c>
      <c r="C4751" s="459" t="s">
        <v>5122</v>
      </c>
      <c r="D4751" s="463">
        <v>29.17</v>
      </c>
      <c r="E4751" s="462" t="s">
        <v>258</v>
      </c>
    </row>
    <row r="4752" spans="1:5" x14ac:dyDescent="0.25">
      <c r="A4752" s="459">
        <v>38101</v>
      </c>
      <c r="B4752" s="460" t="s">
        <v>12899</v>
      </c>
      <c r="C4752" s="459" t="s">
        <v>5122</v>
      </c>
      <c r="D4752" s="463">
        <v>6.38</v>
      </c>
      <c r="E4752" s="462" t="s">
        <v>258</v>
      </c>
    </row>
    <row r="4753" spans="1:5" ht="25.5" x14ac:dyDescent="0.25">
      <c r="A4753" s="459">
        <v>7528</v>
      </c>
      <c r="B4753" s="460" t="s">
        <v>12900</v>
      </c>
      <c r="C4753" s="459" t="s">
        <v>5122</v>
      </c>
      <c r="D4753" s="463">
        <v>7.5</v>
      </c>
      <c r="E4753" s="462" t="s">
        <v>258</v>
      </c>
    </row>
    <row r="4754" spans="1:5" x14ac:dyDescent="0.25">
      <c r="A4754" s="459">
        <v>12147</v>
      </c>
      <c r="B4754" s="460" t="s">
        <v>12901</v>
      </c>
      <c r="C4754" s="459" t="s">
        <v>5122</v>
      </c>
      <c r="D4754" s="463">
        <v>11.43</v>
      </c>
      <c r="E4754" s="462" t="s">
        <v>258</v>
      </c>
    </row>
    <row r="4755" spans="1:5" ht="25.5" x14ac:dyDescent="0.25">
      <c r="A4755" s="459">
        <v>38075</v>
      </c>
      <c r="B4755" s="460" t="s">
        <v>12902</v>
      </c>
      <c r="C4755" s="459" t="s">
        <v>5122</v>
      </c>
      <c r="D4755" s="463">
        <v>12.99</v>
      </c>
      <c r="E4755" s="462" t="s">
        <v>258</v>
      </c>
    </row>
    <row r="4756" spans="1:5" x14ac:dyDescent="0.25">
      <c r="A4756" s="459">
        <v>38102</v>
      </c>
      <c r="B4756" s="460" t="s">
        <v>12903</v>
      </c>
      <c r="C4756" s="459" t="s">
        <v>5122</v>
      </c>
      <c r="D4756" s="463">
        <v>8.16</v>
      </c>
      <c r="E4756" s="462" t="s">
        <v>258</v>
      </c>
    </row>
    <row r="4757" spans="1:5" ht="25.5" x14ac:dyDescent="0.25">
      <c r="A4757" s="459">
        <v>38076</v>
      </c>
      <c r="B4757" s="460" t="s">
        <v>12904</v>
      </c>
      <c r="C4757" s="459" t="s">
        <v>5122</v>
      </c>
      <c r="D4757" s="463">
        <v>14.56</v>
      </c>
      <c r="E4757" s="462" t="s">
        <v>258</v>
      </c>
    </row>
    <row r="4758" spans="1:5" x14ac:dyDescent="0.25">
      <c r="A4758" s="459">
        <v>7592</v>
      </c>
      <c r="B4758" s="460" t="s">
        <v>12905</v>
      </c>
      <c r="C4758" s="459" t="s">
        <v>5121</v>
      </c>
      <c r="D4758" s="463">
        <v>15.71</v>
      </c>
      <c r="E4758" s="462" t="s">
        <v>374</v>
      </c>
    </row>
    <row r="4759" spans="1:5" x14ac:dyDescent="0.25">
      <c r="A4759" s="459">
        <v>40820</v>
      </c>
      <c r="B4759" s="460" t="s">
        <v>12906</v>
      </c>
      <c r="C4759" s="459" t="s">
        <v>5130</v>
      </c>
      <c r="D4759" s="461">
        <v>2935.84</v>
      </c>
      <c r="E4759" s="462" t="s">
        <v>374</v>
      </c>
    </row>
    <row r="4760" spans="1:5" x14ac:dyDescent="0.25">
      <c r="A4760" s="459">
        <v>11762</v>
      </c>
      <c r="B4760" s="460" t="s">
        <v>12907</v>
      </c>
      <c r="C4760" s="459" t="s">
        <v>5122</v>
      </c>
      <c r="D4760" s="463">
        <v>50.59</v>
      </c>
      <c r="E4760" s="462" t="s">
        <v>258</v>
      </c>
    </row>
    <row r="4761" spans="1:5" ht="25.5" x14ac:dyDescent="0.25">
      <c r="A4761" s="459">
        <v>13418</v>
      </c>
      <c r="B4761" s="460" t="s">
        <v>12908</v>
      </c>
      <c r="C4761" s="459" t="s">
        <v>5122</v>
      </c>
      <c r="D4761" s="463">
        <v>14.13</v>
      </c>
      <c r="E4761" s="462" t="s">
        <v>258</v>
      </c>
    </row>
    <row r="4762" spans="1:5" x14ac:dyDescent="0.25">
      <c r="A4762" s="459">
        <v>13984</v>
      </c>
      <c r="B4762" s="460" t="s">
        <v>12909</v>
      </c>
      <c r="C4762" s="459" t="s">
        <v>5122</v>
      </c>
      <c r="D4762" s="463">
        <v>35.35</v>
      </c>
      <c r="E4762" s="462" t="s">
        <v>258</v>
      </c>
    </row>
    <row r="4763" spans="1:5" ht="25.5" x14ac:dyDescent="0.25">
      <c r="A4763" s="459">
        <v>11772</v>
      </c>
      <c r="B4763" s="460" t="s">
        <v>12910</v>
      </c>
      <c r="C4763" s="459" t="s">
        <v>5122</v>
      </c>
      <c r="D4763" s="463">
        <v>85.85</v>
      </c>
      <c r="E4763" s="462" t="s">
        <v>258</v>
      </c>
    </row>
    <row r="4764" spans="1:5" x14ac:dyDescent="0.25">
      <c r="A4764" s="459">
        <v>36795</v>
      </c>
      <c r="B4764" s="460" t="s">
        <v>12911</v>
      </c>
      <c r="C4764" s="459" t="s">
        <v>5122</v>
      </c>
      <c r="D4764" s="463">
        <v>552.19000000000005</v>
      </c>
      <c r="E4764" s="462" t="s">
        <v>258</v>
      </c>
    </row>
    <row r="4765" spans="1:5" x14ac:dyDescent="0.25">
      <c r="A4765" s="459">
        <v>36796</v>
      </c>
      <c r="B4765" s="460" t="s">
        <v>12912</v>
      </c>
      <c r="C4765" s="459" t="s">
        <v>5122</v>
      </c>
      <c r="D4765" s="463">
        <v>142.16999999999999</v>
      </c>
      <c r="E4765" s="462" t="s">
        <v>258</v>
      </c>
    </row>
    <row r="4766" spans="1:5" x14ac:dyDescent="0.25">
      <c r="A4766" s="459">
        <v>36791</v>
      </c>
      <c r="B4766" s="460" t="s">
        <v>12913</v>
      </c>
      <c r="C4766" s="459" t="s">
        <v>5122</v>
      </c>
      <c r="D4766" s="463">
        <v>73.25</v>
      </c>
      <c r="E4766" s="462" t="s">
        <v>258</v>
      </c>
    </row>
    <row r="4767" spans="1:5" x14ac:dyDescent="0.25">
      <c r="A4767" s="459">
        <v>13415</v>
      </c>
      <c r="B4767" s="460" t="s">
        <v>12914</v>
      </c>
      <c r="C4767" s="459" t="s">
        <v>5122</v>
      </c>
      <c r="D4767" s="463">
        <v>42.58</v>
      </c>
      <c r="E4767" s="462" t="s">
        <v>258</v>
      </c>
    </row>
    <row r="4768" spans="1:5" x14ac:dyDescent="0.25">
      <c r="A4768" s="459">
        <v>36792</v>
      </c>
      <c r="B4768" s="460" t="s">
        <v>12915</v>
      </c>
      <c r="C4768" s="459" t="s">
        <v>5122</v>
      </c>
      <c r="D4768" s="463">
        <v>140.02000000000001</v>
      </c>
      <c r="E4768" s="462" t="s">
        <v>258</v>
      </c>
    </row>
    <row r="4769" spans="1:5" ht="25.5" x14ac:dyDescent="0.25">
      <c r="A4769" s="459">
        <v>11773</v>
      </c>
      <c r="B4769" s="460" t="s">
        <v>12916</v>
      </c>
      <c r="C4769" s="459" t="s">
        <v>5122</v>
      </c>
      <c r="D4769" s="463">
        <v>81.96</v>
      </c>
      <c r="E4769" s="462" t="s">
        <v>258</v>
      </c>
    </row>
    <row r="4770" spans="1:5" x14ac:dyDescent="0.25">
      <c r="A4770" s="459">
        <v>11775</v>
      </c>
      <c r="B4770" s="460" t="s">
        <v>12917</v>
      </c>
      <c r="C4770" s="459" t="s">
        <v>5122</v>
      </c>
      <c r="D4770" s="463">
        <v>85.59</v>
      </c>
      <c r="E4770" s="462" t="s">
        <v>258</v>
      </c>
    </row>
    <row r="4771" spans="1:5" ht="25.5" x14ac:dyDescent="0.25">
      <c r="A4771" s="459">
        <v>13983</v>
      </c>
      <c r="B4771" s="460" t="s">
        <v>12918</v>
      </c>
      <c r="C4771" s="459" t="s">
        <v>5122</v>
      </c>
      <c r="D4771" s="463">
        <v>43.73</v>
      </c>
      <c r="E4771" s="462" t="s">
        <v>258</v>
      </c>
    </row>
    <row r="4772" spans="1:5" ht="25.5" x14ac:dyDescent="0.25">
      <c r="A4772" s="459">
        <v>13416</v>
      </c>
      <c r="B4772" s="460" t="s">
        <v>12919</v>
      </c>
      <c r="C4772" s="459" t="s">
        <v>5122</v>
      </c>
      <c r="D4772" s="463">
        <v>35.26</v>
      </c>
      <c r="E4772" s="462" t="s">
        <v>258</v>
      </c>
    </row>
    <row r="4773" spans="1:5" x14ac:dyDescent="0.25">
      <c r="A4773" s="459">
        <v>13417</v>
      </c>
      <c r="B4773" s="460" t="s">
        <v>12920</v>
      </c>
      <c r="C4773" s="459" t="s">
        <v>5122</v>
      </c>
      <c r="D4773" s="463">
        <v>31.1</v>
      </c>
      <c r="E4773" s="462" t="s">
        <v>258</v>
      </c>
    </row>
    <row r="4774" spans="1:5" x14ac:dyDescent="0.25">
      <c r="A4774" s="459">
        <v>7604</v>
      </c>
      <c r="B4774" s="460" t="s">
        <v>12921</v>
      </c>
      <c r="C4774" s="459" t="s">
        <v>5122</v>
      </c>
      <c r="D4774" s="463">
        <v>13.47</v>
      </c>
      <c r="E4774" s="462" t="s">
        <v>258</v>
      </c>
    </row>
    <row r="4775" spans="1:5" ht="25.5" x14ac:dyDescent="0.25">
      <c r="A4775" s="459">
        <v>11763</v>
      </c>
      <c r="B4775" s="460" t="s">
        <v>12922</v>
      </c>
      <c r="C4775" s="459" t="s">
        <v>5122</v>
      </c>
      <c r="D4775" s="463">
        <v>123.49</v>
      </c>
      <c r="E4775" s="462" t="s">
        <v>258</v>
      </c>
    </row>
    <row r="4776" spans="1:5" ht="25.5" x14ac:dyDescent="0.25">
      <c r="A4776" s="459">
        <v>11764</v>
      </c>
      <c r="B4776" s="460" t="s">
        <v>12923</v>
      </c>
      <c r="C4776" s="459" t="s">
        <v>5122</v>
      </c>
      <c r="D4776" s="463">
        <v>131.9</v>
      </c>
      <c r="E4776" s="462" t="s">
        <v>258</v>
      </c>
    </row>
    <row r="4777" spans="1:5" ht="25.5" x14ac:dyDescent="0.25">
      <c r="A4777" s="459">
        <v>11829</v>
      </c>
      <c r="B4777" s="460" t="s">
        <v>12924</v>
      </c>
      <c r="C4777" s="459" t="s">
        <v>5122</v>
      </c>
      <c r="D4777" s="463">
        <v>31.61</v>
      </c>
      <c r="E4777" s="462" t="s">
        <v>258</v>
      </c>
    </row>
    <row r="4778" spans="1:5" ht="25.5" x14ac:dyDescent="0.25">
      <c r="A4778" s="459">
        <v>11825</v>
      </c>
      <c r="B4778" s="460" t="s">
        <v>12925</v>
      </c>
      <c r="C4778" s="459" t="s">
        <v>5122</v>
      </c>
      <c r="D4778" s="463">
        <v>54.2</v>
      </c>
      <c r="E4778" s="462" t="s">
        <v>258</v>
      </c>
    </row>
    <row r="4779" spans="1:5" ht="25.5" x14ac:dyDescent="0.25">
      <c r="A4779" s="459">
        <v>11767</v>
      </c>
      <c r="B4779" s="460" t="s">
        <v>12926</v>
      </c>
      <c r="C4779" s="459" t="s">
        <v>5122</v>
      </c>
      <c r="D4779" s="463">
        <v>218.94</v>
      </c>
      <c r="E4779" s="462" t="s">
        <v>258</v>
      </c>
    </row>
    <row r="4780" spans="1:5" ht="25.5" x14ac:dyDescent="0.25">
      <c r="A4780" s="459">
        <v>11830</v>
      </c>
      <c r="B4780" s="460" t="s">
        <v>12927</v>
      </c>
      <c r="C4780" s="459" t="s">
        <v>5122</v>
      </c>
      <c r="D4780" s="463">
        <v>34.159999999999997</v>
      </c>
      <c r="E4780" s="462" t="s">
        <v>258</v>
      </c>
    </row>
    <row r="4781" spans="1:5" ht="25.5" x14ac:dyDescent="0.25">
      <c r="A4781" s="459">
        <v>11766</v>
      </c>
      <c r="B4781" s="460" t="s">
        <v>12928</v>
      </c>
      <c r="C4781" s="459" t="s">
        <v>5122</v>
      </c>
      <c r="D4781" s="463">
        <v>60.72</v>
      </c>
      <c r="E4781" s="462" t="s">
        <v>258</v>
      </c>
    </row>
    <row r="4782" spans="1:5" ht="25.5" x14ac:dyDescent="0.25">
      <c r="A4782" s="459">
        <v>11765</v>
      </c>
      <c r="B4782" s="460" t="s">
        <v>12929</v>
      </c>
      <c r="C4782" s="459" t="s">
        <v>5122</v>
      </c>
      <c r="D4782" s="463">
        <v>82.69</v>
      </c>
      <c r="E4782" s="462" t="s">
        <v>258</v>
      </c>
    </row>
    <row r="4783" spans="1:5" ht="25.5" x14ac:dyDescent="0.25">
      <c r="A4783" s="459">
        <v>11824</v>
      </c>
      <c r="B4783" s="460" t="s">
        <v>12930</v>
      </c>
      <c r="C4783" s="459" t="s">
        <v>5122</v>
      </c>
      <c r="D4783" s="463">
        <v>62.63</v>
      </c>
      <c r="E4783" s="462" t="s">
        <v>258</v>
      </c>
    </row>
    <row r="4784" spans="1:5" x14ac:dyDescent="0.25">
      <c r="A4784" s="459">
        <v>11777</v>
      </c>
      <c r="B4784" s="460" t="s">
        <v>12931</v>
      </c>
      <c r="C4784" s="459" t="s">
        <v>5122</v>
      </c>
      <c r="D4784" s="463">
        <v>108.2</v>
      </c>
      <c r="E4784" s="462" t="s">
        <v>258</v>
      </c>
    </row>
    <row r="4785" spans="1:5" ht="25.5" x14ac:dyDescent="0.25">
      <c r="A4785" s="459">
        <v>7602</v>
      </c>
      <c r="B4785" s="460" t="s">
        <v>12932</v>
      </c>
      <c r="C4785" s="459" t="s">
        <v>5122</v>
      </c>
      <c r="D4785" s="463">
        <v>13.35</v>
      </c>
      <c r="E4785" s="462" t="s">
        <v>258</v>
      </c>
    </row>
    <row r="4786" spans="1:5" ht="25.5" x14ac:dyDescent="0.25">
      <c r="A4786" s="459">
        <v>7603</v>
      </c>
      <c r="B4786" s="460" t="s">
        <v>12933</v>
      </c>
      <c r="C4786" s="459" t="s">
        <v>5122</v>
      </c>
      <c r="D4786" s="463">
        <v>12.95</v>
      </c>
      <c r="E4786" s="462" t="s">
        <v>258</v>
      </c>
    </row>
    <row r="4787" spans="1:5" ht="25.5" x14ac:dyDescent="0.25">
      <c r="A4787" s="459">
        <v>11826</v>
      </c>
      <c r="B4787" s="460" t="s">
        <v>12934</v>
      </c>
      <c r="C4787" s="459" t="s">
        <v>5122</v>
      </c>
      <c r="D4787" s="463">
        <v>52.6</v>
      </c>
      <c r="E4787" s="462" t="s">
        <v>258</v>
      </c>
    </row>
    <row r="4788" spans="1:5" ht="25.5" x14ac:dyDescent="0.25">
      <c r="A4788" s="459">
        <v>7606</v>
      </c>
      <c r="B4788" s="460" t="s">
        <v>12935</v>
      </c>
      <c r="C4788" s="459" t="s">
        <v>5122</v>
      </c>
      <c r="D4788" s="463">
        <v>54.81</v>
      </c>
      <c r="E4788" s="462" t="s">
        <v>258</v>
      </c>
    </row>
    <row r="4789" spans="1:5" ht="25.5" x14ac:dyDescent="0.25">
      <c r="A4789" s="459">
        <v>40329</v>
      </c>
      <c r="B4789" s="460" t="s">
        <v>12936</v>
      </c>
      <c r="C4789" s="459" t="s">
        <v>5122</v>
      </c>
      <c r="D4789" s="463">
        <v>26.51</v>
      </c>
      <c r="E4789" s="462" t="s">
        <v>258</v>
      </c>
    </row>
    <row r="4790" spans="1:5" ht="25.5" x14ac:dyDescent="0.25">
      <c r="A4790" s="459">
        <v>11823</v>
      </c>
      <c r="B4790" s="460" t="s">
        <v>12937</v>
      </c>
      <c r="C4790" s="459" t="s">
        <v>5122</v>
      </c>
      <c r="D4790" s="463">
        <v>11.46</v>
      </c>
      <c r="E4790" s="462" t="s">
        <v>258</v>
      </c>
    </row>
    <row r="4791" spans="1:5" x14ac:dyDescent="0.25">
      <c r="A4791" s="459">
        <v>11822</v>
      </c>
      <c r="B4791" s="460" t="s">
        <v>12938</v>
      </c>
      <c r="C4791" s="459" t="s">
        <v>5122</v>
      </c>
      <c r="D4791" s="463">
        <v>23.08</v>
      </c>
      <c r="E4791" s="462" t="s">
        <v>258</v>
      </c>
    </row>
    <row r="4792" spans="1:5" x14ac:dyDescent="0.25">
      <c r="A4792" s="459">
        <v>11831</v>
      </c>
      <c r="B4792" s="460" t="s">
        <v>12939</v>
      </c>
      <c r="C4792" s="459" t="s">
        <v>5122</v>
      </c>
      <c r="D4792" s="463">
        <v>17.52</v>
      </c>
      <c r="E4792" s="462" t="s">
        <v>258</v>
      </c>
    </row>
    <row r="4793" spans="1:5" ht="25.5" x14ac:dyDescent="0.25">
      <c r="A4793" s="459">
        <v>7613</v>
      </c>
      <c r="B4793" s="460" t="s">
        <v>12940</v>
      </c>
      <c r="C4793" s="459" t="s">
        <v>5122</v>
      </c>
      <c r="D4793" s="461">
        <v>52005.85</v>
      </c>
      <c r="E4793" s="462" t="s">
        <v>258</v>
      </c>
    </row>
    <row r="4794" spans="1:5" ht="25.5" x14ac:dyDescent="0.25">
      <c r="A4794" s="459">
        <v>7619</v>
      </c>
      <c r="B4794" s="460" t="s">
        <v>12941</v>
      </c>
      <c r="C4794" s="459" t="s">
        <v>5122</v>
      </c>
      <c r="D4794" s="461">
        <v>8038.99</v>
      </c>
      <c r="E4794" s="462" t="s">
        <v>258</v>
      </c>
    </row>
    <row r="4795" spans="1:5" ht="25.5" x14ac:dyDescent="0.25">
      <c r="A4795" s="459">
        <v>12076</v>
      </c>
      <c r="B4795" s="460" t="s">
        <v>12942</v>
      </c>
      <c r="C4795" s="459" t="s">
        <v>5122</v>
      </c>
      <c r="D4795" s="461">
        <v>3687.61</v>
      </c>
      <c r="E4795" s="462" t="s">
        <v>258</v>
      </c>
    </row>
    <row r="4796" spans="1:5" ht="25.5" x14ac:dyDescent="0.25">
      <c r="A4796" s="459">
        <v>7614</v>
      </c>
      <c r="B4796" s="460" t="s">
        <v>12943</v>
      </c>
      <c r="C4796" s="459" t="s">
        <v>5122</v>
      </c>
      <c r="D4796" s="461">
        <v>10139.08</v>
      </c>
      <c r="E4796" s="462" t="s">
        <v>258</v>
      </c>
    </row>
    <row r="4797" spans="1:5" ht="25.5" x14ac:dyDescent="0.25">
      <c r="A4797" s="459">
        <v>7618</v>
      </c>
      <c r="B4797" s="460" t="s">
        <v>12944</v>
      </c>
      <c r="C4797" s="459" t="s">
        <v>5122</v>
      </c>
      <c r="D4797" s="461">
        <v>65759.59</v>
      </c>
      <c r="E4797" s="462" t="s">
        <v>258</v>
      </c>
    </row>
    <row r="4798" spans="1:5" ht="25.5" x14ac:dyDescent="0.25">
      <c r="A4798" s="459">
        <v>7620</v>
      </c>
      <c r="B4798" s="460" t="s">
        <v>12945</v>
      </c>
      <c r="C4798" s="459" t="s">
        <v>5122</v>
      </c>
      <c r="D4798" s="461">
        <v>14223.64</v>
      </c>
      <c r="E4798" s="462" t="s">
        <v>258</v>
      </c>
    </row>
    <row r="4799" spans="1:5" ht="25.5" x14ac:dyDescent="0.25">
      <c r="A4799" s="459">
        <v>7610</v>
      </c>
      <c r="B4799" s="460" t="s">
        <v>12946</v>
      </c>
      <c r="C4799" s="459" t="s">
        <v>5122</v>
      </c>
      <c r="D4799" s="461">
        <v>4504.1499999999996</v>
      </c>
      <c r="E4799" s="462" t="s">
        <v>258</v>
      </c>
    </row>
    <row r="4800" spans="1:5" ht="25.5" x14ac:dyDescent="0.25">
      <c r="A4800" s="459">
        <v>7615</v>
      </c>
      <c r="B4800" s="460" t="s">
        <v>12947</v>
      </c>
      <c r="C4800" s="459" t="s">
        <v>5122</v>
      </c>
      <c r="D4800" s="461">
        <v>16594.25</v>
      </c>
      <c r="E4800" s="462" t="s">
        <v>258</v>
      </c>
    </row>
    <row r="4801" spans="1:5" ht="25.5" x14ac:dyDescent="0.25">
      <c r="A4801" s="459">
        <v>7617</v>
      </c>
      <c r="B4801" s="460" t="s">
        <v>12948</v>
      </c>
      <c r="C4801" s="459" t="s">
        <v>5122</v>
      </c>
      <c r="D4801" s="461">
        <v>5030.95</v>
      </c>
      <c r="E4801" s="462" t="s">
        <v>258</v>
      </c>
    </row>
    <row r="4802" spans="1:5" ht="25.5" x14ac:dyDescent="0.25">
      <c r="A4802" s="459">
        <v>7616</v>
      </c>
      <c r="B4802" s="460" t="s">
        <v>12949</v>
      </c>
      <c r="C4802" s="459" t="s">
        <v>5122</v>
      </c>
      <c r="D4802" s="461">
        <v>27079.18</v>
      </c>
      <c r="E4802" s="462" t="s">
        <v>258</v>
      </c>
    </row>
    <row r="4803" spans="1:5" ht="25.5" x14ac:dyDescent="0.25">
      <c r="A4803" s="459">
        <v>7611</v>
      </c>
      <c r="B4803" s="460" t="s">
        <v>12950</v>
      </c>
      <c r="C4803" s="459" t="s">
        <v>5122</v>
      </c>
      <c r="D4803" s="461">
        <v>6506</v>
      </c>
      <c r="E4803" s="462" t="s">
        <v>258</v>
      </c>
    </row>
    <row r="4804" spans="1:5" ht="25.5" x14ac:dyDescent="0.25">
      <c r="A4804" s="459">
        <v>7612</v>
      </c>
      <c r="B4804" s="460" t="s">
        <v>12951</v>
      </c>
      <c r="C4804" s="459" t="s">
        <v>5122</v>
      </c>
      <c r="D4804" s="461">
        <v>37143.72</v>
      </c>
      <c r="E4804" s="462" t="s">
        <v>258</v>
      </c>
    </row>
    <row r="4805" spans="1:5" x14ac:dyDescent="0.25">
      <c r="A4805" s="459">
        <v>37371</v>
      </c>
      <c r="B4805" s="460" t="s">
        <v>12952</v>
      </c>
      <c r="C4805" s="459" t="s">
        <v>5121</v>
      </c>
      <c r="D4805" s="463">
        <v>1.36</v>
      </c>
      <c r="E4805" s="462" t="s">
        <v>374</v>
      </c>
    </row>
    <row r="4806" spans="1:5" x14ac:dyDescent="0.25">
      <c r="A4806" s="459">
        <v>40861</v>
      </c>
      <c r="B4806" s="460" t="s">
        <v>12953</v>
      </c>
      <c r="C4806" s="459" t="s">
        <v>5130</v>
      </c>
      <c r="D4806" s="463">
        <v>257.26</v>
      </c>
      <c r="E4806" s="462" t="s">
        <v>374</v>
      </c>
    </row>
    <row r="4807" spans="1:5" ht="25.5" x14ac:dyDescent="0.25">
      <c r="A4807" s="459">
        <v>36510</v>
      </c>
      <c r="B4807" s="460" t="s">
        <v>12954</v>
      </c>
      <c r="C4807" s="459" t="s">
        <v>5122</v>
      </c>
      <c r="D4807" s="461">
        <v>556574.9</v>
      </c>
      <c r="E4807" s="462" t="s">
        <v>258</v>
      </c>
    </row>
    <row r="4808" spans="1:5" ht="25.5" x14ac:dyDescent="0.25">
      <c r="A4808" s="459">
        <v>25020</v>
      </c>
      <c r="B4808" s="460" t="s">
        <v>12955</v>
      </c>
      <c r="C4808" s="459" t="s">
        <v>5122</v>
      </c>
      <c r="D4808" s="461">
        <v>2292892.77</v>
      </c>
      <c r="E4808" s="462" t="s">
        <v>258</v>
      </c>
    </row>
    <row r="4809" spans="1:5" ht="25.5" x14ac:dyDescent="0.25">
      <c r="A4809" s="459">
        <v>7622</v>
      </c>
      <c r="B4809" s="460" t="s">
        <v>12956</v>
      </c>
      <c r="C4809" s="459" t="s">
        <v>5122</v>
      </c>
      <c r="D4809" s="461">
        <v>539959</v>
      </c>
      <c r="E4809" s="462" t="s">
        <v>258</v>
      </c>
    </row>
    <row r="4810" spans="1:5" ht="25.5" x14ac:dyDescent="0.25">
      <c r="A4810" s="459">
        <v>7624</v>
      </c>
      <c r="B4810" s="460" t="s">
        <v>12957</v>
      </c>
      <c r="C4810" s="459" t="s">
        <v>5122</v>
      </c>
      <c r="D4810" s="461">
        <v>700000</v>
      </c>
      <c r="E4810" s="462" t="s">
        <v>258</v>
      </c>
    </row>
    <row r="4811" spans="1:5" ht="25.5" x14ac:dyDescent="0.25">
      <c r="A4811" s="459">
        <v>7625</v>
      </c>
      <c r="B4811" s="460" t="s">
        <v>12958</v>
      </c>
      <c r="C4811" s="459" t="s">
        <v>5122</v>
      </c>
      <c r="D4811" s="461">
        <v>695718.59</v>
      </c>
      <c r="E4811" s="462" t="s">
        <v>258</v>
      </c>
    </row>
    <row r="4812" spans="1:5" ht="25.5" x14ac:dyDescent="0.25">
      <c r="A4812" s="459">
        <v>7623</v>
      </c>
      <c r="B4812" s="460" t="s">
        <v>12959</v>
      </c>
      <c r="C4812" s="459" t="s">
        <v>5122</v>
      </c>
      <c r="D4812" s="461">
        <v>2292892.77</v>
      </c>
      <c r="E4812" s="462" t="s">
        <v>258</v>
      </c>
    </row>
    <row r="4813" spans="1:5" ht="25.5" x14ac:dyDescent="0.25">
      <c r="A4813" s="459">
        <v>36508</v>
      </c>
      <c r="B4813" s="460" t="s">
        <v>12960</v>
      </c>
      <c r="C4813" s="459" t="s">
        <v>5122</v>
      </c>
      <c r="D4813" s="461">
        <v>1031204.86</v>
      </c>
      <c r="E4813" s="462" t="s">
        <v>258</v>
      </c>
    </row>
    <row r="4814" spans="1:5" ht="25.5" x14ac:dyDescent="0.25">
      <c r="A4814" s="459">
        <v>36509</v>
      </c>
      <c r="B4814" s="460" t="s">
        <v>12961</v>
      </c>
      <c r="C4814" s="459" t="s">
        <v>5122</v>
      </c>
      <c r="D4814" s="461">
        <v>565137.57999999996</v>
      </c>
      <c r="E4814" s="462" t="s">
        <v>258</v>
      </c>
    </row>
    <row r="4815" spans="1:5" x14ac:dyDescent="0.25">
      <c r="A4815" s="459">
        <v>13238</v>
      </c>
      <c r="B4815" s="460" t="s">
        <v>12962</v>
      </c>
      <c r="C4815" s="459" t="s">
        <v>5122</v>
      </c>
      <c r="D4815" s="461">
        <v>156028.01999999999</v>
      </c>
      <c r="E4815" s="462" t="s">
        <v>258</v>
      </c>
    </row>
    <row r="4816" spans="1:5" x14ac:dyDescent="0.25">
      <c r="A4816" s="459">
        <v>36511</v>
      </c>
      <c r="B4816" s="460" t="s">
        <v>12963</v>
      </c>
      <c r="C4816" s="459" t="s">
        <v>5122</v>
      </c>
      <c r="D4816" s="461">
        <v>180794.38</v>
      </c>
      <c r="E4816" s="462" t="s">
        <v>258</v>
      </c>
    </row>
    <row r="4817" spans="1:5" x14ac:dyDescent="0.25">
      <c r="A4817" s="459">
        <v>36515</v>
      </c>
      <c r="B4817" s="460" t="s">
        <v>12964</v>
      </c>
      <c r="C4817" s="459" t="s">
        <v>5122</v>
      </c>
      <c r="D4817" s="461">
        <v>53247.65</v>
      </c>
      <c r="E4817" s="462" t="s">
        <v>258</v>
      </c>
    </row>
    <row r="4818" spans="1:5" x14ac:dyDescent="0.25">
      <c r="A4818" s="459">
        <v>10598</v>
      </c>
      <c r="B4818" s="460" t="s">
        <v>12965</v>
      </c>
      <c r="C4818" s="459" t="s">
        <v>5122</v>
      </c>
      <c r="D4818" s="461">
        <v>86349.119999999995</v>
      </c>
      <c r="E4818" s="462" t="s">
        <v>258</v>
      </c>
    </row>
    <row r="4819" spans="1:5" x14ac:dyDescent="0.25">
      <c r="A4819" s="459">
        <v>7640</v>
      </c>
      <c r="B4819" s="460" t="s">
        <v>12966</v>
      </c>
      <c r="C4819" s="459" t="s">
        <v>5122</v>
      </c>
      <c r="D4819" s="461">
        <v>132500</v>
      </c>
      <c r="E4819" s="462" t="s">
        <v>258</v>
      </c>
    </row>
    <row r="4820" spans="1:5" x14ac:dyDescent="0.25">
      <c r="A4820" s="459">
        <v>36513</v>
      </c>
      <c r="B4820" s="460" t="s">
        <v>12967</v>
      </c>
      <c r="C4820" s="459" t="s">
        <v>5122</v>
      </c>
      <c r="D4820" s="461">
        <v>127639.59</v>
      </c>
      <c r="E4820" s="462" t="s">
        <v>258</v>
      </c>
    </row>
    <row r="4821" spans="1:5" x14ac:dyDescent="0.25">
      <c r="A4821" s="459">
        <v>36514</v>
      </c>
      <c r="B4821" s="460" t="s">
        <v>12968</v>
      </c>
      <c r="C4821" s="459" t="s">
        <v>5122</v>
      </c>
      <c r="D4821" s="461">
        <v>142406.53</v>
      </c>
      <c r="E4821" s="462" t="s">
        <v>258</v>
      </c>
    </row>
    <row r="4822" spans="1:5" ht="25.5" x14ac:dyDescent="0.25">
      <c r="A4822" s="459">
        <v>36149</v>
      </c>
      <c r="B4822" s="460" t="s">
        <v>12969</v>
      </c>
      <c r="C4822" s="459" t="s">
        <v>5122</v>
      </c>
      <c r="D4822" s="463">
        <v>131.6</v>
      </c>
      <c r="E4822" s="462" t="s">
        <v>258</v>
      </c>
    </row>
    <row r="4823" spans="1:5" ht="25.5" x14ac:dyDescent="0.25">
      <c r="A4823" s="459">
        <v>43066</v>
      </c>
      <c r="B4823" s="460" t="s">
        <v>12970</v>
      </c>
      <c r="C4823" s="459" t="s">
        <v>5125</v>
      </c>
      <c r="D4823" s="463">
        <v>5.0199999999999996</v>
      </c>
      <c r="E4823" s="462" t="s">
        <v>258</v>
      </c>
    </row>
    <row r="4824" spans="1:5" x14ac:dyDescent="0.25">
      <c r="A4824" s="459">
        <v>11581</v>
      </c>
      <c r="B4824" s="460" t="s">
        <v>12971</v>
      </c>
      <c r="C4824" s="459" t="s">
        <v>5125</v>
      </c>
      <c r="D4824" s="463">
        <v>23.58</v>
      </c>
      <c r="E4824" s="462" t="s">
        <v>258</v>
      </c>
    </row>
    <row r="4825" spans="1:5" x14ac:dyDescent="0.25">
      <c r="A4825" s="459">
        <v>11580</v>
      </c>
      <c r="B4825" s="460" t="s">
        <v>12972</v>
      </c>
      <c r="C4825" s="459" t="s">
        <v>5125</v>
      </c>
      <c r="D4825" s="463">
        <v>10.74</v>
      </c>
      <c r="E4825" s="462" t="s">
        <v>258</v>
      </c>
    </row>
    <row r="4826" spans="1:5" ht="25.5" x14ac:dyDescent="0.25">
      <c r="A4826" s="459">
        <v>38177</v>
      </c>
      <c r="B4826" s="460" t="s">
        <v>12973</v>
      </c>
      <c r="C4826" s="459" t="s">
        <v>5122</v>
      </c>
      <c r="D4826" s="463">
        <v>7.28</v>
      </c>
      <c r="E4826" s="462" t="s">
        <v>258</v>
      </c>
    </row>
    <row r="4827" spans="1:5" x14ac:dyDescent="0.25">
      <c r="A4827" s="459">
        <v>10743</v>
      </c>
      <c r="B4827" s="460" t="s">
        <v>12974</v>
      </c>
      <c r="C4827" s="459" t="s">
        <v>5122</v>
      </c>
      <c r="D4827" s="463">
        <v>561.91</v>
      </c>
      <c r="E4827" s="462" t="s">
        <v>258</v>
      </c>
    </row>
    <row r="4828" spans="1:5" ht="25.5" x14ac:dyDescent="0.25">
      <c r="A4828" s="459">
        <v>39848</v>
      </c>
      <c r="B4828" s="460" t="s">
        <v>12975</v>
      </c>
      <c r="C4828" s="459" t="s">
        <v>5125</v>
      </c>
      <c r="D4828" s="463">
        <v>1.1499999999999999</v>
      </c>
      <c r="E4828" s="462" t="s">
        <v>258</v>
      </c>
    </row>
    <row r="4829" spans="1:5" x14ac:dyDescent="0.25">
      <c r="A4829" s="459">
        <v>20999</v>
      </c>
      <c r="B4829" s="460" t="s">
        <v>12976</v>
      </c>
      <c r="C4829" s="459" t="s">
        <v>5125</v>
      </c>
      <c r="D4829" s="463">
        <v>7.32</v>
      </c>
      <c r="E4829" s="462" t="s">
        <v>258</v>
      </c>
    </row>
    <row r="4830" spans="1:5" x14ac:dyDescent="0.25">
      <c r="A4830" s="459">
        <v>21001</v>
      </c>
      <c r="B4830" s="460" t="s">
        <v>12977</v>
      </c>
      <c r="C4830" s="459" t="s">
        <v>5125</v>
      </c>
      <c r="D4830" s="463">
        <v>13.66</v>
      </c>
      <c r="E4830" s="462" t="s">
        <v>258</v>
      </c>
    </row>
    <row r="4831" spans="1:5" x14ac:dyDescent="0.25">
      <c r="A4831" s="459">
        <v>21003</v>
      </c>
      <c r="B4831" s="460" t="s">
        <v>12978</v>
      </c>
      <c r="C4831" s="459" t="s">
        <v>5125</v>
      </c>
      <c r="D4831" s="463">
        <v>22.44</v>
      </c>
      <c r="E4831" s="462" t="s">
        <v>258</v>
      </c>
    </row>
    <row r="4832" spans="1:5" x14ac:dyDescent="0.25">
      <c r="A4832" s="459">
        <v>21006</v>
      </c>
      <c r="B4832" s="460" t="s">
        <v>12979</v>
      </c>
      <c r="C4832" s="459" t="s">
        <v>5125</v>
      </c>
      <c r="D4832" s="463">
        <v>47.63</v>
      </c>
      <c r="E4832" s="462" t="s">
        <v>258</v>
      </c>
    </row>
    <row r="4833" spans="1:5" ht="25.5" x14ac:dyDescent="0.25">
      <c r="A4833" s="459">
        <v>21019</v>
      </c>
      <c r="B4833" s="460" t="s">
        <v>12980</v>
      </c>
      <c r="C4833" s="459" t="s">
        <v>5125</v>
      </c>
      <c r="D4833" s="463">
        <v>16.559999999999999</v>
      </c>
      <c r="E4833" s="462" t="s">
        <v>258</v>
      </c>
    </row>
    <row r="4834" spans="1:5" ht="25.5" x14ac:dyDescent="0.25">
      <c r="A4834" s="459">
        <v>21021</v>
      </c>
      <c r="B4834" s="460" t="s">
        <v>12981</v>
      </c>
      <c r="C4834" s="459" t="s">
        <v>5125</v>
      </c>
      <c r="D4834" s="463">
        <v>26.17</v>
      </c>
      <c r="E4834" s="462" t="s">
        <v>258</v>
      </c>
    </row>
    <row r="4835" spans="1:5" ht="25.5" x14ac:dyDescent="0.25">
      <c r="A4835" s="459">
        <v>21024</v>
      </c>
      <c r="B4835" s="460" t="s">
        <v>12982</v>
      </c>
      <c r="C4835" s="459" t="s">
        <v>5125</v>
      </c>
      <c r="D4835" s="463">
        <v>56.08</v>
      </c>
      <c r="E4835" s="462" t="s">
        <v>258</v>
      </c>
    </row>
    <row r="4836" spans="1:5" x14ac:dyDescent="0.25">
      <c r="A4836" s="459">
        <v>40624</v>
      </c>
      <c r="B4836" s="460" t="s">
        <v>12983</v>
      </c>
      <c r="C4836" s="459" t="s">
        <v>5125</v>
      </c>
      <c r="D4836" s="463">
        <v>42.74</v>
      </c>
      <c r="E4836" s="462" t="s">
        <v>258</v>
      </c>
    </row>
    <row r="4837" spans="1:5" x14ac:dyDescent="0.25">
      <c r="A4837" s="459">
        <v>13127</v>
      </c>
      <c r="B4837" s="460" t="s">
        <v>12984</v>
      </c>
      <c r="C4837" s="459" t="s">
        <v>5125</v>
      </c>
      <c r="D4837" s="463">
        <v>19.059999999999999</v>
      </c>
      <c r="E4837" s="462" t="s">
        <v>258</v>
      </c>
    </row>
    <row r="4838" spans="1:5" x14ac:dyDescent="0.25">
      <c r="A4838" s="459">
        <v>13137</v>
      </c>
      <c r="B4838" s="460" t="s">
        <v>12985</v>
      </c>
      <c r="C4838" s="459" t="s">
        <v>5125</v>
      </c>
      <c r="D4838" s="463">
        <v>25.3</v>
      </c>
      <c r="E4838" s="462" t="s">
        <v>258</v>
      </c>
    </row>
    <row r="4839" spans="1:5" x14ac:dyDescent="0.25">
      <c r="A4839" s="459">
        <v>20989</v>
      </c>
      <c r="B4839" s="460" t="s">
        <v>12986</v>
      </c>
      <c r="C4839" s="459" t="s">
        <v>5125</v>
      </c>
      <c r="D4839" s="463">
        <v>906.35</v>
      </c>
      <c r="E4839" s="462" t="s">
        <v>258</v>
      </c>
    </row>
    <row r="4840" spans="1:5" x14ac:dyDescent="0.25">
      <c r="A4840" s="459">
        <v>21147</v>
      </c>
      <c r="B4840" s="460" t="s">
        <v>12987</v>
      </c>
      <c r="C4840" s="459" t="s">
        <v>5125</v>
      </c>
      <c r="D4840" s="463">
        <v>84.98</v>
      </c>
      <c r="E4840" s="462" t="s">
        <v>258</v>
      </c>
    </row>
    <row r="4841" spans="1:5" x14ac:dyDescent="0.25">
      <c r="A4841" s="459">
        <v>21148</v>
      </c>
      <c r="B4841" s="460" t="s">
        <v>12988</v>
      </c>
      <c r="C4841" s="459" t="s">
        <v>5125</v>
      </c>
      <c r="D4841" s="463">
        <v>52.45</v>
      </c>
      <c r="E4841" s="462" t="s">
        <v>258</v>
      </c>
    </row>
    <row r="4842" spans="1:5" x14ac:dyDescent="0.25">
      <c r="A4842" s="459">
        <v>20984</v>
      </c>
      <c r="B4842" s="460" t="s">
        <v>12989</v>
      </c>
      <c r="C4842" s="459" t="s">
        <v>5125</v>
      </c>
      <c r="D4842" s="461">
        <v>1739.1</v>
      </c>
      <c r="E4842" s="462" t="s">
        <v>258</v>
      </c>
    </row>
    <row r="4843" spans="1:5" x14ac:dyDescent="0.25">
      <c r="A4843" s="459">
        <v>13042</v>
      </c>
      <c r="B4843" s="460" t="s">
        <v>12990</v>
      </c>
      <c r="C4843" s="459" t="s">
        <v>5125</v>
      </c>
      <c r="D4843" s="463">
        <v>963.72</v>
      </c>
      <c r="E4843" s="462" t="s">
        <v>258</v>
      </c>
    </row>
    <row r="4844" spans="1:5" x14ac:dyDescent="0.25">
      <c r="A4844" s="459">
        <v>21150</v>
      </c>
      <c r="B4844" s="460" t="s">
        <v>12991</v>
      </c>
      <c r="C4844" s="459" t="s">
        <v>5125</v>
      </c>
      <c r="D4844" s="463">
        <v>26</v>
      </c>
      <c r="E4844" s="462" t="s">
        <v>258</v>
      </c>
    </row>
    <row r="4845" spans="1:5" x14ac:dyDescent="0.25">
      <c r="A4845" s="459">
        <v>13141</v>
      </c>
      <c r="B4845" s="460" t="s">
        <v>12992</v>
      </c>
      <c r="C4845" s="459" t="s">
        <v>5125</v>
      </c>
      <c r="D4845" s="463">
        <v>32.76</v>
      </c>
      <c r="E4845" s="462" t="s">
        <v>258</v>
      </c>
    </row>
    <row r="4846" spans="1:5" x14ac:dyDescent="0.25">
      <c r="A4846" s="459">
        <v>21151</v>
      </c>
      <c r="B4846" s="460" t="s">
        <v>12993</v>
      </c>
      <c r="C4846" s="459" t="s">
        <v>5125</v>
      </c>
      <c r="D4846" s="463">
        <v>155.66999999999999</v>
      </c>
      <c r="E4846" s="462" t="s">
        <v>258</v>
      </c>
    </row>
    <row r="4847" spans="1:5" x14ac:dyDescent="0.25">
      <c r="A4847" s="459">
        <v>13142</v>
      </c>
      <c r="B4847" s="460" t="s">
        <v>12994</v>
      </c>
      <c r="C4847" s="459" t="s">
        <v>5125</v>
      </c>
      <c r="D4847" s="463">
        <v>222.54</v>
      </c>
      <c r="E4847" s="462" t="s">
        <v>258</v>
      </c>
    </row>
    <row r="4848" spans="1:5" x14ac:dyDescent="0.25">
      <c r="A4848" s="459">
        <v>20994</v>
      </c>
      <c r="B4848" s="460" t="s">
        <v>12995</v>
      </c>
      <c r="C4848" s="459" t="s">
        <v>5125</v>
      </c>
      <c r="D4848" s="463">
        <v>419.59</v>
      </c>
      <c r="E4848" s="462" t="s">
        <v>258</v>
      </c>
    </row>
    <row r="4849" spans="1:5" x14ac:dyDescent="0.25">
      <c r="A4849" s="459">
        <v>7672</v>
      </c>
      <c r="B4849" s="460" t="s">
        <v>12996</v>
      </c>
      <c r="C4849" s="459" t="s">
        <v>5125</v>
      </c>
      <c r="D4849" s="463">
        <v>274.88</v>
      </c>
      <c r="E4849" s="462" t="s">
        <v>258</v>
      </c>
    </row>
    <row r="4850" spans="1:5" x14ac:dyDescent="0.25">
      <c r="A4850" s="459">
        <v>20995</v>
      </c>
      <c r="B4850" s="460" t="s">
        <v>12997</v>
      </c>
      <c r="C4850" s="459" t="s">
        <v>5125</v>
      </c>
      <c r="D4850" s="463">
        <v>551.41999999999996</v>
      </c>
      <c r="E4850" s="462" t="s">
        <v>258</v>
      </c>
    </row>
    <row r="4851" spans="1:5" x14ac:dyDescent="0.25">
      <c r="A4851" s="459">
        <v>7690</v>
      </c>
      <c r="B4851" s="460" t="s">
        <v>12998</v>
      </c>
      <c r="C4851" s="459" t="s">
        <v>5125</v>
      </c>
      <c r="D4851" s="463">
        <v>318.92</v>
      </c>
      <c r="E4851" s="462" t="s">
        <v>258</v>
      </c>
    </row>
    <row r="4852" spans="1:5" x14ac:dyDescent="0.25">
      <c r="A4852" s="459">
        <v>20980</v>
      </c>
      <c r="B4852" s="460" t="s">
        <v>12999</v>
      </c>
      <c r="C4852" s="459" t="s">
        <v>5125</v>
      </c>
      <c r="D4852" s="463">
        <v>347.91</v>
      </c>
      <c r="E4852" s="462" t="s">
        <v>258</v>
      </c>
    </row>
    <row r="4853" spans="1:5" x14ac:dyDescent="0.25">
      <c r="A4853" s="459">
        <v>7661</v>
      </c>
      <c r="B4853" s="460" t="s">
        <v>13000</v>
      </c>
      <c r="C4853" s="459" t="s">
        <v>5125</v>
      </c>
      <c r="D4853" s="463">
        <v>413.87</v>
      </c>
      <c r="E4853" s="462" t="s">
        <v>258</v>
      </c>
    </row>
    <row r="4854" spans="1:5" ht="25.5" x14ac:dyDescent="0.25">
      <c r="A4854" s="459">
        <v>21016</v>
      </c>
      <c r="B4854" s="460" t="s">
        <v>13001</v>
      </c>
      <c r="C4854" s="459" t="s">
        <v>5125</v>
      </c>
      <c r="D4854" s="463">
        <v>100.28</v>
      </c>
      <c r="E4854" s="462" t="s">
        <v>258</v>
      </c>
    </row>
    <row r="4855" spans="1:5" ht="25.5" x14ac:dyDescent="0.25">
      <c r="A4855" s="459">
        <v>21008</v>
      </c>
      <c r="B4855" s="460" t="s">
        <v>13002</v>
      </c>
      <c r="C4855" s="459" t="s">
        <v>5125</v>
      </c>
      <c r="D4855" s="463">
        <v>11.71</v>
      </c>
      <c r="E4855" s="462" t="s">
        <v>258</v>
      </c>
    </row>
    <row r="4856" spans="1:5" ht="25.5" x14ac:dyDescent="0.25">
      <c r="A4856" s="459">
        <v>21009</v>
      </c>
      <c r="B4856" s="460" t="s">
        <v>13003</v>
      </c>
      <c r="C4856" s="459" t="s">
        <v>5125</v>
      </c>
      <c r="D4856" s="463">
        <v>15.25</v>
      </c>
      <c r="E4856" s="462" t="s">
        <v>258</v>
      </c>
    </row>
    <row r="4857" spans="1:5" ht="25.5" x14ac:dyDescent="0.25">
      <c r="A4857" s="459">
        <v>21010</v>
      </c>
      <c r="B4857" s="460" t="s">
        <v>13004</v>
      </c>
      <c r="C4857" s="459" t="s">
        <v>5125</v>
      </c>
      <c r="D4857" s="463">
        <v>20.48</v>
      </c>
      <c r="E4857" s="462" t="s">
        <v>258</v>
      </c>
    </row>
    <row r="4858" spans="1:5" ht="25.5" x14ac:dyDescent="0.25">
      <c r="A4858" s="459">
        <v>21011</v>
      </c>
      <c r="B4858" s="460" t="s">
        <v>13005</v>
      </c>
      <c r="C4858" s="459" t="s">
        <v>5125</v>
      </c>
      <c r="D4858" s="463">
        <v>29.85</v>
      </c>
      <c r="E4858" s="462" t="s">
        <v>258</v>
      </c>
    </row>
    <row r="4859" spans="1:5" ht="25.5" x14ac:dyDescent="0.25">
      <c r="A4859" s="459">
        <v>21012</v>
      </c>
      <c r="B4859" s="460" t="s">
        <v>13006</v>
      </c>
      <c r="C4859" s="459" t="s">
        <v>5125</v>
      </c>
      <c r="D4859" s="463">
        <v>32.979999999999997</v>
      </c>
      <c r="E4859" s="462" t="s">
        <v>258</v>
      </c>
    </row>
    <row r="4860" spans="1:5" ht="25.5" x14ac:dyDescent="0.25">
      <c r="A4860" s="459">
        <v>21013</v>
      </c>
      <c r="B4860" s="460" t="s">
        <v>13007</v>
      </c>
      <c r="C4860" s="459" t="s">
        <v>5125</v>
      </c>
      <c r="D4860" s="463">
        <v>43.04</v>
      </c>
      <c r="E4860" s="462" t="s">
        <v>258</v>
      </c>
    </row>
    <row r="4861" spans="1:5" ht="25.5" x14ac:dyDescent="0.25">
      <c r="A4861" s="459">
        <v>21014</v>
      </c>
      <c r="B4861" s="460" t="s">
        <v>13008</v>
      </c>
      <c r="C4861" s="459" t="s">
        <v>5125</v>
      </c>
      <c r="D4861" s="463">
        <v>60.23</v>
      </c>
      <c r="E4861" s="462" t="s">
        <v>258</v>
      </c>
    </row>
    <row r="4862" spans="1:5" ht="25.5" x14ac:dyDescent="0.25">
      <c r="A4862" s="459">
        <v>21015</v>
      </c>
      <c r="B4862" s="460" t="s">
        <v>13009</v>
      </c>
      <c r="C4862" s="459" t="s">
        <v>5125</v>
      </c>
      <c r="D4862" s="463">
        <v>69.19</v>
      </c>
      <c r="E4862" s="462" t="s">
        <v>258</v>
      </c>
    </row>
    <row r="4863" spans="1:5" ht="25.5" x14ac:dyDescent="0.25">
      <c r="A4863" s="459">
        <v>7697</v>
      </c>
      <c r="B4863" s="460" t="s">
        <v>13010</v>
      </c>
      <c r="C4863" s="459" t="s">
        <v>5125</v>
      </c>
      <c r="D4863" s="463">
        <v>33.020000000000003</v>
      </c>
      <c r="E4863" s="462" t="s">
        <v>258</v>
      </c>
    </row>
    <row r="4864" spans="1:5" ht="25.5" x14ac:dyDescent="0.25">
      <c r="A4864" s="459">
        <v>7698</v>
      </c>
      <c r="B4864" s="460" t="s">
        <v>13011</v>
      </c>
      <c r="C4864" s="459" t="s">
        <v>5125</v>
      </c>
      <c r="D4864" s="463">
        <v>28.42</v>
      </c>
      <c r="E4864" s="462" t="s">
        <v>258</v>
      </c>
    </row>
    <row r="4865" spans="1:5" ht="25.5" x14ac:dyDescent="0.25">
      <c r="A4865" s="459">
        <v>7691</v>
      </c>
      <c r="B4865" s="460" t="s">
        <v>13012</v>
      </c>
      <c r="C4865" s="459" t="s">
        <v>5125</v>
      </c>
      <c r="D4865" s="463">
        <v>12.01</v>
      </c>
      <c r="E4865" s="462" t="s">
        <v>258</v>
      </c>
    </row>
    <row r="4866" spans="1:5" ht="25.5" x14ac:dyDescent="0.25">
      <c r="A4866" s="459">
        <v>40626</v>
      </c>
      <c r="B4866" s="460" t="s">
        <v>13013</v>
      </c>
      <c r="C4866" s="459" t="s">
        <v>5125</v>
      </c>
      <c r="D4866" s="463">
        <v>22.54</v>
      </c>
      <c r="E4866" s="462" t="s">
        <v>258</v>
      </c>
    </row>
    <row r="4867" spans="1:5" ht="25.5" x14ac:dyDescent="0.25">
      <c r="A4867" s="459">
        <v>7701</v>
      </c>
      <c r="B4867" s="460" t="s">
        <v>13014</v>
      </c>
      <c r="C4867" s="459" t="s">
        <v>5125</v>
      </c>
      <c r="D4867" s="463">
        <v>59.09</v>
      </c>
      <c r="E4867" s="462" t="s">
        <v>258</v>
      </c>
    </row>
    <row r="4868" spans="1:5" ht="25.5" x14ac:dyDescent="0.25">
      <c r="A4868" s="459">
        <v>7696</v>
      </c>
      <c r="B4868" s="460" t="s">
        <v>13015</v>
      </c>
      <c r="C4868" s="459" t="s">
        <v>5125</v>
      </c>
      <c r="D4868" s="463">
        <v>47.61</v>
      </c>
      <c r="E4868" s="462" t="s">
        <v>258</v>
      </c>
    </row>
    <row r="4869" spans="1:5" ht="25.5" x14ac:dyDescent="0.25">
      <c r="A4869" s="459">
        <v>7700</v>
      </c>
      <c r="B4869" s="460" t="s">
        <v>13016</v>
      </c>
      <c r="C4869" s="459" t="s">
        <v>5125</v>
      </c>
      <c r="D4869" s="463">
        <v>15.19</v>
      </c>
      <c r="E4869" s="462" t="s">
        <v>258</v>
      </c>
    </row>
    <row r="4870" spans="1:5" ht="25.5" x14ac:dyDescent="0.25">
      <c r="A4870" s="459">
        <v>7694</v>
      </c>
      <c r="B4870" s="460" t="s">
        <v>13017</v>
      </c>
      <c r="C4870" s="459" t="s">
        <v>5125</v>
      </c>
      <c r="D4870" s="463">
        <v>79.510000000000005</v>
      </c>
      <c r="E4870" s="462" t="s">
        <v>258</v>
      </c>
    </row>
    <row r="4871" spans="1:5" ht="25.5" x14ac:dyDescent="0.25">
      <c r="A4871" s="459">
        <v>7693</v>
      </c>
      <c r="B4871" s="460" t="s">
        <v>13018</v>
      </c>
      <c r="C4871" s="459" t="s">
        <v>5125</v>
      </c>
      <c r="D4871" s="463">
        <v>109.5</v>
      </c>
      <c r="E4871" s="462" t="s">
        <v>258</v>
      </c>
    </row>
    <row r="4872" spans="1:5" ht="25.5" x14ac:dyDescent="0.25">
      <c r="A4872" s="459">
        <v>7692</v>
      </c>
      <c r="B4872" s="460" t="s">
        <v>13019</v>
      </c>
      <c r="C4872" s="459" t="s">
        <v>5125</v>
      </c>
      <c r="D4872" s="463">
        <v>163.95</v>
      </c>
      <c r="E4872" s="462" t="s">
        <v>258</v>
      </c>
    </row>
    <row r="4873" spans="1:5" ht="25.5" x14ac:dyDescent="0.25">
      <c r="A4873" s="459">
        <v>7695</v>
      </c>
      <c r="B4873" s="460" t="s">
        <v>13020</v>
      </c>
      <c r="C4873" s="459" t="s">
        <v>5125</v>
      </c>
      <c r="D4873" s="463">
        <v>177.81</v>
      </c>
      <c r="E4873" s="462" t="s">
        <v>258</v>
      </c>
    </row>
    <row r="4874" spans="1:5" x14ac:dyDescent="0.25">
      <c r="A4874" s="459">
        <v>13356</v>
      </c>
      <c r="B4874" s="460" t="s">
        <v>13021</v>
      </c>
      <c r="C4874" s="459" t="s">
        <v>5125</v>
      </c>
      <c r="D4874" s="463">
        <v>12.89</v>
      </c>
      <c r="E4874" s="462" t="s">
        <v>258</v>
      </c>
    </row>
    <row r="4875" spans="1:5" x14ac:dyDescent="0.25">
      <c r="A4875" s="459">
        <v>36365</v>
      </c>
      <c r="B4875" s="460" t="s">
        <v>13022</v>
      </c>
      <c r="C4875" s="459" t="s">
        <v>5125</v>
      </c>
      <c r="D4875" s="463">
        <v>19.920000000000002</v>
      </c>
      <c r="E4875" s="462" t="s">
        <v>258</v>
      </c>
    </row>
    <row r="4876" spans="1:5" x14ac:dyDescent="0.25">
      <c r="A4876" s="459">
        <v>41930</v>
      </c>
      <c r="B4876" s="460" t="s">
        <v>13023</v>
      </c>
      <c r="C4876" s="459" t="s">
        <v>5125</v>
      </c>
      <c r="D4876" s="463">
        <v>64.48</v>
      </c>
      <c r="E4876" s="462" t="s">
        <v>258</v>
      </c>
    </row>
    <row r="4877" spans="1:5" x14ac:dyDescent="0.25">
      <c r="A4877" s="459">
        <v>41931</v>
      </c>
      <c r="B4877" s="460" t="s">
        <v>13024</v>
      </c>
      <c r="C4877" s="459" t="s">
        <v>5125</v>
      </c>
      <c r="D4877" s="463">
        <v>109.96</v>
      </c>
      <c r="E4877" s="462" t="s">
        <v>258</v>
      </c>
    </row>
    <row r="4878" spans="1:5" x14ac:dyDescent="0.25">
      <c r="A4878" s="459">
        <v>41932</v>
      </c>
      <c r="B4878" s="460" t="s">
        <v>13025</v>
      </c>
      <c r="C4878" s="459" t="s">
        <v>5125</v>
      </c>
      <c r="D4878" s="463">
        <v>177.6</v>
      </c>
      <c r="E4878" s="462" t="s">
        <v>258</v>
      </c>
    </row>
    <row r="4879" spans="1:5" x14ac:dyDescent="0.25">
      <c r="A4879" s="459">
        <v>41933</v>
      </c>
      <c r="B4879" s="460" t="s">
        <v>13026</v>
      </c>
      <c r="C4879" s="459" t="s">
        <v>5125</v>
      </c>
      <c r="D4879" s="463">
        <v>219.96</v>
      </c>
      <c r="E4879" s="462" t="s">
        <v>258</v>
      </c>
    </row>
    <row r="4880" spans="1:5" x14ac:dyDescent="0.25">
      <c r="A4880" s="459">
        <v>41934</v>
      </c>
      <c r="B4880" s="460" t="s">
        <v>13027</v>
      </c>
      <c r="C4880" s="459" t="s">
        <v>5125</v>
      </c>
      <c r="D4880" s="463">
        <v>284.89999999999998</v>
      </c>
      <c r="E4880" s="462" t="s">
        <v>258</v>
      </c>
    </row>
    <row r="4881" spans="1:5" x14ac:dyDescent="0.25">
      <c r="A4881" s="459">
        <v>41936</v>
      </c>
      <c r="B4881" s="460" t="s">
        <v>13028</v>
      </c>
      <c r="C4881" s="459" t="s">
        <v>5125</v>
      </c>
      <c r="D4881" s="463">
        <v>42.95</v>
      </c>
      <c r="E4881" s="462" t="s">
        <v>258</v>
      </c>
    </row>
    <row r="4882" spans="1:5" ht="25.5" x14ac:dyDescent="0.25">
      <c r="A4882" s="459">
        <v>7720</v>
      </c>
      <c r="B4882" s="460" t="s">
        <v>13029</v>
      </c>
      <c r="C4882" s="459" t="s">
        <v>5125</v>
      </c>
      <c r="D4882" s="463">
        <v>453.41</v>
      </c>
      <c r="E4882" s="462" t="s">
        <v>258</v>
      </c>
    </row>
    <row r="4883" spans="1:5" x14ac:dyDescent="0.25">
      <c r="A4883" s="459">
        <v>40335</v>
      </c>
      <c r="B4883" s="460" t="s">
        <v>13030</v>
      </c>
      <c r="C4883" s="459" t="s">
        <v>5125</v>
      </c>
      <c r="D4883" s="463">
        <v>92.35</v>
      </c>
      <c r="E4883" s="462" t="s">
        <v>258</v>
      </c>
    </row>
    <row r="4884" spans="1:5" x14ac:dyDescent="0.25">
      <c r="A4884" s="459">
        <v>7740</v>
      </c>
      <c r="B4884" s="460" t="s">
        <v>13031</v>
      </c>
      <c r="C4884" s="459" t="s">
        <v>5125</v>
      </c>
      <c r="D4884" s="463">
        <v>126</v>
      </c>
      <c r="E4884" s="462" t="s">
        <v>258</v>
      </c>
    </row>
    <row r="4885" spans="1:5" x14ac:dyDescent="0.25">
      <c r="A4885" s="459">
        <v>7741</v>
      </c>
      <c r="B4885" s="460" t="s">
        <v>13032</v>
      </c>
      <c r="C4885" s="459" t="s">
        <v>5125</v>
      </c>
      <c r="D4885" s="463">
        <v>159.01</v>
      </c>
      <c r="E4885" s="462" t="s">
        <v>258</v>
      </c>
    </row>
    <row r="4886" spans="1:5" x14ac:dyDescent="0.25">
      <c r="A4886" s="459">
        <v>7774</v>
      </c>
      <c r="B4886" s="460" t="s">
        <v>13033</v>
      </c>
      <c r="C4886" s="459" t="s">
        <v>5125</v>
      </c>
      <c r="D4886" s="463">
        <v>214.06</v>
      </c>
      <c r="E4886" s="462" t="s">
        <v>258</v>
      </c>
    </row>
    <row r="4887" spans="1:5" x14ac:dyDescent="0.25">
      <c r="A4887" s="459">
        <v>7744</v>
      </c>
      <c r="B4887" s="460" t="s">
        <v>13034</v>
      </c>
      <c r="C4887" s="459" t="s">
        <v>5125</v>
      </c>
      <c r="D4887" s="463">
        <v>246.75</v>
      </c>
      <c r="E4887" s="462" t="s">
        <v>258</v>
      </c>
    </row>
    <row r="4888" spans="1:5" x14ac:dyDescent="0.25">
      <c r="A4888" s="459">
        <v>7773</v>
      </c>
      <c r="B4888" s="460" t="s">
        <v>13035</v>
      </c>
      <c r="C4888" s="459" t="s">
        <v>5125</v>
      </c>
      <c r="D4888" s="463">
        <v>307.3</v>
      </c>
      <c r="E4888" s="462" t="s">
        <v>258</v>
      </c>
    </row>
    <row r="4889" spans="1:5" x14ac:dyDescent="0.25">
      <c r="A4889" s="459">
        <v>7754</v>
      </c>
      <c r="B4889" s="460" t="s">
        <v>13036</v>
      </c>
      <c r="C4889" s="459" t="s">
        <v>5125</v>
      </c>
      <c r="D4889" s="463">
        <v>417.6</v>
      </c>
      <c r="E4889" s="462" t="s">
        <v>258</v>
      </c>
    </row>
    <row r="4890" spans="1:5" ht="25.5" x14ac:dyDescent="0.25">
      <c r="A4890" s="459">
        <v>7735</v>
      </c>
      <c r="B4890" s="460" t="s">
        <v>13037</v>
      </c>
      <c r="C4890" s="459" t="s">
        <v>5125</v>
      </c>
      <c r="D4890" s="463">
        <v>572.38</v>
      </c>
      <c r="E4890" s="462" t="s">
        <v>258</v>
      </c>
    </row>
    <row r="4891" spans="1:5" x14ac:dyDescent="0.25">
      <c r="A4891" s="459">
        <v>7755</v>
      </c>
      <c r="B4891" s="460" t="s">
        <v>13038</v>
      </c>
      <c r="C4891" s="459" t="s">
        <v>5125</v>
      </c>
      <c r="D4891" s="463">
        <v>153.5</v>
      </c>
      <c r="E4891" s="462" t="s">
        <v>258</v>
      </c>
    </row>
    <row r="4892" spans="1:5" x14ac:dyDescent="0.25">
      <c r="A4892" s="459">
        <v>7776</v>
      </c>
      <c r="B4892" s="460" t="s">
        <v>13039</v>
      </c>
      <c r="C4892" s="459" t="s">
        <v>5125</v>
      </c>
      <c r="D4892" s="463">
        <v>199.78</v>
      </c>
      <c r="E4892" s="462" t="s">
        <v>258</v>
      </c>
    </row>
    <row r="4893" spans="1:5" x14ac:dyDescent="0.25">
      <c r="A4893" s="459">
        <v>7743</v>
      </c>
      <c r="B4893" s="460" t="s">
        <v>13040</v>
      </c>
      <c r="C4893" s="459" t="s">
        <v>5125</v>
      </c>
      <c r="D4893" s="463">
        <v>263.83</v>
      </c>
      <c r="E4893" s="462" t="s">
        <v>258</v>
      </c>
    </row>
    <row r="4894" spans="1:5" x14ac:dyDescent="0.25">
      <c r="A4894" s="459">
        <v>7733</v>
      </c>
      <c r="B4894" s="460" t="s">
        <v>13041</v>
      </c>
      <c r="C4894" s="459" t="s">
        <v>5125</v>
      </c>
      <c r="D4894" s="463">
        <v>294.19</v>
      </c>
      <c r="E4894" s="462" t="s">
        <v>258</v>
      </c>
    </row>
    <row r="4895" spans="1:5" x14ac:dyDescent="0.25">
      <c r="A4895" s="459">
        <v>7775</v>
      </c>
      <c r="B4895" s="460" t="s">
        <v>13042</v>
      </c>
      <c r="C4895" s="459" t="s">
        <v>5125</v>
      </c>
      <c r="D4895" s="463">
        <v>361.95</v>
      </c>
      <c r="E4895" s="462" t="s">
        <v>258</v>
      </c>
    </row>
    <row r="4896" spans="1:5" x14ac:dyDescent="0.25">
      <c r="A4896" s="459">
        <v>7734</v>
      </c>
      <c r="B4896" s="460" t="s">
        <v>13043</v>
      </c>
      <c r="C4896" s="459" t="s">
        <v>5125</v>
      </c>
      <c r="D4896" s="463">
        <v>523.26</v>
      </c>
      <c r="E4896" s="462" t="s">
        <v>258</v>
      </c>
    </row>
    <row r="4897" spans="1:5" x14ac:dyDescent="0.25">
      <c r="A4897" s="459">
        <v>7753</v>
      </c>
      <c r="B4897" s="460" t="s">
        <v>13044</v>
      </c>
      <c r="C4897" s="459" t="s">
        <v>5125</v>
      </c>
      <c r="D4897" s="463">
        <v>265.3</v>
      </c>
      <c r="E4897" s="462" t="s">
        <v>258</v>
      </c>
    </row>
    <row r="4898" spans="1:5" x14ac:dyDescent="0.25">
      <c r="A4898" s="459">
        <v>13256</v>
      </c>
      <c r="B4898" s="460" t="s">
        <v>13045</v>
      </c>
      <c r="C4898" s="459" t="s">
        <v>5125</v>
      </c>
      <c r="D4898" s="463">
        <v>309.7</v>
      </c>
      <c r="E4898" s="462" t="s">
        <v>258</v>
      </c>
    </row>
    <row r="4899" spans="1:5" x14ac:dyDescent="0.25">
      <c r="A4899" s="459">
        <v>7757</v>
      </c>
      <c r="B4899" s="460" t="s">
        <v>13046</v>
      </c>
      <c r="C4899" s="459" t="s">
        <v>5125</v>
      </c>
      <c r="D4899" s="463">
        <v>375.98</v>
      </c>
      <c r="E4899" s="462" t="s">
        <v>258</v>
      </c>
    </row>
    <row r="4900" spans="1:5" x14ac:dyDescent="0.25">
      <c r="A4900" s="459">
        <v>7758</v>
      </c>
      <c r="B4900" s="460" t="s">
        <v>13047</v>
      </c>
      <c r="C4900" s="459" t="s">
        <v>5125</v>
      </c>
      <c r="D4900" s="463">
        <v>559.24</v>
      </c>
      <c r="E4900" s="462" t="s">
        <v>258</v>
      </c>
    </row>
    <row r="4901" spans="1:5" x14ac:dyDescent="0.25">
      <c r="A4901" s="459">
        <v>7759</v>
      </c>
      <c r="B4901" s="460" t="s">
        <v>13048</v>
      </c>
      <c r="C4901" s="459" t="s">
        <v>5125</v>
      </c>
      <c r="D4901" s="461">
        <v>1218.3900000000001</v>
      </c>
      <c r="E4901" s="462" t="s">
        <v>258</v>
      </c>
    </row>
    <row r="4902" spans="1:5" x14ac:dyDescent="0.25">
      <c r="A4902" s="459">
        <v>40334</v>
      </c>
      <c r="B4902" s="460" t="s">
        <v>13049</v>
      </c>
      <c r="C4902" s="459" t="s">
        <v>5125</v>
      </c>
      <c r="D4902" s="463">
        <v>65.78</v>
      </c>
      <c r="E4902" s="462" t="s">
        <v>258</v>
      </c>
    </row>
    <row r="4903" spans="1:5" x14ac:dyDescent="0.25">
      <c r="A4903" s="459">
        <v>7745</v>
      </c>
      <c r="B4903" s="460" t="s">
        <v>13050</v>
      </c>
      <c r="C4903" s="459" t="s">
        <v>5125</v>
      </c>
      <c r="D4903" s="463">
        <v>69.510000000000005</v>
      </c>
      <c r="E4903" s="462" t="s">
        <v>258</v>
      </c>
    </row>
    <row r="4904" spans="1:5" x14ac:dyDescent="0.25">
      <c r="A4904" s="459">
        <v>7714</v>
      </c>
      <c r="B4904" s="460" t="s">
        <v>13051</v>
      </c>
      <c r="C4904" s="459" t="s">
        <v>5125</v>
      </c>
      <c r="D4904" s="463">
        <v>91.79</v>
      </c>
      <c r="E4904" s="462" t="s">
        <v>258</v>
      </c>
    </row>
    <row r="4905" spans="1:5" x14ac:dyDescent="0.25">
      <c r="A4905" s="459">
        <v>7725</v>
      </c>
      <c r="B4905" s="460" t="s">
        <v>13052</v>
      </c>
      <c r="C4905" s="459" t="s">
        <v>5125</v>
      </c>
      <c r="D4905" s="463">
        <v>121.43</v>
      </c>
      <c r="E4905" s="462" t="s">
        <v>258</v>
      </c>
    </row>
    <row r="4906" spans="1:5" x14ac:dyDescent="0.25">
      <c r="A4906" s="459">
        <v>7742</v>
      </c>
      <c r="B4906" s="460" t="s">
        <v>13053</v>
      </c>
      <c r="C4906" s="459" t="s">
        <v>5125</v>
      </c>
      <c r="D4906" s="463">
        <v>170.44</v>
      </c>
      <c r="E4906" s="462" t="s">
        <v>258</v>
      </c>
    </row>
    <row r="4907" spans="1:5" x14ac:dyDescent="0.25">
      <c r="A4907" s="459">
        <v>7750</v>
      </c>
      <c r="B4907" s="460" t="s">
        <v>13054</v>
      </c>
      <c r="C4907" s="459" t="s">
        <v>5125</v>
      </c>
      <c r="D4907" s="463">
        <v>193.28</v>
      </c>
      <c r="E4907" s="462" t="s">
        <v>258</v>
      </c>
    </row>
    <row r="4908" spans="1:5" x14ac:dyDescent="0.25">
      <c r="A4908" s="459">
        <v>7756</v>
      </c>
      <c r="B4908" s="460" t="s">
        <v>13055</v>
      </c>
      <c r="C4908" s="459" t="s">
        <v>5125</v>
      </c>
      <c r="D4908" s="463">
        <v>238.62</v>
      </c>
      <c r="E4908" s="462" t="s">
        <v>258</v>
      </c>
    </row>
    <row r="4909" spans="1:5" x14ac:dyDescent="0.25">
      <c r="A4909" s="459">
        <v>7765</v>
      </c>
      <c r="B4909" s="460" t="s">
        <v>13056</v>
      </c>
      <c r="C4909" s="459" t="s">
        <v>5125</v>
      </c>
      <c r="D4909" s="463">
        <v>292.99</v>
      </c>
      <c r="E4909" s="462" t="s">
        <v>258</v>
      </c>
    </row>
    <row r="4910" spans="1:5" x14ac:dyDescent="0.25">
      <c r="A4910" s="459">
        <v>12569</v>
      </c>
      <c r="B4910" s="460" t="s">
        <v>13057</v>
      </c>
      <c r="C4910" s="459" t="s">
        <v>5125</v>
      </c>
      <c r="D4910" s="463">
        <v>315.27</v>
      </c>
      <c r="E4910" s="462" t="s">
        <v>258</v>
      </c>
    </row>
    <row r="4911" spans="1:5" x14ac:dyDescent="0.25">
      <c r="A4911" s="459">
        <v>7766</v>
      </c>
      <c r="B4911" s="460" t="s">
        <v>13058</v>
      </c>
      <c r="C4911" s="459" t="s">
        <v>5125</v>
      </c>
      <c r="D4911" s="463">
        <v>426.11</v>
      </c>
      <c r="E4911" s="462" t="s">
        <v>258</v>
      </c>
    </row>
    <row r="4912" spans="1:5" x14ac:dyDescent="0.25">
      <c r="A4912" s="459">
        <v>7767</v>
      </c>
      <c r="B4912" s="460" t="s">
        <v>13059</v>
      </c>
      <c r="C4912" s="459" t="s">
        <v>5125</v>
      </c>
      <c r="D4912" s="463">
        <v>656.62</v>
      </c>
      <c r="E4912" s="462" t="s">
        <v>258</v>
      </c>
    </row>
    <row r="4913" spans="1:5" x14ac:dyDescent="0.25">
      <c r="A4913" s="459">
        <v>7727</v>
      </c>
      <c r="B4913" s="460" t="s">
        <v>13060</v>
      </c>
      <c r="C4913" s="459" t="s">
        <v>5125</v>
      </c>
      <c r="D4913" s="461">
        <v>1425.96</v>
      </c>
      <c r="E4913" s="462" t="s">
        <v>258</v>
      </c>
    </row>
    <row r="4914" spans="1:5" x14ac:dyDescent="0.25">
      <c r="A4914" s="459">
        <v>7760</v>
      </c>
      <c r="B4914" s="460" t="s">
        <v>13061</v>
      </c>
      <c r="C4914" s="459" t="s">
        <v>5125</v>
      </c>
      <c r="D4914" s="463">
        <v>69.180000000000007</v>
      </c>
      <c r="E4914" s="462" t="s">
        <v>258</v>
      </c>
    </row>
    <row r="4915" spans="1:5" x14ac:dyDescent="0.25">
      <c r="A4915" s="459">
        <v>7761</v>
      </c>
      <c r="B4915" s="460" t="s">
        <v>13062</v>
      </c>
      <c r="C4915" s="459" t="s">
        <v>5125</v>
      </c>
      <c r="D4915" s="463">
        <v>73.52</v>
      </c>
      <c r="E4915" s="462" t="s">
        <v>258</v>
      </c>
    </row>
    <row r="4916" spans="1:5" x14ac:dyDescent="0.25">
      <c r="A4916" s="459">
        <v>7752</v>
      </c>
      <c r="B4916" s="460" t="s">
        <v>13063</v>
      </c>
      <c r="C4916" s="459" t="s">
        <v>5125</v>
      </c>
      <c r="D4916" s="463">
        <v>89.06</v>
      </c>
      <c r="E4916" s="462" t="s">
        <v>258</v>
      </c>
    </row>
    <row r="4917" spans="1:5" x14ac:dyDescent="0.25">
      <c r="A4917" s="459">
        <v>7762</v>
      </c>
      <c r="B4917" s="460" t="s">
        <v>13064</v>
      </c>
      <c r="C4917" s="459" t="s">
        <v>5125</v>
      </c>
      <c r="D4917" s="463">
        <v>116.52</v>
      </c>
      <c r="E4917" s="462" t="s">
        <v>258</v>
      </c>
    </row>
    <row r="4918" spans="1:5" x14ac:dyDescent="0.25">
      <c r="A4918" s="459">
        <v>7722</v>
      </c>
      <c r="B4918" s="460" t="s">
        <v>13065</v>
      </c>
      <c r="C4918" s="459" t="s">
        <v>5125</v>
      </c>
      <c r="D4918" s="463">
        <v>179.68</v>
      </c>
      <c r="E4918" s="462" t="s">
        <v>258</v>
      </c>
    </row>
    <row r="4919" spans="1:5" x14ac:dyDescent="0.25">
      <c r="A4919" s="459">
        <v>7763</v>
      </c>
      <c r="B4919" s="460" t="s">
        <v>13066</v>
      </c>
      <c r="C4919" s="459" t="s">
        <v>5125</v>
      </c>
      <c r="D4919" s="463">
        <v>200.24</v>
      </c>
      <c r="E4919" s="462" t="s">
        <v>258</v>
      </c>
    </row>
    <row r="4920" spans="1:5" x14ac:dyDescent="0.25">
      <c r="A4920" s="459">
        <v>7764</v>
      </c>
      <c r="B4920" s="460" t="s">
        <v>13067</v>
      </c>
      <c r="C4920" s="459" t="s">
        <v>5125</v>
      </c>
      <c r="D4920" s="463">
        <v>300.77999999999997</v>
      </c>
      <c r="E4920" s="462" t="s">
        <v>258</v>
      </c>
    </row>
    <row r="4921" spans="1:5" x14ac:dyDescent="0.25">
      <c r="A4921" s="459">
        <v>12572</v>
      </c>
      <c r="B4921" s="460" t="s">
        <v>13068</v>
      </c>
      <c r="C4921" s="459" t="s">
        <v>5125</v>
      </c>
      <c r="D4921" s="463">
        <v>394.36</v>
      </c>
      <c r="E4921" s="462" t="s">
        <v>258</v>
      </c>
    </row>
    <row r="4922" spans="1:5" x14ac:dyDescent="0.25">
      <c r="A4922" s="459">
        <v>12573</v>
      </c>
      <c r="B4922" s="460" t="s">
        <v>13069</v>
      </c>
      <c r="C4922" s="459" t="s">
        <v>5125</v>
      </c>
      <c r="D4922" s="463">
        <v>414.42</v>
      </c>
      <c r="E4922" s="462" t="s">
        <v>258</v>
      </c>
    </row>
    <row r="4923" spans="1:5" x14ac:dyDescent="0.25">
      <c r="A4923" s="459">
        <v>12574</v>
      </c>
      <c r="B4923" s="460" t="s">
        <v>13070</v>
      </c>
      <c r="C4923" s="459" t="s">
        <v>5125</v>
      </c>
      <c r="D4923" s="463">
        <v>538.5</v>
      </c>
      <c r="E4923" s="462" t="s">
        <v>258</v>
      </c>
    </row>
    <row r="4924" spans="1:5" x14ac:dyDescent="0.25">
      <c r="A4924" s="459">
        <v>12575</v>
      </c>
      <c r="B4924" s="460" t="s">
        <v>13071</v>
      </c>
      <c r="C4924" s="459" t="s">
        <v>5125</v>
      </c>
      <c r="D4924" s="463">
        <v>790.4</v>
      </c>
      <c r="E4924" s="462" t="s">
        <v>258</v>
      </c>
    </row>
    <row r="4925" spans="1:5" x14ac:dyDescent="0.25">
      <c r="A4925" s="459">
        <v>12576</v>
      </c>
      <c r="B4925" s="460" t="s">
        <v>13072</v>
      </c>
      <c r="C4925" s="459" t="s">
        <v>5125</v>
      </c>
      <c r="D4925" s="463">
        <v>83.55</v>
      </c>
      <c r="E4925" s="462" t="s">
        <v>258</v>
      </c>
    </row>
    <row r="4926" spans="1:5" x14ac:dyDescent="0.25">
      <c r="A4926" s="459">
        <v>12577</v>
      </c>
      <c r="B4926" s="460" t="s">
        <v>13073</v>
      </c>
      <c r="C4926" s="459" t="s">
        <v>5125</v>
      </c>
      <c r="D4926" s="463">
        <v>108.06</v>
      </c>
      <c r="E4926" s="462" t="s">
        <v>258</v>
      </c>
    </row>
    <row r="4927" spans="1:5" x14ac:dyDescent="0.25">
      <c r="A4927" s="459">
        <v>12578</v>
      </c>
      <c r="B4927" s="460" t="s">
        <v>13074</v>
      </c>
      <c r="C4927" s="459" t="s">
        <v>5125</v>
      </c>
      <c r="D4927" s="463">
        <v>144.93</v>
      </c>
      <c r="E4927" s="462" t="s">
        <v>258</v>
      </c>
    </row>
    <row r="4928" spans="1:5" x14ac:dyDescent="0.25">
      <c r="A4928" s="459">
        <v>12579</v>
      </c>
      <c r="B4928" s="460" t="s">
        <v>13075</v>
      </c>
      <c r="C4928" s="459" t="s">
        <v>5125</v>
      </c>
      <c r="D4928" s="463">
        <v>212.22</v>
      </c>
      <c r="E4928" s="462" t="s">
        <v>258</v>
      </c>
    </row>
    <row r="4929" spans="1:5" x14ac:dyDescent="0.25">
      <c r="A4929" s="459">
        <v>12580</v>
      </c>
      <c r="B4929" s="460" t="s">
        <v>13076</v>
      </c>
      <c r="C4929" s="459" t="s">
        <v>5125</v>
      </c>
      <c r="D4929" s="463">
        <v>273.95999999999998</v>
      </c>
      <c r="E4929" s="462" t="s">
        <v>258</v>
      </c>
    </row>
    <row r="4930" spans="1:5" x14ac:dyDescent="0.25">
      <c r="A4930" s="459">
        <v>12581</v>
      </c>
      <c r="B4930" s="460" t="s">
        <v>13077</v>
      </c>
      <c r="C4930" s="459" t="s">
        <v>5125</v>
      </c>
      <c r="D4930" s="463">
        <v>374.87</v>
      </c>
      <c r="E4930" s="462" t="s">
        <v>258</v>
      </c>
    </row>
    <row r="4931" spans="1:5" ht="25.5" x14ac:dyDescent="0.25">
      <c r="A4931" s="459">
        <v>41785</v>
      </c>
      <c r="B4931" s="460" t="s">
        <v>13078</v>
      </c>
      <c r="C4931" s="459" t="s">
        <v>5125</v>
      </c>
      <c r="D4931" s="461">
        <v>1135.72</v>
      </c>
      <c r="E4931" s="462" t="s">
        <v>258</v>
      </c>
    </row>
    <row r="4932" spans="1:5" ht="25.5" x14ac:dyDescent="0.25">
      <c r="A4932" s="459">
        <v>41781</v>
      </c>
      <c r="B4932" s="460" t="s">
        <v>13079</v>
      </c>
      <c r="C4932" s="459" t="s">
        <v>5125</v>
      </c>
      <c r="D4932" s="463">
        <v>323.8</v>
      </c>
      <c r="E4932" s="462" t="s">
        <v>258</v>
      </c>
    </row>
    <row r="4933" spans="1:5" ht="25.5" x14ac:dyDescent="0.25">
      <c r="A4933" s="459">
        <v>41783</v>
      </c>
      <c r="B4933" s="460" t="s">
        <v>13080</v>
      </c>
      <c r="C4933" s="459" t="s">
        <v>5125</v>
      </c>
      <c r="D4933" s="463">
        <v>854.46</v>
      </c>
      <c r="E4933" s="462" t="s">
        <v>258</v>
      </c>
    </row>
    <row r="4934" spans="1:5" x14ac:dyDescent="0.25">
      <c r="A4934" s="459">
        <v>41786</v>
      </c>
      <c r="B4934" s="460" t="s">
        <v>13081</v>
      </c>
      <c r="C4934" s="459" t="s">
        <v>5125</v>
      </c>
      <c r="D4934" s="461">
        <v>1782.5</v>
      </c>
      <c r="E4934" s="462" t="s">
        <v>258</v>
      </c>
    </row>
    <row r="4935" spans="1:5" x14ac:dyDescent="0.25">
      <c r="A4935" s="459">
        <v>41779</v>
      </c>
      <c r="B4935" s="460" t="s">
        <v>13082</v>
      </c>
      <c r="C4935" s="459" t="s">
        <v>5125</v>
      </c>
      <c r="D4935" s="463">
        <v>124.19</v>
      </c>
      <c r="E4935" s="462" t="s">
        <v>258</v>
      </c>
    </row>
    <row r="4936" spans="1:5" x14ac:dyDescent="0.25">
      <c r="A4936" s="459">
        <v>41780</v>
      </c>
      <c r="B4936" s="460" t="s">
        <v>13083</v>
      </c>
      <c r="C4936" s="459" t="s">
        <v>5125</v>
      </c>
      <c r="D4936" s="463">
        <v>146.88</v>
      </c>
      <c r="E4936" s="462" t="s">
        <v>258</v>
      </c>
    </row>
    <row r="4937" spans="1:5" x14ac:dyDescent="0.25">
      <c r="A4937" s="459">
        <v>41782</v>
      </c>
      <c r="B4937" s="460" t="s">
        <v>13084</v>
      </c>
      <c r="C4937" s="459" t="s">
        <v>5125</v>
      </c>
      <c r="D4937" s="463">
        <v>605.48</v>
      </c>
      <c r="E4937" s="462" t="s">
        <v>258</v>
      </c>
    </row>
    <row r="4938" spans="1:5" x14ac:dyDescent="0.25">
      <c r="A4938" s="459">
        <v>38130</v>
      </c>
      <c r="B4938" s="460" t="s">
        <v>13085</v>
      </c>
      <c r="C4938" s="459" t="s">
        <v>5125</v>
      </c>
      <c r="D4938" s="463">
        <v>21.49</v>
      </c>
      <c r="E4938" s="462" t="s">
        <v>258</v>
      </c>
    </row>
    <row r="4939" spans="1:5" x14ac:dyDescent="0.25">
      <c r="A4939" s="459">
        <v>21123</v>
      </c>
      <c r="B4939" s="460" t="s">
        <v>13086</v>
      </c>
      <c r="C4939" s="459" t="s">
        <v>5125</v>
      </c>
      <c r="D4939" s="463">
        <v>6.1</v>
      </c>
      <c r="E4939" s="462" t="s">
        <v>258</v>
      </c>
    </row>
    <row r="4940" spans="1:5" x14ac:dyDescent="0.25">
      <c r="A4940" s="459">
        <v>21124</v>
      </c>
      <c r="B4940" s="460" t="s">
        <v>13087</v>
      </c>
      <c r="C4940" s="459" t="s">
        <v>5125</v>
      </c>
      <c r="D4940" s="463">
        <v>10.81</v>
      </c>
      <c r="E4940" s="462" t="s">
        <v>258</v>
      </c>
    </row>
    <row r="4941" spans="1:5" x14ac:dyDescent="0.25">
      <c r="A4941" s="459">
        <v>21125</v>
      </c>
      <c r="B4941" s="460" t="s">
        <v>13088</v>
      </c>
      <c r="C4941" s="459" t="s">
        <v>5125</v>
      </c>
      <c r="D4941" s="463">
        <v>17.36</v>
      </c>
      <c r="E4941" s="462" t="s">
        <v>258</v>
      </c>
    </row>
    <row r="4942" spans="1:5" x14ac:dyDescent="0.25">
      <c r="A4942" s="459">
        <v>38028</v>
      </c>
      <c r="B4942" s="460" t="s">
        <v>13089</v>
      </c>
      <c r="C4942" s="459" t="s">
        <v>5125</v>
      </c>
      <c r="D4942" s="463">
        <v>29.45</v>
      </c>
      <c r="E4942" s="462" t="s">
        <v>258</v>
      </c>
    </row>
    <row r="4943" spans="1:5" x14ac:dyDescent="0.25">
      <c r="A4943" s="459">
        <v>38029</v>
      </c>
      <c r="B4943" s="460" t="s">
        <v>13090</v>
      </c>
      <c r="C4943" s="459" t="s">
        <v>5125</v>
      </c>
      <c r="D4943" s="463">
        <v>44.9</v>
      </c>
      <c r="E4943" s="462" t="s">
        <v>258</v>
      </c>
    </row>
    <row r="4944" spans="1:5" x14ac:dyDescent="0.25">
      <c r="A4944" s="459">
        <v>38030</v>
      </c>
      <c r="B4944" s="460" t="s">
        <v>13091</v>
      </c>
      <c r="C4944" s="459" t="s">
        <v>5125</v>
      </c>
      <c r="D4944" s="463">
        <v>68.97</v>
      </c>
      <c r="E4944" s="462" t="s">
        <v>258</v>
      </c>
    </row>
    <row r="4945" spans="1:5" x14ac:dyDescent="0.25">
      <c r="A4945" s="459">
        <v>38031</v>
      </c>
      <c r="B4945" s="460" t="s">
        <v>13092</v>
      </c>
      <c r="C4945" s="459" t="s">
        <v>5125</v>
      </c>
      <c r="D4945" s="463">
        <v>109.3</v>
      </c>
      <c r="E4945" s="462" t="s">
        <v>258</v>
      </c>
    </row>
    <row r="4946" spans="1:5" ht="38.25" x14ac:dyDescent="0.25">
      <c r="A4946" s="459">
        <v>39735</v>
      </c>
      <c r="B4946" s="460" t="s">
        <v>13093</v>
      </c>
      <c r="C4946" s="459" t="s">
        <v>5125</v>
      </c>
      <c r="D4946" s="463">
        <v>69.89</v>
      </c>
      <c r="E4946" s="462" t="s">
        <v>258</v>
      </c>
    </row>
    <row r="4947" spans="1:5" ht="38.25" x14ac:dyDescent="0.25">
      <c r="A4947" s="459">
        <v>39734</v>
      </c>
      <c r="B4947" s="460" t="s">
        <v>13094</v>
      </c>
      <c r="C4947" s="459" t="s">
        <v>5125</v>
      </c>
      <c r="D4947" s="463">
        <v>82.9</v>
      </c>
      <c r="E4947" s="462" t="s">
        <v>258</v>
      </c>
    </row>
    <row r="4948" spans="1:5" ht="38.25" x14ac:dyDescent="0.25">
      <c r="A4948" s="459">
        <v>39736</v>
      </c>
      <c r="B4948" s="460" t="s">
        <v>13095</v>
      </c>
      <c r="C4948" s="459" t="s">
        <v>5125</v>
      </c>
      <c r="D4948" s="463">
        <v>94.61</v>
      </c>
      <c r="E4948" s="462" t="s">
        <v>258</v>
      </c>
    </row>
    <row r="4949" spans="1:5" ht="38.25" x14ac:dyDescent="0.25">
      <c r="A4949" s="459">
        <v>39737</v>
      </c>
      <c r="B4949" s="460" t="s">
        <v>13096</v>
      </c>
      <c r="C4949" s="459" t="s">
        <v>5125</v>
      </c>
      <c r="D4949" s="463">
        <v>12.72</v>
      </c>
      <c r="E4949" s="462" t="s">
        <v>258</v>
      </c>
    </row>
    <row r="4950" spans="1:5" ht="38.25" x14ac:dyDescent="0.25">
      <c r="A4950" s="459">
        <v>39738</v>
      </c>
      <c r="B4950" s="460" t="s">
        <v>13097</v>
      </c>
      <c r="C4950" s="459" t="s">
        <v>5125</v>
      </c>
      <c r="D4950" s="463">
        <v>4.5999999999999996</v>
      </c>
      <c r="E4950" s="462" t="s">
        <v>258</v>
      </c>
    </row>
    <row r="4951" spans="1:5" ht="38.25" x14ac:dyDescent="0.25">
      <c r="A4951" s="459">
        <v>39739</v>
      </c>
      <c r="B4951" s="460" t="s">
        <v>13098</v>
      </c>
      <c r="C4951" s="459" t="s">
        <v>5125</v>
      </c>
      <c r="D4951" s="463">
        <v>65.430000000000007</v>
      </c>
      <c r="E4951" s="462" t="s">
        <v>258</v>
      </c>
    </row>
    <row r="4952" spans="1:5" ht="38.25" x14ac:dyDescent="0.25">
      <c r="A4952" s="459">
        <v>39733</v>
      </c>
      <c r="B4952" s="460" t="s">
        <v>13099</v>
      </c>
      <c r="C4952" s="459" t="s">
        <v>5125</v>
      </c>
      <c r="D4952" s="463">
        <v>113.23</v>
      </c>
      <c r="E4952" s="462" t="s">
        <v>258</v>
      </c>
    </row>
    <row r="4953" spans="1:5" ht="38.25" x14ac:dyDescent="0.25">
      <c r="A4953" s="459">
        <v>39854</v>
      </c>
      <c r="B4953" s="460" t="s">
        <v>13100</v>
      </c>
      <c r="C4953" s="459" t="s">
        <v>5125</v>
      </c>
      <c r="D4953" s="463">
        <v>114.83</v>
      </c>
      <c r="E4953" s="462" t="s">
        <v>258</v>
      </c>
    </row>
    <row r="4954" spans="1:5" ht="38.25" x14ac:dyDescent="0.25">
      <c r="A4954" s="459">
        <v>39740</v>
      </c>
      <c r="B4954" s="460" t="s">
        <v>13101</v>
      </c>
      <c r="C4954" s="459" t="s">
        <v>5125</v>
      </c>
      <c r="D4954" s="463">
        <v>62.83</v>
      </c>
      <c r="E4954" s="462" t="s">
        <v>258</v>
      </c>
    </row>
    <row r="4955" spans="1:5" ht="38.25" x14ac:dyDescent="0.25">
      <c r="A4955" s="459">
        <v>39741</v>
      </c>
      <c r="B4955" s="460" t="s">
        <v>13102</v>
      </c>
      <c r="C4955" s="459" t="s">
        <v>5125</v>
      </c>
      <c r="D4955" s="463">
        <v>11.58</v>
      </c>
      <c r="E4955" s="462" t="s">
        <v>258</v>
      </c>
    </row>
    <row r="4956" spans="1:5" ht="38.25" x14ac:dyDescent="0.25">
      <c r="A4956" s="459">
        <v>39853</v>
      </c>
      <c r="B4956" s="460" t="s">
        <v>13103</v>
      </c>
      <c r="C4956" s="459" t="s">
        <v>5125</v>
      </c>
      <c r="D4956" s="463">
        <v>15.21</v>
      </c>
      <c r="E4956" s="462" t="s">
        <v>258</v>
      </c>
    </row>
    <row r="4957" spans="1:5" ht="38.25" x14ac:dyDescent="0.25">
      <c r="A4957" s="459">
        <v>39742</v>
      </c>
      <c r="B4957" s="460" t="s">
        <v>13104</v>
      </c>
      <c r="C4957" s="459" t="s">
        <v>5125</v>
      </c>
      <c r="D4957" s="463">
        <v>50.5</v>
      </c>
      <c r="E4957" s="462" t="s">
        <v>258</v>
      </c>
    </row>
    <row r="4958" spans="1:5" ht="25.5" x14ac:dyDescent="0.25">
      <c r="A4958" s="459">
        <v>39749</v>
      </c>
      <c r="B4958" s="460" t="s">
        <v>13105</v>
      </c>
      <c r="C4958" s="459" t="s">
        <v>5125</v>
      </c>
      <c r="D4958" s="463">
        <v>56.56</v>
      </c>
      <c r="E4958" s="462" t="s">
        <v>258</v>
      </c>
    </row>
    <row r="4959" spans="1:5" ht="25.5" x14ac:dyDescent="0.25">
      <c r="A4959" s="459">
        <v>39751</v>
      </c>
      <c r="B4959" s="460" t="s">
        <v>13106</v>
      </c>
      <c r="C4959" s="459" t="s">
        <v>5125</v>
      </c>
      <c r="D4959" s="463">
        <v>102.79</v>
      </c>
      <c r="E4959" s="462" t="s">
        <v>258</v>
      </c>
    </row>
    <row r="4960" spans="1:5" ht="25.5" x14ac:dyDescent="0.25">
      <c r="A4960" s="459">
        <v>39750</v>
      </c>
      <c r="B4960" s="460" t="s">
        <v>13107</v>
      </c>
      <c r="C4960" s="459" t="s">
        <v>5125</v>
      </c>
      <c r="D4960" s="463">
        <v>85.43</v>
      </c>
      <c r="E4960" s="462" t="s">
        <v>258</v>
      </c>
    </row>
    <row r="4961" spans="1:5" ht="25.5" x14ac:dyDescent="0.25">
      <c r="A4961" s="459">
        <v>39747</v>
      </c>
      <c r="B4961" s="460" t="s">
        <v>13108</v>
      </c>
      <c r="C4961" s="459" t="s">
        <v>5125</v>
      </c>
      <c r="D4961" s="463">
        <v>27.48</v>
      </c>
      <c r="E4961" s="462" t="s">
        <v>258</v>
      </c>
    </row>
    <row r="4962" spans="1:5" ht="25.5" x14ac:dyDescent="0.25">
      <c r="A4962" s="459">
        <v>39753</v>
      </c>
      <c r="B4962" s="460" t="s">
        <v>13109</v>
      </c>
      <c r="C4962" s="459" t="s">
        <v>5125</v>
      </c>
      <c r="D4962" s="463">
        <v>189.21</v>
      </c>
      <c r="E4962" s="462" t="s">
        <v>258</v>
      </c>
    </row>
    <row r="4963" spans="1:5" ht="25.5" x14ac:dyDescent="0.25">
      <c r="A4963" s="459">
        <v>39754</v>
      </c>
      <c r="B4963" s="460" t="s">
        <v>13110</v>
      </c>
      <c r="C4963" s="459" t="s">
        <v>5125</v>
      </c>
      <c r="D4963" s="463">
        <v>278.76</v>
      </c>
      <c r="E4963" s="462" t="s">
        <v>258</v>
      </c>
    </row>
    <row r="4964" spans="1:5" ht="25.5" x14ac:dyDescent="0.25">
      <c r="A4964" s="459">
        <v>39748</v>
      </c>
      <c r="B4964" s="460" t="s">
        <v>13111</v>
      </c>
      <c r="C4964" s="459" t="s">
        <v>5125</v>
      </c>
      <c r="D4964" s="463">
        <v>44.46</v>
      </c>
      <c r="E4964" s="462" t="s">
        <v>258</v>
      </c>
    </row>
    <row r="4965" spans="1:5" ht="25.5" x14ac:dyDescent="0.25">
      <c r="A4965" s="459">
        <v>39755</v>
      </c>
      <c r="B4965" s="460" t="s">
        <v>13112</v>
      </c>
      <c r="C4965" s="459" t="s">
        <v>5125</v>
      </c>
      <c r="D4965" s="463">
        <v>422.66</v>
      </c>
      <c r="E4965" s="462" t="s">
        <v>258</v>
      </c>
    </row>
    <row r="4966" spans="1:5" x14ac:dyDescent="0.25">
      <c r="A4966" s="459">
        <v>12742</v>
      </c>
      <c r="B4966" s="460" t="s">
        <v>13113</v>
      </c>
      <c r="C4966" s="459" t="s">
        <v>5125</v>
      </c>
      <c r="D4966" s="463">
        <v>334.67</v>
      </c>
      <c r="E4966" s="462" t="s">
        <v>258</v>
      </c>
    </row>
    <row r="4967" spans="1:5" x14ac:dyDescent="0.25">
      <c r="A4967" s="459">
        <v>12713</v>
      </c>
      <c r="B4967" s="460" t="s">
        <v>13114</v>
      </c>
      <c r="C4967" s="459" t="s">
        <v>5125</v>
      </c>
      <c r="D4967" s="463">
        <v>17.75</v>
      </c>
      <c r="E4967" s="462" t="s">
        <v>258</v>
      </c>
    </row>
    <row r="4968" spans="1:5" x14ac:dyDescent="0.25">
      <c r="A4968" s="459">
        <v>12743</v>
      </c>
      <c r="B4968" s="460" t="s">
        <v>13115</v>
      </c>
      <c r="C4968" s="459" t="s">
        <v>5125</v>
      </c>
      <c r="D4968" s="463">
        <v>30.53</v>
      </c>
      <c r="E4968" s="462" t="s">
        <v>258</v>
      </c>
    </row>
    <row r="4969" spans="1:5" x14ac:dyDescent="0.25">
      <c r="A4969" s="459">
        <v>12744</v>
      </c>
      <c r="B4969" s="460" t="s">
        <v>13116</v>
      </c>
      <c r="C4969" s="459" t="s">
        <v>5125</v>
      </c>
      <c r="D4969" s="463">
        <v>38.75</v>
      </c>
      <c r="E4969" s="462" t="s">
        <v>258</v>
      </c>
    </row>
    <row r="4970" spans="1:5" x14ac:dyDescent="0.25">
      <c r="A4970" s="459">
        <v>12745</v>
      </c>
      <c r="B4970" s="460" t="s">
        <v>13117</v>
      </c>
      <c r="C4970" s="459" t="s">
        <v>5125</v>
      </c>
      <c r="D4970" s="463">
        <v>56.27</v>
      </c>
      <c r="E4970" s="462" t="s">
        <v>258</v>
      </c>
    </row>
    <row r="4971" spans="1:5" x14ac:dyDescent="0.25">
      <c r="A4971" s="459">
        <v>12746</v>
      </c>
      <c r="B4971" s="460" t="s">
        <v>13118</v>
      </c>
      <c r="C4971" s="459" t="s">
        <v>5125</v>
      </c>
      <c r="D4971" s="463">
        <v>75.989999999999995</v>
      </c>
      <c r="E4971" s="462" t="s">
        <v>258</v>
      </c>
    </row>
    <row r="4972" spans="1:5" x14ac:dyDescent="0.25">
      <c r="A4972" s="459">
        <v>12747</v>
      </c>
      <c r="B4972" s="460" t="s">
        <v>13119</v>
      </c>
      <c r="C4972" s="459" t="s">
        <v>5125</v>
      </c>
      <c r="D4972" s="463">
        <v>110.2</v>
      </c>
      <c r="E4972" s="462" t="s">
        <v>258</v>
      </c>
    </row>
    <row r="4973" spans="1:5" x14ac:dyDescent="0.25">
      <c r="A4973" s="459">
        <v>12748</v>
      </c>
      <c r="B4973" s="460" t="s">
        <v>13120</v>
      </c>
      <c r="C4973" s="459" t="s">
        <v>5125</v>
      </c>
      <c r="D4973" s="463">
        <v>155.26</v>
      </c>
      <c r="E4973" s="462" t="s">
        <v>258</v>
      </c>
    </row>
    <row r="4974" spans="1:5" x14ac:dyDescent="0.25">
      <c r="A4974" s="459">
        <v>12749</v>
      </c>
      <c r="B4974" s="460" t="s">
        <v>13121</v>
      </c>
      <c r="C4974" s="459" t="s">
        <v>5125</v>
      </c>
      <c r="D4974" s="463">
        <v>226.97</v>
      </c>
      <c r="E4974" s="462" t="s">
        <v>258</v>
      </c>
    </row>
    <row r="4975" spans="1:5" ht="25.5" x14ac:dyDescent="0.25">
      <c r="A4975" s="459">
        <v>39726</v>
      </c>
      <c r="B4975" s="460" t="s">
        <v>13122</v>
      </c>
      <c r="C4975" s="459" t="s">
        <v>5125</v>
      </c>
      <c r="D4975" s="463">
        <v>74.55</v>
      </c>
      <c r="E4975" s="462" t="s">
        <v>258</v>
      </c>
    </row>
    <row r="4976" spans="1:5" ht="25.5" x14ac:dyDescent="0.25">
      <c r="A4976" s="459">
        <v>39728</v>
      </c>
      <c r="B4976" s="460" t="s">
        <v>13123</v>
      </c>
      <c r="C4976" s="459" t="s">
        <v>5125</v>
      </c>
      <c r="D4976" s="463">
        <v>131.02000000000001</v>
      </c>
      <c r="E4976" s="462" t="s">
        <v>258</v>
      </c>
    </row>
    <row r="4977" spans="1:5" ht="25.5" x14ac:dyDescent="0.25">
      <c r="A4977" s="459">
        <v>39727</v>
      </c>
      <c r="B4977" s="460" t="s">
        <v>13124</v>
      </c>
      <c r="C4977" s="459" t="s">
        <v>5125</v>
      </c>
      <c r="D4977" s="463">
        <v>107.82</v>
      </c>
      <c r="E4977" s="462" t="s">
        <v>258</v>
      </c>
    </row>
    <row r="4978" spans="1:5" ht="25.5" x14ac:dyDescent="0.25">
      <c r="A4978" s="459">
        <v>39724</v>
      </c>
      <c r="B4978" s="460" t="s">
        <v>13125</v>
      </c>
      <c r="C4978" s="459" t="s">
        <v>5125</v>
      </c>
      <c r="D4978" s="463">
        <v>33.01</v>
      </c>
      <c r="E4978" s="462" t="s">
        <v>258</v>
      </c>
    </row>
    <row r="4979" spans="1:5" ht="25.5" x14ac:dyDescent="0.25">
      <c r="A4979" s="459">
        <v>39729</v>
      </c>
      <c r="B4979" s="460" t="s">
        <v>13126</v>
      </c>
      <c r="C4979" s="459" t="s">
        <v>5125</v>
      </c>
      <c r="D4979" s="463">
        <v>181.44</v>
      </c>
      <c r="E4979" s="462" t="s">
        <v>258</v>
      </c>
    </row>
    <row r="4980" spans="1:5" ht="25.5" x14ac:dyDescent="0.25">
      <c r="A4980" s="459">
        <v>39730</v>
      </c>
      <c r="B4980" s="460" t="s">
        <v>13127</v>
      </c>
      <c r="C4980" s="459" t="s">
        <v>5125</v>
      </c>
      <c r="D4980" s="463">
        <v>235.41</v>
      </c>
      <c r="E4980" s="462" t="s">
        <v>258</v>
      </c>
    </row>
    <row r="4981" spans="1:5" ht="25.5" x14ac:dyDescent="0.25">
      <c r="A4981" s="459">
        <v>39731</v>
      </c>
      <c r="B4981" s="460" t="s">
        <v>13128</v>
      </c>
      <c r="C4981" s="459" t="s">
        <v>5125</v>
      </c>
      <c r="D4981" s="463">
        <v>348.66</v>
      </c>
      <c r="E4981" s="462" t="s">
        <v>258</v>
      </c>
    </row>
    <row r="4982" spans="1:5" ht="25.5" x14ac:dyDescent="0.25">
      <c r="A4982" s="459">
        <v>39725</v>
      </c>
      <c r="B4982" s="460" t="s">
        <v>13129</v>
      </c>
      <c r="C4982" s="459" t="s">
        <v>5125</v>
      </c>
      <c r="D4982" s="463">
        <v>53.8</v>
      </c>
      <c r="E4982" s="462" t="s">
        <v>258</v>
      </c>
    </row>
    <row r="4983" spans="1:5" ht="25.5" x14ac:dyDescent="0.25">
      <c r="A4983" s="459">
        <v>39732</v>
      </c>
      <c r="B4983" s="460" t="s">
        <v>13130</v>
      </c>
      <c r="C4983" s="459" t="s">
        <v>5125</v>
      </c>
      <c r="D4983" s="463">
        <v>513.21</v>
      </c>
      <c r="E4983" s="462" t="s">
        <v>258</v>
      </c>
    </row>
    <row r="4984" spans="1:5" ht="25.5" x14ac:dyDescent="0.25">
      <c r="A4984" s="459">
        <v>39660</v>
      </c>
      <c r="B4984" s="460" t="s">
        <v>13131</v>
      </c>
      <c r="C4984" s="459" t="s">
        <v>5125</v>
      </c>
      <c r="D4984" s="463">
        <v>23.38</v>
      </c>
      <c r="E4984" s="462" t="s">
        <v>258</v>
      </c>
    </row>
    <row r="4985" spans="1:5" ht="25.5" x14ac:dyDescent="0.25">
      <c r="A4985" s="459">
        <v>39662</v>
      </c>
      <c r="B4985" s="460" t="s">
        <v>13132</v>
      </c>
      <c r="C4985" s="459" t="s">
        <v>5125</v>
      </c>
      <c r="D4985" s="463">
        <v>11.21</v>
      </c>
      <c r="E4985" s="462" t="s">
        <v>258</v>
      </c>
    </row>
    <row r="4986" spans="1:5" ht="25.5" x14ac:dyDescent="0.25">
      <c r="A4986" s="459">
        <v>39661</v>
      </c>
      <c r="B4986" s="460" t="s">
        <v>13133</v>
      </c>
      <c r="C4986" s="459" t="s">
        <v>5125</v>
      </c>
      <c r="D4986" s="463">
        <v>7.64</v>
      </c>
      <c r="E4986" s="462" t="s">
        <v>258</v>
      </c>
    </row>
    <row r="4987" spans="1:5" ht="25.5" x14ac:dyDescent="0.25">
      <c r="A4987" s="459">
        <v>39666</v>
      </c>
      <c r="B4987" s="460" t="s">
        <v>13134</v>
      </c>
      <c r="C4987" s="459" t="s">
        <v>5125</v>
      </c>
      <c r="D4987" s="463">
        <v>35.18</v>
      </c>
      <c r="E4987" s="462" t="s">
        <v>258</v>
      </c>
    </row>
    <row r="4988" spans="1:5" ht="25.5" x14ac:dyDescent="0.25">
      <c r="A4988" s="459">
        <v>39664</v>
      </c>
      <c r="B4988" s="460" t="s">
        <v>13135</v>
      </c>
      <c r="C4988" s="459" t="s">
        <v>5125</v>
      </c>
      <c r="D4988" s="463">
        <v>17.239999999999998</v>
      </c>
      <c r="E4988" s="462" t="s">
        <v>258</v>
      </c>
    </row>
    <row r="4989" spans="1:5" ht="25.5" x14ac:dyDescent="0.25">
      <c r="A4989" s="459">
        <v>39663</v>
      </c>
      <c r="B4989" s="460" t="s">
        <v>13136</v>
      </c>
      <c r="C4989" s="459" t="s">
        <v>5125</v>
      </c>
      <c r="D4989" s="463">
        <v>13.78</v>
      </c>
      <c r="E4989" s="462" t="s">
        <v>258</v>
      </c>
    </row>
    <row r="4990" spans="1:5" ht="25.5" x14ac:dyDescent="0.25">
      <c r="A4990" s="459">
        <v>39665</v>
      </c>
      <c r="B4990" s="460" t="s">
        <v>13137</v>
      </c>
      <c r="C4990" s="459" t="s">
        <v>5125</v>
      </c>
      <c r="D4990" s="463">
        <v>29.09</v>
      </c>
      <c r="E4990" s="462" t="s">
        <v>258</v>
      </c>
    </row>
    <row r="4991" spans="1:5" ht="25.5" x14ac:dyDescent="0.25">
      <c r="A4991" s="459">
        <v>39752</v>
      </c>
      <c r="B4991" s="460" t="s">
        <v>13138</v>
      </c>
      <c r="C4991" s="459" t="s">
        <v>5125</v>
      </c>
      <c r="D4991" s="463">
        <v>146.26</v>
      </c>
      <c r="E4991" s="462" t="s">
        <v>258</v>
      </c>
    </row>
    <row r="4992" spans="1:5" x14ac:dyDescent="0.25">
      <c r="A4992" s="459">
        <v>12583</v>
      </c>
      <c r="B4992" s="460" t="s">
        <v>13139</v>
      </c>
      <c r="C4992" s="459" t="s">
        <v>5125</v>
      </c>
      <c r="D4992" s="463">
        <v>26.28</v>
      </c>
      <c r="E4992" s="462" t="s">
        <v>258</v>
      </c>
    </row>
    <row r="4993" spans="1:5" x14ac:dyDescent="0.25">
      <c r="A4993" s="459">
        <v>12584</v>
      </c>
      <c r="B4993" s="460" t="s">
        <v>13140</v>
      </c>
      <c r="C4993" s="459" t="s">
        <v>5125</v>
      </c>
      <c r="D4993" s="463">
        <v>25.29</v>
      </c>
      <c r="E4993" s="462" t="s">
        <v>258</v>
      </c>
    </row>
    <row r="4994" spans="1:5" ht="25.5" x14ac:dyDescent="0.25">
      <c r="A4994" s="459">
        <v>13159</v>
      </c>
      <c r="B4994" s="460" t="s">
        <v>13141</v>
      </c>
      <c r="C4994" s="459" t="s">
        <v>5125</v>
      </c>
      <c r="D4994" s="463">
        <v>76.62</v>
      </c>
      <c r="E4994" s="462" t="s">
        <v>258</v>
      </c>
    </row>
    <row r="4995" spans="1:5" ht="25.5" x14ac:dyDescent="0.25">
      <c r="A4995" s="459">
        <v>13168</v>
      </c>
      <c r="B4995" s="460" t="s">
        <v>13142</v>
      </c>
      <c r="C4995" s="459" t="s">
        <v>5125</v>
      </c>
      <c r="D4995" s="463">
        <v>115.22</v>
      </c>
      <c r="E4995" s="462" t="s">
        <v>258</v>
      </c>
    </row>
    <row r="4996" spans="1:5" ht="25.5" x14ac:dyDescent="0.25">
      <c r="A4996" s="459">
        <v>13173</v>
      </c>
      <c r="B4996" s="460" t="s">
        <v>13143</v>
      </c>
      <c r="C4996" s="459" t="s">
        <v>5125</v>
      </c>
      <c r="D4996" s="463">
        <v>142.06</v>
      </c>
      <c r="E4996" s="462" t="s">
        <v>258</v>
      </c>
    </row>
    <row r="4997" spans="1:5" ht="25.5" x14ac:dyDescent="0.25">
      <c r="A4997" s="459">
        <v>37449</v>
      </c>
      <c r="B4997" s="460" t="s">
        <v>13144</v>
      </c>
      <c r="C4997" s="459" t="s">
        <v>5125</v>
      </c>
      <c r="D4997" s="463">
        <v>23.49</v>
      </c>
      <c r="E4997" s="462" t="s">
        <v>258</v>
      </c>
    </row>
    <row r="4998" spans="1:5" ht="25.5" x14ac:dyDescent="0.25">
      <c r="A4998" s="459">
        <v>37450</v>
      </c>
      <c r="B4998" s="460" t="s">
        <v>13145</v>
      </c>
      <c r="C4998" s="459" t="s">
        <v>5125</v>
      </c>
      <c r="D4998" s="463">
        <v>28.63</v>
      </c>
      <c r="E4998" s="462" t="s">
        <v>258</v>
      </c>
    </row>
    <row r="4999" spans="1:5" ht="25.5" x14ac:dyDescent="0.25">
      <c r="A4999" s="459">
        <v>37451</v>
      </c>
      <c r="B4999" s="460" t="s">
        <v>13146</v>
      </c>
      <c r="C4999" s="459" t="s">
        <v>5125</v>
      </c>
      <c r="D4999" s="463">
        <v>43.85</v>
      </c>
      <c r="E4999" s="462" t="s">
        <v>258</v>
      </c>
    </row>
    <row r="5000" spans="1:5" ht="25.5" x14ac:dyDescent="0.25">
      <c r="A5000" s="459">
        <v>37452</v>
      </c>
      <c r="B5000" s="460" t="s">
        <v>13147</v>
      </c>
      <c r="C5000" s="459" t="s">
        <v>5125</v>
      </c>
      <c r="D5000" s="463">
        <v>58.16</v>
      </c>
      <c r="E5000" s="462" t="s">
        <v>258</v>
      </c>
    </row>
    <row r="5001" spans="1:5" ht="25.5" x14ac:dyDescent="0.25">
      <c r="A5001" s="459">
        <v>37453</v>
      </c>
      <c r="B5001" s="460" t="s">
        <v>13148</v>
      </c>
      <c r="C5001" s="459" t="s">
        <v>5125</v>
      </c>
      <c r="D5001" s="463">
        <v>72.989999999999995</v>
      </c>
      <c r="E5001" s="462" t="s">
        <v>258</v>
      </c>
    </row>
    <row r="5002" spans="1:5" x14ac:dyDescent="0.25">
      <c r="A5002" s="459">
        <v>7778</v>
      </c>
      <c r="B5002" s="460" t="s">
        <v>13149</v>
      </c>
      <c r="C5002" s="459" t="s">
        <v>5125</v>
      </c>
      <c r="D5002" s="463">
        <v>27.4</v>
      </c>
      <c r="E5002" s="462" t="s">
        <v>258</v>
      </c>
    </row>
    <row r="5003" spans="1:5" x14ac:dyDescent="0.25">
      <c r="A5003" s="459">
        <v>7796</v>
      </c>
      <c r="B5003" s="460" t="s">
        <v>13150</v>
      </c>
      <c r="C5003" s="459" t="s">
        <v>5125</v>
      </c>
      <c r="D5003" s="463">
        <v>33</v>
      </c>
      <c r="E5003" s="462" t="s">
        <v>258</v>
      </c>
    </row>
    <row r="5004" spans="1:5" x14ac:dyDescent="0.25">
      <c r="A5004" s="459">
        <v>7781</v>
      </c>
      <c r="B5004" s="460" t="s">
        <v>13151</v>
      </c>
      <c r="C5004" s="459" t="s">
        <v>5125</v>
      </c>
      <c r="D5004" s="463">
        <v>43.62</v>
      </c>
      <c r="E5004" s="462" t="s">
        <v>258</v>
      </c>
    </row>
    <row r="5005" spans="1:5" x14ac:dyDescent="0.25">
      <c r="A5005" s="459">
        <v>7795</v>
      </c>
      <c r="B5005" s="460" t="s">
        <v>13152</v>
      </c>
      <c r="C5005" s="459" t="s">
        <v>5125</v>
      </c>
      <c r="D5005" s="463">
        <v>63.2</v>
      </c>
      <c r="E5005" s="462" t="s">
        <v>258</v>
      </c>
    </row>
    <row r="5006" spans="1:5" x14ac:dyDescent="0.25">
      <c r="A5006" s="459">
        <v>7791</v>
      </c>
      <c r="B5006" s="460" t="s">
        <v>13153</v>
      </c>
      <c r="C5006" s="459" t="s">
        <v>5125</v>
      </c>
      <c r="D5006" s="463">
        <v>80.540000000000006</v>
      </c>
      <c r="E5006" s="462" t="s">
        <v>258</v>
      </c>
    </row>
    <row r="5007" spans="1:5" x14ac:dyDescent="0.25">
      <c r="A5007" s="459">
        <v>7783</v>
      </c>
      <c r="B5007" s="460" t="s">
        <v>13154</v>
      </c>
      <c r="C5007" s="459" t="s">
        <v>5125</v>
      </c>
      <c r="D5007" s="463">
        <v>30.76</v>
      </c>
      <c r="E5007" s="462" t="s">
        <v>258</v>
      </c>
    </row>
    <row r="5008" spans="1:5" x14ac:dyDescent="0.25">
      <c r="A5008" s="459">
        <v>7790</v>
      </c>
      <c r="B5008" s="460" t="s">
        <v>13155</v>
      </c>
      <c r="C5008" s="459" t="s">
        <v>5125</v>
      </c>
      <c r="D5008" s="463">
        <v>35.79</v>
      </c>
      <c r="E5008" s="462" t="s">
        <v>258</v>
      </c>
    </row>
    <row r="5009" spans="1:5" x14ac:dyDescent="0.25">
      <c r="A5009" s="459">
        <v>7785</v>
      </c>
      <c r="B5009" s="460" t="s">
        <v>13156</v>
      </c>
      <c r="C5009" s="459" t="s">
        <v>5125</v>
      </c>
      <c r="D5009" s="463">
        <v>46.98</v>
      </c>
      <c r="E5009" s="462" t="s">
        <v>258</v>
      </c>
    </row>
    <row r="5010" spans="1:5" x14ac:dyDescent="0.25">
      <c r="A5010" s="459">
        <v>7792</v>
      </c>
      <c r="B5010" s="460" t="s">
        <v>13157</v>
      </c>
      <c r="C5010" s="459" t="s">
        <v>5125</v>
      </c>
      <c r="D5010" s="463">
        <v>68.23</v>
      </c>
      <c r="E5010" s="462" t="s">
        <v>258</v>
      </c>
    </row>
    <row r="5011" spans="1:5" x14ac:dyDescent="0.25">
      <c r="A5011" s="459">
        <v>7793</v>
      </c>
      <c r="B5011" s="460" t="s">
        <v>13158</v>
      </c>
      <c r="C5011" s="459" t="s">
        <v>5125</v>
      </c>
      <c r="D5011" s="463">
        <v>88.06</v>
      </c>
      <c r="E5011" s="462" t="s">
        <v>258</v>
      </c>
    </row>
    <row r="5012" spans="1:5" x14ac:dyDescent="0.25">
      <c r="A5012" s="459">
        <v>12613</v>
      </c>
      <c r="B5012" s="460" t="s">
        <v>13159</v>
      </c>
      <c r="C5012" s="459" t="s">
        <v>5122</v>
      </c>
      <c r="D5012" s="463">
        <v>15.1</v>
      </c>
      <c r="E5012" s="462" t="s">
        <v>258</v>
      </c>
    </row>
    <row r="5013" spans="1:5" x14ac:dyDescent="0.25">
      <c r="A5013" s="459">
        <v>1031</v>
      </c>
      <c r="B5013" s="460" t="s">
        <v>13160</v>
      </c>
      <c r="C5013" s="459" t="s">
        <v>5122</v>
      </c>
      <c r="D5013" s="463">
        <v>8.39</v>
      </c>
      <c r="E5013" s="462" t="s">
        <v>258</v>
      </c>
    </row>
    <row r="5014" spans="1:5" ht="25.5" x14ac:dyDescent="0.25">
      <c r="A5014" s="459">
        <v>39707</v>
      </c>
      <c r="B5014" s="460" t="s">
        <v>13161</v>
      </c>
      <c r="C5014" s="459" t="s">
        <v>5125</v>
      </c>
      <c r="D5014" s="463">
        <v>2.79</v>
      </c>
      <c r="E5014" s="462" t="s">
        <v>258</v>
      </c>
    </row>
    <row r="5015" spans="1:5" ht="25.5" x14ac:dyDescent="0.25">
      <c r="A5015" s="459">
        <v>39708</v>
      </c>
      <c r="B5015" s="460" t="s">
        <v>13162</v>
      </c>
      <c r="C5015" s="459" t="s">
        <v>5125</v>
      </c>
      <c r="D5015" s="463">
        <v>2.7</v>
      </c>
      <c r="E5015" s="462" t="s">
        <v>258</v>
      </c>
    </row>
    <row r="5016" spans="1:5" ht="25.5" x14ac:dyDescent="0.25">
      <c r="A5016" s="459">
        <v>39710</v>
      </c>
      <c r="B5016" s="460" t="s">
        <v>13163</v>
      </c>
      <c r="C5016" s="459" t="s">
        <v>5125</v>
      </c>
      <c r="D5016" s="463">
        <v>1.9</v>
      </c>
      <c r="E5016" s="462" t="s">
        <v>258</v>
      </c>
    </row>
    <row r="5017" spans="1:5" ht="25.5" x14ac:dyDescent="0.25">
      <c r="A5017" s="459">
        <v>39709</v>
      </c>
      <c r="B5017" s="460" t="s">
        <v>13164</v>
      </c>
      <c r="C5017" s="459" t="s">
        <v>5125</v>
      </c>
      <c r="D5017" s="463">
        <v>2.64</v>
      </c>
      <c r="E5017" s="462" t="s">
        <v>258</v>
      </c>
    </row>
    <row r="5018" spans="1:5" ht="25.5" x14ac:dyDescent="0.25">
      <c r="A5018" s="459">
        <v>39711</v>
      </c>
      <c r="B5018" s="460" t="s">
        <v>13165</v>
      </c>
      <c r="C5018" s="459" t="s">
        <v>5125</v>
      </c>
      <c r="D5018" s="463">
        <v>2.96</v>
      </c>
      <c r="E5018" s="462" t="s">
        <v>258</v>
      </c>
    </row>
    <row r="5019" spans="1:5" ht="25.5" x14ac:dyDescent="0.25">
      <c r="A5019" s="459">
        <v>39712</v>
      </c>
      <c r="B5019" s="460" t="s">
        <v>13166</v>
      </c>
      <c r="C5019" s="459" t="s">
        <v>5125</v>
      </c>
      <c r="D5019" s="463">
        <v>1.04</v>
      </c>
      <c r="E5019" s="462" t="s">
        <v>258</v>
      </c>
    </row>
    <row r="5020" spans="1:5" ht="25.5" x14ac:dyDescent="0.25">
      <c r="A5020" s="459">
        <v>39713</v>
      </c>
      <c r="B5020" s="460" t="s">
        <v>13167</v>
      </c>
      <c r="C5020" s="459" t="s">
        <v>5125</v>
      </c>
      <c r="D5020" s="463">
        <v>0.82</v>
      </c>
      <c r="E5020" s="462" t="s">
        <v>258</v>
      </c>
    </row>
    <row r="5021" spans="1:5" ht="25.5" x14ac:dyDescent="0.25">
      <c r="A5021" s="459">
        <v>39714</v>
      </c>
      <c r="B5021" s="460" t="s">
        <v>13168</v>
      </c>
      <c r="C5021" s="459" t="s">
        <v>5125</v>
      </c>
      <c r="D5021" s="463">
        <v>1.88</v>
      </c>
      <c r="E5021" s="462" t="s">
        <v>258</v>
      </c>
    </row>
    <row r="5022" spans="1:5" ht="25.5" x14ac:dyDescent="0.25">
      <c r="A5022" s="459">
        <v>39715</v>
      </c>
      <c r="B5022" s="460" t="s">
        <v>13169</v>
      </c>
      <c r="C5022" s="459" t="s">
        <v>5125</v>
      </c>
      <c r="D5022" s="463">
        <v>1.34</v>
      </c>
      <c r="E5022" s="462" t="s">
        <v>258</v>
      </c>
    </row>
    <row r="5023" spans="1:5" ht="25.5" x14ac:dyDescent="0.25">
      <c r="A5023" s="459">
        <v>39716</v>
      </c>
      <c r="B5023" s="460" t="s">
        <v>13170</v>
      </c>
      <c r="C5023" s="459" t="s">
        <v>5125</v>
      </c>
      <c r="D5023" s="463">
        <v>1.01</v>
      </c>
      <c r="E5023" s="462" t="s">
        <v>258</v>
      </c>
    </row>
    <row r="5024" spans="1:5" ht="25.5" x14ac:dyDescent="0.25">
      <c r="A5024" s="459">
        <v>39718</v>
      </c>
      <c r="B5024" s="460" t="s">
        <v>13171</v>
      </c>
      <c r="C5024" s="459" t="s">
        <v>5125</v>
      </c>
      <c r="D5024" s="463">
        <v>1.73</v>
      </c>
      <c r="E5024" s="462" t="s">
        <v>258</v>
      </c>
    </row>
    <row r="5025" spans="1:5" ht="25.5" x14ac:dyDescent="0.25">
      <c r="A5025" s="459">
        <v>9813</v>
      </c>
      <c r="B5025" s="460" t="s">
        <v>13172</v>
      </c>
      <c r="C5025" s="459" t="s">
        <v>5125</v>
      </c>
      <c r="D5025" s="463">
        <v>3.29</v>
      </c>
      <c r="E5025" s="462" t="s">
        <v>258</v>
      </c>
    </row>
    <row r="5026" spans="1:5" ht="25.5" x14ac:dyDescent="0.25">
      <c r="A5026" s="459">
        <v>9815</v>
      </c>
      <c r="B5026" s="460" t="s">
        <v>13173</v>
      </c>
      <c r="C5026" s="459" t="s">
        <v>5125</v>
      </c>
      <c r="D5026" s="463">
        <v>6.49</v>
      </c>
      <c r="E5026" s="462" t="s">
        <v>258</v>
      </c>
    </row>
    <row r="5027" spans="1:5" ht="25.5" x14ac:dyDescent="0.25">
      <c r="A5027" s="459">
        <v>25876</v>
      </c>
      <c r="B5027" s="460" t="s">
        <v>13174</v>
      </c>
      <c r="C5027" s="459" t="s">
        <v>5125</v>
      </c>
      <c r="D5027" s="461">
        <v>3232.97</v>
      </c>
      <c r="E5027" s="462" t="s">
        <v>258</v>
      </c>
    </row>
    <row r="5028" spans="1:5" ht="25.5" x14ac:dyDescent="0.25">
      <c r="A5028" s="459">
        <v>25888</v>
      </c>
      <c r="B5028" s="460" t="s">
        <v>13175</v>
      </c>
      <c r="C5028" s="459" t="s">
        <v>5125</v>
      </c>
      <c r="D5028" s="463">
        <v>79.23</v>
      </c>
      <c r="E5028" s="462" t="s">
        <v>258</v>
      </c>
    </row>
    <row r="5029" spans="1:5" ht="25.5" x14ac:dyDescent="0.25">
      <c r="A5029" s="459">
        <v>25874</v>
      </c>
      <c r="B5029" s="460" t="s">
        <v>13176</v>
      </c>
      <c r="C5029" s="459" t="s">
        <v>5125</v>
      </c>
      <c r="D5029" s="461">
        <v>5670.14</v>
      </c>
      <c r="E5029" s="462" t="s">
        <v>258</v>
      </c>
    </row>
    <row r="5030" spans="1:5" ht="25.5" x14ac:dyDescent="0.25">
      <c r="A5030" s="459">
        <v>25877</v>
      </c>
      <c r="B5030" s="460" t="s">
        <v>13177</v>
      </c>
      <c r="C5030" s="459" t="s">
        <v>5125</v>
      </c>
      <c r="D5030" s="461">
        <v>7737.13</v>
      </c>
      <c r="E5030" s="462" t="s">
        <v>258</v>
      </c>
    </row>
    <row r="5031" spans="1:5" ht="25.5" x14ac:dyDescent="0.25">
      <c r="A5031" s="459">
        <v>25878</v>
      </c>
      <c r="B5031" s="460" t="s">
        <v>13178</v>
      </c>
      <c r="C5031" s="459" t="s">
        <v>5125</v>
      </c>
      <c r="D5031" s="463">
        <v>170.08</v>
      </c>
      <c r="E5031" s="462" t="s">
        <v>258</v>
      </c>
    </row>
    <row r="5032" spans="1:5" ht="25.5" x14ac:dyDescent="0.25">
      <c r="A5032" s="459">
        <v>25879</v>
      </c>
      <c r="B5032" s="460" t="s">
        <v>13179</v>
      </c>
      <c r="C5032" s="459" t="s">
        <v>5125</v>
      </c>
      <c r="D5032" s="461">
        <v>7339.59</v>
      </c>
      <c r="E5032" s="462" t="s">
        <v>258</v>
      </c>
    </row>
    <row r="5033" spans="1:5" ht="25.5" x14ac:dyDescent="0.25">
      <c r="A5033" s="459">
        <v>25887</v>
      </c>
      <c r="B5033" s="460" t="s">
        <v>13180</v>
      </c>
      <c r="C5033" s="459" t="s">
        <v>5125</v>
      </c>
      <c r="D5033" s="461">
        <v>2932.28</v>
      </c>
      <c r="E5033" s="462" t="s">
        <v>258</v>
      </c>
    </row>
    <row r="5034" spans="1:5" ht="25.5" x14ac:dyDescent="0.25">
      <c r="A5034" s="459">
        <v>25880</v>
      </c>
      <c r="B5034" s="460" t="s">
        <v>13181</v>
      </c>
      <c r="C5034" s="459" t="s">
        <v>5125</v>
      </c>
      <c r="D5034" s="463">
        <v>265.13</v>
      </c>
      <c r="E5034" s="462" t="s">
        <v>258</v>
      </c>
    </row>
    <row r="5035" spans="1:5" ht="25.5" x14ac:dyDescent="0.25">
      <c r="A5035" s="459">
        <v>25881</v>
      </c>
      <c r="B5035" s="460" t="s">
        <v>13182</v>
      </c>
      <c r="C5035" s="459" t="s">
        <v>5125</v>
      </c>
      <c r="D5035" s="463">
        <v>649.64</v>
      </c>
      <c r="E5035" s="462" t="s">
        <v>258</v>
      </c>
    </row>
    <row r="5036" spans="1:5" ht="25.5" x14ac:dyDescent="0.25">
      <c r="A5036" s="459">
        <v>25882</v>
      </c>
      <c r="B5036" s="460" t="s">
        <v>13183</v>
      </c>
      <c r="C5036" s="459" t="s">
        <v>5125</v>
      </c>
      <c r="D5036" s="461">
        <v>1046.3399999999999</v>
      </c>
      <c r="E5036" s="462" t="s">
        <v>258</v>
      </c>
    </row>
    <row r="5037" spans="1:5" ht="25.5" x14ac:dyDescent="0.25">
      <c r="A5037" s="459">
        <v>25883</v>
      </c>
      <c r="B5037" s="460" t="s">
        <v>13184</v>
      </c>
      <c r="C5037" s="459" t="s">
        <v>5125</v>
      </c>
      <c r="D5037" s="463">
        <v>16.88</v>
      </c>
      <c r="E5037" s="462" t="s">
        <v>258</v>
      </c>
    </row>
    <row r="5038" spans="1:5" ht="25.5" x14ac:dyDescent="0.25">
      <c r="A5038" s="459">
        <v>25884</v>
      </c>
      <c r="B5038" s="460" t="s">
        <v>13185</v>
      </c>
      <c r="C5038" s="459" t="s">
        <v>5125</v>
      </c>
      <c r="D5038" s="461">
        <v>1836.99</v>
      </c>
      <c r="E5038" s="462" t="s">
        <v>258</v>
      </c>
    </row>
    <row r="5039" spans="1:5" ht="25.5" x14ac:dyDescent="0.25">
      <c r="A5039" s="459">
        <v>25885</v>
      </c>
      <c r="B5039" s="460" t="s">
        <v>13186</v>
      </c>
      <c r="C5039" s="459" t="s">
        <v>5125</v>
      </c>
      <c r="D5039" s="461">
        <v>2732.13</v>
      </c>
      <c r="E5039" s="462" t="s">
        <v>258</v>
      </c>
    </row>
    <row r="5040" spans="1:5" ht="25.5" x14ac:dyDescent="0.25">
      <c r="A5040" s="459">
        <v>25889</v>
      </c>
      <c r="B5040" s="460" t="s">
        <v>13187</v>
      </c>
      <c r="C5040" s="459" t="s">
        <v>5125</v>
      </c>
      <c r="D5040" s="461">
        <v>1370.09</v>
      </c>
      <c r="E5040" s="462" t="s">
        <v>258</v>
      </c>
    </row>
    <row r="5041" spans="1:5" ht="25.5" x14ac:dyDescent="0.25">
      <c r="A5041" s="459">
        <v>25886</v>
      </c>
      <c r="B5041" s="460" t="s">
        <v>13188</v>
      </c>
      <c r="C5041" s="459" t="s">
        <v>5125</v>
      </c>
      <c r="D5041" s="463">
        <v>37.75</v>
      </c>
      <c r="E5041" s="462" t="s">
        <v>258</v>
      </c>
    </row>
    <row r="5042" spans="1:5" ht="25.5" x14ac:dyDescent="0.25">
      <c r="A5042" s="459">
        <v>25875</v>
      </c>
      <c r="B5042" s="460" t="s">
        <v>13189</v>
      </c>
      <c r="C5042" s="459" t="s">
        <v>5125</v>
      </c>
      <c r="D5042" s="461">
        <v>1787.51</v>
      </c>
      <c r="E5042" s="462" t="s">
        <v>258</v>
      </c>
    </row>
    <row r="5043" spans="1:5" x14ac:dyDescent="0.25">
      <c r="A5043" s="459">
        <v>9876</v>
      </c>
      <c r="B5043" s="460" t="s">
        <v>13190</v>
      </c>
      <c r="C5043" s="459" t="s">
        <v>5125</v>
      </c>
      <c r="D5043" s="463">
        <v>13.09</v>
      </c>
      <c r="E5043" s="462" t="s">
        <v>258</v>
      </c>
    </row>
    <row r="5044" spans="1:5" x14ac:dyDescent="0.25">
      <c r="A5044" s="459">
        <v>9877</v>
      </c>
      <c r="B5044" s="460" t="s">
        <v>13191</v>
      </c>
      <c r="C5044" s="459" t="s">
        <v>5125</v>
      </c>
      <c r="D5044" s="463">
        <v>45.87</v>
      </c>
      <c r="E5044" s="462" t="s">
        <v>258</v>
      </c>
    </row>
    <row r="5045" spans="1:5" x14ac:dyDescent="0.25">
      <c r="A5045" s="459">
        <v>9878</v>
      </c>
      <c r="B5045" s="460" t="s">
        <v>13192</v>
      </c>
      <c r="C5045" s="459" t="s">
        <v>5125</v>
      </c>
      <c r="D5045" s="463">
        <v>59.75</v>
      </c>
      <c r="E5045" s="462" t="s">
        <v>258</v>
      </c>
    </row>
    <row r="5046" spans="1:5" x14ac:dyDescent="0.25">
      <c r="A5046" s="459">
        <v>9879</v>
      </c>
      <c r="B5046" s="460" t="s">
        <v>13193</v>
      </c>
      <c r="C5046" s="459" t="s">
        <v>5125</v>
      </c>
      <c r="D5046" s="463">
        <v>142.62</v>
      </c>
      <c r="E5046" s="462" t="s">
        <v>258</v>
      </c>
    </row>
    <row r="5047" spans="1:5" ht="25.5" x14ac:dyDescent="0.25">
      <c r="A5047" s="459">
        <v>42001</v>
      </c>
      <c r="B5047" s="460" t="s">
        <v>13194</v>
      </c>
      <c r="C5047" s="459" t="s">
        <v>5125</v>
      </c>
      <c r="D5047" s="463">
        <v>366.28</v>
      </c>
      <c r="E5047" s="462" t="s">
        <v>258</v>
      </c>
    </row>
    <row r="5048" spans="1:5" ht="25.5" x14ac:dyDescent="0.25">
      <c r="A5048" s="459">
        <v>41998</v>
      </c>
      <c r="B5048" s="460" t="s">
        <v>13195</v>
      </c>
      <c r="C5048" s="459" t="s">
        <v>5125</v>
      </c>
      <c r="D5048" s="463">
        <v>902.63</v>
      </c>
      <c r="E5048" s="462" t="s">
        <v>258</v>
      </c>
    </row>
    <row r="5049" spans="1:5" ht="25.5" x14ac:dyDescent="0.25">
      <c r="A5049" s="459">
        <v>41999</v>
      </c>
      <c r="B5049" s="460" t="s">
        <v>13196</v>
      </c>
      <c r="C5049" s="459" t="s">
        <v>5125</v>
      </c>
      <c r="D5049" s="461">
        <v>1655.78</v>
      </c>
      <c r="E5049" s="462" t="s">
        <v>258</v>
      </c>
    </row>
    <row r="5050" spans="1:5" ht="25.5" x14ac:dyDescent="0.25">
      <c r="A5050" s="459">
        <v>42000</v>
      </c>
      <c r="B5050" s="460" t="s">
        <v>13197</v>
      </c>
      <c r="C5050" s="459" t="s">
        <v>5125</v>
      </c>
      <c r="D5050" s="461">
        <v>2827.55</v>
      </c>
      <c r="E5050" s="462" t="s">
        <v>258</v>
      </c>
    </row>
    <row r="5051" spans="1:5" ht="38.25" x14ac:dyDescent="0.25">
      <c r="A5051" s="459">
        <v>38053</v>
      </c>
      <c r="B5051" s="460" t="s">
        <v>13198</v>
      </c>
      <c r="C5051" s="459" t="s">
        <v>5125</v>
      </c>
      <c r="D5051" s="463">
        <v>10.98</v>
      </c>
      <c r="E5051" s="462" t="s">
        <v>258</v>
      </c>
    </row>
    <row r="5052" spans="1:5" ht="38.25" x14ac:dyDescent="0.25">
      <c r="A5052" s="459">
        <v>38054</v>
      </c>
      <c r="B5052" s="460" t="s">
        <v>13199</v>
      </c>
      <c r="C5052" s="459" t="s">
        <v>5125</v>
      </c>
      <c r="D5052" s="463">
        <v>18.88</v>
      </c>
      <c r="E5052" s="462" t="s">
        <v>258</v>
      </c>
    </row>
    <row r="5053" spans="1:5" ht="25.5" x14ac:dyDescent="0.25">
      <c r="A5053" s="459">
        <v>38052</v>
      </c>
      <c r="B5053" s="460" t="s">
        <v>13200</v>
      </c>
      <c r="C5053" s="459" t="s">
        <v>5125</v>
      </c>
      <c r="D5053" s="463">
        <v>5.32</v>
      </c>
      <c r="E5053" s="462" t="s">
        <v>258</v>
      </c>
    </row>
    <row r="5054" spans="1:5" ht="38.25" x14ac:dyDescent="0.25">
      <c r="A5054" s="459">
        <v>38051</v>
      </c>
      <c r="B5054" s="460" t="s">
        <v>13201</v>
      </c>
      <c r="C5054" s="459" t="s">
        <v>5125</v>
      </c>
      <c r="D5054" s="463">
        <v>3.31</v>
      </c>
      <c r="E5054" s="462" t="s">
        <v>258</v>
      </c>
    </row>
    <row r="5055" spans="1:5" x14ac:dyDescent="0.25">
      <c r="A5055" s="459">
        <v>38787</v>
      </c>
      <c r="B5055" s="460" t="s">
        <v>13202</v>
      </c>
      <c r="C5055" s="459" t="s">
        <v>5125</v>
      </c>
      <c r="D5055" s="463">
        <v>4.21</v>
      </c>
      <c r="E5055" s="462" t="s">
        <v>258</v>
      </c>
    </row>
    <row r="5056" spans="1:5" x14ac:dyDescent="0.25">
      <c r="A5056" s="459">
        <v>38825</v>
      </c>
      <c r="B5056" s="460" t="s">
        <v>13203</v>
      </c>
      <c r="C5056" s="459" t="s">
        <v>5125</v>
      </c>
      <c r="D5056" s="463">
        <v>5.51</v>
      </c>
      <c r="E5056" s="462" t="s">
        <v>258</v>
      </c>
    </row>
    <row r="5057" spans="1:5" x14ac:dyDescent="0.25">
      <c r="A5057" s="459">
        <v>38826</v>
      </c>
      <c r="B5057" s="460" t="s">
        <v>13204</v>
      </c>
      <c r="C5057" s="459" t="s">
        <v>5125</v>
      </c>
      <c r="D5057" s="463">
        <v>8.17</v>
      </c>
      <c r="E5057" s="462" t="s">
        <v>258</v>
      </c>
    </row>
    <row r="5058" spans="1:5" x14ac:dyDescent="0.25">
      <c r="A5058" s="459">
        <v>38827</v>
      </c>
      <c r="B5058" s="460" t="s">
        <v>13205</v>
      </c>
      <c r="C5058" s="459" t="s">
        <v>5125</v>
      </c>
      <c r="D5058" s="463">
        <v>13.13</v>
      </c>
      <c r="E5058" s="462" t="s">
        <v>258</v>
      </c>
    </row>
    <row r="5059" spans="1:5" x14ac:dyDescent="0.25">
      <c r="A5059" s="459">
        <v>38830</v>
      </c>
      <c r="B5059" s="460" t="s">
        <v>13206</v>
      </c>
      <c r="C5059" s="459" t="s">
        <v>5125</v>
      </c>
      <c r="D5059" s="463">
        <v>18.39</v>
      </c>
      <c r="E5059" s="462" t="s">
        <v>258</v>
      </c>
    </row>
    <row r="5060" spans="1:5" x14ac:dyDescent="0.25">
      <c r="A5060" s="459">
        <v>38828</v>
      </c>
      <c r="B5060" s="460" t="s">
        <v>13207</v>
      </c>
      <c r="C5060" s="459" t="s">
        <v>5125</v>
      </c>
      <c r="D5060" s="463">
        <v>8.11</v>
      </c>
      <c r="E5060" s="462" t="s">
        <v>258</v>
      </c>
    </row>
    <row r="5061" spans="1:5" x14ac:dyDescent="0.25">
      <c r="A5061" s="459">
        <v>38829</v>
      </c>
      <c r="B5061" s="460" t="s">
        <v>13208</v>
      </c>
      <c r="C5061" s="459" t="s">
        <v>5125</v>
      </c>
      <c r="D5061" s="463">
        <v>13.28</v>
      </c>
      <c r="E5061" s="462" t="s">
        <v>258</v>
      </c>
    </row>
    <row r="5062" spans="1:5" x14ac:dyDescent="0.25">
      <c r="A5062" s="459">
        <v>38831</v>
      </c>
      <c r="B5062" s="460" t="s">
        <v>13209</v>
      </c>
      <c r="C5062" s="459" t="s">
        <v>5125</v>
      </c>
      <c r="D5062" s="463">
        <v>25.64</v>
      </c>
      <c r="E5062" s="462" t="s">
        <v>258</v>
      </c>
    </row>
    <row r="5063" spans="1:5" x14ac:dyDescent="0.25">
      <c r="A5063" s="459">
        <v>36274</v>
      </c>
      <c r="B5063" s="460" t="s">
        <v>13210</v>
      </c>
      <c r="C5063" s="459" t="s">
        <v>5125</v>
      </c>
      <c r="D5063" s="463">
        <v>5.0199999999999996</v>
      </c>
      <c r="E5063" s="462" t="s">
        <v>258</v>
      </c>
    </row>
    <row r="5064" spans="1:5" x14ac:dyDescent="0.25">
      <c r="A5064" s="459">
        <v>36278</v>
      </c>
      <c r="B5064" s="460" t="s">
        <v>13211</v>
      </c>
      <c r="C5064" s="459" t="s">
        <v>5125</v>
      </c>
      <c r="D5064" s="463">
        <v>6.81</v>
      </c>
      <c r="E5064" s="462" t="s">
        <v>258</v>
      </c>
    </row>
    <row r="5065" spans="1:5" x14ac:dyDescent="0.25">
      <c r="A5065" s="459">
        <v>38977</v>
      </c>
      <c r="B5065" s="460" t="s">
        <v>13212</v>
      </c>
      <c r="C5065" s="459" t="s">
        <v>5125</v>
      </c>
      <c r="D5065" s="463">
        <v>103.63</v>
      </c>
      <c r="E5065" s="462" t="s">
        <v>258</v>
      </c>
    </row>
    <row r="5066" spans="1:5" x14ac:dyDescent="0.25">
      <c r="A5066" s="459">
        <v>38971</v>
      </c>
      <c r="B5066" s="460" t="s">
        <v>13213</v>
      </c>
      <c r="C5066" s="459" t="s">
        <v>5125</v>
      </c>
      <c r="D5066" s="463">
        <v>8.5299999999999994</v>
      </c>
      <c r="E5066" s="462" t="s">
        <v>258</v>
      </c>
    </row>
    <row r="5067" spans="1:5" x14ac:dyDescent="0.25">
      <c r="A5067" s="459">
        <v>38972</v>
      </c>
      <c r="B5067" s="460" t="s">
        <v>13214</v>
      </c>
      <c r="C5067" s="459" t="s">
        <v>5125</v>
      </c>
      <c r="D5067" s="463">
        <v>13</v>
      </c>
      <c r="E5067" s="462" t="s">
        <v>258</v>
      </c>
    </row>
    <row r="5068" spans="1:5" x14ac:dyDescent="0.25">
      <c r="A5068" s="459">
        <v>38973</v>
      </c>
      <c r="B5068" s="460" t="s">
        <v>13215</v>
      </c>
      <c r="C5068" s="459" t="s">
        <v>5125</v>
      </c>
      <c r="D5068" s="463">
        <v>17.2</v>
      </c>
      <c r="E5068" s="462" t="s">
        <v>258</v>
      </c>
    </row>
    <row r="5069" spans="1:5" x14ac:dyDescent="0.25">
      <c r="A5069" s="459">
        <v>38974</v>
      </c>
      <c r="B5069" s="460" t="s">
        <v>13216</v>
      </c>
      <c r="C5069" s="459" t="s">
        <v>5125</v>
      </c>
      <c r="D5069" s="463">
        <v>25.08</v>
      </c>
      <c r="E5069" s="462" t="s">
        <v>258</v>
      </c>
    </row>
    <row r="5070" spans="1:5" x14ac:dyDescent="0.25">
      <c r="A5070" s="459">
        <v>38975</v>
      </c>
      <c r="B5070" s="460" t="s">
        <v>13217</v>
      </c>
      <c r="C5070" s="459" t="s">
        <v>5125</v>
      </c>
      <c r="D5070" s="463">
        <v>41.8</v>
      </c>
      <c r="E5070" s="462" t="s">
        <v>258</v>
      </c>
    </row>
    <row r="5071" spans="1:5" x14ac:dyDescent="0.25">
      <c r="A5071" s="459">
        <v>38976</v>
      </c>
      <c r="B5071" s="460" t="s">
        <v>13218</v>
      </c>
      <c r="C5071" s="459" t="s">
        <v>5125</v>
      </c>
      <c r="D5071" s="463">
        <v>58.62</v>
      </c>
      <c r="E5071" s="462" t="s">
        <v>258</v>
      </c>
    </row>
    <row r="5072" spans="1:5" x14ac:dyDescent="0.25">
      <c r="A5072" s="459">
        <v>38986</v>
      </c>
      <c r="B5072" s="460" t="s">
        <v>13219</v>
      </c>
      <c r="C5072" s="459" t="s">
        <v>5125</v>
      </c>
      <c r="D5072" s="463">
        <v>117.97</v>
      </c>
      <c r="E5072" s="462" t="s">
        <v>258</v>
      </c>
    </row>
    <row r="5073" spans="1:5" x14ac:dyDescent="0.25">
      <c r="A5073" s="459">
        <v>38978</v>
      </c>
      <c r="B5073" s="460" t="s">
        <v>13220</v>
      </c>
      <c r="C5073" s="459" t="s">
        <v>5125</v>
      </c>
      <c r="D5073" s="463">
        <v>5.0199999999999996</v>
      </c>
      <c r="E5073" s="462" t="s">
        <v>258</v>
      </c>
    </row>
    <row r="5074" spans="1:5" x14ac:dyDescent="0.25">
      <c r="A5074" s="459">
        <v>38979</v>
      </c>
      <c r="B5074" s="460" t="s">
        <v>13221</v>
      </c>
      <c r="C5074" s="459" t="s">
        <v>5125</v>
      </c>
      <c r="D5074" s="463">
        <v>6.81</v>
      </c>
      <c r="E5074" s="462" t="s">
        <v>258</v>
      </c>
    </row>
    <row r="5075" spans="1:5" x14ac:dyDescent="0.25">
      <c r="A5075" s="459">
        <v>38980</v>
      </c>
      <c r="B5075" s="460" t="s">
        <v>13222</v>
      </c>
      <c r="C5075" s="459" t="s">
        <v>5125</v>
      </c>
      <c r="D5075" s="463">
        <v>11.38</v>
      </c>
      <c r="E5075" s="462" t="s">
        <v>258</v>
      </c>
    </row>
    <row r="5076" spans="1:5" x14ac:dyDescent="0.25">
      <c r="A5076" s="459">
        <v>38981</v>
      </c>
      <c r="B5076" s="460" t="s">
        <v>13223</v>
      </c>
      <c r="C5076" s="459" t="s">
        <v>5125</v>
      </c>
      <c r="D5076" s="463">
        <v>15.76</v>
      </c>
      <c r="E5076" s="462" t="s">
        <v>258</v>
      </c>
    </row>
    <row r="5077" spans="1:5" x14ac:dyDescent="0.25">
      <c r="A5077" s="459">
        <v>38982</v>
      </c>
      <c r="B5077" s="460" t="s">
        <v>13224</v>
      </c>
      <c r="C5077" s="459" t="s">
        <v>5125</v>
      </c>
      <c r="D5077" s="463">
        <v>22.94</v>
      </c>
      <c r="E5077" s="462" t="s">
        <v>258</v>
      </c>
    </row>
    <row r="5078" spans="1:5" x14ac:dyDescent="0.25">
      <c r="A5078" s="459">
        <v>38983</v>
      </c>
      <c r="B5078" s="460" t="s">
        <v>13225</v>
      </c>
      <c r="C5078" s="459" t="s">
        <v>5125</v>
      </c>
      <c r="D5078" s="463">
        <v>30.41</v>
      </c>
      <c r="E5078" s="462" t="s">
        <v>258</v>
      </c>
    </row>
    <row r="5079" spans="1:5" x14ac:dyDescent="0.25">
      <c r="A5079" s="459">
        <v>38984</v>
      </c>
      <c r="B5079" s="460" t="s">
        <v>13226</v>
      </c>
      <c r="C5079" s="459" t="s">
        <v>5125</v>
      </c>
      <c r="D5079" s="463">
        <v>58.66</v>
      </c>
      <c r="E5079" s="462" t="s">
        <v>258</v>
      </c>
    </row>
    <row r="5080" spans="1:5" x14ac:dyDescent="0.25">
      <c r="A5080" s="459">
        <v>38985</v>
      </c>
      <c r="B5080" s="460" t="s">
        <v>13227</v>
      </c>
      <c r="C5080" s="459" t="s">
        <v>5125</v>
      </c>
      <c r="D5080" s="463">
        <v>86.84</v>
      </c>
      <c r="E5080" s="462" t="s">
        <v>258</v>
      </c>
    </row>
    <row r="5081" spans="1:5" x14ac:dyDescent="0.25">
      <c r="A5081" s="459">
        <v>9836</v>
      </c>
      <c r="B5081" s="460" t="s">
        <v>13228</v>
      </c>
      <c r="C5081" s="459" t="s">
        <v>5125</v>
      </c>
      <c r="D5081" s="463">
        <v>8.5399999999999991</v>
      </c>
      <c r="E5081" s="462" t="s">
        <v>258</v>
      </c>
    </row>
    <row r="5082" spans="1:5" x14ac:dyDescent="0.25">
      <c r="A5082" s="459">
        <v>20065</v>
      </c>
      <c r="B5082" s="460" t="s">
        <v>13229</v>
      </c>
      <c r="C5082" s="459" t="s">
        <v>5125</v>
      </c>
      <c r="D5082" s="463">
        <v>21.84</v>
      </c>
      <c r="E5082" s="462" t="s">
        <v>258</v>
      </c>
    </row>
    <row r="5083" spans="1:5" x14ac:dyDescent="0.25">
      <c r="A5083" s="459">
        <v>9835</v>
      </c>
      <c r="B5083" s="460" t="s">
        <v>13230</v>
      </c>
      <c r="C5083" s="459" t="s">
        <v>5125</v>
      </c>
      <c r="D5083" s="463">
        <v>3.08</v>
      </c>
      <c r="E5083" s="462" t="s">
        <v>258</v>
      </c>
    </row>
    <row r="5084" spans="1:5" x14ac:dyDescent="0.25">
      <c r="A5084" s="459">
        <v>38032</v>
      </c>
      <c r="B5084" s="460" t="s">
        <v>13231</v>
      </c>
      <c r="C5084" s="459" t="s">
        <v>5125</v>
      </c>
      <c r="D5084" s="463">
        <v>33.299999999999997</v>
      </c>
      <c r="E5084" s="462" t="s">
        <v>258</v>
      </c>
    </row>
    <row r="5085" spans="1:5" x14ac:dyDescent="0.25">
      <c r="A5085" s="459">
        <v>38033</v>
      </c>
      <c r="B5085" s="460" t="s">
        <v>13232</v>
      </c>
      <c r="C5085" s="459" t="s">
        <v>5125</v>
      </c>
      <c r="D5085" s="463">
        <v>54.5</v>
      </c>
      <c r="E5085" s="462" t="s">
        <v>258</v>
      </c>
    </row>
    <row r="5086" spans="1:5" x14ac:dyDescent="0.25">
      <c r="A5086" s="459">
        <v>38034</v>
      </c>
      <c r="B5086" s="460" t="s">
        <v>13233</v>
      </c>
      <c r="C5086" s="459" t="s">
        <v>5125</v>
      </c>
      <c r="D5086" s="463">
        <v>90.16</v>
      </c>
      <c r="E5086" s="462" t="s">
        <v>258</v>
      </c>
    </row>
    <row r="5087" spans="1:5" x14ac:dyDescent="0.25">
      <c r="A5087" s="459">
        <v>38035</v>
      </c>
      <c r="B5087" s="460" t="s">
        <v>13234</v>
      </c>
      <c r="C5087" s="459" t="s">
        <v>5125</v>
      </c>
      <c r="D5087" s="463">
        <v>125.63</v>
      </c>
      <c r="E5087" s="462" t="s">
        <v>258</v>
      </c>
    </row>
    <row r="5088" spans="1:5" x14ac:dyDescent="0.25">
      <c r="A5088" s="459">
        <v>38036</v>
      </c>
      <c r="B5088" s="460" t="s">
        <v>13235</v>
      </c>
      <c r="C5088" s="459" t="s">
        <v>5125</v>
      </c>
      <c r="D5088" s="463">
        <v>177.27</v>
      </c>
      <c r="E5088" s="462" t="s">
        <v>258</v>
      </c>
    </row>
    <row r="5089" spans="1:5" x14ac:dyDescent="0.25">
      <c r="A5089" s="459">
        <v>38037</v>
      </c>
      <c r="B5089" s="460" t="s">
        <v>13236</v>
      </c>
      <c r="C5089" s="459" t="s">
        <v>5125</v>
      </c>
      <c r="D5089" s="463">
        <v>205.55</v>
      </c>
      <c r="E5089" s="462" t="s">
        <v>258</v>
      </c>
    </row>
    <row r="5090" spans="1:5" ht="25.5" x14ac:dyDescent="0.25">
      <c r="A5090" s="459">
        <v>9850</v>
      </c>
      <c r="B5090" s="460" t="s">
        <v>13237</v>
      </c>
      <c r="C5090" s="459" t="s">
        <v>5125</v>
      </c>
      <c r="D5090" s="463">
        <v>98</v>
      </c>
      <c r="E5090" s="462" t="s">
        <v>258</v>
      </c>
    </row>
    <row r="5091" spans="1:5" ht="25.5" x14ac:dyDescent="0.25">
      <c r="A5091" s="459">
        <v>9853</v>
      </c>
      <c r="B5091" s="460" t="s">
        <v>13238</v>
      </c>
      <c r="C5091" s="459" t="s">
        <v>5125</v>
      </c>
      <c r="D5091" s="463">
        <v>174.27</v>
      </c>
      <c r="E5091" s="462" t="s">
        <v>258</v>
      </c>
    </row>
    <row r="5092" spans="1:5" ht="25.5" x14ac:dyDescent="0.25">
      <c r="A5092" s="459">
        <v>9854</v>
      </c>
      <c r="B5092" s="460" t="s">
        <v>13239</v>
      </c>
      <c r="C5092" s="459" t="s">
        <v>5125</v>
      </c>
      <c r="D5092" s="463">
        <v>76.36</v>
      </c>
      <c r="E5092" s="462" t="s">
        <v>258</v>
      </c>
    </row>
    <row r="5093" spans="1:5" ht="25.5" x14ac:dyDescent="0.25">
      <c r="A5093" s="459">
        <v>9851</v>
      </c>
      <c r="B5093" s="460" t="s">
        <v>13240</v>
      </c>
      <c r="C5093" s="459" t="s">
        <v>5125</v>
      </c>
      <c r="D5093" s="463">
        <v>132.4</v>
      </c>
      <c r="E5093" s="462" t="s">
        <v>258</v>
      </c>
    </row>
    <row r="5094" spans="1:5" ht="25.5" x14ac:dyDescent="0.25">
      <c r="A5094" s="459">
        <v>9855</v>
      </c>
      <c r="B5094" s="460" t="s">
        <v>13241</v>
      </c>
      <c r="C5094" s="459" t="s">
        <v>5125</v>
      </c>
      <c r="D5094" s="463">
        <v>221.46</v>
      </c>
      <c r="E5094" s="462" t="s">
        <v>258</v>
      </c>
    </row>
    <row r="5095" spans="1:5" x14ac:dyDescent="0.25">
      <c r="A5095" s="459">
        <v>9825</v>
      </c>
      <c r="B5095" s="460" t="s">
        <v>13242</v>
      </c>
      <c r="C5095" s="459" t="s">
        <v>5125</v>
      </c>
      <c r="D5095" s="463">
        <v>34.78</v>
      </c>
      <c r="E5095" s="462" t="s">
        <v>258</v>
      </c>
    </row>
    <row r="5096" spans="1:5" x14ac:dyDescent="0.25">
      <c r="A5096" s="459">
        <v>9828</v>
      </c>
      <c r="B5096" s="460" t="s">
        <v>13243</v>
      </c>
      <c r="C5096" s="459" t="s">
        <v>5125</v>
      </c>
      <c r="D5096" s="463">
        <v>93.6</v>
      </c>
      <c r="E5096" s="462" t="s">
        <v>258</v>
      </c>
    </row>
    <row r="5097" spans="1:5" x14ac:dyDescent="0.25">
      <c r="A5097" s="459">
        <v>9829</v>
      </c>
      <c r="B5097" s="460" t="s">
        <v>13244</v>
      </c>
      <c r="C5097" s="459" t="s">
        <v>5125</v>
      </c>
      <c r="D5097" s="463">
        <v>158.63</v>
      </c>
      <c r="E5097" s="462" t="s">
        <v>258</v>
      </c>
    </row>
    <row r="5098" spans="1:5" x14ac:dyDescent="0.25">
      <c r="A5098" s="459">
        <v>9826</v>
      </c>
      <c r="B5098" s="460" t="s">
        <v>13245</v>
      </c>
      <c r="C5098" s="459" t="s">
        <v>5125</v>
      </c>
      <c r="D5098" s="463">
        <v>241.5</v>
      </c>
      <c r="E5098" s="462" t="s">
        <v>258</v>
      </c>
    </row>
    <row r="5099" spans="1:5" x14ac:dyDescent="0.25">
      <c r="A5099" s="459">
        <v>9827</v>
      </c>
      <c r="B5099" s="460" t="s">
        <v>13246</v>
      </c>
      <c r="C5099" s="459" t="s">
        <v>5125</v>
      </c>
      <c r="D5099" s="463">
        <v>342.93</v>
      </c>
      <c r="E5099" s="462" t="s">
        <v>258</v>
      </c>
    </row>
    <row r="5100" spans="1:5" x14ac:dyDescent="0.25">
      <c r="A5100" s="459">
        <v>36374</v>
      </c>
      <c r="B5100" s="460" t="s">
        <v>13247</v>
      </c>
      <c r="C5100" s="459" t="s">
        <v>5125</v>
      </c>
      <c r="D5100" s="463">
        <v>41.69</v>
      </c>
      <c r="E5100" s="462" t="s">
        <v>258</v>
      </c>
    </row>
    <row r="5101" spans="1:5" x14ac:dyDescent="0.25">
      <c r="A5101" s="459">
        <v>36084</v>
      </c>
      <c r="B5101" s="460" t="s">
        <v>13248</v>
      </c>
      <c r="C5101" s="459" t="s">
        <v>5125</v>
      </c>
      <c r="D5101" s="463">
        <v>12.35</v>
      </c>
      <c r="E5101" s="462" t="s">
        <v>258</v>
      </c>
    </row>
    <row r="5102" spans="1:5" x14ac:dyDescent="0.25">
      <c r="A5102" s="459">
        <v>36373</v>
      </c>
      <c r="B5102" s="460" t="s">
        <v>13249</v>
      </c>
      <c r="C5102" s="459" t="s">
        <v>5125</v>
      </c>
      <c r="D5102" s="463">
        <v>25.64</v>
      </c>
      <c r="E5102" s="462" t="s">
        <v>258</v>
      </c>
    </row>
    <row r="5103" spans="1:5" x14ac:dyDescent="0.25">
      <c r="A5103" s="459">
        <v>36377</v>
      </c>
      <c r="B5103" s="460" t="s">
        <v>13250</v>
      </c>
      <c r="C5103" s="459" t="s">
        <v>5125</v>
      </c>
      <c r="D5103" s="463">
        <v>50</v>
      </c>
      <c r="E5103" s="462" t="s">
        <v>258</v>
      </c>
    </row>
    <row r="5104" spans="1:5" x14ac:dyDescent="0.25">
      <c r="A5104" s="459">
        <v>36375</v>
      </c>
      <c r="B5104" s="460" t="s">
        <v>13251</v>
      </c>
      <c r="C5104" s="459" t="s">
        <v>5125</v>
      </c>
      <c r="D5104" s="463">
        <v>15.24</v>
      </c>
      <c r="E5104" s="462" t="s">
        <v>258</v>
      </c>
    </row>
    <row r="5105" spans="1:5" x14ac:dyDescent="0.25">
      <c r="A5105" s="459">
        <v>36376</v>
      </c>
      <c r="B5105" s="460" t="s">
        <v>13252</v>
      </c>
      <c r="C5105" s="459" t="s">
        <v>5125</v>
      </c>
      <c r="D5105" s="463">
        <v>29.93</v>
      </c>
      <c r="E5105" s="462" t="s">
        <v>258</v>
      </c>
    </row>
    <row r="5106" spans="1:5" x14ac:dyDescent="0.25">
      <c r="A5106" s="459">
        <v>36380</v>
      </c>
      <c r="B5106" s="460" t="s">
        <v>13253</v>
      </c>
      <c r="C5106" s="459" t="s">
        <v>5125</v>
      </c>
      <c r="D5106" s="463">
        <v>62.53</v>
      </c>
      <c r="E5106" s="462" t="s">
        <v>258</v>
      </c>
    </row>
    <row r="5107" spans="1:5" x14ac:dyDescent="0.25">
      <c r="A5107" s="459">
        <v>36378</v>
      </c>
      <c r="B5107" s="460" t="s">
        <v>13254</v>
      </c>
      <c r="C5107" s="459" t="s">
        <v>5125</v>
      </c>
      <c r="D5107" s="463">
        <v>18.73</v>
      </c>
      <c r="E5107" s="462" t="s">
        <v>258</v>
      </c>
    </row>
    <row r="5108" spans="1:5" x14ac:dyDescent="0.25">
      <c r="A5108" s="459">
        <v>36379</v>
      </c>
      <c r="B5108" s="460" t="s">
        <v>13255</v>
      </c>
      <c r="C5108" s="459" t="s">
        <v>5125</v>
      </c>
      <c r="D5108" s="463">
        <v>37.770000000000003</v>
      </c>
      <c r="E5108" s="462" t="s">
        <v>258</v>
      </c>
    </row>
    <row r="5109" spans="1:5" x14ac:dyDescent="0.25">
      <c r="A5109" s="459">
        <v>9859</v>
      </c>
      <c r="B5109" s="460" t="s">
        <v>13256</v>
      </c>
      <c r="C5109" s="459" t="s">
        <v>5125</v>
      </c>
      <c r="D5109" s="463">
        <v>6.95</v>
      </c>
      <c r="E5109" s="462" t="s">
        <v>258</v>
      </c>
    </row>
    <row r="5110" spans="1:5" x14ac:dyDescent="0.25">
      <c r="A5110" s="459">
        <v>9838</v>
      </c>
      <c r="B5110" s="460" t="s">
        <v>13257</v>
      </c>
      <c r="C5110" s="459" t="s">
        <v>5125</v>
      </c>
      <c r="D5110" s="463">
        <v>5.24</v>
      </c>
      <c r="E5110" s="462" t="s">
        <v>258</v>
      </c>
    </row>
    <row r="5111" spans="1:5" x14ac:dyDescent="0.25">
      <c r="A5111" s="459">
        <v>9837</v>
      </c>
      <c r="B5111" s="460" t="s">
        <v>13258</v>
      </c>
      <c r="C5111" s="459" t="s">
        <v>5125</v>
      </c>
      <c r="D5111" s="463">
        <v>7.57</v>
      </c>
      <c r="E5111" s="462" t="s">
        <v>258</v>
      </c>
    </row>
    <row r="5112" spans="1:5" ht="25.5" x14ac:dyDescent="0.25">
      <c r="A5112" s="459">
        <v>9833</v>
      </c>
      <c r="B5112" s="460" t="s">
        <v>13259</v>
      </c>
      <c r="C5112" s="459" t="s">
        <v>5125</v>
      </c>
      <c r="D5112" s="463">
        <v>9.94</v>
      </c>
      <c r="E5112" s="462" t="s">
        <v>258</v>
      </c>
    </row>
    <row r="5113" spans="1:5" ht="25.5" x14ac:dyDescent="0.25">
      <c r="A5113" s="459">
        <v>9830</v>
      </c>
      <c r="B5113" s="460" t="s">
        <v>13260</v>
      </c>
      <c r="C5113" s="459" t="s">
        <v>5125</v>
      </c>
      <c r="D5113" s="463">
        <v>5.32</v>
      </c>
      <c r="E5113" s="462" t="s">
        <v>258</v>
      </c>
    </row>
    <row r="5114" spans="1:5" ht="25.5" x14ac:dyDescent="0.25">
      <c r="A5114" s="459">
        <v>9834</v>
      </c>
      <c r="B5114" s="460" t="s">
        <v>13261</v>
      </c>
      <c r="C5114" s="459" t="s">
        <v>5125</v>
      </c>
      <c r="D5114" s="463">
        <v>27.67</v>
      </c>
      <c r="E5114" s="462" t="s">
        <v>258</v>
      </c>
    </row>
    <row r="5115" spans="1:5" x14ac:dyDescent="0.25">
      <c r="A5115" s="459">
        <v>9863</v>
      </c>
      <c r="B5115" s="460" t="s">
        <v>13262</v>
      </c>
      <c r="C5115" s="459" t="s">
        <v>5125</v>
      </c>
      <c r="D5115" s="463">
        <v>50.19</v>
      </c>
      <c r="E5115" s="462" t="s">
        <v>258</v>
      </c>
    </row>
    <row r="5116" spans="1:5" x14ac:dyDescent="0.25">
      <c r="A5116" s="459">
        <v>9860</v>
      </c>
      <c r="B5116" s="460" t="s">
        <v>13263</v>
      </c>
      <c r="C5116" s="459" t="s">
        <v>5125</v>
      </c>
      <c r="D5116" s="463">
        <v>32.22</v>
      </c>
      <c r="E5116" s="462" t="s">
        <v>258</v>
      </c>
    </row>
    <row r="5117" spans="1:5" x14ac:dyDescent="0.25">
      <c r="A5117" s="459">
        <v>9862</v>
      </c>
      <c r="B5117" s="460" t="s">
        <v>13264</v>
      </c>
      <c r="C5117" s="459" t="s">
        <v>5125</v>
      </c>
      <c r="D5117" s="463">
        <v>22.74</v>
      </c>
      <c r="E5117" s="462" t="s">
        <v>258</v>
      </c>
    </row>
    <row r="5118" spans="1:5" x14ac:dyDescent="0.25">
      <c r="A5118" s="459">
        <v>9861</v>
      </c>
      <c r="B5118" s="460" t="s">
        <v>13265</v>
      </c>
      <c r="C5118" s="459" t="s">
        <v>5125</v>
      </c>
      <c r="D5118" s="463">
        <v>18.27</v>
      </c>
      <c r="E5118" s="462" t="s">
        <v>258</v>
      </c>
    </row>
    <row r="5119" spans="1:5" x14ac:dyDescent="0.25">
      <c r="A5119" s="459">
        <v>9856</v>
      </c>
      <c r="B5119" s="460" t="s">
        <v>13266</v>
      </c>
      <c r="C5119" s="459" t="s">
        <v>5125</v>
      </c>
      <c r="D5119" s="463">
        <v>4.91</v>
      </c>
      <c r="E5119" s="462" t="s">
        <v>258</v>
      </c>
    </row>
    <row r="5120" spans="1:5" x14ac:dyDescent="0.25">
      <c r="A5120" s="459">
        <v>9866</v>
      </c>
      <c r="B5120" s="460" t="s">
        <v>13267</v>
      </c>
      <c r="C5120" s="459" t="s">
        <v>5125</v>
      </c>
      <c r="D5120" s="463">
        <v>13.49</v>
      </c>
      <c r="E5120" s="462" t="s">
        <v>258</v>
      </c>
    </row>
    <row r="5121" spans="1:5" x14ac:dyDescent="0.25">
      <c r="A5121" s="459">
        <v>9857</v>
      </c>
      <c r="B5121" s="460" t="s">
        <v>13268</v>
      </c>
      <c r="C5121" s="459" t="s">
        <v>5125</v>
      </c>
      <c r="D5121" s="463">
        <v>64.92</v>
      </c>
      <c r="E5121" s="462" t="s">
        <v>258</v>
      </c>
    </row>
    <row r="5122" spans="1:5" x14ac:dyDescent="0.25">
      <c r="A5122" s="459">
        <v>9864</v>
      </c>
      <c r="B5122" s="460" t="s">
        <v>13269</v>
      </c>
      <c r="C5122" s="459" t="s">
        <v>5125</v>
      </c>
      <c r="D5122" s="463">
        <v>78.37</v>
      </c>
      <c r="E5122" s="462" t="s">
        <v>258</v>
      </c>
    </row>
    <row r="5123" spans="1:5" x14ac:dyDescent="0.25">
      <c r="A5123" s="459">
        <v>9865</v>
      </c>
      <c r="B5123" s="460" t="s">
        <v>13270</v>
      </c>
      <c r="C5123" s="459" t="s">
        <v>5125</v>
      </c>
      <c r="D5123" s="463">
        <v>112.71</v>
      </c>
      <c r="E5123" s="462" t="s">
        <v>258</v>
      </c>
    </row>
    <row r="5124" spans="1:5" x14ac:dyDescent="0.25">
      <c r="A5124" s="459">
        <v>9858</v>
      </c>
      <c r="B5124" s="460" t="s">
        <v>13271</v>
      </c>
      <c r="C5124" s="459" t="s">
        <v>5125</v>
      </c>
      <c r="D5124" s="463">
        <v>118.16</v>
      </c>
      <c r="E5124" s="462" t="s">
        <v>258</v>
      </c>
    </row>
    <row r="5125" spans="1:5" x14ac:dyDescent="0.25">
      <c r="A5125" s="459">
        <v>9841</v>
      </c>
      <c r="B5125" s="460" t="s">
        <v>13272</v>
      </c>
      <c r="C5125" s="459" t="s">
        <v>5125</v>
      </c>
      <c r="D5125" s="463">
        <v>21.07</v>
      </c>
      <c r="E5125" s="462" t="s">
        <v>258</v>
      </c>
    </row>
    <row r="5126" spans="1:5" x14ac:dyDescent="0.25">
      <c r="A5126" s="459">
        <v>9840</v>
      </c>
      <c r="B5126" s="460" t="s">
        <v>13273</v>
      </c>
      <c r="C5126" s="459" t="s">
        <v>5125</v>
      </c>
      <c r="D5126" s="463">
        <v>42.83</v>
      </c>
      <c r="E5126" s="462" t="s">
        <v>258</v>
      </c>
    </row>
    <row r="5127" spans="1:5" x14ac:dyDescent="0.25">
      <c r="A5127" s="459">
        <v>20067</v>
      </c>
      <c r="B5127" s="460" t="s">
        <v>13274</v>
      </c>
      <c r="C5127" s="459" t="s">
        <v>5125</v>
      </c>
      <c r="D5127" s="463">
        <v>7.36</v>
      </c>
      <c r="E5127" s="462" t="s">
        <v>258</v>
      </c>
    </row>
    <row r="5128" spans="1:5" x14ac:dyDescent="0.25">
      <c r="A5128" s="459">
        <v>20068</v>
      </c>
      <c r="B5128" s="460" t="s">
        <v>13275</v>
      </c>
      <c r="C5128" s="459" t="s">
        <v>5125</v>
      </c>
      <c r="D5128" s="463">
        <v>9.18</v>
      </c>
      <c r="E5128" s="462" t="s">
        <v>258</v>
      </c>
    </row>
    <row r="5129" spans="1:5" x14ac:dyDescent="0.25">
      <c r="A5129" s="459">
        <v>9839</v>
      </c>
      <c r="B5129" s="460" t="s">
        <v>13276</v>
      </c>
      <c r="C5129" s="459" t="s">
        <v>5125</v>
      </c>
      <c r="D5129" s="463">
        <v>12.03</v>
      </c>
      <c r="E5129" s="462" t="s">
        <v>258</v>
      </c>
    </row>
    <row r="5130" spans="1:5" x14ac:dyDescent="0.25">
      <c r="A5130" s="459">
        <v>9870</v>
      </c>
      <c r="B5130" s="460" t="s">
        <v>13277</v>
      </c>
      <c r="C5130" s="459" t="s">
        <v>5125</v>
      </c>
      <c r="D5130" s="463">
        <v>54.73</v>
      </c>
      <c r="E5130" s="462" t="s">
        <v>258</v>
      </c>
    </row>
    <row r="5131" spans="1:5" x14ac:dyDescent="0.25">
      <c r="A5131" s="459">
        <v>9867</v>
      </c>
      <c r="B5131" s="460" t="s">
        <v>13278</v>
      </c>
      <c r="C5131" s="459" t="s">
        <v>5125</v>
      </c>
      <c r="D5131" s="463">
        <v>2.0099999999999998</v>
      </c>
      <c r="E5131" s="462" t="s">
        <v>258</v>
      </c>
    </row>
    <row r="5132" spans="1:5" x14ac:dyDescent="0.25">
      <c r="A5132" s="459">
        <v>9868</v>
      </c>
      <c r="B5132" s="460" t="s">
        <v>13279</v>
      </c>
      <c r="C5132" s="459" t="s">
        <v>5125</v>
      </c>
      <c r="D5132" s="463">
        <v>2.58</v>
      </c>
      <c r="E5132" s="462" t="s">
        <v>258</v>
      </c>
    </row>
    <row r="5133" spans="1:5" x14ac:dyDescent="0.25">
      <c r="A5133" s="459">
        <v>9869</v>
      </c>
      <c r="B5133" s="460" t="s">
        <v>13280</v>
      </c>
      <c r="C5133" s="459" t="s">
        <v>5125</v>
      </c>
      <c r="D5133" s="463">
        <v>5.79</v>
      </c>
      <c r="E5133" s="462" t="s">
        <v>258</v>
      </c>
    </row>
    <row r="5134" spans="1:5" x14ac:dyDescent="0.25">
      <c r="A5134" s="459">
        <v>9874</v>
      </c>
      <c r="B5134" s="460" t="s">
        <v>13281</v>
      </c>
      <c r="C5134" s="459" t="s">
        <v>5125</v>
      </c>
      <c r="D5134" s="463">
        <v>8.43</v>
      </c>
      <c r="E5134" s="462" t="s">
        <v>258</v>
      </c>
    </row>
    <row r="5135" spans="1:5" x14ac:dyDescent="0.25">
      <c r="A5135" s="459">
        <v>9875</v>
      </c>
      <c r="B5135" s="460" t="s">
        <v>13282</v>
      </c>
      <c r="C5135" s="459" t="s">
        <v>5125</v>
      </c>
      <c r="D5135" s="463">
        <v>9.66</v>
      </c>
      <c r="E5135" s="462" t="s">
        <v>258</v>
      </c>
    </row>
    <row r="5136" spans="1:5" x14ac:dyDescent="0.25">
      <c r="A5136" s="459">
        <v>9873</v>
      </c>
      <c r="B5136" s="460" t="s">
        <v>13283</v>
      </c>
      <c r="C5136" s="459" t="s">
        <v>5125</v>
      </c>
      <c r="D5136" s="463">
        <v>16.3</v>
      </c>
      <c r="E5136" s="462" t="s">
        <v>258</v>
      </c>
    </row>
    <row r="5137" spans="1:5" x14ac:dyDescent="0.25">
      <c r="A5137" s="459">
        <v>9871</v>
      </c>
      <c r="B5137" s="460" t="s">
        <v>13284</v>
      </c>
      <c r="C5137" s="459" t="s">
        <v>5125</v>
      </c>
      <c r="D5137" s="463">
        <v>27.3</v>
      </c>
      <c r="E5137" s="462" t="s">
        <v>258</v>
      </c>
    </row>
    <row r="5138" spans="1:5" x14ac:dyDescent="0.25">
      <c r="A5138" s="459">
        <v>9872</v>
      </c>
      <c r="B5138" s="460" t="s">
        <v>13285</v>
      </c>
      <c r="C5138" s="459" t="s">
        <v>5125</v>
      </c>
      <c r="D5138" s="463">
        <v>34.119999999999997</v>
      </c>
      <c r="E5138" s="462" t="s">
        <v>258</v>
      </c>
    </row>
    <row r="5139" spans="1:5" x14ac:dyDescent="0.25">
      <c r="A5139" s="459">
        <v>7667</v>
      </c>
      <c r="B5139" s="460" t="s">
        <v>13286</v>
      </c>
      <c r="C5139" s="459" t="s">
        <v>5125</v>
      </c>
      <c r="D5139" s="461">
        <v>1548.18</v>
      </c>
      <c r="E5139" s="462" t="s">
        <v>258</v>
      </c>
    </row>
    <row r="5140" spans="1:5" x14ac:dyDescent="0.25">
      <c r="A5140" s="459">
        <v>7660</v>
      </c>
      <c r="B5140" s="460" t="s">
        <v>13287</v>
      </c>
      <c r="C5140" s="459" t="s">
        <v>5125</v>
      </c>
      <c r="D5140" s="461">
        <v>1973.57</v>
      </c>
      <c r="E5140" s="462" t="s">
        <v>258</v>
      </c>
    </row>
    <row r="5141" spans="1:5" x14ac:dyDescent="0.25">
      <c r="A5141" s="459">
        <v>7676</v>
      </c>
      <c r="B5141" s="460" t="s">
        <v>13288</v>
      </c>
      <c r="C5141" s="459" t="s">
        <v>5125</v>
      </c>
      <c r="D5141" s="461">
        <v>1996.12</v>
      </c>
      <c r="E5141" s="462" t="s">
        <v>258</v>
      </c>
    </row>
    <row r="5142" spans="1:5" x14ac:dyDescent="0.25">
      <c r="A5142" s="459">
        <v>12426</v>
      </c>
      <c r="B5142" s="460" t="s">
        <v>13289</v>
      </c>
      <c r="C5142" s="459" t="s">
        <v>5122</v>
      </c>
      <c r="D5142" s="463">
        <v>25.32</v>
      </c>
      <c r="E5142" s="462" t="s">
        <v>258</v>
      </c>
    </row>
    <row r="5143" spans="1:5" x14ac:dyDescent="0.25">
      <c r="A5143" s="459">
        <v>12425</v>
      </c>
      <c r="B5143" s="460" t="s">
        <v>13290</v>
      </c>
      <c r="C5143" s="459" t="s">
        <v>5122</v>
      </c>
      <c r="D5143" s="463">
        <v>34.79</v>
      </c>
      <c r="E5143" s="462" t="s">
        <v>258</v>
      </c>
    </row>
    <row r="5144" spans="1:5" x14ac:dyDescent="0.25">
      <c r="A5144" s="459">
        <v>12427</v>
      </c>
      <c r="B5144" s="460" t="s">
        <v>13291</v>
      </c>
      <c r="C5144" s="459" t="s">
        <v>5122</v>
      </c>
      <c r="D5144" s="463">
        <v>144.41999999999999</v>
      </c>
      <c r="E5144" s="462" t="s">
        <v>258</v>
      </c>
    </row>
    <row r="5145" spans="1:5" x14ac:dyDescent="0.25">
      <c r="A5145" s="459">
        <v>12428</v>
      </c>
      <c r="B5145" s="460" t="s">
        <v>13292</v>
      </c>
      <c r="C5145" s="459" t="s">
        <v>5122</v>
      </c>
      <c r="D5145" s="463">
        <v>92.7</v>
      </c>
      <c r="E5145" s="462" t="s">
        <v>258</v>
      </c>
    </row>
    <row r="5146" spans="1:5" x14ac:dyDescent="0.25">
      <c r="A5146" s="459">
        <v>12430</v>
      </c>
      <c r="B5146" s="460" t="s">
        <v>13293</v>
      </c>
      <c r="C5146" s="459" t="s">
        <v>5122</v>
      </c>
      <c r="D5146" s="463">
        <v>31.05</v>
      </c>
      <c r="E5146" s="462" t="s">
        <v>258</v>
      </c>
    </row>
    <row r="5147" spans="1:5" x14ac:dyDescent="0.25">
      <c r="A5147" s="459">
        <v>12429</v>
      </c>
      <c r="B5147" s="460" t="s">
        <v>13294</v>
      </c>
      <c r="C5147" s="459" t="s">
        <v>5122</v>
      </c>
      <c r="D5147" s="463">
        <v>233.54</v>
      </c>
      <c r="E5147" s="462" t="s">
        <v>258</v>
      </c>
    </row>
    <row r="5148" spans="1:5" x14ac:dyDescent="0.25">
      <c r="A5148" s="459">
        <v>12431</v>
      </c>
      <c r="B5148" s="460" t="s">
        <v>13295</v>
      </c>
      <c r="C5148" s="459" t="s">
        <v>5122</v>
      </c>
      <c r="D5148" s="463">
        <v>397.44</v>
      </c>
      <c r="E5148" s="462" t="s">
        <v>258</v>
      </c>
    </row>
    <row r="5149" spans="1:5" x14ac:dyDescent="0.25">
      <c r="A5149" s="459">
        <v>12432</v>
      </c>
      <c r="B5149" s="460" t="s">
        <v>13296</v>
      </c>
      <c r="C5149" s="459" t="s">
        <v>5122</v>
      </c>
      <c r="D5149" s="463">
        <v>81.739999999999995</v>
      </c>
      <c r="E5149" s="462" t="s">
        <v>258</v>
      </c>
    </row>
    <row r="5150" spans="1:5" x14ac:dyDescent="0.25">
      <c r="A5150" s="459">
        <v>12434</v>
      </c>
      <c r="B5150" s="460" t="s">
        <v>13297</v>
      </c>
      <c r="C5150" s="459" t="s">
        <v>5122</v>
      </c>
      <c r="D5150" s="463">
        <v>26.63</v>
      </c>
      <c r="E5150" s="462" t="s">
        <v>258</v>
      </c>
    </row>
    <row r="5151" spans="1:5" x14ac:dyDescent="0.25">
      <c r="A5151" s="459">
        <v>12433</v>
      </c>
      <c r="B5151" s="460" t="s">
        <v>13298</v>
      </c>
      <c r="C5151" s="459" t="s">
        <v>5122</v>
      </c>
      <c r="D5151" s="463">
        <v>52.03</v>
      </c>
      <c r="E5151" s="462" t="s">
        <v>258</v>
      </c>
    </row>
    <row r="5152" spans="1:5" x14ac:dyDescent="0.25">
      <c r="A5152" s="459">
        <v>12435</v>
      </c>
      <c r="B5152" s="460" t="s">
        <v>13299</v>
      </c>
      <c r="C5152" s="459" t="s">
        <v>5122</v>
      </c>
      <c r="D5152" s="463">
        <v>161.04</v>
      </c>
      <c r="E5152" s="462" t="s">
        <v>258</v>
      </c>
    </row>
    <row r="5153" spans="1:5" x14ac:dyDescent="0.25">
      <c r="A5153" s="459">
        <v>12437</v>
      </c>
      <c r="B5153" s="460" t="s">
        <v>13300</v>
      </c>
      <c r="C5153" s="459" t="s">
        <v>5122</v>
      </c>
      <c r="D5153" s="463">
        <v>130.06</v>
      </c>
      <c r="E5153" s="462" t="s">
        <v>258</v>
      </c>
    </row>
    <row r="5154" spans="1:5" x14ac:dyDescent="0.25">
      <c r="A5154" s="459">
        <v>12439</v>
      </c>
      <c r="B5154" s="460" t="s">
        <v>13301</v>
      </c>
      <c r="C5154" s="459" t="s">
        <v>5122</v>
      </c>
      <c r="D5154" s="463">
        <v>41.74</v>
      </c>
      <c r="E5154" s="462" t="s">
        <v>258</v>
      </c>
    </row>
    <row r="5155" spans="1:5" x14ac:dyDescent="0.25">
      <c r="A5155" s="459">
        <v>12438</v>
      </c>
      <c r="B5155" s="460" t="s">
        <v>13302</v>
      </c>
      <c r="C5155" s="459" t="s">
        <v>5122</v>
      </c>
      <c r="D5155" s="463">
        <v>235.37</v>
      </c>
      <c r="E5155" s="462" t="s">
        <v>258</v>
      </c>
    </row>
    <row r="5156" spans="1:5" x14ac:dyDescent="0.25">
      <c r="A5156" s="459">
        <v>12436</v>
      </c>
      <c r="B5156" s="460" t="s">
        <v>13303</v>
      </c>
      <c r="C5156" s="459" t="s">
        <v>5122</v>
      </c>
      <c r="D5156" s="463">
        <v>297.33</v>
      </c>
      <c r="E5156" s="462" t="s">
        <v>258</v>
      </c>
    </row>
    <row r="5157" spans="1:5" x14ac:dyDescent="0.25">
      <c r="A5157" s="459">
        <v>36357</v>
      </c>
      <c r="B5157" s="460" t="s">
        <v>13304</v>
      </c>
      <c r="C5157" s="459" t="s">
        <v>5122</v>
      </c>
      <c r="D5157" s="463">
        <v>89.3</v>
      </c>
      <c r="E5157" s="462" t="s">
        <v>258</v>
      </c>
    </row>
    <row r="5158" spans="1:5" x14ac:dyDescent="0.25">
      <c r="A5158" s="459">
        <v>12424</v>
      </c>
      <c r="B5158" s="460" t="s">
        <v>13305</v>
      </c>
      <c r="C5158" s="459" t="s">
        <v>5122</v>
      </c>
      <c r="D5158" s="463">
        <v>53.57</v>
      </c>
      <c r="E5158" s="462" t="s">
        <v>258</v>
      </c>
    </row>
    <row r="5159" spans="1:5" x14ac:dyDescent="0.25">
      <c r="A5159" s="459">
        <v>12440</v>
      </c>
      <c r="B5159" s="460" t="s">
        <v>13306</v>
      </c>
      <c r="C5159" s="459" t="s">
        <v>5122</v>
      </c>
      <c r="D5159" s="463">
        <v>51.78</v>
      </c>
      <c r="E5159" s="462" t="s">
        <v>258</v>
      </c>
    </row>
    <row r="5160" spans="1:5" x14ac:dyDescent="0.25">
      <c r="A5160" s="459">
        <v>9884</v>
      </c>
      <c r="B5160" s="460" t="s">
        <v>13307</v>
      </c>
      <c r="C5160" s="459" t="s">
        <v>5122</v>
      </c>
      <c r="D5160" s="463">
        <v>38.630000000000003</v>
      </c>
      <c r="E5160" s="462" t="s">
        <v>258</v>
      </c>
    </row>
    <row r="5161" spans="1:5" x14ac:dyDescent="0.25">
      <c r="A5161" s="459">
        <v>9888</v>
      </c>
      <c r="B5161" s="460" t="s">
        <v>13308</v>
      </c>
      <c r="C5161" s="459" t="s">
        <v>5122</v>
      </c>
      <c r="D5161" s="463">
        <v>31.03</v>
      </c>
      <c r="E5161" s="462" t="s">
        <v>258</v>
      </c>
    </row>
    <row r="5162" spans="1:5" x14ac:dyDescent="0.25">
      <c r="A5162" s="459">
        <v>9883</v>
      </c>
      <c r="B5162" s="460" t="s">
        <v>13309</v>
      </c>
      <c r="C5162" s="459" t="s">
        <v>5122</v>
      </c>
      <c r="D5162" s="463">
        <v>13.54</v>
      </c>
      <c r="E5162" s="462" t="s">
        <v>258</v>
      </c>
    </row>
    <row r="5163" spans="1:5" x14ac:dyDescent="0.25">
      <c r="A5163" s="459">
        <v>9886</v>
      </c>
      <c r="B5163" s="460" t="s">
        <v>13310</v>
      </c>
      <c r="C5163" s="459" t="s">
        <v>5122</v>
      </c>
      <c r="D5163" s="463">
        <v>18.55</v>
      </c>
      <c r="E5163" s="462" t="s">
        <v>258</v>
      </c>
    </row>
    <row r="5164" spans="1:5" x14ac:dyDescent="0.25">
      <c r="A5164" s="459">
        <v>9889</v>
      </c>
      <c r="B5164" s="460" t="s">
        <v>13311</v>
      </c>
      <c r="C5164" s="459" t="s">
        <v>5122</v>
      </c>
      <c r="D5164" s="463">
        <v>93.97</v>
      </c>
      <c r="E5164" s="462" t="s">
        <v>258</v>
      </c>
    </row>
    <row r="5165" spans="1:5" x14ac:dyDescent="0.25">
      <c r="A5165" s="459">
        <v>9887</v>
      </c>
      <c r="B5165" s="460" t="s">
        <v>13312</v>
      </c>
      <c r="C5165" s="459" t="s">
        <v>5122</v>
      </c>
      <c r="D5165" s="463">
        <v>56.8</v>
      </c>
      <c r="E5165" s="462" t="s">
        <v>258</v>
      </c>
    </row>
    <row r="5166" spans="1:5" x14ac:dyDescent="0.25">
      <c r="A5166" s="459">
        <v>9885</v>
      </c>
      <c r="B5166" s="460" t="s">
        <v>13313</v>
      </c>
      <c r="C5166" s="459" t="s">
        <v>5122</v>
      </c>
      <c r="D5166" s="463">
        <v>17.93</v>
      </c>
      <c r="E5166" s="462" t="s">
        <v>258</v>
      </c>
    </row>
    <row r="5167" spans="1:5" x14ac:dyDescent="0.25">
      <c r="A5167" s="459">
        <v>9890</v>
      </c>
      <c r="B5167" s="460" t="s">
        <v>13314</v>
      </c>
      <c r="C5167" s="459" t="s">
        <v>5122</v>
      </c>
      <c r="D5167" s="463">
        <v>145.59</v>
      </c>
      <c r="E5167" s="462" t="s">
        <v>258</v>
      </c>
    </row>
    <row r="5168" spans="1:5" x14ac:dyDescent="0.25">
      <c r="A5168" s="459">
        <v>9891</v>
      </c>
      <c r="B5168" s="460" t="s">
        <v>13315</v>
      </c>
      <c r="C5168" s="459" t="s">
        <v>5122</v>
      </c>
      <c r="D5168" s="463">
        <v>204.38</v>
      </c>
      <c r="E5168" s="462" t="s">
        <v>258</v>
      </c>
    </row>
    <row r="5169" spans="1:5" ht="25.5" x14ac:dyDescent="0.25">
      <c r="A5169" s="459">
        <v>39292</v>
      </c>
      <c r="B5169" s="460" t="s">
        <v>13316</v>
      </c>
      <c r="C5169" s="459" t="s">
        <v>5122</v>
      </c>
      <c r="D5169" s="463">
        <v>8.19</v>
      </c>
      <c r="E5169" s="462" t="s">
        <v>258</v>
      </c>
    </row>
    <row r="5170" spans="1:5" ht="25.5" x14ac:dyDescent="0.25">
      <c r="A5170" s="459">
        <v>39293</v>
      </c>
      <c r="B5170" s="460" t="s">
        <v>13317</v>
      </c>
      <c r="C5170" s="459" t="s">
        <v>5122</v>
      </c>
      <c r="D5170" s="463">
        <v>13.21</v>
      </c>
      <c r="E5170" s="462" t="s">
        <v>258</v>
      </c>
    </row>
    <row r="5171" spans="1:5" ht="25.5" x14ac:dyDescent="0.25">
      <c r="A5171" s="459">
        <v>39294</v>
      </c>
      <c r="B5171" s="460" t="s">
        <v>13318</v>
      </c>
      <c r="C5171" s="459" t="s">
        <v>5122</v>
      </c>
      <c r="D5171" s="463">
        <v>13.21</v>
      </c>
      <c r="E5171" s="462" t="s">
        <v>258</v>
      </c>
    </row>
    <row r="5172" spans="1:5" ht="25.5" x14ac:dyDescent="0.25">
      <c r="A5172" s="459">
        <v>39295</v>
      </c>
      <c r="B5172" s="460" t="s">
        <v>13319</v>
      </c>
      <c r="C5172" s="459" t="s">
        <v>5122</v>
      </c>
      <c r="D5172" s="463">
        <v>22.53</v>
      </c>
      <c r="E5172" s="462" t="s">
        <v>258</v>
      </c>
    </row>
    <row r="5173" spans="1:5" x14ac:dyDescent="0.25">
      <c r="A5173" s="459">
        <v>36313</v>
      </c>
      <c r="B5173" s="460" t="s">
        <v>13320</v>
      </c>
      <c r="C5173" s="459" t="s">
        <v>5122</v>
      </c>
      <c r="D5173" s="463">
        <v>21.17</v>
      </c>
      <c r="E5173" s="462" t="s">
        <v>258</v>
      </c>
    </row>
    <row r="5174" spans="1:5" x14ac:dyDescent="0.25">
      <c r="A5174" s="459">
        <v>36316</v>
      </c>
      <c r="B5174" s="460" t="s">
        <v>13321</v>
      </c>
      <c r="C5174" s="459" t="s">
        <v>5122</v>
      </c>
      <c r="D5174" s="463">
        <v>25.67</v>
      </c>
      <c r="E5174" s="462" t="s">
        <v>258</v>
      </c>
    </row>
    <row r="5175" spans="1:5" x14ac:dyDescent="0.25">
      <c r="A5175" s="459">
        <v>64</v>
      </c>
      <c r="B5175" s="460" t="s">
        <v>13322</v>
      </c>
      <c r="C5175" s="459" t="s">
        <v>5122</v>
      </c>
      <c r="D5175" s="463">
        <v>3.71</v>
      </c>
      <c r="E5175" s="462" t="s">
        <v>258</v>
      </c>
    </row>
    <row r="5176" spans="1:5" x14ac:dyDescent="0.25">
      <c r="A5176" s="459">
        <v>37423</v>
      </c>
      <c r="B5176" s="460" t="s">
        <v>13323</v>
      </c>
      <c r="C5176" s="459" t="s">
        <v>5122</v>
      </c>
      <c r="D5176" s="463">
        <v>9.16</v>
      </c>
      <c r="E5176" s="462" t="s">
        <v>258</v>
      </c>
    </row>
    <row r="5177" spans="1:5" x14ac:dyDescent="0.25">
      <c r="A5177" s="459">
        <v>39296</v>
      </c>
      <c r="B5177" s="460" t="s">
        <v>13324</v>
      </c>
      <c r="C5177" s="459" t="s">
        <v>5122</v>
      </c>
      <c r="D5177" s="463">
        <v>6.32</v>
      </c>
      <c r="E5177" s="462" t="s">
        <v>258</v>
      </c>
    </row>
    <row r="5178" spans="1:5" x14ac:dyDescent="0.25">
      <c r="A5178" s="459">
        <v>39297</v>
      </c>
      <c r="B5178" s="460" t="s">
        <v>13325</v>
      </c>
      <c r="C5178" s="459" t="s">
        <v>5122</v>
      </c>
      <c r="D5178" s="463">
        <v>9.0399999999999991</v>
      </c>
      <c r="E5178" s="462" t="s">
        <v>258</v>
      </c>
    </row>
    <row r="5179" spans="1:5" x14ac:dyDescent="0.25">
      <c r="A5179" s="459">
        <v>39298</v>
      </c>
      <c r="B5179" s="460" t="s">
        <v>13326</v>
      </c>
      <c r="C5179" s="459" t="s">
        <v>5122</v>
      </c>
      <c r="D5179" s="463">
        <v>15.93</v>
      </c>
      <c r="E5179" s="462" t="s">
        <v>258</v>
      </c>
    </row>
    <row r="5180" spans="1:5" x14ac:dyDescent="0.25">
      <c r="A5180" s="459">
        <v>39299</v>
      </c>
      <c r="B5180" s="460" t="s">
        <v>13327</v>
      </c>
      <c r="C5180" s="459" t="s">
        <v>5122</v>
      </c>
      <c r="D5180" s="463">
        <v>27.11</v>
      </c>
      <c r="E5180" s="462" t="s">
        <v>258</v>
      </c>
    </row>
    <row r="5181" spans="1:5" x14ac:dyDescent="0.25">
      <c r="A5181" s="459">
        <v>9892</v>
      </c>
      <c r="B5181" s="460" t="s">
        <v>13328</v>
      </c>
      <c r="C5181" s="459" t="s">
        <v>5122</v>
      </c>
      <c r="D5181" s="463">
        <v>4.38</v>
      </c>
      <c r="E5181" s="462" t="s">
        <v>258</v>
      </c>
    </row>
    <row r="5182" spans="1:5" x14ac:dyDescent="0.25">
      <c r="A5182" s="459">
        <v>9893</v>
      </c>
      <c r="B5182" s="460" t="s">
        <v>13329</v>
      </c>
      <c r="C5182" s="459" t="s">
        <v>5122</v>
      </c>
      <c r="D5182" s="463">
        <v>59.53</v>
      </c>
      <c r="E5182" s="462" t="s">
        <v>258</v>
      </c>
    </row>
    <row r="5183" spans="1:5" x14ac:dyDescent="0.25">
      <c r="A5183" s="459">
        <v>9901</v>
      </c>
      <c r="B5183" s="460" t="s">
        <v>13330</v>
      </c>
      <c r="C5183" s="459" t="s">
        <v>5122</v>
      </c>
      <c r="D5183" s="463">
        <v>26.42</v>
      </c>
      <c r="E5183" s="462" t="s">
        <v>258</v>
      </c>
    </row>
    <row r="5184" spans="1:5" x14ac:dyDescent="0.25">
      <c r="A5184" s="459">
        <v>9896</v>
      </c>
      <c r="B5184" s="460" t="s">
        <v>13331</v>
      </c>
      <c r="C5184" s="459" t="s">
        <v>5122</v>
      </c>
      <c r="D5184" s="463">
        <v>23.81</v>
      </c>
      <c r="E5184" s="462" t="s">
        <v>258</v>
      </c>
    </row>
    <row r="5185" spans="1:5" x14ac:dyDescent="0.25">
      <c r="A5185" s="459">
        <v>9900</v>
      </c>
      <c r="B5185" s="460" t="s">
        <v>13332</v>
      </c>
      <c r="C5185" s="459" t="s">
        <v>5122</v>
      </c>
      <c r="D5185" s="463">
        <v>14.44</v>
      </c>
      <c r="E5185" s="462" t="s">
        <v>258</v>
      </c>
    </row>
    <row r="5186" spans="1:5" x14ac:dyDescent="0.25">
      <c r="A5186" s="459">
        <v>9898</v>
      </c>
      <c r="B5186" s="460" t="s">
        <v>13333</v>
      </c>
      <c r="C5186" s="459" t="s">
        <v>5122</v>
      </c>
      <c r="D5186" s="463">
        <v>122.42</v>
      </c>
      <c r="E5186" s="462" t="s">
        <v>258</v>
      </c>
    </row>
    <row r="5187" spans="1:5" x14ac:dyDescent="0.25">
      <c r="A5187" s="459">
        <v>9899</v>
      </c>
      <c r="B5187" s="460" t="s">
        <v>13334</v>
      </c>
      <c r="C5187" s="459" t="s">
        <v>5122</v>
      </c>
      <c r="D5187" s="463">
        <v>7.88</v>
      </c>
      <c r="E5187" s="462" t="s">
        <v>258</v>
      </c>
    </row>
    <row r="5188" spans="1:5" x14ac:dyDescent="0.25">
      <c r="A5188" s="459">
        <v>9902</v>
      </c>
      <c r="B5188" s="460" t="s">
        <v>13335</v>
      </c>
      <c r="C5188" s="459" t="s">
        <v>5122</v>
      </c>
      <c r="D5188" s="463">
        <v>155.02000000000001</v>
      </c>
      <c r="E5188" s="462" t="s">
        <v>258</v>
      </c>
    </row>
    <row r="5189" spans="1:5" x14ac:dyDescent="0.25">
      <c r="A5189" s="459">
        <v>9908</v>
      </c>
      <c r="B5189" s="460" t="s">
        <v>13336</v>
      </c>
      <c r="C5189" s="459" t="s">
        <v>5122</v>
      </c>
      <c r="D5189" s="463">
        <v>309.10000000000002</v>
      </c>
      <c r="E5189" s="462" t="s">
        <v>258</v>
      </c>
    </row>
    <row r="5190" spans="1:5" x14ac:dyDescent="0.25">
      <c r="A5190" s="459">
        <v>9905</v>
      </c>
      <c r="B5190" s="460" t="s">
        <v>13337</v>
      </c>
      <c r="C5190" s="459" t="s">
        <v>5122</v>
      </c>
      <c r="D5190" s="463">
        <v>5.16</v>
      </c>
      <c r="E5190" s="462" t="s">
        <v>258</v>
      </c>
    </row>
    <row r="5191" spans="1:5" x14ac:dyDescent="0.25">
      <c r="A5191" s="459">
        <v>9906</v>
      </c>
      <c r="B5191" s="460" t="s">
        <v>13338</v>
      </c>
      <c r="C5191" s="459" t="s">
        <v>5122</v>
      </c>
      <c r="D5191" s="463">
        <v>6.19</v>
      </c>
      <c r="E5191" s="462" t="s">
        <v>258</v>
      </c>
    </row>
    <row r="5192" spans="1:5" x14ac:dyDescent="0.25">
      <c r="A5192" s="459">
        <v>9895</v>
      </c>
      <c r="B5192" s="460" t="s">
        <v>13339</v>
      </c>
      <c r="C5192" s="459" t="s">
        <v>5122</v>
      </c>
      <c r="D5192" s="463">
        <v>10.15</v>
      </c>
      <c r="E5192" s="462" t="s">
        <v>258</v>
      </c>
    </row>
    <row r="5193" spans="1:5" x14ac:dyDescent="0.25">
      <c r="A5193" s="459">
        <v>9894</v>
      </c>
      <c r="B5193" s="460" t="s">
        <v>13340</v>
      </c>
      <c r="C5193" s="459" t="s">
        <v>5122</v>
      </c>
      <c r="D5193" s="463">
        <v>19.78</v>
      </c>
      <c r="E5193" s="462" t="s">
        <v>258</v>
      </c>
    </row>
    <row r="5194" spans="1:5" x14ac:dyDescent="0.25">
      <c r="A5194" s="459">
        <v>9897</v>
      </c>
      <c r="B5194" s="460" t="s">
        <v>13341</v>
      </c>
      <c r="C5194" s="459" t="s">
        <v>5122</v>
      </c>
      <c r="D5194" s="463">
        <v>21.41</v>
      </c>
      <c r="E5194" s="462" t="s">
        <v>258</v>
      </c>
    </row>
    <row r="5195" spans="1:5" x14ac:dyDescent="0.25">
      <c r="A5195" s="459">
        <v>9910</v>
      </c>
      <c r="B5195" s="460" t="s">
        <v>13342</v>
      </c>
      <c r="C5195" s="459" t="s">
        <v>5122</v>
      </c>
      <c r="D5195" s="463">
        <v>53.9</v>
      </c>
      <c r="E5195" s="462" t="s">
        <v>258</v>
      </c>
    </row>
    <row r="5196" spans="1:5" x14ac:dyDescent="0.25">
      <c r="A5196" s="459">
        <v>9909</v>
      </c>
      <c r="B5196" s="460" t="s">
        <v>13343</v>
      </c>
      <c r="C5196" s="459" t="s">
        <v>5122</v>
      </c>
      <c r="D5196" s="463">
        <v>108.77</v>
      </c>
      <c r="E5196" s="462" t="s">
        <v>258</v>
      </c>
    </row>
    <row r="5197" spans="1:5" x14ac:dyDescent="0.25">
      <c r="A5197" s="459">
        <v>9907</v>
      </c>
      <c r="B5197" s="460" t="s">
        <v>13344</v>
      </c>
      <c r="C5197" s="459" t="s">
        <v>5122</v>
      </c>
      <c r="D5197" s="463">
        <v>167.25</v>
      </c>
      <c r="E5197" s="462" t="s">
        <v>258</v>
      </c>
    </row>
    <row r="5198" spans="1:5" ht="25.5" x14ac:dyDescent="0.25">
      <c r="A5198" s="459">
        <v>20973</v>
      </c>
      <c r="B5198" s="460" t="s">
        <v>13345</v>
      </c>
      <c r="C5198" s="459" t="s">
        <v>5122</v>
      </c>
      <c r="D5198" s="463">
        <v>73.489999999999995</v>
      </c>
      <c r="E5198" s="462" t="s">
        <v>258</v>
      </c>
    </row>
    <row r="5199" spans="1:5" ht="25.5" x14ac:dyDescent="0.25">
      <c r="A5199" s="459">
        <v>20974</v>
      </c>
      <c r="B5199" s="460" t="s">
        <v>13346</v>
      </c>
      <c r="C5199" s="459" t="s">
        <v>5122</v>
      </c>
      <c r="D5199" s="463">
        <v>105.14</v>
      </c>
      <c r="E5199" s="462" t="s">
        <v>258</v>
      </c>
    </row>
    <row r="5200" spans="1:5" x14ac:dyDescent="0.25">
      <c r="A5200" s="459">
        <v>37989</v>
      </c>
      <c r="B5200" s="460" t="s">
        <v>13347</v>
      </c>
      <c r="C5200" s="459" t="s">
        <v>5122</v>
      </c>
      <c r="D5200" s="463">
        <v>5.76</v>
      </c>
      <c r="E5200" s="462" t="s">
        <v>258</v>
      </c>
    </row>
    <row r="5201" spans="1:5" x14ac:dyDescent="0.25">
      <c r="A5201" s="459">
        <v>37990</v>
      </c>
      <c r="B5201" s="460" t="s">
        <v>13348</v>
      </c>
      <c r="C5201" s="459" t="s">
        <v>5122</v>
      </c>
      <c r="D5201" s="463">
        <v>6.7</v>
      </c>
      <c r="E5201" s="462" t="s">
        <v>258</v>
      </c>
    </row>
    <row r="5202" spans="1:5" x14ac:dyDescent="0.25">
      <c r="A5202" s="459">
        <v>37991</v>
      </c>
      <c r="B5202" s="460" t="s">
        <v>13349</v>
      </c>
      <c r="C5202" s="459" t="s">
        <v>5122</v>
      </c>
      <c r="D5202" s="463">
        <v>10.6</v>
      </c>
      <c r="E5202" s="462" t="s">
        <v>258</v>
      </c>
    </row>
    <row r="5203" spans="1:5" x14ac:dyDescent="0.25">
      <c r="A5203" s="459">
        <v>37992</v>
      </c>
      <c r="B5203" s="460" t="s">
        <v>13350</v>
      </c>
      <c r="C5203" s="459" t="s">
        <v>5122</v>
      </c>
      <c r="D5203" s="463">
        <v>16.190000000000001</v>
      </c>
      <c r="E5203" s="462" t="s">
        <v>258</v>
      </c>
    </row>
    <row r="5204" spans="1:5" x14ac:dyDescent="0.25">
      <c r="A5204" s="459">
        <v>37993</v>
      </c>
      <c r="B5204" s="460" t="s">
        <v>13351</v>
      </c>
      <c r="C5204" s="459" t="s">
        <v>5122</v>
      </c>
      <c r="D5204" s="463">
        <v>24.03</v>
      </c>
      <c r="E5204" s="462" t="s">
        <v>258</v>
      </c>
    </row>
    <row r="5205" spans="1:5" x14ac:dyDescent="0.25">
      <c r="A5205" s="459">
        <v>37994</v>
      </c>
      <c r="B5205" s="460" t="s">
        <v>13352</v>
      </c>
      <c r="C5205" s="459" t="s">
        <v>5122</v>
      </c>
      <c r="D5205" s="463">
        <v>57.75</v>
      </c>
      <c r="E5205" s="462" t="s">
        <v>258</v>
      </c>
    </row>
    <row r="5206" spans="1:5" x14ac:dyDescent="0.25">
      <c r="A5206" s="459">
        <v>37995</v>
      </c>
      <c r="B5206" s="460" t="s">
        <v>13353</v>
      </c>
      <c r="C5206" s="459" t="s">
        <v>5122</v>
      </c>
      <c r="D5206" s="463">
        <v>83.83</v>
      </c>
      <c r="E5206" s="462" t="s">
        <v>258</v>
      </c>
    </row>
    <row r="5207" spans="1:5" x14ac:dyDescent="0.25">
      <c r="A5207" s="459">
        <v>37996</v>
      </c>
      <c r="B5207" s="460" t="s">
        <v>13354</v>
      </c>
      <c r="C5207" s="459" t="s">
        <v>5122</v>
      </c>
      <c r="D5207" s="463">
        <v>123.6</v>
      </c>
      <c r="E5207" s="462" t="s">
        <v>258</v>
      </c>
    </row>
    <row r="5208" spans="1:5" x14ac:dyDescent="0.25">
      <c r="A5208" s="459">
        <v>13883</v>
      </c>
      <c r="B5208" s="460" t="s">
        <v>13355</v>
      </c>
      <c r="C5208" s="459" t="s">
        <v>5122</v>
      </c>
      <c r="D5208" s="461">
        <v>78078.77</v>
      </c>
      <c r="E5208" s="462" t="s">
        <v>258</v>
      </c>
    </row>
    <row r="5209" spans="1:5" x14ac:dyDescent="0.25">
      <c r="A5209" s="459">
        <v>38604</v>
      </c>
      <c r="B5209" s="460" t="s">
        <v>13356</v>
      </c>
      <c r="C5209" s="459" t="s">
        <v>5122</v>
      </c>
      <c r="D5209" s="461">
        <v>97246.07</v>
      </c>
      <c r="E5209" s="462" t="s">
        <v>258</v>
      </c>
    </row>
    <row r="5210" spans="1:5" ht="25.5" x14ac:dyDescent="0.25">
      <c r="A5210" s="459">
        <v>10601</v>
      </c>
      <c r="B5210" s="460" t="s">
        <v>13357</v>
      </c>
      <c r="C5210" s="459" t="s">
        <v>5122</v>
      </c>
      <c r="D5210" s="461">
        <v>1891630.04</v>
      </c>
      <c r="E5210" s="462" t="s">
        <v>258</v>
      </c>
    </row>
    <row r="5211" spans="1:5" x14ac:dyDescent="0.25">
      <c r="A5211" s="459">
        <v>26034</v>
      </c>
      <c r="B5211" s="460" t="s">
        <v>13358</v>
      </c>
      <c r="C5211" s="459" t="s">
        <v>5122</v>
      </c>
      <c r="D5211" s="461">
        <v>4980595.1500000004</v>
      </c>
      <c r="E5211" s="462" t="s">
        <v>258</v>
      </c>
    </row>
    <row r="5212" spans="1:5" x14ac:dyDescent="0.25">
      <c r="A5212" s="459">
        <v>13894</v>
      </c>
      <c r="B5212" s="460" t="s">
        <v>13359</v>
      </c>
      <c r="C5212" s="459" t="s">
        <v>5122</v>
      </c>
      <c r="D5212" s="461">
        <v>392649.25</v>
      </c>
      <c r="E5212" s="462" t="s">
        <v>258</v>
      </c>
    </row>
    <row r="5213" spans="1:5" x14ac:dyDescent="0.25">
      <c r="A5213" s="459">
        <v>13895</v>
      </c>
      <c r="B5213" s="460" t="s">
        <v>13360</v>
      </c>
      <c r="C5213" s="459" t="s">
        <v>5122</v>
      </c>
      <c r="D5213" s="461">
        <v>527982.35</v>
      </c>
      <c r="E5213" s="462" t="s">
        <v>258</v>
      </c>
    </row>
    <row r="5214" spans="1:5" x14ac:dyDescent="0.25">
      <c r="A5214" s="459">
        <v>13892</v>
      </c>
      <c r="B5214" s="460" t="s">
        <v>13361</v>
      </c>
      <c r="C5214" s="459" t="s">
        <v>5122</v>
      </c>
      <c r="D5214" s="461">
        <v>647029.46</v>
      </c>
      <c r="E5214" s="462" t="s">
        <v>258</v>
      </c>
    </row>
    <row r="5215" spans="1:5" x14ac:dyDescent="0.25">
      <c r="A5215" s="459">
        <v>9914</v>
      </c>
      <c r="B5215" s="460" t="s">
        <v>13362</v>
      </c>
      <c r="C5215" s="459" t="s">
        <v>5122</v>
      </c>
      <c r="D5215" s="461">
        <v>700000</v>
      </c>
      <c r="E5215" s="462" t="s">
        <v>258</v>
      </c>
    </row>
    <row r="5216" spans="1:5" ht="38.25" x14ac:dyDescent="0.25">
      <c r="A5216" s="459">
        <v>36485</v>
      </c>
      <c r="B5216" s="460" t="s">
        <v>13363</v>
      </c>
      <c r="C5216" s="459" t="s">
        <v>5122</v>
      </c>
      <c r="D5216" s="461">
        <v>424438.89</v>
      </c>
      <c r="E5216" s="462" t="s">
        <v>258</v>
      </c>
    </row>
    <row r="5217" spans="1:5" ht="25.5" x14ac:dyDescent="0.25">
      <c r="A5217" s="459">
        <v>9912</v>
      </c>
      <c r="B5217" s="460" t="s">
        <v>13364</v>
      </c>
      <c r="C5217" s="459" t="s">
        <v>5122</v>
      </c>
      <c r="D5217" s="461">
        <v>1540000</v>
      </c>
      <c r="E5217" s="462" t="s">
        <v>258</v>
      </c>
    </row>
    <row r="5218" spans="1:5" ht="25.5" x14ac:dyDescent="0.25">
      <c r="A5218" s="459">
        <v>9921</v>
      </c>
      <c r="B5218" s="460" t="s">
        <v>13365</v>
      </c>
      <c r="C5218" s="459" t="s">
        <v>5122</v>
      </c>
      <c r="D5218" s="461">
        <v>794404.84</v>
      </c>
      <c r="E5218" s="462" t="s">
        <v>258</v>
      </c>
    </row>
    <row r="5219" spans="1:5" ht="25.5" x14ac:dyDescent="0.25">
      <c r="A5219" s="459">
        <v>21112</v>
      </c>
      <c r="B5219" s="460" t="s">
        <v>13366</v>
      </c>
      <c r="C5219" s="459" t="s">
        <v>5122</v>
      </c>
      <c r="D5219" s="463">
        <v>146.31</v>
      </c>
      <c r="E5219" s="462" t="s">
        <v>258</v>
      </c>
    </row>
    <row r="5220" spans="1:5" x14ac:dyDescent="0.25">
      <c r="A5220" s="459">
        <v>10228</v>
      </c>
      <c r="B5220" s="460" t="s">
        <v>13367</v>
      </c>
      <c r="C5220" s="459" t="s">
        <v>5122</v>
      </c>
      <c r="D5220" s="463">
        <v>169.97</v>
      </c>
      <c r="E5220" s="462" t="s">
        <v>258</v>
      </c>
    </row>
    <row r="5221" spans="1:5" x14ac:dyDescent="0.25">
      <c r="A5221" s="459">
        <v>11781</v>
      </c>
      <c r="B5221" s="460" t="s">
        <v>13368</v>
      </c>
      <c r="C5221" s="459" t="s">
        <v>5122</v>
      </c>
      <c r="D5221" s="463">
        <v>137.69</v>
      </c>
      <c r="E5221" s="462" t="s">
        <v>258</v>
      </c>
    </row>
    <row r="5222" spans="1:5" x14ac:dyDescent="0.25">
      <c r="A5222" s="459">
        <v>11746</v>
      </c>
      <c r="B5222" s="460" t="s">
        <v>13369</v>
      </c>
      <c r="C5222" s="459" t="s">
        <v>5122</v>
      </c>
      <c r="D5222" s="463">
        <v>47.11</v>
      </c>
      <c r="E5222" s="462" t="s">
        <v>258</v>
      </c>
    </row>
    <row r="5223" spans="1:5" x14ac:dyDescent="0.25">
      <c r="A5223" s="459">
        <v>11751</v>
      </c>
      <c r="B5223" s="460" t="s">
        <v>13370</v>
      </c>
      <c r="C5223" s="459" t="s">
        <v>5122</v>
      </c>
      <c r="D5223" s="463">
        <v>84.61</v>
      </c>
      <c r="E5223" s="462" t="s">
        <v>258</v>
      </c>
    </row>
    <row r="5224" spans="1:5" x14ac:dyDescent="0.25">
      <c r="A5224" s="459">
        <v>11750</v>
      </c>
      <c r="B5224" s="460" t="s">
        <v>13371</v>
      </c>
      <c r="C5224" s="459" t="s">
        <v>5122</v>
      </c>
      <c r="D5224" s="463">
        <v>70.22</v>
      </c>
      <c r="E5224" s="462" t="s">
        <v>258</v>
      </c>
    </row>
    <row r="5225" spans="1:5" x14ac:dyDescent="0.25">
      <c r="A5225" s="459">
        <v>11748</v>
      </c>
      <c r="B5225" s="460" t="s">
        <v>13372</v>
      </c>
      <c r="C5225" s="459" t="s">
        <v>5122</v>
      </c>
      <c r="D5225" s="463">
        <v>30.23</v>
      </c>
      <c r="E5225" s="462" t="s">
        <v>258</v>
      </c>
    </row>
    <row r="5226" spans="1:5" x14ac:dyDescent="0.25">
      <c r="A5226" s="459">
        <v>11747</v>
      </c>
      <c r="B5226" s="460" t="s">
        <v>13373</v>
      </c>
      <c r="C5226" s="459" t="s">
        <v>5122</v>
      </c>
      <c r="D5226" s="463">
        <v>130.47999999999999</v>
      </c>
      <c r="E5226" s="462" t="s">
        <v>258</v>
      </c>
    </row>
    <row r="5227" spans="1:5" x14ac:dyDescent="0.25">
      <c r="A5227" s="459">
        <v>11749</v>
      </c>
      <c r="B5227" s="460" t="s">
        <v>13374</v>
      </c>
      <c r="C5227" s="459" t="s">
        <v>5122</v>
      </c>
      <c r="D5227" s="463">
        <v>34.89</v>
      </c>
      <c r="E5227" s="462" t="s">
        <v>258</v>
      </c>
    </row>
    <row r="5228" spans="1:5" ht="25.5" x14ac:dyDescent="0.25">
      <c r="A5228" s="459">
        <v>10236</v>
      </c>
      <c r="B5228" s="460" t="s">
        <v>13375</v>
      </c>
      <c r="C5228" s="459" t="s">
        <v>5122</v>
      </c>
      <c r="D5228" s="463">
        <v>52.45</v>
      </c>
      <c r="E5228" s="462" t="s">
        <v>258</v>
      </c>
    </row>
    <row r="5229" spans="1:5" ht="25.5" x14ac:dyDescent="0.25">
      <c r="A5229" s="459">
        <v>10233</v>
      </c>
      <c r="B5229" s="460" t="s">
        <v>13376</v>
      </c>
      <c r="C5229" s="459" t="s">
        <v>5122</v>
      </c>
      <c r="D5229" s="463">
        <v>49.15</v>
      </c>
      <c r="E5229" s="462" t="s">
        <v>258</v>
      </c>
    </row>
    <row r="5230" spans="1:5" ht="25.5" x14ac:dyDescent="0.25">
      <c r="A5230" s="459">
        <v>10234</v>
      </c>
      <c r="B5230" s="460" t="s">
        <v>13377</v>
      </c>
      <c r="C5230" s="459" t="s">
        <v>5122</v>
      </c>
      <c r="D5230" s="463">
        <v>30.96</v>
      </c>
      <c r="E5230" s="462" t="s">
        <v>258</v>
      </c>
    </row>
    <row r="5231" spans="1:5" ht="25.5" x14ac:dyDescent="0.25">
      <c r="A5231" s="459">
        <v>10231</v>
      </c>
      <c r="B5231" s="460" t="s">
        <v>13378</v>
      </c>
      <c r="C5231" s="459" t="s">
        <v>5122</v>
      </c>
      <c r="D5231" s="463">
        <v>141.97</v>
      </c>
      <c r="E5231" s="462" t="s">
        <v>258</v>
      </c>
    </row>
    <row r="5232" spans="1:5" ht="25.5" x14ac:dyDescent="0.25">
      <c r="A5232" s="459">
        <v>10232</v>
      </c>
      <c r="B5232" s="460" t="s">
        <v>13379</v>
      </c>
      <c r="C5232" s="459" t="s">
        <v>5122</v>
      </c>
      <c r="D5232" s="463">
        <v>79.44</v>
      </c>
      <c r="E5232" s="462" t="s">
        <v>258</v>
      </c>
    </row>
    <row r="5233" spans="1:5" ht="25.5" x14ac:dyDescent="0.25">
      <c r="A5233" s="459">
        <v>10229</v>
      </c>
      <c r="B5233" s="460" t="s">
        <v>13380</v>
      </c>
      <c r="C5233" s="459" t="s">
        <v>5122</v>
      </c>
      <c r="D5233" s="463">
        <v>28</v>
      </c>
      <c r="E5233" s="462" t="s">
        <v>258</v>
      </c>
    </row>
    <row r="5234" spans="1:5" ht="25.5" x14ac:dyDescent="0.25">
      <c r="A5234" s="459">
        <v>10235</v>
      </c>
      <c r="B5234" s="460" t="s">
        <v>13381</v>
      </c>
      <c r="C5234" s="459" t="s">
        <v>5122</v>
      </c>
      <c r="D5234" s="463">
        <v>194.63</v>
      </c>
      <c r="E5234" s="462" t="s">
        <v>258</v>
      </c>
    </row>
    <row r="5235" spans="1:5" ht="25.5" x14ac:dyDescent="0.25">
      <c r="A5235" s="459">
        <v>10230</v>
      </c>
      <c r="B5235" s="460" t="s">
        <v>13382</v>
      </c>
      <c r="C5235" s="459" t="s">
        <v>5122</v>
      </c>
      <c r="D5235" s="463">
        <v>342.53</v>
      </c>
      <c r="E5235" s="462" t="s">
        <v>258</v>
      </c>
    </row>
    <row r="5236" spans="1:5" ht="25.5" x14ac:dyDescent="0.25">
      <c r="A5236" s="459">
        <v>10409</v>
      </c>
      <c r="B5236" s="460" t="s">
        <v>13383</v>
      </c>
      <c r="C5236" s="459" t="s">
        <v>5122</v>
      </c>
      <c r="D5236" s="463">
        <v>101.76</v>
      </c>
      <c r="E5236" s="462" t="s">
        <v>258</v>
      </c>
    </row>
    <row r="5237" spans="1:5" ht="25.5" x14ac:dyDescent="0.25">
      <c r="A5237" s="459">
        <v>10411</v>
      </c>
      <c r="B5237" s="460" t="s">
        <v>13384</v>
      </c>
      <c r="C5237" s="459" t="s">
        <v>5122</v>
      </c>
      <c r="D5237" s="463">
        <v>91.06</v>
      </c>
      <c r="E5237" s="462" t="s">
        <v>258</v>
      </c>
    </row>
    <row r="5238" spans="1:5" ht="25.5" x14ac:dyDescent="0.25">
      <c r="A5238" s="459">
        <v>10404</v>
      </c>
      <c r="B5238" s="460" t="s">
        <v>13385</v>
      </c>
      <c r="C5238" s="459" t="s">
        <v>5122</v>
      </c>
      <c r="D5238" s="463">
        <v>36.93</v>
      </c>
      <c r="E5238" s="462" t="s">
        <v>258</v>
      </c>
    </row>
    <row r="5239" spans="1:5" ht="25.5" x14ac:dyDescent="0.25">
      <c r="A5239" s="459">
        <v>10410</v>
      </c>
      <c r="B5239" s="460" t="s">
        <v>13386</v>
      </c>
      <c r="C5239" s="459" t="s">
        <v>5122</v>
      </c>
      <c r="D5239" s="463">
        <v>60.82</v>
      </c>
      <c r="E5239" s="462" t="s">
        <v>258</v>
      </c>
    </row>
    <row r="5240" spans="1:5" ht="25.5" x14ac:dyDescent="0.25">
      <c r="A5240" s="459">
        <v>10405</v>
      </c>
      <c r="B5240" s="460" t="s">
        <v>13387</v>
      </c>
      <c r="C5240" s="459" t="s">
        <v>5122</v>
      </c>
      <c r="D5240" s="463">
        <v>203.88</v>
      </c>
      <c r="E5240" s="462" t="s">
        <v>258</v>
      </c>
    </row>
    <row r="5241" spans="1:5" ht="25.5" x14ac:dyDescent="0.25">
      <c r="A5241" s="459">
        <v>10408</v>
      </c>
      <c r="B5241" s="460" t="s">
        <v>13388</v>
      </c>
      <c r="C5241" s="459" t="s">
        <v>5122</v>
      </c>
      <c r="D5241" s="463">
        <v>142.57</v>
      </c>
      <c r="E5241" s="462" t="s">
        <v>258</v>
      </c>
    </row>
    <row r="5242" spans="1:5" ht="25.5" x14ac:dyDescent="0.25">
      <c r="A5242" s="459">
        <v>10412</v>
      </c>
      <c r="B5242" s="460" t="s">
        <v>13389</v>
      </c>
      <c r="C5242" s="459" t="s">
        <v>5122</v>
      </c>
      <c r="D5242" s="463">
        <v>44.75</v>
      </c>
      <c r="E5242" s="462" t="s">
        <v>258</v>
      </c>
    </row>
    <row r="5243" spans="1:5" ht="25.5" x14ac:dyDescent="0.25">
      <c r="A5243" s="459">
        <v>10406</v>
      </c>
      <c r="B5243" s="460" t="s">
        <v>13390</v>
      </c>
      <c r="C5243" s="459" t="s">
        <v>5122</v>
      </c>
      <c r="D5243" s="463">
        <v>281.60000000000002</v>
      </c>
      <c r="E5243" s="462" t="s">
        <v>258</v>
      </c>
    </row>
    <row r="5244" spans="1:5" ht="25.5" x14ac:dyDescent="0.25">
      <c r="A5244" s="459">
        <v>10407</v>
      </c>
      <c r="B5244" s="460" t="s">
        <v>13391</v>
      </c>
      <c r="C5244" s="459" t="s">
        <v>5122</v>
      </c>
      <c r="D5244" s="463">
        <v>436.77</v>
      </c>
      <c r="E5244" s="462" t="s">
        <v>258</v>
      </c>
    </row>
    <row r="5245" spans="1:5" ht="25.5" x14ac:dyDescent="0.25">
      <c r="A5245" s="459">
        <v>10416</v>
      </c>
      <c r="B5245" s="460" t="s">
        <v>13392</v>
      </c>
      <c r="C5245" s="459" t="s">
        <v>5122</v>
      </c>
      <c r="D5245" s="463">
        <v>54.17</v>
      </c>
      <c r="E5245" s="462" t="s">
        <v>258</v>
      </c>
    </row>
    <row r="5246" spans="1:5" ht="25.5" x14ac:dyDescent="0.25">
      <c r="A5246" s="459">
        <v>10419</v>
      </c>
      <c r="B5246" s="460" t="s">
        <v>13393</v>
      </c>
      <c r="C5246" s="459" t="s">
        <v>5122</v>
      </c>
      <c r="D5246" s="463">
        <v>47.02</v>
      </c>
      <c r="E5246" s="462" t="s">
        <v>258</v>
      </c>
    </row>
    <row r="5247" spans="1:5" x14ac:dyDescent="0.25">
      <c r="A5247" s="459">
        <v>21092</v>
      </c>
      <c r="B5247" s="460" t="s">
        <v>13394</v>
      </c>
      <c r="C5247" s="459" t="s">
        <v>5122</v>
      </c>
      <c r="D5247" s="463">
        <v>26.88</v>
      </c>
      <c r="E5247" s="462" t="s">
        <v>258</v>
      </c>
    </row>
    <row r="5248" spans="1:5" x14ac:dyDescent="0.25">
      <c r="A5248" s="459">
        <v>10418</v>
      </c>
      <c r="B5248" s="460" t="s">
        <v>13395</v>
      </c>
      <c r="C5248" s="459" t="s">
        <v>5122</v>
      </c>
      <c r="D5248" s="463">
        <v>31.34</v>
      </c>
      <c r="E5248" s="462" t="s">
        <v>258</v>
      </c>
    </row>
    <row r="5249" spans="1:5" ht="25.5" x14ac:dyDescent="0.25">
      <c r="A5249" s="459">
        <v>12657</v>
      </c>
      <c r="B5249" s="460" t="s">
        <v>13396</v>
      </c>
      <c r="C5249" s="459" t="s">
        <v>5122</v>
      </c>
      <c r="D5249" s="463">
        <v>126.49</v>
      </c>
      <c r="E5249" s="462" t="s">
        <v>258</v>
      </c>
    </row>
    <row r="5250" spans="1:5" x14ac:dyDescent="0.25">
      <c r="A5250" s="459">
        <v>10417</v>
      </c>
      <c r="B5250" s="460" t="s">
        <v>13397</v>
      </c>
      <c r="C5250" s="459" t="s">
        <v>5122</v>
      </c>
      <c r="D5250" s="463">
        <v>78.930000000000007</v>
      </c>
      <c r="E5250" s="462" t="s">
        <v>258</v>
      </c>
    </row>
    <row r="5251" spans="1:5" x14ac:dyDescent="0.25">
      <c r="A5251" s="459">
        <v>10413</v>
      </c>
      <c r="B5251" s="460" t="s">
        <v>13398</v>
      </c>
      <c r="C5251" s="459" t="s">
        <v>5122</v>
      </c>
      <c r="D5251" s="463">
        <v>28.69</v>
      </c>
      <c r="E5251" s="462" t="s">
        <v>258</v>
      </c>
    </row>
    <row r="5252" spans="1:5" x14ac:dyDescent="0.25">
      <c r="A5252" s="459">
        <v>10414</v>
      </c>
      <c r="B5252" s="460" t="s">
        <v>13399</v>
      </c>
      <c r="C5252" s="459" t="s">
        <v>5122</v>
      </c>
      <c r="D5252" s="463">
        <v>172.73</v>
      </c>
      <c r="E5252" s="462" t="s">
        <v>258</v>
      </c>
    </row>
    <row r="5253" spans="1:5" x14ac:dyDescent="0.25">
      <c r="A5253" s="459">
        <v>10415</v>
      </c>
      <c r="B5253" s="460" t="s">
        <v>13400</v>
      </c>
      <c r="C5253" s="459" t="s">
        <v>5122</v>
      </c>
      <c r="D5253" s="463">
        <v>299.77999999999997</v>
      </c>
      <c r="E5253" s="462" t="s">
        <v>258</v>
      </c>
    </row>
    <row r="5254" spans="1:5" x14ac:dyDescent="0.25">
      <c r="A5254" s="459">
        <v>38643</v>
      </c>
      <c r="B5254" s="460" t="s">
        <v>13401</v>
      </c>
      <c r="C5254" s="459" t="s">
        <v>5122</v>
      </c>
      <c r="D5254" s="463">
        <v>24.82</v>
      </c>
      <c r="E5254" s="462" t="s">
        <v>258</v>
      </c>
    </row>
    <row r="5255" spans="1:5" x14ac:dyDescent="0.25">
      <c r="A5255" s="459">
        <v>6157</v>
      </c>
      <c r="B5255" s="460" t="s">
        <v>13402</v>
      </c>
      <c r="C5255" s="459" t="s">
        <v>5122</v>
      </c>
      <c r="D5255" s="463">
        <v>33.909999999999997</v>
      </c>
      <c r="E5255" s="462" t="s">
        <v>258</v>
      </c>
    </row>
    <row r="5256" spans="1:5" x14ac:dyDescent="0.25">
      <c r="A5256" s="459">
        <v>37588</v>
      </c>
      <c r="B5256" s="460" t="s">
        <v>13403</v>
      </c>
      <c r="C5256" s="459" t="s">
        <v>5122</v>
      </c>
      <c r="D5256" s="463">
        <v>19.239999999999998</v>
      </c>
      <c r="E5256" s="462" t="s">
        <v>258</v>
      </c>
    </row>
    <row r="5257" spans="1:5" x14ac:dyDescent="0.25">
      <c r="A5257" s="459">
        <v>6152</v>
      </c>
      <c r="B5257" s="460" t="s">
        <v>13404</v>
      </c>
      <c r="C5257" s="459" t="s">
        <v>5122</v>
      </c>
      <c r="D5257" s="463">
        <v>2.64</v>
      </c>
      <c r="E5257" s="462" t="s">
        <v>258</v>
      </c>
    </row>
    <row r="5258" spans="1:5" x14ac:dyDescent="0.25">
      <c r="A5258" s="459">
        <v>6158</v>
      </c>
      <c r="B5258" s="460" t="s">
        <v>13405</v>
      </c>
      <c r="C5258" s="459" t="s">
        <v>5122</v>
      </c>
      <c r="D5258" s="463">
        <v>3.19</v>
      </c>
      <c r="E5258" s="462" t="s">
        <v>258</v>
      </c>
    </row>
    <row r="5259" spans="1:5" x14ac:dyDescent="0.25">
      <c r="A5259" s="459">
        <v>6153</v>
      </c>
      <c r="B5259" s="460" t="s">
        <v>13406</v>
      </c>
      <c r="C5259" s="459" t="s">
        <v>5122</v>
      </c>
      <c r="D5259" s="463">
        <v>2.48</v>
      </c>
      <c r="E5259" s="462" t="s">
        <v>258</v>
      </c>
    </row>
    <row r="5260" spans="1:5" x14ac:dyDescent="0.25">
      <c r="A5260" s="459">
        <v>6156</v>
      </c>
      <c r="B5260" s="460" t="s">
        <v>13407</v>
      </c>
      <c r="C5260" s="459" t="s">
        <v>5122</v>
      </c>
      <c r="D5260" s="463">
        <v>3.15</v>
      </c>
      <c r="E5260" s="462" t="s">
        <v>258</v>
      </c>
    </row>
    <row r="5261" spans="1:5" x14ac:dyDescent="0.25">
      <c r="A5261" s="459">
        <v>6154</v>
      </c>
      <c r="B5261" s="460" t="s">
        <v>13408</v>
      </c>
      <c r="C5261" s="459" t="s">
        <v>5122</v>
      </c>
      <c r="D5261" s="463">
        <v>5.93</v>
      </c>
      <c r="E5261" s="462" t="s">
        <v>258</v>
      </c>
    </row>
    <row r="5262" spans="1:5" ht="25.5" x14ac:dyDescent="0.25">
      <c r="A5262" s="459">
        <v>6155</v>
      </c>
      <c r="B5262" s="460" t="s">
        <v>13409</v>
      </c>
      <c r="C5262" s="459" t="s">
        <v>5122</v>
      </c>
      <c r="D5262" s="463">
        <v>12.28</v>
      </c>
      <c r="E5262" s="462" t="s">
        <v>258</v>
      </c>
    </row>
    <row r="5263" spans="1:5" x14ac:dyDescent="0.25">
      <c r="A5263" s="459">
        <v>3115</v>
      </c>
      <c r="B5263" s="460" t="s">
        <v>13410</v>
      </c>
      <c r="C5263" s="459" t="s">
        <v>5122</v>
      </c>
      <c r="D5263" s="463">
        <v>15.9</v>
      </c>
      <c r="E5263" s="462" t="s">
        <v>258</v>
      </c>
    </row>
    <row r="5264" spans="1:5" x14ac:dyDescent="0.25">
      <c r="A5264" s="459">
        <v>3116</v>
      </c>
      <c r="B5264" s="460" t="s">
        <v>13411</v>
      </c>
      <c r="C5264" s="459" t="s">
        <v>5122</v>
      </c>
      <c r="D5264" s="463">
        <v>16.39</v>
      </c>
      <c r="E5264" s="462" t="s">
        <v>258</v>
      </c>
    </row>
    <row r="5265" spans="1:5" x14ac:dyDescent="0.25">
      <c r="A5265" s="459">
        <v>38166</v>
      </c>
      <c r="B5265" s="460" t="s">
        <v>13412</v>
      </c>
      <c r="C5265" s="459" t="s">
        <v>5122</v>
      </c>
      <c r="D5265" s="463">
        <v>33.54</v>
      </c>
      <c r="E5265" s="462" t="s">
        <v>258</v>
      </c>
    </row>
    <row r="5266" spans="1:5" x14ac:dyDescent="0.25">
      <c r="A5266" s="459">
        <v>38108</v>
      </c>
      <c r="B5266" s="460" t="s">
        <v>13413</v>
      </c>
      <c r="C5266" s="459" t="s">
        <v>5122</v>
      </c>
      <c r="D5266" s="463">
        <v>39.06</v>
      </c>
      <c r="E5266" s="462" t="s">
        <v>258</v>
      </c>
    </row>
    <row r="5267" spans="1:5" ht="25.5" x14ac:dyDescent="0.25">
      <c r="A5267" s="459">
        <v>38087</v>
      </c>
      <c r="B5267" s="460" t="s">
        <v>13414</v>
      </c>
      <c r="C5267" s="459" t="s">
        <v>5122</v>
      </c>
      <c r="D5267" s="463">
        <v>50.24</v>
      </c>
      <c r="E5267" s="462" t="s">
        <v>258</v>
      </c>
    </row>
    <row r="5268" spans="1:5" x14ac:dyDescent="0.25">
      <c r="A5268" s="459">
        <v>38109</v>
      </c>
      <c r="B5268" s="460" t="s">
        <v>13415</v>
      </c>
      <c r="C5268" s="459" t="s">
        <v>5122</v>
      </c>
      <c r="D5268" s="463">
        <v>62.42</v>
      </c>
      <c r="E5268" s="462" t="s">
        <v>258</v>
      </c>
    </row>
    <row r="5269" spans="1:5" ht="25.5" x14ac:dyDescent="0.25">
      <c r="A5269" s="459">
        <v>38088</v>
      </c>
      <c r="B5269" s="460" t="s">
        <v>13416</v>
      </c>
      <c r="C5269" s="459" t="s">
        <v>5122</v>
      </c>
      <c r="D5269" s="463">
        <v>65.64</v>
      </c>
      <c r="E5269" s="462" t="s">
        <v>258</v>
      </c>
    </row>
    <row r="5270" spans="1:5" x14ac:dyDescent="0.25">
      <c r="A5270" s="459">
        <v>38110</v>
      </c>
      <c r="B5270" s="460" t="s">
        <v>13417</v>
      </c>
      <c r="C5270" s="459" t="s">
        <v>5122</v>
      </c>
      <c r="D5270" s="463">
        <v>24.01</v>
      </c>
      <c r="E5270" s="462" t="s">
        <v>258</v>
      </c>
    </row>
    <row r="5271" spans="1:5" ht="38.25" x14ac:dyDescent="0.25">
      <c r="A5271" s="459">
        <v>38089</v>
      </c>
      <c r="B5271" s="460" t="s">
        <v>13418</v>
      </c>
      <c r="C5271" s="459" t="s">
        <v>5122</v>
      </c>
      <c r="D5271" s="463">
        <v>41.84</v>
      </c>
      <c r="E5271" s="462" t="s">
        <v>258</v>
      </c>
    </row>
    <row r="5272" spans="1:5" x14ac:dyDescent="0.25">
      <c r="A5272" s="459">
        <v>38111</v>
      </c>
      <c r="B5272" s="460" t="s">
        <v>13419</v>
      </c>
      <c r="C5272" s="459" t="s">
        <v>5122</v>
      </c>
      <c r="D5272" s="463">
        <v>26.85</v>
      </c>
      <c r="E5272" s="462" t="s">
        <v>258</v>
      </c>
    </row>
    <row r="5273" spans="1:5" ht="38.25" x14ac:dyDescent="0.25">
      <c r="A5273" s="459">
        <v>38090</v>
      </c>
      <c r="B5273" s="460" t="s">
        <v>13420</v>
      </c>
      <c r="C5273" s="459" t="s">
        <v>5122</v>
      </c>
      <c r="D5273" s="463">
        <v>43.25</v>
      </c>
      <c r="E5273" s="462" t="s">
        <v>258</v>
      </c>
    </row>
    <row r="5274" spans="1:5" x14ac:dyDescent="0.25">
      <c r="A5274" s="459">
        <v>11786</v>
      </c>
      <c r="B5274" s="460" t="s">
        <v>13421</v>
      </c>
      <c r="C5274" s="459" t="s">
        <v>5122</v>
      </c>
      <c r="D5274" s="463">
        <v>260.27999999999997</v>
      </c>
      <c r="E5274" s="462" t="s">
        <v>258</v>
      </c>
    </row>
    <row r="5275" spans="1:5" ht="25.5" x14ac:dyDescent="0.25">
      <c r="A5275" s="459">
        <v>13726</v>
      </c>
      <c r="B5275" s="460" t="s">
        <v>13422</v>
      </c>
      <c r="C5275" s="459" t="s">
        <v>5122</v>
      </c>
      <c r="D5275" s="461">
        <v>35265.19</v>
      </c>
      <c r="E5275" s="462" t="s">
        <v>258</v>
      </c>
    </row>
    <row r="5276" spans="1:5" x14ac:dyDescent="0.25">
      <c r="A5276" s="459">
        <v>38400</v>
      </c>
      <c r="B5276" s="460" t="s">
        <v>13423</v>
      </c>
      <c r="C5276" s="459" t="s">
        <v>5122</v>
      </c>
      <c r="D5276" s="463">
        <v>15.2</v>
      </c>
      <c r="E5276" s="462" t="s">
        <v>258</v>
      </c>
    </row>
    <row r="5277" spans="1:5" ht="25.5" x14ac:dyDescent="0.25">
      <c r="A5277" s="459">
        <v>12627</v>
      </c>
      <c r="B5277" s="460" t="s">
        <v>13424</v>
      </c>
      <c r="C5277" s="459" t="s">
        <v>5122</v>
      </c>
      <c r="D5277" s="463">
        <v>0.4</v>
      </c>
      <c r="E5277" s="462" t="s">
        <v>258</v>
      </c>
    </row>
    <row r="5278" spans="1:5" x14ac:dyDescent="0.25">
      <c r="A5278" s="459">
        <v>6138</v>
      </c>
      <c r="B5278" s="460" t="s">
        <v>13425</v>
      </c>
      <c r="C5278" s="459" t="s">
        <v>5122</v>
      </c>
      <c r="D5278" s="463">
        <v>1.87</v>
      </c>
      <c r="E5278" s="462" t="s">
        <v>258</v>
      </c>
    </row>
    <row r="5279" spans="1:5" x14ac:dyDescent="0.25">
      <c r="A5279" s="459">
        <v>39996</v>
      </c>
      <c r="B5279" s="460" t="s">
        <v>13426</v>
      </c>
      <c r="C5279" s="459" t="s">
        <v>5125</v>
      </c>
      <c r="D5279" s="463">
        <v>1.89</v>
      </c>
      <c r="E5279" s="462" t="s">
        <v>258</v>
      </c>
    </row>
    <row r="5280" spans="1:5" x14ac:dyDescent="0.25">
      <c r="A5280" s="459">
        <v>10478</v>
      </c>
      <c r="B5280" s="460" t="s">
        <v>13427</v>
      </c>
      <c r="C5280" s="459" t="s">
        <v>5127</v>
      </c>
      <c r="D5280" s="463">
        <v>28.3</v>
      </c>
      <c r="E5280" s="462" t="s">
        <v>258</v>
      </c>
    </row>
    <row r="5281" spans="1:5" x14ac:dyDescent="0.25">
      <c r="A5281" s="459">
        <v>40514</v>
      </c>
      <c r="B5281" s="460" t="s">
        <v>13428</v>
      </c>
      <c r="C5281" s="459" t="s">
        <v>5127</v>
      </c>
      <c r="D5281" s="463">
        <v>25.07</v>
      </c>
      <c r="E5281" s="462" t="s">
        <v>258</v>
      </c>
    </row>
    <row r="5282" spans="1:5" x14ac:dyDescent="0.25">
      <c r="A5282" s="459">
        <v>10475</v>
      </c>
      <c r="B5282" s="460" t="s">
        <v>13429</v>
      </c>
      <c r="C5282" s="459" t="s">
        <v>5127</v>
      </c>
      <c r="D5282" s="463">
        <v>24.9</v>
      </c>
      <c r="E5282" s="462" t="s">
        <v>258</v>
      </c>
    </row>
    <row r="5283" spans="1:5" ht="25.5" x14ac:dyDescent="0.25">
      <c r="A5283" s="459">
        <v>10481</v>
      </c>
      <c r="B5283" s="460" t="s">
        <v>13430</v>
      </c>
      <c r="C5283" s="459" t="s">
        <v>5127</v>
      </c>
      <c r="D5283" s="463">
        <v>27.15</v>
      </c>
      <c r="E5283" s="462" t="s">
        <v>258</v>
      </c>
    </row>
    <row r="5284" spans="1:5" x14ac:dyDescent="0.25">
      <c r="A5284" s="459">
        <v>4031</v>
      </c>
      <c r="B5284" s="460" t="s">
        <v>13431</v>
      </c>
      <c r="C5284" s="459" t="s">
        <v>5124</v>
      </c>
      <c r="D5284" s="463">
        <v>22.59</v>
      </c>
      <c r="E5284" s="462" t="s">
        <v>258</v>
      </c>
    </row>
    <row r="5285" spans="1:5" x14ac:dyDescent="0.25">
      <c r="A5285" s="459">
        <v>4030</v>
      </c>
      <c r="B5285" s="460" t="s">
        <v>13432</v>
      </c>
      <c r="C5285" s="459" t="s">
        <v>5124</v>
      </c>
      <c r="D5285" s="463">
        <v>4.8</v>
      </c>
      <c r="E5285" s="462" t="s">
        <v>258</v>
      </c>
    </row>
    <row r="5286" spans="1:5" x14ac:dyDescent="0.25">
      <c r="A5286" s="459">
        <v>39399</v>
      </c>
      <c r="B5286" s="460" t="s">
        <v>13433</v>
      </c>
      <c r="C5286" s="459" t="s">
        <v>5122</v>
      </c>
      <c r="D5286" s="463">
        <v>818.27</v>
      </c>
      <c r="E5286" s="462" t="s">
        <v>258</v>
      </c>
    </row>
    <row r="5287" spans="1:5" x14ac:dyDescent="0.25">
      <c r="A5287" s="459">
        <v>39400</v>
      </c>
      <c r="B5287" s="460" t="s">
        <v>13434</v>
      </c>
      <c r="C5287" s="459" t="s">
        <v>5122</v>
      </c>
      <c r="D5287" s="463">
        <v>889.43</v>
      </c>
      <c r="E5287" s="462" t="s">
        <v>258</v>
      </c>
    </row>
    <row r="5288" spans="1:5" x14ac:dyDescent="0.25">
      <c r="A5288" s="459">
        <v>39401</v>
      </c>
      <c r="B5288" s="460" t="s">
        <v>13435</v>
      </c>
      <c r="C5288" s="459" t="s">
        <v>5122</v>
      </c>
      <c r="D5288" s="463">
        <v>997.73</v>
      </c>
      <c r="E5288" s="462" t="s">
        <v>258</v>
      </c>
    </row>
    <row r="5289" spans="1:5" ht="25.5" x14ac:dyDescent="0.25">
      <c r="A5289" s="459">
        <v>11652</v>
      </c>
      <c r="B5289" s="460" t="s">
        <v>13436</v>
      </c>
      <c r="C5289" s="459" t="s">
        <v>5122</v>
      </c>
      <c r="D5289" s="461">
        <v>2146.5</v>
      </c>
      <c r="E5289" s="462" t="s">
        <v>258</v>
      </c>
    </row>
    <row r="5290" spans="1:5" ht="25.5" x14ac:dyDescent="0.25">
      <c r="A5290" s="459">
        <v>13896</v>
      </c>
      <c r="B5290" s="460" t="s">
        <v>13437</v>
      </c>
      <c r="C5290" s="459" t="s">
        <v>5122</v>
      </c>
      <c r="D5290" s="461">
        <v>1925.59</v>
      </c>
      <c r="E5290" s="462" t="s">
        <v>258</v>
      </c>
    </row>
    <row r="5291" spans="1:5" ht="25.5" x14ac:dyDescent="0.25">
      <c r="A5291" s="459">
        <v>13475</v>
      </c>
      <c r="B5291" s="460" t="s">
        <v>13438</v>
      </c>
      <c r="C5291" s="459" t="s">
        <v>5122</v>
      </c>
      <c r="D5291" s="461">
        <v>2345.61</v>
      </c>
      <c r="E5291" s="462" t="s">
        <v>258</v>
      </c>
    </row>
    <row r="5292" spans="1:5" ht="25.5" x14ac:dyDescent="0.25">
      <c r="A5292" s="459">
        <v>25971</v>
      </c>
      <c r="B5292" s="460" t="s">
        <v>13439</v>
      </c>
      <c r="C5292" s="459" t="s">
        <v>5122</v>
      </c>
      <c r="D5292" s="461">
        <v>2868230.5</v>
      </c>
      <c r="E5292" s="462" t="s">
        <v>258</v>
      </c>
    </row>
    <row r="5293" spans="1:5" ht="25.5" x14ac:dyDescent="0.25">
      <c r="A5293" s="459">
        <v>25970</v>
      </c>
      <c r="B5293" s="460" t="s">
        <v>13440</v>
      </c>
      <c r="C5293" s="459" t="s">
        <v>5122</v>
      </c>
      <c r="D5293" s="461">
        <v>1207491.75</v>
      </c>
      <c r="E5293" s="462" t="s">
        <v>258</v>
      </c>
    </row>
    <row r="5294" spans="1:5" ht="25.5" x14ac:dyDescent="0.25">
      <c r="A5294" s="459">
        <v>13476</v>
      </c>
      <c r="B5294" s="460" t="s">
        <v>13441</v>
      </c>
      <c r="C5294" s="459" t="s">
        <v>5122</v>
      </c>
      <c r="D5294" s="461">
        <v>1216241.77</v>
      </c>
      <c r="E5294" s="462" t="s">
        <v>258</v>
      </c>
    </row>
    <row r="5295" spans="1:5" ht="25.5" x14ac:dyDescent="0.25">
      <c r="A5295" s="459">
        <v>10488</v>
      </c>
      <c r="B5295" s="460" t="s">
        <v>13442</v>
      </c>
      <c r="C5295" s="459" t="s">
        <v>5122</v>
      </c>
      <c r="D5295" s="461">
        <v>1473490</v>
      </c>
      <c r="E5295" s="462" t="s">
        <v>258</v>
      </c>
    </row>
    <row r="5296" spans="1:5" ht="25.5" x14ac:dyDescent="0.25">
      <c r="A5296" s="459">
        <v>13606</v>
      </c>
      <c r="B5296" s="460" t="s">
        <v>13443</v>
      </c>
      <c r="C5296" s="459" t="s">
        <v>5122</v>
      </c>
      <c r="D5296" s="461">
        <v>1305491.06</v>
      </c>
      <c r="E5296" s="462" t="s">
        <v>258</v>
      </c>
    </row>
    <row r="5297" spans="1:5" x14ac:dyDescent="0.25">
      <c r="A5297" s="459">
        <v>10489</v>
      </c>
      <c r="B5297" s="460" t="s">
        <v>13444</v>
      </c>
      <c r="C5297" s="459" t="s">
        <v>5121</v>
      </c>
      <c r="D5297" s="463">
        <v>14.27</v>
      </c>
      <c r="E5297" s="462" t="s">
        <v>374</v>
      </c>
    </row>
    <row r="5298" spans="1:5" x14ac:dyDescent="0.25">
      <c r="A5298" s="459">
        <v>41073</v>
      </c>
      <c r="B5298" s="460" t="s">
        <v>13445</v>
      </c>
      <c r="C5298" s="459" t="s">
        <v>5130</v>
      </c>
      <c r="D5298" s="461">
        <v>2547.3000000000002</v>
      </c>
      <c r="E5298" s="462" t="s">
        <v>374</v>
      </c>
    </row>
    <row r="5299" spans="1:5" ht="25.5" x14ac:dyDescent="0.25">
      <c r="A5299" s="459">
        <v>34391</v>
      </c>
      <c r="B5299" s="460" t="s">
        <v>13446</v>
      </c>
      <c r="C5299" s="459" t="s">
        <v>5124</v>
      </c>
      <c r="D5299" s="463">
        <v>325.48</v>
      </c>
      <c r="E5299" s="462" t="s">
        <v>258</v>
      </c>
    </row>
    <row r="5300" spans="1:5" ht="25.5" x14ac:dyDescent="0.25">
      <c r="A5300" s="459">
        <v>10496</v>
      </c>
      <c r="B5300" s="460" t="s">
        <v>13447</v>
      </c>
      <c r="C5300" s="459" t="s">
        <v>5124</v>
      </c>
      <c r="D5300" s="463">
        <v>283.33</v>
      </c>
      <c r="E5300" s="462" t="s">
        <v>258</v>
      </c>
    </row>
    <row r="5301" spans="1:5" ht="25.5" x14ac:dyDescent="0.25">
      <c r="A5301" s="459">
        <v>10497</v>
      </c>
      <c r="B5301" s="460" t="s">
        <v>13448</v>
      </c>
      <c r="C5301" s="459" t="s">
        <v>5124</v>
      </c>
      <c r="D5301" s="463">
        <v>736.66</v>
      </c>
      <c r="E5301" s="462" t="s">
        <v>258</v>
      </c>
    </row>
    <row r="5302" spans="1:5" ht="25.5" x14ac:dyDescent="0.25">
      <c r="A5302" s="459">
        <v>10504</v>
      </c>
      <c r="B5302" s="460" t="s">
        <v>13449</v>
      </c>
      <c r="C5302" s="459" t="s">
        <v>5124</v>
      </c>
      <c r="D5302" s="463">
        <v>861.33</v>
      </c>
      <c r="E5302" s="462" t="s">
        <v>258</v>
      </c>
    </row>
    <row r="5303" spans="1:5" x14ac:dyDescent="0.25">
      <c r="A5303" s="459">
        <v>34390</v>
      </c>
      <c r="B5303" s="460" t="s">
        <v>13450</v>
      </c>
      <c r="C5303" s="459" t="s">
        <v>5124</v>
      </c>
      <c r="D5303" s="463">
        <v>253.86</v>
      </c>
      <c r="E5303" s="462" t="s">
        <v>258</v>
      </c>
    </row>
    <row r="5304" spans="1:5" x14ac:dyDescent="0.25">
      <c r="A5304" s="459">
        <v>34389</v>
      </c>
      <c r="B5304" s="460" t="s">
        <v>13451</v>
      </c>
      <c r="C5304" s="459" t="s">
        <v>5124</v>
      </c>
      <c r="D5304" s="463">
        <v>79.33</v>
      </c>
      <c r="E5304" s="462" t="s">
        <v>258</v>
      </c>
    </row>
    <row r="5305" spans="1:5" x14ac:dyDescent="0.25">
      <c r="A5305" s="459">
        <v>34388</v>
      </c>
      <c r="B5305" s="460" t="s">
        <v>13452</v>
      </c>
      <c r="C5305" s="459" t="s">
        <v>5124</v>
      </c>
      <c r="D5305" s="463">
        <v>112.74</v>
      </c>
      <c r="E5305" s="462" t="s">
        <v>258</v>
      </c>
    </row>
    <row r="5306" spans="1:5" x14ac:dyDescent="0.25">
      <c r="A5306" s="459">
        <v>34387</v>
      </c>
      <c r="B5306" s="460" t="s">
        <v>13453</v>
      </c>
      <c r="C5306" s="459" t="s">
        <v>5124</v>
      </c>
      <c r="D5306" s="463">
        <v>183.03</v>
      </c>
      <c r="E5306" s="462" t="s">
        <v>258</v>
      </c>
    </row>
    <row r="5307" spans="1:5" x14ac:dyDescent="0.25">
      <c r="A5307" s="459">
        <v>11188</v>
      </c>
      <c r="B5307" s="460" t="s">
        <v>13454</v>
      </c>
      <c r="C5307" s="459" t="s">
        <v>5124</v>
      </c>
      <c r="D5307" s="463">
        <v>90.66</v>
      </c>
      <c r="E5307" s="462" t="s">
        <v>258</v>
      </c>
    </row>
    <row r="5308" spans="1:5" x14ac:dyDescent="0.25">
      <c r="A5308" s="459">
        <v>11189</v>
      </c>
      <c r="B5308" s="460" t="s">
        <v>13455</v>
      </c>
      <c r="C5308" s="459" t="s">
        <v>5124</v>
      </c>
      <c r="D5308" s="463">
        <v>136</v>
      </c>
      <c r="E5308" s="462" t="s">
        <v>258</v>
      </c>
    </row>
    <row r="5309" spans="1:5" x14ac:dyDescent="0.25">
      <c r="A5309" s="459">
        <v>21107</v>
      </c>
      <c r="B5309" s="460" t="s">
        <v>13456</v>
      </c>
      <c r="C5309" s="459" t="s">
        <v>5124</v>
      </c>
      <c r="D5309" s="463">
        <v>97.86</v>
      </c>
      <c r="E5309" s="462" t="s">
        <v>258</v>
      </c>
    </row>
    <row r="5310" spans="1:5" x14ac:dyDescent="0.25">
      <c r="A5310" s="459">
        <v>34386</v>
      </c>
      <c r="B5310" s="460" t="s">
        <v>13457</v>
      </c>
      <c r="C5310" s="459" t="s">
        <v>5124</v>
      </c>
      <c r="D5310" s="463">
        <v>169.99</v>
      </c>
      <c r="E5310" s="462" t="s">
        <v>258</v>
      </c>
    </row>
    <row r="5311" spans="1:5" x14ac:dyDescent="0.25">
      <c r="A5311" s="459">
        <v>10490</v>
      </c>
      <c r="B5311" s="460" t="s">
        <v>13458</v>
      </c>
      <c r="C5311" s="459" t="s">
        <v>5124</v>
      </c>
      <c r="D5311" s="463">
        <v>51</v>
      </c>
      <c r="E5311" s="462" t="s">
        <v>258</v>
      </c>
    </row>
    <row r="5312" spans="1:5" x14ac:dyDescent="0.25">
      <c r="A5312" s="459">
        <v>10492</v>
      </c>
      <c r="B5312" s="460" t="s">
        <v>13459</v>
      </c>
      <c r="C5312" s="459" t="s">
        <v>5124</v>
      </c>
      <c r="D5312" s="463">
        <v>67.989999999999995</v>
      </c>
      <c r="E5312" s="462" t="s">
        <v>258</v>
      </c>
    </row>
    <row r="5313" spans="1:5" x14ac:dyDescent="0.25">
      <c r="A5313" s="459">
        <v>10493</v>
      </c>
      <c r="B5313" s="460" t="s">
        <v>13460</v>
      </c>
      <c r="C5313" s="459" t="s">
        <v>5124</v>
      </c>
      <c r="D5313" s="463">
        <v>79.33</v>
      </c>
      <c r="E5313" s="462" t="s">
        <v>258</v>
      </c>
    </row>
    <row r="5314" spans="1:5" x14ac:dyDescent="0.25">
      <c r="A5314" s="459">
        <v>10491</v>
      </c>
      <c r="B5314" s="460" t="s">
        <v>13461</v>
      </c>
      <c r="C5314" s="459" t="s">
        <v>5124</v>
      </c>
      <c r="D5314" s="463">
        <v>96.33</v>
      </c>
      <c r="E5314" s="462" t="s">
        <v>258</v>
      </c>
    </row>
    <row r="5315" spans="1:5" x14ac:dyDescent="0.25">
      <c r="A5315" s="459">
        <v>34385</v>
      </c>
      <c r="B5315" s="460" t="s">
        <v>13462</v>
      </c>
      <c r="C5315" s="459" t="s">
        <v>5124</v>
      </c>
      <c r="D5315" s="463">
        <v>140.53</v>
      </c>
      <c r="E5315" s="462" t="s">
        <v>258</v>
      </c>
    </row>
    <row r="5316" spans="1:5" x14ac:dyDescent="0.25">
      <c r="A5316" s="459">
        <v>10499</v>
      </c>
      <c r="B5316" s="460" t="s">
        <v>13463</v>
      </c>
      <c r="C5316" s="459" t="s">
        <v>5124</v>
      </c>
      <c r="D5316" s="463">
        <v>56.66</v>
      </c>
      <c r="E5316" s="462" t="s">
        <v>258</v>
      </c>
    </row>
    <row r="5317" spans="1:5" x14ac:dyDescent="0.25">
      <c r="A5317" s="459">
        <v>34384</v>
      </c>
      <c r="B5317" s="460" t="s">
        <v>13464</v>
      </c>
      <c r="C5317" s="459" t="s">
        <v>5124</v>
      </c>
      <c r="D5317" s="463">
        <v>169.99</v>
      </c>
      <c r="E5317" s="462" t="s">
        <v>258</v>
      </c>
    </row>
    <row r="5318" spans="1:5" x14ac:dyDescent="0.25">
      <c r="A5318" s="459">
        <v>11185</v>
      </c>
      <c r="B5318" s="460" t="s">
        <v>13465</v>
      </c>
      <c r="C5318" s="459" t="s">
        <v>5124</v>
      </c>
      <c r="D5318" s="463">
        <v>175.66</v>
      </c>
      <c r="E5318" s="462" t="s">
        <v>258</v>
      </c>
    </row>
    <row r="5319" spans="1:5" x14ac:dyDescent="0.25">
      <c r="A5319" s="459">
        <v>10507</v>
      </c>
      <c r="B5319" s="460" t="s">
        <v>13466</v>
      </c>
      <c r="C5319" s="459" t="s">
        <v>5124</v>
      </c>
      <c r="D5319" s="463">
        <v>138.68</v>
      </c>
      <c r="E5319" s="462" t="s">
        <v>258</v>
      </c>
    </row>
    <row r="5320" spans="1:5" x14ac:dyDescent="0.25">
      <c r="A5320" s="459">
        <v>10505</v>
      </c>
      <c r="B5320" s="460" t="s">
        <v>13467</v>
      </c>
      <c r="C5320" s="459" t="s">
        <v>5124</v>
      </c>
      <c r="D5320" s="463">
        <v>81.83</v>
      </c>
      <c r="E5320" s="462" t="s">
        <v>258</v>
      </c>
    </row>
    <row r="5321" spans="1:5" x14ac:dyDescent="0.25">
      <c r="A5321" s="459">
        <v>10506</v>
      </c>
      <c r="B5321" s="460" t="s">
        <v>13468</v>
      </c>
      <c r="C5321" s="459" t="s">
        <v>5124</v>
      </c>
      <c r="D5321" s="463">
        <v>106.82</v>
      </c>
      <c r="E5321" s="462" t="s">
        <v>258</v>
      </c>
    </row>
    <row r="5322" spans="1:5" ht="25.5" x14ac:dyDescent="0.25">
      <c r="A5322" s="459">
        <v>5031</v>
      </c>
      <c r="B5322" s="460" t="s">
        <v>13469</v>
      </c>
      <c r="C5322" s="459" t="s">
        <v>5124</v>
      </c>
      <c r="D5322" s="463">
        <v>150</v>
      </c>
      <c r="E5322" s="462" t="s">
        <v>258</v>
      </c>
    </row>
    <row r="5323" spans="1:5" x14ac:dyDescent="0.25">
      <c r="A5323" s="459">
        <v>10502</v>
      </c>
      <c r="B5323" s="460" t="s">
        <v>13470</v>
      </c>
      <c r="C5323" s="459" t="s">
        <v>5124</v>
      </c>
      <c r="D5323" s="463">
        <v>174.78</v>
      </c>
      <c r="E5323" s="462" t="s">
        <v>258</v>
      </c>
    </row>
    <row r="5324" spans="1:5" x14ac:dyDescent="0.25">
      <c r="A5324" s="459">
        <v>10501</v>
      </c>
      <c r="B5324" s="460" t="s">
        <v>13471</v>
      </c>
      <c r="C5324" s="459" t="s">
        <v>5124</v>
      </c>
      <c r="D5324" s="463">
        <v>98.74</v>
      </c>
      <c r="E5324" s="462" t="s">
        <v>258</v>
      </c>
    </row>
    <row r="5325" spans="1:5" x14ac:dyDescent="0.25">
      <c r="A5325" s="459">
        <v>10503</v>
      </c>
      <c r="B5325" s="460" t="s">
        <v>13472</v>
      </c>
      <c r="C5325" s="459" t="s">
        <v>5124</v>
      </c>
      <c r="D5325" s="463">
        <v>133.41</v>
      </c>
      <c r="E5325" s="462" t="s">
        <v>258</v>
      </c>
    </row>
    <row r="5326" spans="1:5" ht="25.5" x14ac:dyDescent="0.25">
      <c r="A5326" s="459">
        <v>40270</v>
      </c>
      <c r="B5326" s="460" t="s">
        <v>13473</v>
      </c>
      <c r="C5326" s="459" t="s">
        <v>5125</v>
      </c>
      <c r="D5326" s="463">
        <v>43.5</v>
      </c>
      <c r="E5326" s="462" t="s">
        <v>258</v>
      </c>
    </row>
    <row r="5327" spans="1:5" ht="25.5" x14ac:dyDescent="0.25">
      <c r="A5327" s="459">
        <v>20213</v>
      </c>
      <c r="B5327" s="460" t="s">
        <v>13474</v>
      </c>
      <c r="C5327" s="459" t="s">
        <v>5125</v>
      </c>
      <c r="D5327" s="463">
        <v>20.09</v>
      </c>
      <c r="E5327" s="462" t="s">
        <v>258</v>
      </c>
    </row>
    <row r="5328" spans="1:5" ht="25.5" x14ac:dyDescent="0.25">
      <c r="A5328" s="459">
        <v>20211</v>
      </c>
      <c r="B5328" s="460" t="s">
        <v>13475</v>
      </c>
      <c r="C5328" s="459" t="s">
        <v>5125</v>
      </c>
      <c r="D5328" s="463">
        <v>29.67</v>
      </c>
      <c r="E5328" s="462" t="s">
        <v>258</v>
      </c>
    </row>
    <row r="5329" spans="1:5" ht="25.5" x14ac:dyDescent="0.25">
      <c r="A5329" s="459">
        <v>4472</v>
      </c>
      <c r="B5329" s="460" t="s">
        <v>13476</v>
      </c>
      <c r="C5329" s="459" t="s">
        <v>5125</v>
      </c>
      <c r="D5329" s="463">
        <v>25.94</v>
      </c>
      <c r="E5329" s="462" t="s">
        <v>258</v>
      </c>
    </row>
    <row r="5330" spans="1:5" ht="25.5" x14ac:dyDescent="0.25">
      <c r="A5330" s="459">
        <v>35272</v>
      </c>
      <c r="B5330" s="460" t="s">
        <v>13477</v>
      </c>
      <c r="C5330" s="459" t="s">
        <v>5125</v>
      </c>
      <c r="D5330" s="463">
        <v>34.07</v>
      </c>
      <c r="E5330" s="462" t="s">
        <v>258</v>
      </c>
    </row>
    <row r="5331" spans="1:5" ht="25.5" x14ac:dyDescent="0.25">
      <c r="A5331" s="459">
        <v>4448</v>
      </c>
      <c r="B5331" s="460" t="s">
        <v>13478</v>
      </c>
      <c r="C5331" s="459" t="s">
        <v>5125</v>
      </c>
      <c r="D5331" s="463">
        <v>20.91</v>
      </c>
      <c r="E5331" s="462" t="s">
        <v>258</v>
      </c>
    </row>
    <row r="5332" spans="1:5" ht="25.5" x14ac:dyDescent="0.25">
      <c r="A5332" s="459">
        <v>4425</v>
      </c>
      <c r="B5332" s="460" t="s">
        <v>13479</v>
      </c>
      <c r="C5332" s="459" t="s">
        <v>5125</v>
      </c>
      <c r="D5332" s="463">
        <v>19.05</v>
      </c>
      <c r="E5332" s="462" t="s">
        <v>258</v>
      </c>
    </row>
    <row r="5333" spans="1:5" ht="25.5" x14ac:dyDescent="0.25">
      <c r="A5333" s="459">
        <v>4481</v>
      </c>
      <c r="B5333" s="460" t="s">
        <v>13480</v>
      </c>
      <c r="C5333" s="459" t="s">
        <v>5125</v>
      </c>
      <c r="D5333" s="463">
        <v>35.11</v>
      </c>
      <c r="E5333" s="462" t="s">
        <v>258</v>
      </c>
    </row>
    <row r="5334" spans="1:5" x14ac:dyDescent="0.25">
      <c r="A5334" s="459">
        <v>34345</v>
      </c>
      <c r="B5334" s="460" t="s">
        <v>13481</v>
      </c>
      <c r="C5334" s="459" t="s">
        <v>5121</v>
      </c>
      <c r="D5334" s="463">
        <v>10.64</v>
      </c>
      <c r="E5334" s="462" t="s">
        <v>374</v>
      </c>
    </row>
    <row r="5335" spans="1:5" x14ac:dyDescent="0.25">
      <c r="A5335" s="459">
        <v>41096</v>
      </c>
      <c r="B5335" s="460" t="s">
        <v>13482</v>
      </c>
      <c r="C5335" s="459" t="s">
        <v>5130</v>
      </c>
      <c r="D5335" s="461">
        <v>1897.41</v>
      </c>
      <c r="E5335" s="462" t="s">
        <v>374</v>
      </c>
    </row>
    <row r="5336" spans="1:5" x14ac:dyDescent="0.25">
      <c r="A5336" s="459">
        <v>41776</v>
      </c>
      <c r="B5336" s="460" t="s">
        <v>13483</v>
      </c>
      <c r="C5336" s="459" t="s">
        <v>5121</v>
      </c>
      <c r="D5336" s="463">
        <v>14.57</v>
      </c>
      <c r="E5336" s="462" t="s">
        <v>374</v>
      </c>
    </row>
    <row r="5337" spans="1:5" ht="25.5" x14ac:dyDescent="0.25">
      <c r="A5337" s="459">
        <v>4487</v>
      </c>
      <c r="B5337" s="460" t="s">
        <v>13484</v>
      </c>
      <c r="C5337" s="459" t="s">
        <v>5125</v>
      </c>
      <c r="D5337" s="463">
        <v>17.03</v>
      </c>
      <c r="E5337" s="462" t="s">
        <v>258</v>
      </c>
    </row>
    <row r="5338" spans="1:5" x14ac:dyDescent="0.25">
      <c r="A5338" s="459">
        <v>11157</v>
      </c>
      <c r="B5338" s="460" t="s">
        <v>13485</v>
      </c>
      <c r="C5338" s="459" t="s">
        <v>5141</v>
      </c>
      <c r="D5338" s="463">
        <v>119.39</v>
      </c>
      <c r="E5338" s="462" t="s">
        <v>258</v>
      </c>
    </row>
    <row r="5339" spans="1:5" ht="25.5" x14ac:dyDescent="0.25">
      <c r="A5339" s="260" t="s">
        <v>6614</v>
      </c>
      <c r="B5339" s="260" t="s">
        <v>6618</v>
      </c>
      <c r="C5339" s="260" t="s">
        <v>275</v>
      </c>
      <c r="D5339" s="262">
        <v>33.874400000000001</v>
      </c>
      <c r="E5339" s="260" t="s">
        <v>5147</v>
      </c>
    </row>
    <row r="5340" spans="1:5" x14ac:dyDescent="0.25">
      <c r="A5340" s="260" t="s">
        <v>6615</v>
      </c>
      <c r="B5340" s="260" t="s">
        <v>6619</v>
      </c>
      <c r="C5340" s="260" t="s">
        <v>275</v>
      </c>
      <c r="D5340" s="262">
        <v>9.8062000000000005</v>
      </c>
      <c r="E5340" s="260" t="s">
        <v>5147</v>
      </c>
    </row>
    <row r="5341" spans="1:5" x14ac:dyDescent="0.25">
      <c r="A5341" s="260" t="s">
        <v>6616</v>
      </c>
      <c r="B5341" s="260" t="s">
        <v>6620</v>
      </c>
      <c r="C5341" s="260" t="s">
        <v>6621</v>
      </c>
      <c r="D5341" s="262">
        <v>37.274999999999999</v>
      </c>
      <c r="E5341" s="260" t="s">
        <v>258</v>
      </c>
    </row>
    <row r="5342" spans="1:5" x14ac:dyDescent="0.25">
      <c r="A5342" s="260" t="s">
        <v>6616</v>
      </c>
      <c r="B5342" s="260" t="s">
        <v>6622</v>
      </c>
      <c r="C5342" s="260" t="s">
        <v>251</v>
      </c>
      <c r="D5342" s="262">
        <v>21.05</v>
      </c>
      <c r="E5342" s="260" t="s">
        <v>258</v>
      </c>
    </row>
    <row r="5343" spans="1:5" x14ac:dyDescent="0.25">
      <c r="D5343" s="262"/>
    </row>
  </sheetData>
  <pageMargins left="0.78740157499999996" right="0.78740157499999996" top="0.984251969" bottom="0.984251969" header="0.5" footer="0.5"/>
  <pageSetup orientation="portrait" horizontalDpi="300" verticalDpi="300" copies="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F957"/>
  <sheetViews>
    <sheetView showGridLines="0" view="pageBreakPreview" topLeftCell="A930" zoomScale="85" zoomScaleNormal="100" zoomScaleSheetLayoutView="85" workbookViewId="0">
      <selection activeCell="K943" sqref="K943"/>
    </sheetView>
  </sheetViews>
  <sheetFormatPr defaultColWidth="9.140625" defaultRowHeight="15.75" x14ac:dyDescent="0.25"/>
  <cols>
    <col min="1" max="1" width="13.28515625" style="211" customWidth="1"/>
    <col min="2" max="2" width="36.7109375" style="212" customWidth="1"/>
    <col min="3" max="3" width="11.85546875" style="212" customWidth="1"/>
    <col min="4" max="4" width="5.7109375" style="87" customWidth="1"/>
    <col min="5" max="8" width="16.28515625" style="213" customWidth="1"/>
    <col min="9" max="9" width="15.5703125" style="213" customWidth="1"/>
    <col min="10" max="10" width="11.5703125" style="213" customWidth="1"/>
    <col min="11" max="11" width="10.28515625" style="213" customWidth="1"/>
    <col min="12" max="14" width="9.140625" style="87" customWidth="1"/>
    <col min="15" max="16384" width="9.140625" style="87"/>
  </cols>
  <sheetData>
    <row r="1" spans="1:20" s="92" customFormat="1" ht="84" customHeight="1" x14ac:dyDescent="0.25">
      <c r="A1" s="541" t="s">
        <v>167</v>
      </c>
      <c r="B1" s="541"/>
      <c r="C1" s="541"/>
      <c r="D1" s="541"/>
      <c r="E1" s="541"/>
      <c r="F1" s="541"/>
      <c r="G1" s="541"/>
      <c r="H1" s="541"/>
      <c r="I1" s="216"/>
      <c r="J1" s="217"/>
      <c r="K1" s="217"/>
    </row>
    <row r="2" spans="1:20" s="58" customFormat="1" ht="18.75" x14ac:dyDescent="0.3">
      <c r="A2" s="545"/>
      <c r="B2" s="545"/>
      <c r="C2" s="545"/>
      <c r="D2" s="545"/>
      <c r="E2" s="545"/>
      <c r="F2" s="545"/>
      <c r="G2" s="545"/>
      <c r="H2" s="545"/>
      <c r="I2" s="218"/>
      <c r="J2" s="219"/>
      <c r="K2" s="218"/>
      <c r="L2" s="56"/>
      <c r="M2" s="56"/>
      <c r="N2" s="56"/>
      <c r="O2" s="56"/>
      <c r="P2" s="56"/>
      <c r="Q2" s="56"/>
      <c r="R2" s="56"/>
      <c r="S2" s="56"/>
    </row>
    <row r="3" spans="1:20" s="58" customFormat="1" ht="18.75" x14ac:dyDescent="0.3">
      <c r="A3" s="545"/>
      <c r="B3" s="545"/>
      <c r="C3" s="545"/>
      <c r="D3" s="545"/>
      <c r="E3" s="545"/>
      <c r="F3" s="545"/>
      <c r="G3" s="545"/>
      <c r="H3" s="545"/>
      <c r="I3" s="218"/>
      <c r="J3" s="219"/>
      <c r="K3" s="218"/>
      <c r="L3" s="56"/>
      <c r="M3" s="56"/>
      <c r="N3" s="56"/>
      <c r="O3" s="56"/>
      <c r="P3" s="56"/>
      <c r="Q3" s="56"/>
      <c r="R3" s="56"/>
      <c r="S3" s="56"/>
    </row>
    <row r="4" spans="1:20" s="58" customFormat="1" ht="18.75" x14ac:dyDescent="0.3">
      <c r="A4" s="545"/>
      <c r="B4" s="545"/>
      <c r="C4" s="545"/>
      <c r="D4" s="545"/>
      <c r="E4" s="545"/>
      <c r="F4" s="545"/>
      <c r="G4" s="545"/>
      <c r="H4" s="545"/>
      <c r="I4" s="219"/>
      <c r="J4" s="218"/>
      <c r="K4" s="218"/>
      <c r="L4" s="56"/>
      <c r="M4" s="56"/>
      <c r="N4" s="56"/>
      <c r="O4" s="56"/>
      <c r="P4" s="56"/>
      <c r="Q4" s="56"/>
      <c r="R4" s="56"/>
      <c r="S4" s="56"/>
    </row>
    <row r="5" spans="1:20" s="58" customFormat="1" ht="18.75" x14ac:dyDescent="0.3">
      <c r="A5" s="545" t="s">
        <v>241</v>
      </c>
      <c r="B5" s="545"/>
      <c r="C5" s="545"/>
      <c r="D5" s="545"/>
      <c r="E5" s="545"/>
      <c r="F5" s="545"/>
      <c r="G5" s="545"/>
      <c r="H5" s="545"/>
      <c r="I5" s="219"/>
      <c r="J5" s="218"/>
      <c r="K5" s="218"/>
      <c r="L5" s="56"/>
      <c r="M5" s="56"/>
      <c r="N5" s="56"/>
      <c r="O5" s="56"/>
      <c r="P5" s="56"/>
      <c r="Q5" s="56"/>
      <c r="R5" s="56"/>
      <c r="S5" s="56"/>
    </row>
    <row r="6" spans="1:20" s="58" customFormat="1" ht="25.5" x14ac:dyDescent="0.2">
      <c r="A6" s="188" t="s">
        <v>105</v>
      </c>
      <c r="B6" s="543" t="s">
        <v>6406</v>
      </c>
      <c r="C6" s="543"/>
      <c r="D6" s="543"/>
      <c r="E6" s="543"/>
      <c r="F6" s="399"/>
      <c r="G6" s="59" t="s">
        <v>67</v>
      </c>
      <c r="H6" s="243">
        <f>CAPA!C22</f>
        <v>43753</v>
      </c>
      <c r="I6" s="220"/>
      <c r="J6" s="219"/>
      <c r="K6" s="218"/>
      <c r="L6" s="56"/>
      <c r="M6" s="56"/>
      <c r="N6" s="56"/>
      <c r="O6" s="56"/>
      <c r="P6" s="56"/>
      <c r="Q6" s="56"/>
      <c r="R6" s="56"/>
      <c r="S6" s="56"/>
      <c r="T6" s="56"/>
    </row>
    <row r="7" spans="1:20" s="58" customFormat="1" ht="12.75" customHeight="1" x14ac:dyDescent="0.2">
      <c r="A7" s="188" t="s">
        <v>17</v>
      </c>
      <c r="B7" s="543" t="s">
        <v>6421</v>
      </c>
      <c r="C7" s="543"/>
      <c r="D7" s="543"/>
      <c r="E7" s="543"/>
      <c r="F7" s="399"/>
      <c r="G7" s="60" t="s">
        <v>22</v>
      </c>
      <c r="H7" s="160" t="s">
        <v>5957</v>
      </c>
      <c r="I7" s="220"/>
      <c r="J7" s="218"/>
      <c r="K7" s="218"/>
      <c r="L7" s="56"/>
      <c r="M7" s="56"/>
      <c r="N7" s="56"/>
      <c r="O7" s="56"/>
      <c r="P7" s="56"/>
      <c r="Q7" s="56"/>
      <c r="R7" s="56"/>
      <c r="S7" s="56"/>
    </row>
    <row r="8" spans="1:20" s="58" customFormat="1" ht="12.75" customHeight="1" x14ac:dyDescent="0.2">
      <c r="A8" s="341"/>
      <c r="B8" s="189"/>
      <c r="C8" s="189"/>
      <c r="D8" s="189"/>
      <c r="E8" s="189"/>
      <c r="F8" s="399"/>
      <c r="G8" s="60"/>
      <c r="H8" s="160"/>
      <c r="I8" s="220"/>
      <c r="J8" s="218"/>
      <c r="K8" s="218"/>
      <c r="L8" s="56"/>
      <c r="M8" s="56"/>
      <c r="N8" s="56"/>
      <c r="O8" s="56"/>
      <c r="P8" s="56"/>
      <c r="Q8" s="56"/>
      <c r="R8" s="56"/>
      <c r="S8" s="56"/>
    </row>
    <row r="9" spans="1:20" s="191" customFormat="1" ht="24.75" customHeight="1" x14ac:dyDescent="0.25">
      <c r="A9" s="182" t="s">
        <v>16</v>
      </c>
      <c r="B9" s="183" t="s">
        <v>15</v>
      </c>
      <c r="C9" s="183" t="s">
        <v>376</v>
      </c>
      <c r="D9" s="183" t="s">
        <v>13</v>
      </c>
      <c r="E9" s="183" t="s">
        <v>14</v>
      </c>
      <c r="F9" s="183" t="s">
        <v>14</v>
      </c>
      <c r="G9" s="183" t="s">
        <v>14</v>
      </c>
      <c r="H9" s="183" t="s">
        <v>14</v>
      </c>
      <c r="I9" s="213"/>
      <c r="J9" s="213"/>
      <c r="K9" s="213"/>
    </row>
    <row r="10" spans="1:20" s="192" customFormat="1" ht="11.25" x14ac:dyDescent="0.25">
      <c r="A10" s="553"/>
      <c r="B10" s="554"/>
      <c r="C10" s="554"/>
      <c r="D10" s="554"/>
      <c r="E10" s="554"/>
      <c r="F10" s="554"/>
      <c r="G10" s="554"/>
      <c r="H10" s="554"/>
      <c r="I10" s="214"/>
      <c r="J10" s="214"/>
      <c r="K10" s="214"/>
    </row>
    <row r="11" spans="1:20" s="193" customFormat="1" ht="22.5" x14ac:dyDescent="0.25">
      <c r="A11" s="222" t="s">
        <v>5824</v>
      </c>
      <c r="B11" s="223" t="s">
        <v>6420</v>
      </c>
      <c r="C11" s="224">
        <f>MIN(E13:H13)</f>
        <v>500</v>
      </c>
      <c r="D11" s="225" t="s">
        <v>113</v>
      </c>
      <c r="E11" s="227" t="s">
        <v>13487</v>
      </c>
      <c r="F11" s="227" t="s">
        <v>13488</v>
      </c>
      <c r="G11" s="227" t="s">
        <v>13489</v>
      </c>
      <c r="H11" s="227"/>
      <c r="I11" s="215" t="s">
        <v>6455</v>
      </c>
      <c r="J11" s="215"/>
      <c r="K11" s="555"/>
      <c r="L11" s="555"/>
      <c r="M11" s="555"/>
    </row>
    <row r="12" spans="1:20" s="193" customFormat="1" ht="22.5" x14ac:dyDescent="0.25">
      <c r="A12" s="190"/>
      <c r="B12" s="196"/>
      <c r="C12" s="4" t="s">
        <v>378</v>
      </c>
      <c r="D12" s="201"/>
      <c r="E12" s="72" t="s">
        <v>13490</v>
      </c>
      <c r="F12" s="72" t="s">
        <v>13491</v>
      </c>
      <c r="G12" s="72" t="s">
        <v>13492</v>
      </c>
      <c r="H12" s="72"/>
      <c r="I12" s="215"/>
      <c r="J12" s="215"/>
      <c r="K12" s="215"/>
    </row>
    <row r="13" spans="1:20" s="193" customFormat="1" ht="15" x14ac:dyDescent="0.25">
      <c r="A13" s="197"/>
      <c r="B13" s="198"/>
      <c r="C13" s="4" t="s">
        <v>12</v>
      </c>
      <c r="D13" s="202"/>
      <c r="E13" s="91">
        <v>680</v>
      </c>
      <c r="F13" s="91">
        <v>500</v>
      </c>
      <c r="G13" s="91">
        <v>500</v>
      </c>
      <c r="H13" s="91"/>
      <c r="I13" s="215"/>
      <c r="J13" s="215"/>
      <c r="K13" s="215"/>
    </row>
    <row r="14" spans="1:20" s="193" customFormat="1" ht="15" x14ac:dyDescent="0.25">
      <c r="A14" s="197"/>
      <c r="B14" s="198"/>
      <c r="C14" s="4" t="s">
        <v>11</v>
      </c>
      <c r="D14" s="202"/>
      <c r="E14" s="72" t="s">
        <v>6639</v>
      </c>
      <c r="F14" s="72" t="s">
        <v>6419</v>
      </c>
      <c r="G14" s="72" t="s">
        <v>13493</v>
      </c>
      <c r="H14" s="72"/>
      <c r="I14" s="215"/>
      <c r="J14" s="215"/>
      <c r="K14" s="215"/>
    </row>
    <row r="15" spans="1:20" s="193" customFormat="1" ht="15" x14ac:dyDescent="0.25">
      <c r="A15" s="197"/>
      <c r="B15" s="198"/>
      <c r="C15" s="4" t="s">
        <v>10</v>
      </c>
      <c r="D15" s="202"/>
      <c r="E15" s="3" t="s">
        <v>13494</v>
      </c>
      <c r="F15" s="3" t="s">
        <v>13495</v>
      </c>
      <c r="G15" s="3" t="s">
        <v>13496</v>
      </c>
      <c r="H15" s="3"/>
      <c r="I15" s="215"/>
      <c r="J15" s="215"/>
      <c r="K15" s="215"/>
    </row>
    <row r="16" spans="1:20" s="193" customFormat="1" ht="15" x14ac:dyDescent="0.25">
      <c r="A16" s="199"/>
      <c r="B16" s="200"/>
      <c r="C16" s="4" t="s">
        <v>9</v>
      </c>
      <c r="D16" s="203"/>
      <c r="E16" s="2">
        <v>43556</v>
      </c>
      <c r="F16" s="2">
        <v>43735</v>
      </c>
      <c r="G16" s="2">
        <v>43738</v>
      </c>
      <c r="H16" s="2"/>
      <c r="I16" s="215"/>
      <c r="J16" s="215"/>
      <c r="K16" s="215"/>
    </row>
    <row r="17" spans="1:11" s="192" customFormat="1" ht="11.25" x14ac:dyDescent="0.25">
      <c r="A17" s="342"/>
      <c r="B17" s="343"/>
      <c r="C17" s="343"/>
      <c r="D17" s="343"/>
      <c r="E17" s="343"/>
      <c r="F17" s="343"/>
      <c r="G17" s="343"/>
      <c r="H17" s="343"/>
      <c r="I17" s="214"/>
      <c r="J17" s="214"/>
      <c r="K17" s="214"/>
    </row>
    <row r="18" spans="1:11" s="193" customFormat="1" ht="11.25" x14ac:dyDescent="0.25">
      <c r="A18" s="222" t="s">
        <v>5825</v>
      </c>
      <c r="B18" s="223" t="s">
        <v>6445</v>
      </c>
      <c r="C18" s="224">
        <f>MIN(E20:H20)</f>
        <v>6</v>
      </c>
      <c r="D18" s="225" t="s">
        <v>112</v>
      </c>
      <c r="E18" s="227" t="s">
        <v>13497</v>
      </c>
      <c r="F18" s="227" t="s">
        <v>13498</v>
      </c>
      <c r="G18" s="227" t="s">
        <v>6446</v>
      </c>
      <c r="H18" s="227" t="s">
        <v>13499</v>
      </c>
      <c r="I18" s="215" t="s">
        <v>258</v>
      </c>
      <c r="J18" s="215"/>
      <c r="K18" s="215"/>
    </row>
    <row r="19" spans="1:11" s="193" customFormat="1" ht="11.25" x14ac:dyDescent="0.25">
      <c r="A19" s="190"/>
      <c r="B19" s="196"/>
      <c r="C19" s="4" t="s">
        <v>378</v>
      </c>
      <c r="D19" s="201"/>
      <c r="E19" s="72" t="s">
        <v>13500</v>
      </c>
      <c r="F19" s="72" t="s">
        <v>13501</v>
      </c>
      <c r="G19" s="72" t="s">
        <v>13502</v>
      </c>
      <c r="H19" s="72" t="s">
        <v>13503</v>
      </c>
      <c r="I19" s="215"/>
      <c r="J19" s="215"/>
      <c r="K19" s="215"/>
    </row>
    <row r="20" spans="1:11" s="193" customFormat="1" ht="15" x14ac:dyDescent="0.25">
      <c r="A20" s="197"/>
      <c r="B20" s="198"/>
      <c r="C20" s="4" t="s">
        <v>12</v>
      </c>
      <c r="D20" s="202"/>
      <c r="E20" s="91">
        <v>6.71</v>
      </c>
      <c r="F20" s="91">
        <v>6.57</v>
      </c>
      <c r="G20" s="91">
        <v>6</v>
      </c>
      <c r="H20" s="91">
        <v>7.02</v>
      </c>
      <c r="I20" s="215"/>
      <c r="J20" s="215"/>
      <c r="K20" s="215"/>
    </row>
    <row r="21" spans="1:11" s="193" customFormat="1" ht="15" x14ac:dyDescent="0.25">
      <c r="A21" s="197"/>
      <c r="B21" s="198"/>
      <c r="C21" s="4" t="s">
        <v>11</v>
      </c>
      <c r="D21" s="202"/>
      <c r="E21" s="72" t="s">
        <v>13510</v>
      </c>
      <c r="F21" s="72" t="s">
        <v>5173</v>
      </c>
      <c r="G21" s="72" t="s">
        <v>13504</v>
      </c>
      <c r="H21" s="72" t="s">
        <v>13505</v>
      </c>
      <c r="I21" s="215"/>
      <c r="J21" s="215"/>
      <c r="K21" s="215"/>
    </row>
    <row r="22" spans="1:11" s="193" customFormat="1" ht="15" x14ac:dyDescent="0.25">
      <c r="A22" s="197"/>
      <c r="B22" s="198"/>
      <c r="C22" s="4" t="s">
        <v>10</v>
      </c>
      <c r="D22" s="202"/>
      <c r="E22" s="3" t="s">
        <v>13506</v>
      </c>
      <c r="F22" s="3" t="s">
        <v>13507</v>
      </c>
      <c r="G22" s="3" t="s">
        <v>13508</v>
      </c>
      <c r="H22" s="3" t="s">
        <v>13509</v>
      </c>
      <c r="I22" s="215"/>
      <c r="J22" s="215"/>
      <c r="K22" s="215"/>
    </row>
    <row r="23" spans="1:11" s="193" customFormat="1" ht="15" x14ac:dyDescent="0.25">
      <c r="A23" s="199"/>
      <c r="B23" s="200"/>
      <c r="C23" s="4" t="s">
        <v>9</v>
      </c>
      <c r="D23" s="203"/>
      <c r="E23" s="2">
        <v>43642</v>
      </c>
      <c r="F23" s="2">
        <v>43642</v>
      </c>
      <c r="G23" s="2">
        <v>43663</v>
      </c>
      <c r="H23" s="2">
        <v>43663</v>
      </c>
      <c r="I23" s="215"/>
      <c r="J23" s="215"/>
      <c r="K23" s="215"/>
    </row>
    <row r="24" spans="1:11" s="192" customFormat="1" ht="11.25" x14ac:dyDescent="0.25">
      <c r="A24" s="6"/>
      <c r="B24" s="5"/>
      <c r="C24" s="5"/>
      <c r="D24" s="5"/>
      <c r="E24" s="5"/>
      <c r="F24" s="5"/>
      <c r="G24" s="5"/>
      <c r="H24" s="5"/>
      <c r="I24" s="214"/>
      <c r="J24" s="215"/>
      <c r="K24" s="214"/>
    </row>
    <row r="25" spans="1:11" s="193" customFormat="1" ht="15" x14ac:dyDescent="0.25">
      <c r="A25" s="222" t="s">
        <v>5826</v>
      </c>
      <c r="B25" s="223" t="s">
        <v>6447</v>
      </c>
      <c r="C25" s="224">
        <f>MIN(E27:H27)</f>
        <v>5.3</v>
      </c>
      <c r="D25" s="225" t="s">
        <v>112</v>
      </c>
      <c r="E25" s="226" t="s">
        <v>13497</v>
      </c>
      <c r="F25" s="226" t="s">
        <v>13498</v>
      </c>
      <c r="G25" s="226" t="s">
        <v>6446</v>
      </c>
      <c r="H25" s="226" t="s">
        <v>13499</v>
      </c>
      <c r="I25" s="215" t="s">
        <v>258</v>
      </c>
      <c r="J25" s="397"/>
      <c r="K25" s="398"/>
    </row>
    <row r="26" spans="1:11" s="193" customFormat="1" ht="11.25" x14ac:dyDescent="0.25">
      <c r="A26" s="190"/>
      <c r="B26" s="196"/>
      <c r="C26" s="4" t="s">
        <v>378</v>
      </c>
      <c r="D26" s="201"/>
      <c r="E26" s="72" t="s">
        <v>13500</v>
      </c>
      <c r="F26" s="72" t="s">
        <v>13501</v>
      </c>
      <c r="G26" s="72" t="s">
        <v>13502</v>
      </c>
      <c r="H26" s="72" t="s">
        <v>13503</v>
      </c>
      <c r="I26" s="215"/>
      <c r="J26" s="215"/>
      <c r="K26" s="215"/>
    </row>
    <row r="27" spans="1:11" s="193" customFormat="1" ht="15" x14ac:dyDescent="0.25">
      <c r="A27" s="197"/>
      <c r="B27" s="198"/>
      <c r="C27" s="4" t="s">
        <v>12</v>
      </c>
      <c r="D27" s="202"/>
      <c r="E27" s="91">
        <v>6.71</v>
      </c>
      <c r="F27" s="91">
        <v>6.57</v>
      </c>
      <c r="G27" s="91">
        <v>5.3</v>
      </c>
      <c r="H27" s="91">
        <v>7.51</v>
      </c>
      <c r="I27" s="215"/>
      <c r="J27" s="215"/>
      <c r="K27" s="215"/>
    </row>
    <row r="28" spans="1:11" s="193" customFormat="1" ht="15" x14ac:dyDescent="0.25">
      <c r="A28" s="197"/>
      <c r="B28" s="198"/>
      <c r="C28" s="4" t="s">
        <v>11</v>
      </c>
      <c r="D28" s="202"/>
      <c r="E28" s="72" t="s">
        <v>13510</v>
      </c>
      <c r="F28" s="72" t="s">
        <v>5173</v>
      </c>
      <c r="G28" s="72" t="s">
        <v>13504</v>
      </c>
      <c r="H28" s="72" t="s">
        <v>13505</v>
      </c>
      <c r="I28" s="215"/>
      <c r="J28" s="215"/>
      <c r="K28" s="215"/>
    </row>
    <row r="29" spans="1:11" s="193" customFormat="1" ht="15" x14ac:dyDescent="0.25">
      <c r="A29" s="197"/>
      <c r="B29" s="198"/>
      <c r="C29" s="4" t="s">
        <v>10</v>
      </c>
      <c r="D29" s="202"/>
      <c r="E29" s="3" t="s">
        <v>13511</v>
      </c>
      <c r="F29" s="3" t="s">
        <v>13507</v>
      </c>
      <c r="G29" s="3" t="s">
        <v>13508</v>
      </c>
      <c r="H29" s="3" t="s">
        <v>13509</v>
      </c>
      <c r="I29" s="215"/>
      <c r="J29" s="215"/>
      <c r="K29" s="215"/>
    </row>
    <row r="30" spans="1:11" s="193" customFormat="1" ht="15" x14ac:dyDescent="0.25">
      <c r="A30" s="199"/>
      <c r="B30" s="200"/>
      <c r="C30" s="4" t="s">
        <v>9</v>
      </c>
      <c r="D30" s="203"/>
      <c r="E30" s="2">
        <v>43642</v>
      </c>
      <c r="F30" s="2">
        <v>43642</v>
      </c>
      <c r="G30" s="2">
        <v>43663</v>
      </c>
      <c r="H30" s="2">
        <v>43663</v>
      </c>
      <c r="I30" s="215"/>
      <c r="J30" s="215"/>
      <c r="K30" s="215"/>
    </row>
    <row r="31" spans="1:11" s="192" customFormat="1" ht="11.25" x14ac:dyDescent="0.25">
      <c r="A31" s="6"/>
      <c r="B31" s="5"/>
      <c r="C31" s="5"/>
      <c r="D31" s="5"/>
      <c r="E31" s="5"/>
      <c r="F31" s="5"/>
      <c r="G31" s="5"/>
      <c r="H31" s="5"/>
      <c r="I31" s="214"/>
      <c r="J31" s="215"/>
      <c r="K31" s="214"/>
    </row>
    <row r="32" spans="1:11" s="193" customFormat="1" ht="11.25" x14ac:dyDescent="0.25">
      <c r="A32" s="222" t="s">
        <v>5827</v>
      </c>
      <c r="B32" s="223" t="s">
        <v>6448</v>
      </c>
      <c r="C32" s="224">
        <f>MIN(E34:H34)</f>
        <v>5.2</v>
      </c>
      <c r="D32" s="225" t="s">
        <v>112</v>
      </c>
      <c r="E32" s="226" t="s">
        <v>13497</v>
      </c>
      <c r="F32" s="226" t="s">
        <v>13498</v>
      </c>
      <c r="G32" s="226" t="s">
        <v>6446</v>
      </c>
      <c r="H32" s="226" t="s">
        <v>13499</v>
      </c>
      <c r="I32" s="215" t="s">
        <v>258</v>
      </c>
      <c r="J32" s="215"/>
      <c r="K32" s="215"/>
    </row>
    <row r="33" spans="1:13" s="193" customFormat="1" ht="11.25" x14ac:dyDescent="0.25">
      <c r="A33" s="190"/>
      <c r="B33" s="196"/>
      <c r="C33" s="4" t="s">
        <v>378</v>
      </c>
      <c r="D33" s="201"/>
      <c r="E33" s="72" t="s">
        <v>13500</v>
      </c>
      <c r="F33" s="72" t="s">
        <v>13501</v>
      </c>
      <c r="G33" s="72" t="s">
        <v>13502</v>
      </c>
      <c r="H33" s="72" t="s">
        <v>13503</v>
      </c>
      <c r="I33" s="215"/>
      <c r="J33" s="215"/>
      <c r="K33" s="215"/>
    </row>
    <row r="34" spans="1:13" s="193" customFormat="1" ht="15" x14ac:dyDescent="0.25">
      <c r="A34" s="197"/>
      <c r="B34" s="198"/>
      <c r="C34" s="4" t="s">
        <v>12</v>
      </c>
      <c r="D34" s="202"/>
      <c r="E34" s="91">
        <v>6.71</v>
      </c>
      <c r="F34" s="91">
        <v>6.57</v>
      </c>
      <c r="G34" s="91">
        <v>5.2</v>
      </c>
      <c r="H34" s="91">
        <v>6.1</v>
      </c>
      <c r="I34" s="215"/>
      <c r="J34" s="215"/>
      <c r="K34" s="215"/>
    </row>
    <row r="35" spans="1:13" s="193" customFormat="1" ht="15" x14ac:dyDescent="0.25">
      <c r="A35" s="197"/>
      <c r="B35" s="198"/>
      <c r="C35" s="4" t="s">
        <v>11</v>
      </c>
      <c r="D35" s="202"/>
      <c r="E35" s="72" t="s">
        <v>13510</v>
      </c>
      <c r="F35" s="72" t="s">
        <v>5173</v>
      </c>
      <c r="G35" s="72" t="s">
        <v>13504</v>
      </c>
      <c r="H35" s="72" t="s">
        <v>13505</v>
      </c>
      <c r="I35" s="215"/>
      <c r="J35" s="215"/>
      <c r="K35" s="215"/>
    </row>
    <row r="36" spans="1:13" s="193" customFormat="1" ht="15" x14ac:dyDescent="0.25">
      <c r="A36" s="197"/>
      <c r="B36" s="198"/>
      <c r="C36" s="4" t="s">
        <v>10</v>
      </c>
      <c r="D36" s="202"/>
      <c r="E36" s="3" t="s">
        <v>13506</v>
      </c>
      <c r="F36" s="3" t="s">
        <v>13507</v>
      </c>
      <c r="G36" s="3" t="s">
        <v>13508</v>
      </c>
      <c r="H36" s="3" t="s">
        <v>13509</v>
      </c>
      <c r="I36" s="215"/>
      <c r="J36" s="215"/>
      <c r="K36" s="215"/>
    </row>
    <row r="37" spans="1:13" s="193" customFormat="1" ht="15" x14ac:dyDescent="0.25">
      <c r="A37" s="199"/>
      <c r="B37" s="200"/>
      <c r="C37" s="4" t="s">
        <v>9</v>
      </c>
      <c r="D37" s="203"/>
      <c r="E37" s="2">
        <v>43642</v>
      </c>
      <c r="F37" s="2">
        <v>43642</v>
      </c>
      <c r="G37" s="2">
        <v>43663</v>
      </c>
      <c r="H37" s="2">
        <v>43663</v>
      </c>
      <c r="I37" s="215"/>
      <c r="J37" s="215"/>
      <c r="K37" s="215"/>
    </row>
    <row r="38" spans="1:13" s="192" customFormat="1" ht="11.25" x14ac:dyDescent="0.25">
      <c r="A38" s="6"/>
      <c r="B38" s="5"/>
      <c r="C38" s="5"/>
      <c r="D38" s="5"/>
      <c r="E38" s="5"/>
      <c r="F38" s="5"/>
      <c r="G38" s="5"/>
      <c r="H38" s="5"/>
      <c r="I38" s="214"/>
      <c r="J38" s="214"/>
      <c r="K38" s="214"/>
    </row>
    <row r="39" spans="1:13" s="193" customFormat="1" ht="22.5" x14ac:dyDescent="0.25">
      <c r="A39" s="222" t="s">
        <v>5829</v>
      </c>
      <c r="B39" s="223" t="s">
        <v>6449</v>
      </c>
      <c r="C39" s="224">
        <f>MIN(E41:H41)</f>
        <v>2.92</v>
      </c>
      <c r="D39" s="225" t="s">
        <v>113</v>
      </c>
      <c r="E39" s="226" t="s">
        <v>13512</v>
      </c>
      <c r="F39" s="226" t="s">
        <v>13513</v>
      </c>
      <c r="G39" s="226" t="s">
        <v>13514</v>
      </c>
      <c r="H39" s="226" t="s">
        <v>13515</v>
      </c>
      <c r="I39" s="215" t="s">
        <v>258</v>
      </c>
      <c r="J39" s="215"/>
      <c r="K39" s="215"/>
    </row>
    <row r="40" spans="1:13" s="193" customFormat="1" ht="67.5" x14ac:dyDescent="0.25">
      <c r="A40" s="190"/>
      <c r="B40" s="196"/>
      <c r="C40" s="4" t="s">
        <v>378</v>
      </c>
      <c r="D40" s="201"/>
      <c r="E40" s="72" t="s">
        <v>13516</v>
      </c>
      <c r="F40" s="72" t="s">
        <v>13517</v>
      </c>
      <c r="G40" s="72" t="s">
        <v>13518</v>
      </c>
      <c r="H40" s="72" t="s">
        <v>13519</v>
      </c>
      <c r="I40" s="215"/>
      <c r="J40" s="215"/>
      <c r="K40" s="215"/>
    </row>
    <row r="41" spans="1:13" s="193" customFormat="1" ht="15" x14ac:dyDescent="0.25">
      <c r="A41" s="197"/>
      <c r="B41" s="198"/>
      <c r="C41" s="4" t="s">
        <v>12</v>
      </c>
      <c r="D41" s="202"/>
      <c r="E41" s="91">
        <v>6.61</v>
      </c>
      <c r="F41" s="91">
        <v>4.0599999999999996</v>
      </c>
      <c r="G41" s="91">
        <v>3.77</v>
      </c>
      <c r="H41" s="91">
        <v>2.92</v>
      </c>
      <c r="I41" s="215"/>
      <c r="J41" s="215"/>
      <c r="K41" s="215"/>
      <c r="L41" s="215"/>
      <c r="M41" s="215"/>
    </row>
    <row r="42" spans="1:13" s="193" customFormat="1" ht="15" x14ac:dyDescent="0.25">
      <c r="A42" s="197"/>
      <c r="B42" s="198"/>
      <c r="C42" s="4" t="s">
        <v>11</v>
      </c>
      <c r="D42" s="202"/>
      <c r="E42" s="72" t="s">
        <v>13520</v>
      </c>
      <c r="F42" s="72" t="s">
        <v>13521</v>
      </c>
      <c r="G42" s="72" t="s">
        <v>13522</v>
      </c>
      <c r="H42" s="72" t="s">
        <v>13523</v>
      </c>
      <c r="I42" s="215"/>
      <c r="J42" s="215"/>
      <c r="K42" s="215"/>
    </row>
    <row r="43" spans="1:13" s="193" customFormat="1" ht="15" x14ac:dyDescent="0.25">
      <c r="A43" s="197"/>
      <c r="B43" s="198"/>
      <c r="C43" s="4" t="s">
        <v>10</v>
      </c>
      <c r="D43" s="202"/>
      <c r="E43" s="3" t="s">
        <v>13524</v>
      </c>
      <c r="F43" s="3" t="s">
        <v>13525</v>
      </c>
      <c r="G43" s="3" t="s">
        <v>13526</v>
      </c>
      <c r="H43" s="3" t="s">
        <v>13527</v>
      </c>
      <c r="I43" s="215"/>
      <c r="J43" s="215"/>
      <c r="K43" s="215"/>
    </row>
    <row r="44" spans="1:13" s="193" customFormat="1" ht="15" x14ac:dyDescent="0.25">
      <c r="A44" s="199"/>
      <c r="B44" s="200"/>
      <c r="C44" s="4" t="s">
        <v>9</v>
      </c>
      <c r="D44" s="203"/>
      <c r="E44" s="2">
        <v>43657</v>
      </c>
      <c r="F44" s="2">
        <v>43662</v>
      </c>
      <c r="G44" s="2">
        <v>43662</v>
      </c>
      <c r="H44" s="2">
        <v>43663</v>
      </c>
      <c r="I44" s="215"/>
      <c r="J44" s="215"/>
      <c r="K44" s="215"/>
    </row>
    <row r="45" spans="1:13" s="192" customFormat="1" ht="11.25" x14ac:dyDescent="0.25">
      <c r="A45" s="336"/>
      <c r="B45" s="337"/>
      <c r="C45" s="337"/>
      <c r="D45" s="337"/>
      <c r="E45" s="337"/>
      <c r="F45" s="403"/>
      <c r="G45" s="337"/>
      <c r="H45" s="337"/>
      <c r="I45" s="214"/>
      <c r="J45" s="214"/>
      <c r="K45" s="214"/>
    </row>
    <row r="46" spans="1:13" s="193" customFormat="1" ht="11.25" x14ac:dyDescent="0.25">
      <c r="A46" s="222" t="s">
        <v>5830</v>
      </c>
      <c r="B46" s="223" t="s">
        <v>6450</v>
      </c>
      <c r="C46" s="224">
        <f>MIN(E48:H48)</f>
        <v>6.5</v>
      </c>
      <c r="D46" s="225" t="s">
        <v>112</v>
      </c>
      <c r="E46" s="226" t="s">
        <v>13497</v>
      </c>
      <c r="F46" s="226" t="s">
        <v>13498</v>
      </c>
      <c r="G46" s="226" t="s">
        <v>6446</v>
      </c>
      <c r="H46" s="226" t="s">
        <v>13499</v>
      </c>
      <c r="I46" s="215" t="s">
        <v>258</v>
      </c>
      <c r="J46" s="215"/>
      <c r="K46" s="215"/>
    </row>
    <row r="47" spans="1:13" s="193" customFormat="1" ht="11.25" x14ac:dyDescent="0.25">
      <c r="A47" s="190"/>
      <c r="B47" s="196"/>
      <c r="C47" s="4" t="s">
        <v>378</v>
      </c>
      <c r="D47" s="201"/>
      <c r="E47" s="72" t="s">
        <v>13500</v>
      </c>
      <c r="F47" s="72" t="s">
        <v>13501</v>
      </c>
      <c r="G47" s="72" t="s">
        <v>13502</v>
      </c>
      <c r="H47" s="72" t="s">
        <v>13503</v>
      </c>
      <c r="I47" s="215"/>
      <c r="J47" s="215"/>
      <c r="K47" s="215"/>
    </row>
    <row r="48" spans="1:13" s="193" customFormat="1" ht="15" x14ac:dyDescent="0.25">
      <c r="A48" s="197"/>
      <c r="B48" s="198"/>
      <c r="C48" s="4" t="s">
        <v>12</v>
      </c>
      <c r="D48" s="202"/>
      <c r="E48" s="91">
        <v>6.71</v>
      </c>
      <c r="F48" s="91">
        <v>6.57</v>
      </c>
      <c r="G48" s="91">
        <v>6.5</v>
      </c>
      <c r="H48" s="91">
        <v>7.16</v>
      </c>
      <c r="I48" s="215"/>
      <c r="J48" s="215"/>
      <c r="K48" s="215"/>
    </row>
    <row r="49" spans="1:11" s="193" customFormat="1" ht="15" x14ac:dyDescent="0.25">
      <c r="A49" s="197"/>
      <c r="B49" s="198"/>
      <c r="C49" s="4" t="s">
        <v>11</v>
      </c>
      <c r="D49" s="202"/>
      <c r="E49" s="72" t="s">
        <v>13510</v>
      </c>
      <c r="F49" s="72" t="s">
        <v>5173</v>
      </c>
      <c r="G49" s="72" t="s">
        <v>13504</v>
      </c>
      <c r="H49" s="72" t="s">
        <v>13505</v>
      </c>
      <c r="I49" s="215"/>
      <c r="J49" s="215"/>
      <c r="K49" s="215"/>
    </row>
    <row r="50" spans="1:11" s="193" customFormat="1" ht="15" x14ac:dyDescent="0.25">
      <c r="A50" s="197"/>
      <c r="B50" s="198"/>
      <c r="C50" s="4" t="s">
        <v>10</v>
      </c>
      <c r="D50" s="202"/>
      <c r="E50" s="3" t="s">
        <v>13506</v>
      </c>
      <c r="F50" s="3" t="s">
        <v>13507</v>
      </c>
      <c r="G50" s="3" t="s">
        <v>13508</v>
      </c>
      <c r="H50" s="3" t="s">
        <v>13509</v>
      </c>
      <c r="I50" s="215"/>
      <c r="J50" s="215"/>
      <c r="K50" s="215"/>
    </row>
    <row r="51" spans="1:11" s="193" customFormat="1" ht="15" x14ac:dyDescent="0.25">
      <c r="A51" s="199"/>
      <c r="B51" s="200"/>
      <c r="C51" s="4" t="s">
        <v>9</v>
      </c>
      <c r="D51" s="203"/>
      <c r="E51" s="2">
        <v>43642</v>
      </c>
      <c r="F51" s="2">
        <v>43642</v>
      </c>
      <c r="G51" s="2">
        <v>43663</v>
      </c>
      <c r="H51" s="2">
        <v>43663</v>
      </c>
      <c r="I51" s="215"/>
      <c r="J51" s="215"/>
      <c r="K51" s="215"/>
    </row>
    <row r="52" spans="1:11" s="192" customFormat="1" ht="11.25" x14ac:dyDescent="0.25">
      <c r="A52" s="342"/>
      <c r="B52" s="343"/>
      <c r="C52" s="343"/>
      <c r="D52" s="343"/>
      <c r="E52" s="343"/>
      <c r="F52" s="343"/>
      <c r="G52" s="343"/>
      <c r="H52" s="343"/>
      <c r="I52" s="214"/>
      <c r="J52" s="214"/>
      <c r="K52" s="214"/>
    </row>
    <row r="53" spans="1:11" s="193" customFormat="1" ht="11.25" x14ac:dyDescent="0.25">
      <c r="A53" s="222" t="s">
        <v>5831</v>
      </c>
      <c r="B53" s="223" t="s">
        <v>6480</v>
      </c>
      <c r="C53" s="224">
        <f>MIN(E55:H55)</f>
        <v>6</v>
      </c>
      <c r="D53" s="225" t="s">
        <v>112</v>
      </c>
      <c r="E53" s="226" t="s">
        <v>13497</v>
      </c>
      <c r="F53" s="226" t="s">
        <v>13498</v>
      </c>
      <c r="G53" s="226" t="s">
        <v>6446</v>
      </c>
      <c r="H53" s="226" t="s">
        <v>13499</v>
      </c>
      <c r="I53" s="215" t="s">
        <v>258</v>
      </c>
      <c r="J53" s="397"/>
      <c r="K53" s="215"/>
    </row>
    <row r="54" spans="1:11" s="193" customFormat="1" ht="11.25" x14ac:dyDescent="0.25">
      <c r="A54" s="190"/>
      <c r="B54" s="196"/>
      <c r="C54" s="4" t="s">
        <v>378</v>
      </c>
      <c r="D54" s="201"/>
      <c r="E54" s="72" t="s">
        <v>13500</v>
      </c>
      <c r="F54" s="72" t="s">
        <v>13501</v>
      </c>
      <c r="G54" s="72" t="s">
        <v>13502</v>
      </c>
      <c r="H54" s="72" t="s">
        <v>13503</v>
      </c>
      <c r="I54" s="215"/>
      <c r="J54" s="215"/>
      <c r="K54" s="215"/>
    </row>
    <row r="55" spans="1:11" s="193" customFormat="1" ht="15" x14ac:dyDescent="0.25">
      <c r="A55" s="197"/>
      <c r="B55" s="198"/>
      <c r="C55" s="4" t="s">
        <v>12</v>
      </c>
      <c r="D55" s="202"/>
      <c r="E55" s="91">
        <v>6.71</v>
      </c>
      <c r="F55" s="91">
        <v>6.57</v>
      </c>
      <c r="G55" s="91">
        <v>6</v>
      </c>
      <c r="H55" s="91">
        <v>7.02</v>
      </c>
      <c r="I55" s="215"/>
      <c r="J55" s="215"/>
      <c r="K55" s="215"/>
    </row>
    <row r="56" spans="1:11" s="193" customFormat="1" ht="15" x14ac:dyDescent="0.25">
      <c r="A56" s="197"/>
      <c r="B56" s="198"/>
      <c r="C56" s="4" t="s">
        <v>11</v>
      </c>
      <c r="D56" s="202"/>
      <c r="E56" s="72" t="s">
        <v>13510</v>
      </c>
      <c r="F56" s="72" t="s">
        <v>5173</v>
      </c>
      <c r="G56" s="72" t="s">
        <v>13504</v>
      </c>
      <c r="H56" s="72" t="s">
        <v>13505</v>
      </c>
      <c r="I56" s="215"/>
      <c r="J56" s="215"/>
      <c r="K56" s="215"/>
    </row>
    <row r="57" spans="1:11" s="193" customFormat="1" ht="15" x14ac:dyDescent="0.25">
      <c r="A57" s="197"/>
      <c r="B57" s="198"/>
      <c r="C57" s="4" t="s">
        <v>10</v>
      </c>
      <c r="D57" s="202"/>
      <c r="E57" s="3" t="s">
        <v>13506</v>
      </c>
      <c r="F57" s="3" t="s">
        <v>13507</v>
      </c>
      <c r="G57" s="3" t="s">
        <v>13508</v>
      </c>
      <c r="H57" s="3" t="s">
        <v>13509</v>
      </c>
      <c r="I57" s="215"/>
      <c r="J57" s="215"/>
      <c r="K57" s="215"/>
    </row>
    <row r="58" spans="1:11" s="193" customFormat="1" ht="15" x14ac:dyDescent="0.25">
      <c r="A58" s="199"/>
      <c r="B58" s="200"/>
      <c r="C58" s="4" t="s">
        <v>9</v>
      </c>
      <c r="D58" s="203"/>
      <c r="E58" s="2">
        <v>43642</v>
      </c>
      <c r="F58" s="2">
        <v>43642</v>
      </c>
      <c r="G58" s="2">
        <v>43663</v>
      </c>
      <c r="H58" s="2">
        <v>43663</v>
      </c>
      <c r="I58" s="215"/>
      <c r="J58" s="215"/>
      <c r="K58" s="215"/>
    </row>
    <row r="59" spans="1:11" s="192" customFormat="1" ht="11.25" x14ac:dyDescent="0.25">
      <c r="A59" s="342"/>
      <c r="B59" s="343"/>
      <c r="C59" s="343"/>
      <c r="D59" s="343"/>
      <c r="E59" s="343"/>
      <c r="F59" s="343"/>
      <c r="G59" s="343"/>
      <c r="H59" s="343"/>
      <c r="I59" s="214"/>
      <c r="J59" s="214"/>
      <c r="K59" s="214"/>
    </row>
    <row r="60" spans="1:11" s="193" customFormat="1" ht="11.25" x14ac:dyDescent="0.25">
      <c r="A60" s="222" t="s">
        <v>5832</v>
      </c>
      <c r="B60" s="223" t="s">
        <v>6481</v>
      </c>
      <c r="C60" s="224">
        <f>MIN(E62:H62)</f>
        <v>6.57</v>
      </c>
      <c r="D60" s="225" t="s">
        <v>112</v>
      </c>
      <c r="E60" s="226" t="s">
        <v>13497</v>
      </c>
      <c r="F60" s="226" t="s">
        <v>13498</v>
      </c>
      <c r="G60" s="226" t="s">
        <v>6446</v>
      </c>
      <c r="H60" s="226"/>
      <c r="I60" s="215" t="s">
        <v>258</v>
      </c>
      <c r="J60" s="215"/>
      <c r="K60" s="215"/>
    </row>
    <row r="61" spans="1:11" s="193" customFormat="1" ht="11.25" x14ac:dyDescent="0.25">
      <c r="A61" s="190"/>
      <c r="B61" s="196"/>
      <c r="C61" s="4" t="s">
        <v>378</v>
      </c>
      <c r="D61" s="201"/>
      <c r="E61" s="72" t="s">
        <v>13500</v>
      </c>
      <c r="F61" s="72" t="s">
        <v>13501</v>
      </c>
      <c r="G61" s="72" t="s">
        <v>13502</v>
      </c>
      <c r="H61" s="72"/>
      <c r="I61" s="215"/>
      <c r="J61" s="215"/>
      <c r="K61" s="215"/>
    </row>
    <row r="62" spans="1:11" s="193" customFormat="1" ht="15" x14ac:dyDescent="0.25">
      <c r="A62" s="197"/>
      <c r="B62" s="198"/>
      <c r="C62" s="4" t="s">
        <v>12</v>
      </c>
      <c r="D62" s="202"/>
      <c r="E62" s="91">
        <v>6.71</v>
      </c>
      <c r="F62" s="91">
        <v>6.57</v>
      </c>
      <c r="G62" s="91">
        <v>7.75</v>
      </c>
      <c r="H62" s="91"/>
      <c r="I62" s="215"/>
      <c r="J62" s="215"/>
      <c r="K62" s="215"/>
    </row>
    <row r="63" spans="1:11" s="193" customFormat="1" ht="15" x14ac:dyDescent="0.25">
      <c r="A63" s="197"/>
      <c r="B63" s="198"/>
      <c r="C63" s="4" t="s">
        <v>11</v>
      </c>
      <c r="D63" s="202"/>
      <c r="E63" s="72" t="s">
        <v>13510</v>
      </c>
      <c r="F63" s="72" t="s">
        <v>5173</v>
      </c>
      <c r="G63" s="72" t="s">
        <v>13504</v>
      </c>
      <c r="H63" s="72"/>
      <c r="I63" s="215"/>
      <c r="J63" s="215"/>
      <c r="K63" s="215"/>
    </row>
    <row r="64" spans="1:11" s="193" customFormat="1" ht="15" x14ac:dyDescent="0.25">
      <c r="A64" s="197"/>
      <c r="B64" s="198"/>
      <c r="C64" s="4" t="s">
        <v>10</v>
      </c>
      <c r="D64" s="202"/>
      <c r="E64" s="3" t="s">
        <v>13506</v>
      </c>
      <c r="F64" s="3" t="s">
        <v>13507</v>
      </c>
      <c r="G64" s="3" t="s">
        <v>13508</v>
      </c>
      <c r="H64" s="3"/>
      <c r="I64" s="215"/>
      <c r="J64" s="215"/>
      <c r="K64" s="215"/>
    </row>
    <row r="65" spans="1:13" s="193" customFormat="1" ht="15" x14ac:dyDescent="0.25">
      <c r="A65" s="199"/>
      <c r="B65" s="200"/>
      <c r="C65" s="4" t="s">
        <v>9</v>
      </c>
      <c r="D65" s="203"/>
      <c r="E65" s="2">
        <v>43642</v>
      </c>
      <c r="F65" s="2">
        <v>43642</v>
      </c>
      <c r="G65" s="2">
        <v>43663</v>
      </c>
      <c r="H65" s="2"/>
      <c r="I65" s="215"/>
      <c r="J65" s="215"/>
      <c r="K65" s="215"/>
    </row>
    <row r="66" spans="1:13" s="192" customFormat="1" ht="11.25" x14ac:dyDescent="0.25">
      <c r="A66" s="336"/>
      <c r="B66" s="337"/>
      <c r="C66" s="337"/>
      <c r="D66" s="337"/>
      <c r="E66" s="337"/>
      <c r="F66" s="403"/>
      <c r="G66" s="337"/>
      <c r="H66" s="337"/>
      <c r="I66" s="214"/>
      <c r="J66" s="214"/>
      <c r="K66" s="214"/>
    </row>
    <row r="67" spans="1:13" s="193" customFormat="1" ht="33.75" x14ac:dyDescent="0.25">
      <c r="A67" s="222" t="s">
        <v>5833</v>
      </c>
      <c r="B67" s="223" t="s">
        <v>6511</v>
      </c>
      <c r="C67" s="224">
        <f>MIN(E69:H69)</f>
        <v>117</v>
      </c>
      <c r="D67" s="225" t="s">
        <v>13</v>
      </c>
      <c r="E67" s="226" t="s">
        <v>13528</v>
      </c>
      <c r="F67" s="226" t="s">
        <v>13529</v>
      </c>
      <c r="G67" s="226" t="s">
        <v>13530</v>
      </c>
      <c r="H67" s="226"/>
      <c r="I67" s="215" t="s">
        <v>258</v>
      </c>
      <c r="J67" s="215"/>
      <c r="K67" s="215"/>
    </row>
    <row r="68" spans="1:13" s="193" customFormat="1" ht="22.5" x14ac:dyDescent="0.25">
      <c r="A68" s="190"/>
      <c r="B68" s="196"/>
      <c r="C68" s="4" t="s">
        <v>378</v>
      </c>
      <c r="D68" s="201"/>
      <c r="E68" s="72" t="s">
        <v>13531</v>
      </c>
      <c r="F68" s="72" t="s">
        <v>13532</v>
      </c>
      <c r="G68" s="72" t="s">
        <v>13533</v>
      </c>
      <c r="H68" s="72"/>
      <c r="I68" s="215"/>
      <c r="J68" s="215"/>
      <c r="K68" s="215"/>
    </row>
    <row r="69" spans="1:13" s="193" customFormat="1" ht="15" x14ac:dyDescent="0.25">
      <c r="A69" s="197"/>
      <c r="B69" s="198"/>
      <c r="C69" s="4" t="s">
        <v>12</v>
      </c>
      <c r="D69" s="202"/>
      <c r="E69" s="91">
        <v>139.9</v>
      </c>
      <c r="F69" s="91">
        <v>154.72</v>
      </c>
      <c r="G69" s="91">
        <v>117</v>
      </c>
      <c r="H69" s="91"/>
      <c r="I69" s="215"/>
      <c r="J69" s="215"/>
      <c r="K69" s="215"/>
      <c r="L69" s="215"/>
      <c r="M69" s="215"/>
    </row>
    <row r="70" spans="1:13" s="193" customFormat="1" ht="56.25" x14ac:dyDescent="0.25">
      <c r="A70" s="197"/>
      <c r="B70" s="198"/>
      <c r="C70" s="4" t="s">
        <v>11</v>
      </c>
      <c r="D70" s="202"/>
      <c r="E70" s="72" t="s">
        <v>13534</v>
      </c>
      <c r="F70" s="72" t="s">
        <v>13535</v>
      </c>
      <c r="G70" s="72" t="s">
        <v>13536</v>
      </c>
      <c r="H70" s="72"/>
      <c r="I70" s="215"/>
      <c r="J70" s="215"/>
      <c r="K70" s="215"/>
    </row>
    <row r="71" spans="1:13" s="193" customFormat="1" ht="15" x14ac:dyDescent="0.25">
      <c r="A71" s="197"/>
      <c r="B71" s="198"/>
      <c r="C71" s="4" t="s">
        <v>10</v>
      </c>
      <c r="D71" s="202"/>
      <c r="E71" s="3" t="s">
        <v>6639</v>
      </c>
      <c r="F71" s="3" t="s">
        <v>13537</v>
      </c>
      <c r="G71" s="3" t="s">
        <v>13538</v>
      </c>
      <c r="H71" s="3"/>
      <c r="I71" s="215"/>
      <c r="J71" s="215"/>
      <c r="K71" s="215"/>
    </row>
    <row r="72" spans="1:13" s="193" customFormat="1" ht="15" x14ac:dyDescent="0.25">
      <c r="A72" s="199"/>
      <c r="B72" s="200"/>
      <c r="C72" s="4" t="s">
        <v>9</v>
      </c>
      <c r="D72" s="203"/>
      <c r="E72" s="2">
        <v>43657</v>
      </c>
      <c r="F72" s="2">
        <v>43657</v>
      </c>
      <c r="G72" s="2">
        <v>43657</v>
      </c>
      <c r="H72" s="2"/>
      <c r="I72" s="215"/>
      <c r="J72" s="215"/>
      <c r="K72" s="215"/>
    </row>
    <row r="73" spans="1:13" s="192" customFormat="1" ht="11.25" x14ac:dyDescent="0.25">
      <c r="A73" s="342"/>
      <c r="B73" s="343"/>
      <c r="C73" s="343"/>
      <c r="D73" s="343"/>
      <c r="E73" s="343"/>
      <c r="F73" s="343"/>
      <c r="G73" s="343"/>
      <c r="H73" s="343"/>
      <c r="I73" s="214"/>
      <c r="J73" s="214"/>
      <c r="K73" s="214"/>
    </row>
    <row r="74" spans="1:13" s="193" customFormat="1" ht="22.5" x14ac:dyDescent="0.25">
      <c r="A74" s="222" t="s">
        <v>5834</v>
      </c>
      <c r="B74" s="223" t="s">
        <v>6519</v>
      </c>
      <c r="C74" s="224">
        <f>MIN(E76:H76)</f>
        <v>23.61</v>
      </c>
      <c r="D74" s="225" t="s">
        <v>6517</v>
      </c>
      <c r="E74" s="226" t="s">
        <v>13539</v>
      </c>
      <c r="F74" s="226" t="s">
        <v>13540</v>
      </c>
      <c r="G74" s="226" t="s">
        <v>13541</v>
      </c>
      <c r="H74" s="226" t="s">
        <v>13542</v>
      </c>
      <c r="I74" s="215" t="s">
        <v>258</v>
      </c>
      <c r="J74" s="215"/>
      <c r="K74" s="215"/>
    </row>
    <row r="75" spans="1:13" s="193" customFormat="1" ht="22.5" x14ac:dyDescent="0.25">
      <c r="A75" s="190"/>
      <c r="B75" s="196"/>
      <c r="C75" s="4" t="s">
        <v>378</v>
      </c>
      <c r="D75" s="201"/>
      <c r="E75" s="72" t="s">
        <v>13543</v>
      </c>
      <c r="F75" s="72" t="s">
        <v>13544</v>
      </c>
      <c r="G75" s="72" t="s">
        <v>13545</v>
      </c>
      <c r="H75" s="72" t="s">
        <v>13546</v>
      </c>
      <c r="I75" s="215"/>
      <c r="J75" s="215"/>
      <c r="K75" s="215"/>
    </row>
    <row r="76" spans="1:13" s="193" customFormat="1" ht="15" x14ac:dyDescent="0.25">
      <c r="A76" s="197"/>
      <c r="B76" s="198"/>
      <c r="C76" s="4" t="s">
        <v>12</v>
      </c>
      <c r="D76" s="270"/>
      <c r="E76" s="91">
        <v>32.979999999999997</v>
      </c>
      <c r="F76" s="91">
        <v>23.61</v>
      </c>
      <c r="G76" s="91">
        <v>26.95</v>
      </c>
      <c r="H76" s="91">
        <v>24.9</v>
      </c>
      <c r="I76" s="215"/>
      <c r="J76" s="215"/>
      <c r="K76" s="215"/>
      <c r="L76" s="215"/>
      <c r="M76" s="215"/>
    </row>
    <row r="77" spans="1:13" s="193" customFormat="1" ht="15" x14ac:dyDescent="0.25">
      <c r="A77" s="197"/>
      <c r="B77" s="198"/>
      <c r="C77" s="4" t="s">
        <v>11</v>
      </c>
      <c r="D77" s="202"/>
      <c r="E77" s="72" t="s">
        <v>6518</v>
      </c>
      <c r="F77" s="72" t="s">
        <v>13547</v>
      </c>
      <c r="G77" s="72" t="s">
        <v>13548</v>
      </c>
      <c r="H77" s="72" t="s">
        <v>13549</v>
      </c>
      <c r="I77" s="215"/>
      <c r="J77" s="215"/>
      <c r="K77" s="215"/>
    </row>
    <row r="78" spans="1:13" s="193" customFormat="1" ht="15" x14ac:dyDescent="0.25">
      <c r="A78" s="197"/>
      <c r="B78" s="198"/>
      <c r="C78" s="4" t="s">
        <v>10</v>
      </c>
      <c r="D78" s="202"/>
      <c r="E78" s="3" t="s">
        <v>13550</v>
      </c>
      <c r="F78" s="3" t="s">
        <v>13551</v>
      </c>
      <c r="G78" s="3" t="s">
        <v>13552</v>
      </c>
      <c r="H78" s="3" t="s">
        <v>13553</v>
      </c>
      <c r="I78" s="215"/>
      <c r="J78" s="215"/>
      <c r="K78" s="215"/>
    </row>
    <row r="79" spans="1:13" s="193" customFormat="1" ht="15" x14ac:dyDescent="0.25">
      <c r="A79" s="199"/>
      <c r="B79" s="200"/>
      <c r="C79" s="4" t="s">
        <v>9</v>
      </c>
      <c r="D79" s="203"/>
      <c r="E79" s="2">
        <v>43634</v>
      </c>
      <c r="F79" s="2">
        <v>43637</v>
      </c>
      <c r="G79" s="2">
        <v>43662</v>
      </c>
      <c r="H79" s="2">
        <v>43635</v>
      </c>
      <c r="I79" s="215"/>
      <c r="J79" s="215"/>
      <c r="K79" s="215"/>
    </row>
    <row r="80" spans="1:13" s="192" customFormat="1" ht="11.25" x14ac:dyDescent="0.25">
      <c r="A80" s="342"/>
      <c r="B80" s="343"/>
      <c r="C80" s="343"/>
      <c r="D80" s="343"/>
      <c r="E80" s="343"/>
      <c r="F80" s="343"/>
      <c r="G80" s="343"/>
      <c r="H80" s="343"/>
      <c r="I80" s="214"/>
      <c r="J80" s="214"/>
      <c r="K80" s="214"/>
    </row>
    <row r="81" spans="1:11" s="193" customFormat="1" ht="22.5" x14ac:dyDescent="0.25">
      <c r="A81" s="222" t="s">
        <v>5835</v>
      </c>
      <c r="B81" s="223" t="s">
        <v>6548</v>
      </c>
      <c r="C81" s="224">
        <f>MIN(E83:H83)</f>
        <v>267.22000000000003</v>
      </c>
      <c r="D81" s="225" t="s">
        <v>220</v>
      </c>
      <c r="E81" s="226" t="s">
        <v>13554</v>
      </c>
      <c r="F81" s="226" t="s">
        <v>13555</v>
      </c>
      <c r="G81" s="226" t="s">
        <v>13556</v>
      </c>
      <c r="H81" s="226"/>
      <c r="I81" s="215" t="s">
        <v>258</v>
      </c>
      <c r="J81" s="215"/>
      <c r="K81" s="215"/>
    </row>
    <row r="82" spans="1:11" s="193" customFormat="1" ht="22.5" x14ac:dyDescent="0.25">
      <c r="A82" s="190"/>
      <c r="B82" s="196"/>
      <c r="C82" s="4" t="s">
        <v>378</v>
      </c>
      <c r="D82" s="201"/>
      <c r="E82" s="72" t="s">
        <v>13557</v>
      </c>
      <c r="F82" s="72" t="s">
        <v>13558</v>
      </c>
      <c r="G82" s="72" t="s">
        <v>13559</v>
      </c>
      <c r="H82" s="72"/>
      <c r="I82" s="215"/>
      <c r="J82" s="215"/>
      <c r="K82" s="215"/>
    </row>
    <row r="83" spans="1:11" s="193" customFormat="1" ht="15" x14ac:dyDescent="0.25">
      <c r="A83" s="197"/>
      <c r="B83" s="198"/>
      <c r="C83" s="4" t="s">
        <v>12</v>
      </c>
      <c r="D83" s="202"/>
      <c r="E83" s="91">
        <v>355</v>
      </c>
      <c r="F83" s="91">
        <v>267.22000000000003</v>
      </c>
      <c r="G83" s="91">
        <v>339</v>
      </c>
      <c r="H83" s="91"/>
      <c r="I83" s="215"/>
      <c r="J83" s="215"/>
      <c r="K83" s="215"/>
    </row>
    <row r="84" spans="1:11" s="193" customFormat="1" ht="15" x14ac:dyDescent="0.25">
      <c r="A84" s="197"/>
      <c r="B84" s="198"/>
      <c r="C84" s="4" t="s">
        <v>11</v>
      </c>
      <c r="D84" s="202"/>
      <c r="E84" s="72" t="s">
        <v>13560</v>
      </c>
      <c r="F84" s="72" t="s">
        <v>13561</v>
      </c>
      <c r="G84" s="72" t="s">
        <v>13562</v>
      </c>
      <c r="H84" s="72"/>
      <c r="I84" s="215"/>
      <c r="J84" s="215"/>
      <c r="K84" s="215"/>
    </row>
    <row r="85" spans="1:11" s="193" customFormat="1" ht="15" x14ac:dyDescent="0.25">
      <c r="A85" s="197"/>
      <c r="B85" s="198"/>
      <c r="C85" s="4" t="s">
        <v>10</v>
      </c>
      <c r="D85" s="202"/>
      <c r="E85" s="3" t="s">
        <v>13563</v>
      </c>
      <c r="F85" s="3" t="s">
        <v>13564</v>
      </c>
      <c r="G85" s="3" t="s">
        <v>13565</v>
      </c>
      <c r="H85" s="3"/>
      <c r="I85" s="215"/>
      <c r="J85" s="215"/>
      <c r="K85" s="215"/>
    </row>
    <row r="86" spans="1:11" s="193" customFormat="1" ht="15" x14ac:dyDescent="0.25">
      <c r="A86" s="199"/>
      <c r="B86" s="200"/>
      <c r="C86" s="4" t="s">
        <v>9</v>
      </c>
      <c r="D86" s="203"/>
      <c r="E86" s="2">
        <v>43634</v>
      </c>
      <c r="F86" s="2">
        <v>43598</v>
      </c>
      <c r="G86" s="2">
        <v>43607</v>
      </c>
      <c r="H86" s="2"/>
      <c r="I86" s="215"/>
      <c r="J86" s="215"/>
      <c r="K86" s="215"/>
    </row>
    <row r="87" spans="1:11" s="192" customFormat="1" ht="11.25" x14ac:dyDescent="0.25">
      <c r="A87" s="342"/>
      <c r="B87" s="343"/>
      <c r="C87" s="343"/>
      <c r="D87" s="343"/>
      <c r="E87" s="343"/>
      <c r="F87" s="343"/>
      <c r="G87" s="343"/>
      <c r="H87" s="343"/>
      <c r="I87" s="214"/>
      <c r="J87" s="214"/>
      <c r="K87" s="214"/>
    </row>
    <row r="88" spans="1:11" s="193" customFormat="1" ht="33.75" x14ac:dyDescent="0.25">
      <c r="A88" s="222" t="s">
        <v>5836</v>
      </c>
      <c r="B88" s="223" t="s">
        <v>6562</v>
      </c>
      <c r="C88" s="224">
        <f>MIN(E90:H90)</f>
        <v>142.80000000000001</v>
      </c>
      <c r="D88" s="225" t="s">
        <v>5828</v>
      </c>
      <c r="E88" s="226" t="s">
        <v>13566</v>
      </c>
      <c r="F88" s="226" t="s">
        <v>13567</v>
      </c>
      <c r="G88" s="226" t="s">
        <v>13568</v>
      </c>
      <c r="H88" s="226"/>
      <c r="I88" s="215" t="s">
        <v>258</v>
      </c>
      <c r="J88" s="215"/>
      <c r="K88" s="215"/>
    </row>
    <row r="89" spans="1:11" s="193" customFormat="1" ht="11.25" x14ac:dyDescent="0.25">
      <c r="A89" s="190"/>
      <c r="B89" s="196"/>
      <c r="C89" s="4" t="s">
        <v>378</v>
      </c>
      <c r="D89" s="201"/>
      <c r="E89" s="72" t="s">
        <v>13569</v>
      </c>
      <c r="F89" s="72" t="s">
        <v>13570</v>
      </c>
      <c r="G89" s="72" t="s">
        <v>13571</v>
      </c>
      <c r="H89" s="72"/>
      <c r="I89" s="215"/>
      <c r="J89" s="215"/>
      <c r="K89" s="215"/>
    </row>
    <row r="90" spans="1:11" s="193" customFormat="1" ht="15" x14ac:dyDescent="0.25">
      <c r="A90" s="197"/>
      <c r="B90" s="198"/>
      <c r="C90" s="4" t="s">
        <v>12</v>
      </c>
      <c r="D90" s="202"/>
      <c r="E90" s="91">
        <v>142.80000000000001</v>
      </c>
      <c r="F90" s="91">
        <v>156.06</v>
      </c>
      <c r="G90" s="91">
        <v>189</v>
      </c>
      <c r="H90" s="91"/>
      <c r="I90" s="215"/>
      <c r="J90" s="215"/>
      <c r="K90" s="215"/>
    </row>
    <row r="91" spans="1:11" s="193" customFormat="1" ht="15" x14ac:dyDescent="0.25">
      <c r="A91" s="197"/>
      <c r="B91" s="198"/>
      <c r="C91" s="4" t="s">
        <v>11</v>
      </c>
      <c r="D91" s="202"/>
      <c r="E91" s="72" t="s">
        <v>13572</v>
      </c>
      <c r="F91" s="72" t="s">
        <v>13573</v>
      </c>
      <c r="G91" s="72" t="s">
        <v>13574</v>
      </c>
      <c r="H91" s="72"/>
      <c r="I91" s="215"/>
      <c r="J91" s="215"/>
      <c r="K91" s="215"/>
    </row>
    <row r="92" spans="1:11" s="193" customFormat="1" ht="15" x14ac:dyDescent="0.25">
      <c r="A92" s="197"/>
      <c r="B92" s="198"/>
      <c r="C92" s="4" t="s">
        <v>10</v>
      </c>
      <c r="D92" s="202"/>
      <c r="E92" s="3" t="s">
        <v>13575</v>
      </c>
      <c r="F92" s="3" t="s">
        <v>6561</v>
      </c>
      <c r="G92" s="3" t="s">
        <v>13576</v>
      </c>
      <c r="H92" s="3"/>
      <c r="I92" s="215"/>
      <c r="J92" s="215"/>
      <c r="K92" s="215"/>
    </row>
    <row r="93" spans="1:11" s="193" customFormat="1" ht="15" x14ac:dyDescent="0.25">
      <c r="A93" s="199"/>
      <c r="B93" s="200"/>
      <c r="C93" s="4" t="s">
        <v>9</v>
      </c>
      <c r="D93" s="203"/>
      <c r="E93" s="2">
        <v>43651</v>
      </c>
      <c r="F93" s="2">
        <v>43651</v>
      </c>
      <c r="G93" s="2">
        <v>43651</v>
      </c>
      <c r="H93" s="2"/>
      <c r="I93" s="215"/>
      <c r="J93" s="215"/>
      <c r="K93" s="215"/>
    </row>
    <row r="94" spans="1:11" s="192" customFormat="1" ht="11.25" x14ac:dyDescent="0.25">
      <c r="A94" s="336"/>
      <c r="B94" s="337"/>
      <c r="C94" s="337"/>
      <c r="D94" s="337"/>
      <c r="E94" s="337"/>
      <c r="F94" s="403"/>
      <c r="G94" s="337"/>
      <c r="H94" s="337"/>
      <c r="I94" s="214"/>
      <c r="J94" s="214"/>
      <c r="K94" s="214"/>
    </row>
    <row r="95" spans="1:11" s="193" customFormat="1" ht="45" x14ac:dyDescent="0.25">
      <c r="A95" s="222" t="s">
        <v>5837</v>
      </c>
      <c r="B95" s="223" t="s">
        <v>6565</v>
      </c>
      <c r="C95" s="224">
        <f>MIN(E97:H97)</f>
        <v>69.900000000000006</v>
      </c>
      <c r="D95" s="225" t="s">
        <v>5828</v>
      </c>
      <c r="E95" s="226" t="s">
        <v>13577</v>
      </c>
      <c r="F95" s="226" t="s">
        <v>13578</v>
      </c>
      <c r="G95" s="226" t="s">
        <v>13579</v>
      </c>
      <c r="H95" s="226"/>
      <c r="I95" s="215" t="s">
        <v>258</v>
      </c>
      <c r="J95" s="215"/>
      <c r="K95" s="215"/>
    </row>
    <row r="96" spans="1:11" s="193" customFormat="1" ht="22.5" x14ac:dyDescent="0.25">
      <c r="A96" s="190"/>
      <c r="B96" s="196"/>
      <c r="C96" s="4" t="s">
        <v>378</v>
      </c>
      <c r="D96" s="201"/>
      <c r="E96" s="72" t="s">
        <v>13580</v>
      </c>
      <c r="F96" s="72" t="s">
        <v>13581</v>
      </c>
      <c r="G96" s="72" t="s">
        <v>13582</v>
      </c>
      <c r="H96" s="72"/>
      <c r="I96" s="215"/>
      <c r="J96" s="215"/>
      <c r="K96" s="215"/>
    </row>
    <row r="97" spans="1:13" s="193" customFormat="1" ht="15" x14ac:dyDescent="0.25">
      <c r="A97" s="197"/>
      <c r="B97" s="198"/>
      <c r="C97" s="4" t="s">
        <v>12</v>
      </c>
      <c r="D97" s="202"/>
      <c r="E97" s="91">
        <v>111.782</v>
      </c>
      <c r="F97" s="91">
        <v>69.900000000000006</v>
      </c>
      <c r="G97" s="91">
        <v>89.9</v>
      </c>
      <c r="H97" s="91"/>
      <c r="I97" s="215"/>
      <c r="J97" s="215"/>
      <c r="K97" s="215"/>
      <c r="L97" s="215"/>
      <c r="M97" s="215"/>
    </row>
    <row r="98" spans="1:13" s="193" customFormat="1" ht="15" x14ac:dyDescent="0.25">
      <c r="A98" s="197"/>
      <c r="B98" s="198"/>
      <c r="C98" s="4" t="s">
        <v>11</v>
      </c>
      <c r="D98" s="202"/>
      <c r="E98" s="72" t="s">
        <v>6639</v>
      </c>
      <c r="F98" s="72" t="s">
        <v>13583</v>
      </c>
      <c r="G98" s="72" t="s">
        <v>13584</v>
      </c>
      <c r="H98" s="72"/>
      <c r="I98" s="215"/>
      <c r="J98" s="215"/>
      <c r="K98" s="215"/>
    </row>
    <row r="99" spans="1:13" s="193" customFormat="1" ht="15" x14ac:dyDescent="0.25">
      <c r="A99" s="197"/>
      <c r="B99" s="198"/>
      <c r="C99" s="4" t="s">
        <v>10</v>
      </c>
      <c r="D99" s="202"/>
      <c r="E99" s="3" t="s">
        <v>13585</v>
      </c>
      <c r="F99" s="3" t="s">
        <v>6582</v>
      </c>
      <c r="G99" s="3" t="s">
        <v>13586</v>
      </c>
      <c r="H99" s="3"/>
      <c r="I99" s="215"/>
      <c r="J99" s="215"/>
      <c r="K99" s="215"/>
    </row>
    <row r="100" spans="1:13" s="193" customFormat="1" ht="15" x14ac:dyDescent="0.25">
      <c r="A100" s="199"/>
      <c r="B100" s="200"/>
      <c r="C100" s="4" t="s">
        <v>9</v>
      </c>
      <c r="D100" s="203"/>
      <c r="E100" s="2">
        <v>43652</v>
      </c>
      <c r="F100" s="2">
        <v>43661</v>
      </c>
      <c r="G100" s="2">
        <v>43704</v>
      </c>
      <c r="H100" s="2"/>
      <c r="I100" s="215"/>
      <c r="J100" s="215"/>
      <c r="K100" s="215"/>
    </row>
    <row r="101" spans="1:13" s="192" customFormat="1" ht="11.25" x14ac:dyDescent="0.25">
      <c r="A101" s="336"/>
      <c r="B101" s="337"/>
      <c r="C101" s="337"/>
      <c r="D101" s="337"/>
      <c r="E101" s="337"/>
      <c r="F101" s="403"/>
      <c r="G101" s="337"/>
      <c r="H101" s="337"/>
      <c r="I101" s="214"/>
      <c r="J101" s="214"/>
      <c r="K101" s="214"/>
    </row>
    <row r="102" spans="1:13" s="193" customFormat="1" ht="33.75" x14ac:dyDescent="0.25">
      <c r="A102" s="222" t="s">
        <v>5838</v>
      </c>
      <c r="B102" s="223" t="s">
        <v>6566</v>
      </c>
      <c r="C102" s="224">
        <f>MIN(E104:H104)</f>
        <v>219</v>
      </c>
      <c r="D102" s="225" t="s">
        <v>5828</v>
      </c>
      <c r="E102" s="226" t="s">
        <v>13587</v>
      </c>
      <c r="F102" s="226" t="s">
        <v>13566</v>
      </c>
      <c r="G102" s="226" t="s">
        <v>13568</v>
      </c>
      <c r="H102" s="226"/>
      <c r="I102" s="215" t="s">
        <v>258</v>
      </c>
      <c r="J102" s="215"/>
      <c r="K102" s="215"/>
    </row>
    <row r="103" spans="1:13" s="193" customFormat="1" ht="22.5" x14ac:dyDescent="0.25">
      <c r="A103" s="190"/>
      <c r="B103" s="196"/>
      <c r="C103" s="4" t="s">
        <v>378</v>
      </c>
      <c r="D103" s="201"/>
      <c r="E103" s="72" t="s">
        <v>13588</v>
      </c>
      <c r="F103" s="72" t="s">
        <v>13569</v>
      </c>
      <c r="G103" s="72" t="s">
        <v>13571</v>
      </c>
      <c r="H103" s="72"/>
      <c r="I103" s="215"/>
      <c r="J103" s="215"/>
      <c r="K103" s="215"/>
    </row>
    <row r="104" spans="1:13" s="193" customFormat="1" ht="15" x14ac:dyDescent="0.25">
      <c r="A104" s="197"/>
      <c r="B104" s="198"/>
      <c r="C104" s="4" t="s">
        <v>12</v>
      </c>
      <c r="D104" s="202"/>
      <c r="E104" s="91">
        <v>250</v>
      </c>
      <c r="F104" s="91">
        <v>219</v>
      </c>
      <c r="G104" s="91">
        <v>298</v>
      </c>
      <c r="H104" s="91"/>
      <c r="I104" s="215"/>
      <c r="J104" s="215"/>
      <c r="K104" s="215"/>
    </row>
    <row r="105" spans="1:13" s="193" customFormat="1" ht="15" x14ac:dyDescent="0.25">
      <c r="A105" s="197"/>
      <c r="B105" s="198"/>
      <c r="C105" s="4" t="s">
        <v>11</v>
      </c>
      <c r="D105" s="202"/>
      <c r="E105" s="72" t="s">
        <v>13589</v>
      </c>
      <c r="F105" s="72" t="s">
        <v>13572</v>
      </c>
      <c r="G105" s="72" t="s">
        <v>13574</v>
      </c>
      <c r="H105" s="72"/>
      <c r="I105" s="215"/>
      <c r="J105" s="215"/>
      <c r="K105" s="215"/>
    </row>
    <row r="106" spans="1:13" s="193" customFormat="1" ht="15" x14ac:dyDescent="0.25">
      <c r="A106" s="197"/>
      <c r="B106" s="198"/>
      <c r="C106" s="4" t="s">
        <v>10</v>
      </c>
      <c r="D106" s="202"/>
      <c r="E106" s="3" t="s">
        <v>13590</v>
      </c>
      <c r="F106" s="3" t="s">
        <v>13575</v>
      </c>
      <c r="G106" s="3" t="s">
        <v>13576</v>
      </c>
      <c r="H106" s="3"/>
      <c r="I106" s="215"/>
      <c r="J106" s="215"/>
      <c r="K106" s="215"/>
    </row>
    <row r="107" spans="1:13" s="193" customFormat="1" ht="15" x14ac:dyDescent="0.25">
      <c r="A107" s="199"/>
      <c r="B107" s="200"/>
      <c r="C107" s="4" t="s">
        <v>9</v>
      </c>
      <c r="D107" s="203"/>
      <c r="E107" s="2">
        <v>43644</v>
      </c>
      <c r="F107" s="2">
        <v>43651</v>
      </c>
      <c r="G107" s="2">
        <v>43651</v>
      </c>
      <c r="H107" s="2"/>
      <c r="I107" s="215"/>
      <c r="J107" s="215"/>
      <c r="K107" s="215"/>
    </row>
    <row r="108" spans="1:13" s="192" customFormat="1" ht="11.25" x14ac:dyDescent="0.25">
      <c r="A108" s="336"/>
      <c r="B108" s="337"/>
      <c r="C108" s="337"/>
      <c r="D108" s="337"/>
      <c r="E108" s="337"/>
      <c r="F108" s="403"/>
      <c r="G108" s="337"/>
      <c r="H108" s="337"/>
      <c r="I108" s="214"/>
      <c r="J108" s="214"/>
      <c r="K108" s="214"/>
    </row>
    <row r="109" spans="1:13" s="193" customFormat="1" ht="22.5" x14ac:dyDescent="0.25">
      <c r="A109" s="222" t="s">
        <v>5839</v>
      </c>
      <c r="B109" s="223" t="s">
        <v>6581</v>
      </c>
      <c r="C109" s="224">
        <f>MIN(E111:H111)</f>
        <v>191.29710144927537</v>
      </c>
      <c r="D109" s="225" t="s">
        <v>5828</v>
      </c>
      <c r="E109" s="226" t="s">
        <v>13591</v>
      </c>
      <c r="F109" s="226" t="s">
        <v>13592</v>
      </c>
      <c r="G109" s="226" t="s">
        <v>13567</v>
      </c>
      <c r="H109" s="226"/>
      <c r="I109" s="215" t="s">
        <v>258</v>
      </c>
      <c r="J109" s="215"/>
      <c r="K109" s="215"/>
    </row>
    <row r="110" spans="1:13" s="193" customFormat="1" ht="22.5" x14ac:dyDescent="0.25">
      <c r="A110" s="190"/>
      <c r="B110" s="196"/>
      <c r="C110" s="4" t="s">
        <v>378</v>
      </c>
      <c r="D110" s="201"/>
      <c r="E110" s="72" t="s">
        <v>13593</v>
      </c>
      <c r="F110" s="72" t="s">
        <v>6639</v>
      </c>
      <c r="G110" s="72" t="s">
        <v>13570</v>
      </c>
      <c r="H110" s="72"/>
      <c r="I110" s="215"/>
      <c r="J110" s="215"/>
      <c r="K110" s="215"/>
    </row>
    <row r="111" spans="1:13" s="193" customFormat="1" ht="15" x14ac:dyDescent="0.25">
      <c r="A111" s="197"/>
      <c r="B111" s="198"/>
      <c r="C111" s="4" t="s">
        <v>12</v>
      </c>
      <c r="D111" s="202"/>
      <c r="E111" s="91">
        <v>273.28507246376807</v>
      </c>
      <c r="F111" s="91">
        <v>191.29710144927537</v>
      </c>
      <c r="G111" s="91">
        <v>261</v>
      </c>
      <c r="H111" s="91"/>
      <c r="I111" s="215"/>
      <c r="J111" s="215"/>
      <c r="K111" s="215"/>
      <c r="L111" s="215"/>
      <c r="M111" s="215"/>
    </row>
    <row r="112" spans="1:13" s="193" customFormat="1" ht="15" x14ac:dyDescent="0.25">
      <c r="A112" s="197"/>
      <c r="B112" s="198"/>
      <c r="C112" s="4" t="s">
        <v>11</v>
      </c>
      <c r="D112" s="202"/>
      <c r="E112" s="72" t="s">
        <v>13594</v>
      </c>
      <c r="F112" s="72" t="s">
        <v>13595</v>
      </c>
      <c r="G112" s="72" t="s">
        <v>13573</v>
      </c>
      <c r="H112" s="72"/>
      <c r="I112" s="215"/>
      <c r="J112" s="215"/>
      <c r="K112" s="215"/>
    </row>
    <row r="113" spans="1:240" s="193" customFormat="1" ht="15" x14ac:dyDescent="0.25">
      <c r="A113" s="197"/>
      <c r="B113" s="198"/>
      <c r="C113" s="4" t="s">
        <v>10</v>
      </c>
      <c r="D113" s="202"/>
      <c r="E113" s="3" t="s">
        <v>13596</v>
      </c>
      <c r="F113" s="3" t="s">
        <v>13597</v>
      </c>
      <c r="G113" s="3" t="s">
        <v>13598</v>
      </c>
      <c r="H113" s="3"/>
      <c r="I113" s="215"/>
      <c r="J113" s="215"/>
      <c r="K113" s="215"/>
    </row>
    <row r="114" spans="1:240" s="193" customFormat="1" ht="15" x14ac:dyDescent="0.25">
      <c r="A114" s="199"/>
      <c r="B114" s="200"/>
      <c r="C114" s="4" t="s">
        <v>9</v>
      </c>
      <c r="D114" s="203"/>
      <c r="E114" s="2">
        <v>43643</v>
      </c>
      <c r="F114" s="2">
        <v>43648</v>
      </c>
      <c r="G114" s="2">
        <v>43700</v>
      </c>
      <c r="H114" s="2"/>
      <c r="I114" s="215"/>
      <c r="J114" s="215"/>
      <c r="K114" s="215"/>
    </row>
    <row r="115" spans="1:240" s="192" customFormat="1" ht="11.25" x14ac:dyDescent="0.25">
      <c r="A115" s="336"/>
      <c r="B115" s="337"/>
      <c r="C115" s="337"/>
      <c r="D115" s="337"/>
      <c r="E115" s="337"/>
      <c r="F115" s="403"/>
      <c r="G115" s="337"/>
      <c r="H115" s="337"/>
      <c r="I115" s="214"/>
      <c r="J115" s="214"/>
      <c r="K115" s="214"/>
    </row>
    <row r="116" spans="1:240" s="193" customFormat="1" ht="33.75" x14ac:dyDescent="0.25">
      <c r="A116" s="222" t="s">
        <v>5840</v>
      </c>
      <c r="B116" s="223" t="s">
        <v>13599</v>
      </c>
      <c r="C116" s="224">
        <v>59.02</v>
      </c>
      <c r="D116" s="225" t="s">
        <v>220</v>
      </c>
      <c r="E116" s="226" t="s">
        <v>13600</v>
      </c>
      <c r="F116" s="226" t="s">
        <v>13601</v>
      </c>
      <c r="G116" s="226" t="s">
        <v>13602</v>
      </c>
      <c r="H116" s="226" t="s">
        <v>13603</v>
      </c>
      <c r="I116" s="215" t="s">
        <v>258</v>
      </c>
      <c r="J116" s="215"/>
      <c r="K116" s="215"/>
    </row>
    <row r="117" spans="1:240" s="193" customFormat="1" ht="56.25" x14ac:dyDescent="0.25">
      <c r="A117" s="190"/>
      <c r="B117" s="196"/>
      <c r="C117" s="4" t="s">
        <v>378</v>
      </c>
      <c r="D117" s="201"/>
      <c r="E117" s="72" t="s">
        <v>13604</v>
      </c>
      <c r="F117" s="72" t="s">
        <v>13605</v>
      </c>
      <c r="G117" s="72" t="s">
        <v>13606</v>
      </c>
      <c r="H117" s="72" t="s">
        <v>13607</v>
      </c>
      <c r="I117" s="215"/>
      <c r="J117" s="215"/>
      <c r="K117" s="215"/>
    </row>
    <row r="118" spans="1:240" s="193" customFormat="1" ht="15" x14ac:dyDescent="0.25">
      <c r="A118" s="197"/>
      <c r="B118" s="198"/>
      <c r="C118" s="4" t="s">
        <v>12</v>
      </c>
      <c r="D118" s="270"/>
      <c r="E118" s="91">
        <v>59.02</v>
      </c>
      <c r="F118" s="91">
        <v>60</v>
      </c>
      <c r="G118" s="91">
        <v>59.13</v>
      </c>
      <c r="H118" s="91">
        <v>66</v>
      </c>
      <c r="I118" s="215"/>
      <c r="J118" s="215"/>
      <c r="K118" s="215"/>
      <c r="L118" s="215"/>
      <c r="M118" s="215"/>
    </row>
    <row r="119" spans="1:240" s="193" customFormat="1" ht="15" x14ac:dyDescent="0.25">
      <c r="A119" s="197"/>
      <c r="B119" s="198"/>
      <c r="C119" s="4" t="s">
        <v>11</v>
      </c>
      <c r="D119" s="270"/>
      <c r="E119" s="72" t="s">
        <v>13510</v>
      </c>
      <c r="F119" s="72" t="s">
        <v>13608</v>
      </c>
      <c r="G119" s="72" t="s">
        <v>13609</v>
      </c>
      <c r="H119" s="72" t="s">
        <v>13610</v>
      </c>
      <c r="I119" s="215"/>
      <c r="J119" s="215"/>
      <c r="K119" s="215"/>
    </row>
    <row r="120" spans="1:240" s="193" customFormat="1" ht="15" x14ac:dyDescent="0.25">
      <c r="A120" s="197"/>
      <c r="B120" s="198"/>
      <c r="C120" s="4" t="s">
        <v>10</v>
      </c>
      <c r="D120" s="270"/>
      <c r="E120" s="3" t="s">
        <v>13611</v>
      </c>
      <c r="F120" s="3" t="s">
        <v>13612</v>
      </c>
      <c r="G120" s="3" t="s">
        <v>13613</v>
      </c>
      <c r="H120" s="3" t="s">
        <v>13614</v>
      </c>
      <c r="I120" s="215"/>
      <c r="J120" s="215"/>
      <c r="K120" s="215"/>
    </row>
    <row r="121" spans="1:240" s="193" customFormat="1" ht="15" x14ac:dyDescent="0.25">
      <c r="A121" s="199"/>
      <c r="B121" s="200"/>
      <c r="C121" s="4" t="s">
        <v>9</v>
      </c>
      <c r="D121" s="274"/>
      <c r="E121" s="2">
        <v>43634</v>
      </c>
      <c r="F121" s="2">
        <v>43634</v>
      </c>
      <c r="G121" s="2">
        <v>43656</v>
      </c>
      <c r="H121" s="2">
        <v>43669</v>
      </c>
      <c r="I121" s="215"/>
      <c r="J121" s="215"/>
      <c r="K121" s="215"/>
    </row>
    <row r="122" spans="1:240" s="58" customFormat="1" ht="11.25" x14ac:dyDescent="0.2">
      <c r="A122" s="185"/>
      <c r="B122" s="186"/>
      <c r="C122" s="186"/>
      <c r="D122" s="187"/>
      <c r="E122" s="184"/>
      <c r="F122" s="184"/>
      <c r="G122" s="184"/>
      <c r="H122" s="184"/>
      <c r="I122" s="214"/>
      <c r="J122" s="214"/>
      <c r="K122" s="214"/>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c r="DT122" s="192"/>
      <c r="DU122" s="192"/>
      <c r="DV122" s="192"/>
      <c r="DW122" s="192"/>
      <c r="DX122" s="192"/>
      <c r="DY122" s="192"/>
      <c r="DZ122" s="192"/>
      <c r="EA122" s="192"/>
      <c r="EB122" s="192"/>
      <c r="EC122" s="192"/>
      <c r="ED122" s="192"/>
      <c r="EE122" s="192"/>
      <c r="EF122" s="192"/>
      <c r="EG122" s="192"/>
      <c r="EH122" s="192"/>
      <c r="EI122" s="192"/>
      <c r="EJ122" s="192"/>
      <c r="EK122" s="192"/>
      <c r="EL122" s="192"/>
      <c r="EM122" s="192"/>
      <c r="EN122" s="192"/>
      <c r="EO122" s="192"/>
      <c r="EP122" s="192"/>
      <c r="EQ122" s="192"/>
      <c r="ER122" s="192"/>
      <c r="ES122" s="192"/>
      <c r="ET122" s="192"/>
      <c r="EU122" s="192"/>
      <c r="EV122" s="192"/>
      <c r="EW122" s="192"/>
      <c r="EX122" s="192"/>
      <c r="EY122" s="192"/>
      <c r="EZ122" s="192"/>
      <c r="FA122" s="192"/>
      <c r="FB122" s="192"/>
      <c r="FC122" s="192"/>
      <c r="FD122" s="192"/>
      <c r="FE122" s="192"/>
      <c r="FF122" s="192"/>
      <c r="FG122" s="192"/>
      <c r="FH122" s="192"/>
      <c r="FI122" s="192"/>
      <c r="FJ122" s="192"/>
      <c r="FK122" s="192"/>
      <c r="FL122" s="192"/>
      <c r="FM122" s="192"/>
      <c r="FN122" s="192"/>
      <c r="FO122" s="192"/>
      <c r="FP122" s="192"/>
      <c r="FQ122" s="192"/>
      <c r="FR122" s="192"/>
      <c r="FS122" s="192"/>
      <c r="FT122" s="192"/>
      <c r="FU122" s="192"/>
      <c r="FV122" s="192"/>
      <c r="FW122" s="192"/>
      <c r="FX122" s="192"/>
      <c r="FY122" s="192"/>
      <c r="FZ122" s="192"/>
      <c r="GA122" s="192"/>
      <c r="GB122" s="192"/>
      <c r="GC122" s="192"/>
      <c r="GD122" s="192"/>
      <c r="GE122" s="192"/>
      <c r="GF122" s="192"/>
      <c r="GG122" s="192"/>
      <c r="GH122" s="192"/>
      <c r="GI122" s="192"/>
      <c r="GJ122" s="192"/>
      <c r="GK122" s="192"/>
      <c r="GL122" s="192"/>
      <c r="GM122" s="192"/>
      <c r="GN122" s="192"/>
      <c r="GO122" s="192"/>
      <c r="GP122" s="192"/>
      <c r="GQ122" s="192"/>
      <c r="GR122" s="192"/>
      <c r="GS122" s="192"/>
      <c r="GT122" s="192"/>
      <c r="GU122" s="192"/>
      <c r="GV122" s="192"/>
      <c r="GW122" s="192"/>
      <c r="GX122" s="192"/>
      <c r="GY122" s="192"/>
      <c r="GZ122" s="192"/>
      <c r="HA122" s="192"/>
      <c r="HB122" s="192"/>
      <c r="HC122" s="192"/>
      <c r="HD122" s="192"/>
      <c r="HE122" s="192"/>
      <c r="HF122" s="192"/>
      <c r="HG122" s="192"/>
      <c r="HH122" s="192"/>
      <c r="HI122" s="192"/>
      <c r="HJ122" s="192"/>
      <c r="HK122" s="192"/>
      <c r="HL122" s="192"/>
      <c r="HM122" s="192"/>
      <c r="HN122" s="192"/>
      <c r="HO122" s="192"/>
      <c r="HP122" s="192"/>
      <c r="HQ122" s="192"/>
      <c r="HR122" s="192"/>
      <c r="HS122" s="192"/>
      <c r="HT122" s="192"/>
      <c r="HU122" s="192"/>
      <c r="HV122" s="192"/>
      <c r="HW122" s="192"/>
      <c r="HX122" s="192"/>
      <c r="HY122" s="192"/>
      <c r="HZ122" s="192"/>
      <c r="IA122" s="192"/>
      <c r="IB122" s="192"/>
      <c r="IC122" s="192"/>
      <c r="ID122" s="192"/>
      <c r="IE122" s="192"/>
      <c r="IF122" s="192"/>
    </row>
    <row r="123" spans="1:240" s="193" customFormat="1" ht="22.5" x14ac:dyDescent="0.25">
      <c r="A123" s="222" t="s">
        <v>5841</v>
      </c>
      <c r="B123" s="223" t="s">
        <v>6612</v>
      </c>
      <c r="C123" s="224">
        <f>MIN(E125:H125)</f>
        <v>99.97</v>
      </c>
      <c r="D123" s="225" t="s">
        <v>7</v>
      </c>
      <c r="E123" s="226" t="s">
        <v>13625</v>
      </c>
      <c r="F123" s="226" t="s">
        <v>6559</v>
      </c>
      <c r="G123" s="226" t="s">
        <v>13626</v>
      </c>
      <c r="H123" s="226"/>
      <c r="I123" s="215" t="s">
        <v>258</v>
      </c>
      <c r="J123" s="215"/>
      <c r="K123" s="215"/>
    </row>
    <row r="124" spans="1:240" s="193" customFormat="1" ht="22.5" x14ac:dyDescent="0.25">
      <c r="A124" s="190"/>
      <c r="B124" s="196"/>
      <c r="C124" s="4" t="s">
        <v>378</v>
      </c>
      <c r="D124" s="201"/>
      <c r="E124" s="72" t="s">
        <v>13627</v>
      </c>
      <c r="F124" s="72" t="s">
        <v>13628</v>
      </c>
      <c r="G124" s="72" t="s">
        <v>13629</v>
      </c>
      <c r="H124" s="72"/>
      <c r="I124" s="215"/>
      <c r="J124" s="215"/>
      <c r="K124" s="215"/>
    </row>
    <row r="125" spans="1:240" s="193" customFormat="1" ht="15" x14ac:dyDescent="0.25">
      <c r="A125" s="197"/>
      <c r="B125" s="198"/>
      <c r="C125" s="4" t="s">
        <v>12</v>
      </c>
      <c r="D125" s="202"/>
      <c r="E125" s="91">
        <v>99.97</v>
      </c>
      <c r="F125" s="91">
        <v>176.29</v>
      </c>
      <c r="G125" s="91">
        <v>176.29</v>
      </c>
      <c r="H125" s="91"/>
      <c r="I125" s="215"/>
      <c r="J125" s="215"/>
      <c r="K125" s="215"/>
    </row>
    <row r="126" spans="1:240" s="193" customFormat="1" ht="15" x14ac:dyDescent="0.25">
      <c r="A126" s="197"/>
      <c r="B126" s="198"/>
      <c r="C126" s="4" t="s">
        <v>11</v>
      </c>
      <c r="D126" s="202"/>
      <c r="E126" s="72" t="s">
        <v>13630</v>
      </c>
      <c r="F126" s="72" t="s">
        <v>6560</v>
      </c>
      <c r="G126" s="72" t="s">
        <v>13573</v>
      </c>
      <c r="H126" s="72"/>
      <c r="I126" s="215"/>
      <c r="J126" s="215"/>
      <c r="K126" s="215"/>
    </row>
    <row r="127" spans="1:240" s="193" customFormat="1" ht="15" x14ac:dyDescent="0.25">
      <c r="A127" s="197"/>
      <c r="B127" s="198"/>
      <c r="C127" s="4" t="s">
        <v>10</v>
      </c>
      <c r="D127" s="202"/>
      <c r="E127" s="3" t="s">
        <v>13631</v>
      </c>
      <c r="F127" s="3" t="s">
        <v>13632</v>
      </c>
      <c r="G127" s="3" t="s">
        <v>13633</v>
      </c>
      <c r="H127" s="3"/>
      <c r="I127" s="215"/>
      <c r="J127" s="215"/>
      <c r="K127" s="215"/>
    </row>
    <row r="128" spans="1:240" s="193" customFormat="1" ht="15" x14ac:dyDescent="0.25">
      <c r="A128" s="199"/>
      <c r="B128" s="200"/>
      <c r="C128" s="4" t="s">
        <v>9</v>
      </c>
      <c r="D128" s="203"/>
      <c r="E128" s="2">
        <v>43647</v>
      </c>
      <c r="F128" s="2">
        <v>43662</v>
      </c>
      <c r="G128" s="2">
        <v>43663</v>
      </c>
      <c r="H128" s="2"/>
      <c r="I128" s="215"/>
      <c r="J128" s="215"/>
      <c r="K128" s="215"/>
    </row>
    <row r="129" spans="1:240" s="58" customFormat="1" ht="11.25" x14ac:dyDescent="0.2">
      <c r="A129" s="185"/>
      <c r="B129" s="186"/>
      <c r="C129" s="186"/>
      <c r="D129" s="187"/>
      <c r="E129" s="184"/>
      <c r="F129" s="184"/>
      <c r="G129" s="184"/>
      <c r="H129" s="184"/>
      <c r="I129" s="214"/>
      <c r="J129" s="214"/>
      <c r="K129" s="214"/>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c r="DT129" s="192"/>
      <c r="DU129" s="192"/>
      <c r="DV129" s="192"/>
      <c r="DW129" s="192"/>
      <c r="DX129" s="192"/>
      <c r="DY129" s="192"/>
      <c r="DZ129" s="192"/>
      <c r="EA129" s="192"/>
      <c r="EB129" s="192"/>
      <c r="EC129" s="192"/>
      <c r="ED129" s="192"/>
      <c r="EE129" s="192"/>
      <c r="EF129" s="192"/>
      <c r="EG129" s="192"/>
      <c r="EH129" s="192"/>
      <c r="EI129" s="192"/>
      <c r="EJ129" s="192"/>
      <c r="EK129" s="192"/>
      <c r="EL129" s="192"/>
      <c r="EM129" s="192"/>
      <c r="EN129" s="192"/>
      <c r="EO129" s="192"/>
      <c r="EP129" s="192"/>
      <c r="EQ129" s="192"/>
      <c r="ER129" s="192"/>
      <c r="ES129" s="192"/>
      <c r="ET129" s="192"/>
      <c r="EU129" s="192"/>
      <c r="EV129" s="192"/>
      <c r="EW129" s="192"/>
      <c r="EX129" s="192"/>
      <c r="EY129" s="192"/>
      <c r="EZ129" s="192"/>
      <c r="FA129" s="192"/>
      <c r="FB129" s="192"/>
      <c r="FC129" s="192"/>
      <c r="FD129" s="192"/>
      <c r="FE129" s="192"/>
      <c r="FF129" s="192"/>
      <c r="FG129" s="192"/>
      <c r="FH129" s="192"/>
      <c r="FI129" s="192"/>
      <c r="FJ129" s="192"/>
      <c r="FK129" s="192"/>
      <c r="FL129" s="192"/>
      <c r="FM129" s="192"/>
      <c r="FN129" s="192"/>
      <c r="FO129" s="192"/>
      <c r="FP129" s="192"/>
      <c r="FQ129" s="192"/>
      <c r="FR129" s="192"/>
      <c r="FS129" s="192"/>
      <c r="FT129" s="192"/>
      <c r="FU129" s="192"/>
      <c r="FV129" s="192"/>
      <c r="FW129" s="192"/>
      <c r="FX129" s="192"/>
      <c r="FY129" s="192"/>
      <c r="FZ129" s="192"/>
      <c r="GA129" s="192"/>
      <c r="GB129" s="192"/>
      <c r="GC129" s="192"/>
      <c r="GD129" s="192"/>
      <c r="GE129" s="192"/>
      <c r="GF129" s="192"/>
      <c r="GG129" s="192"/>
      <c r="GH129" s="192"/>
      <c r="GI129" s="192"/>
      <c r="GJ129" s="192"/>
      <c r="GK129" s="192"/>
      <c r="GL129" s="192"/>
      <c r="GM129" s="192"/>
      <c r="GN129" s="192"/>
      <c r="GO129" s="192"/>
      <c r="GP129" s="192"/>
      <c r="GQ129" s="192"/>
      <c r="GR129" s="192"/>
      <c r="GS129" s="192"/>
      <c r="GT129" s="192"/>
      <c r="GU129" s="192"/>
      <c r="GV129" s="192"/>
      <c r="GW129" s="192"/>
      <c r="GX129" s="192"/>
      <c r="GY129" s="192"/>
      <c r="GZ129" s="192"/>
      <c r="HA129" s="192"/>
      <c r="HB129" s="192"/>
      <c r="HC129" s="192"/>
      <c r="HD129" s="192"/>
      <c r="HE129" s="192"/>
      <c r="HF129" s="192"/>
      <c r="HG129" s="192"/>
      <c r="HH129" s="192"/>
      <c r="HI129" s="192"/>
      <c r="HJ129" s="192"/>
      <c r="HK129" s="192"/>
      <c r="HL129" s="192"/>
      <c r="HM129" s="192"/>
      <c r="HN129" s="192"/>
      <c r="HO129" s="192"/>
      <c r="HP129" s="192"/>
      <c r="HQ129" s="192"/>
      <c r="HR129" s="192"/>
      <c r="HS129" s="192"/>
      <c r="HT129" s="192"/>
      <c r="HU129" s="192"/>
      <c r="HV129" s="192"/>
      <c r="HW129" s="192"/>
      <c r="HX129" s="192"/>
      <c r="HY129" s="192"/>
      <c r="HZ129" s="192"/>
      <c r="IA129" s="192"/>
      <c r="IB129" s="192"/>
      <c r="IC129" s="192"/>
      <c r="ID129" s="192"/>
      <c r="IE129" s="192"/>
      <c r="IF129" s="192"/>
    </row>
    <row r="130" spans="1:240" s="193" customFormat="1" ht="22.5" x14ac:dyDescent="0.25">
      <c r="A130" s="222" t="s">
        <v>5842</v>
      </c>
      <c r="B130" s="223" t="s">
        <v>6641</v>
      </c>
      <c r="C130" s="224">
        <f>MIN(E132:H132)</f>
        <v>150</v>
      </c>
      <c r="D130" s="225" t="s">
        <v>220</v>
      </c>
      <c r="E130" s="226" t="s">
        <v>13634</v>
      </c>
      <c r="F130" s="226" t="s">
        <v>13635</v>
      </c>
      <c r="G130" s="226" t="s">
        <v>13636</v>
      </c>
      <c r="H130" s="226"/>
      <c r="I130" s="215" t="s">
        <v>258</v>
      </c>
      <c r="J130" s="215"/>
      <c r="K130" s="215"/>
    </row>
    <row r="131" spans="1:240" s="193" customFormat="1" ht="11.25" x14ac:dyDescent="0.25">
      <c r="A131" s="190"/>
      <c r="B131" s="196"/>
      <c r="C131" s="4" t="s">
        <v>378</v>
      </c>
      <c r="D131" s="201"/>
      <c r="E131" s="72" t="s">
        <v>6547</v>
      </c>
      <c r="F131" s="72" t="s">
        <v>13637</v>
      </c>
      <c r="G131" s="72" t="s">
        <v>13638</v>
      </c>
      <c r="H131" s="72"/>
      <c r="I131" s="215"/>
      <c r="J131" s="215"/>
      <c r="K131" s="215"/>
    </row>
    <row r="132" spans="1:240" s="193" customFormat="1" ht="15" x14ac:dyDescent="0.25">
      <c r="A132" s="197"/>
      <c r="B132" s="198"/>
      <c r="C132" s="4" t="s">
        <v>12</v>
      </c>
      <c r="D132" s="202"/>
      <c r="E132" s="91">
        <v>150</v>
      </c>
      <c r="F132" s="91">
        <v>150.02000000000001</v>
      </c>
      <c r="G132" s="91">
        <v>186.38</v>
      </c>
      <c r="H132" s="91"/>
      <c r="I132" s="215"/>
      <c r="J132" s="215"/>
      <c r="K132" s="215"/>
      <c r="L132" s="215"/>
      <c r="M132" s="215"/>
    </row>
    <row r="133" spans="1:240" s="193" customFormat="1" ht="15" x14ac:dyDescent="0.25">
      <c r="A133" s="197"/>
      <c r="B133" s="198"/>
      <c r="C133" s="4" t="s">
        <v>11</v>
      </c>
      <c r="D133" s="202"/>
      <c r="E133" s="72" t="s">
        <v>6640</v>
      </c>
      <c r="F133" s="72" t="s">
        <v>13639</v>
      </c>
      <c r="G133" s="72" t="s">
        <v>13640</v>
      </c>
      <c r="H133" s="72"/>
      <c r="I133" s="215"/>
      <c r="J133" s="215"/>
      <c r="K133" s="215"/>
    </row>
    <row r="134" spans="1:240" s="193" customFormat="1" ht="15" x14ac:dyDescent="0.25">
      <c r="A134" s="197"/>
      <c r="B134" s="198"/>
      <c r="C134" s="4" t="s">
        <v>10</v>
      </c>
      <c r="D134" s="202"/>
      <c r="E134" s="3" t="s">
        <v>13641</v>
      </c>
      <c r="F134" s="3" t="s">
        <v>13642</v>
      </c>
      <c r="G134" s="3" t="s">
        <v>13643</v>
      </c>
      <c r="H134" s="3"/>
      <c r="I134" s="215"/>
      <c r="J134" s="215"/>
      <c r="K134" s="215"/>
    </row>
    <row r="135" spans="1:240" s="193" customFormat="1" ht="15" x14ac:dyDescent="0.25">
      <c r="A135" s="199"/>
      <c r="B135" s="200"/>
      <c r="C135" s="4" t="s">
        <v>9</v>
      </c>
      <c r="D135" s="203"/>
      <c r="E135" s="2">
        <v>43664</v>
      </c>
      <c r="F135" s="2">
        <v>43665</v>
      </c>
      <c r="G135" s="2">
        <v>43675</v>
      </c>
      <c r="H135" s="2"/>
      <c r="I135" s="215"/>
      <c r="J135" s="215"/>
      <c r="K135" s="215"/>
    </row>
    <row r="136" spans="1:240" s="58" customFormat="1" ht="11.25" x14ac:dyDescent="0.2">
      <c r="A136" s="185"/>
      <c r="B136" s="186"/>
      <c r="C136" s="186"/>
      <c r="D136" s="187"/>
      <c r="E136" s="184"/>
      <c r="F136" s="184"/>
      <c r="G136" s="184"/>
      <c r="H136" s="184"/>
      <c r="I136" s="214"/>
      <c r="J136" s="214"/>
      <c r="K136" s="214"/>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c r="DT136" s="192"/>
      <c r="DU136" s="192"/>
      <c r="DV136" s="192"/>
      <c r="DW136" s="192"/>
      <c r="DX136" s="192"/>
      <c r="DY136" s="192"/>
      <c r="DZ136" s="192"/>
      <c r="EA136" s="192"/>
      <c r="EB136" s="192"/>
      <c r="EC136" s="192"/>
      <c r="ED136" s="192"/>
      <c r="EE136" s="192"/>
      <c r="EF136" s="192"/>
      <c r="EG136" s="192"/>
      <c r="EH136" s="192"/>
      <c r="EI136" s="192"/>
      <c r="EJ136" s="192"/>
      <c r="EK136" s="192"/>
      <c r="EL136" s="192"/>
      <c r="EM136" s="192"/>
      <c r="EN136" s="192"/>
      <c r="EO136" s="192"/>
      <c r="EP136" s="192"/>
      <c r="EQ136" s="192"/>
      <c r="ER136" s="192"/>
      <c r="ES136" s="192"/>
      <c r="ET136" s="192"/>
      <c r="EU136" s="192"/>
      <c r="EV136" s="192"/>
      <c r="EW136" s="192"/>
      <c r="EX136" s="192"/>
      <c r="EY136" s="192"/>
      <c r="EZ136" s="192"/>
      <c r="FA136" s="192"/>
      <c r="FB136" s="192"/>
      <c r="FC136" s="192"/>
      <c r="FD136" s="192"/>
      <c r="FE136" s="192"/>
      <c r="FF136" s="192"/>
      <c r="FG136" s="192"/>
      <c r="FH136" s="192"/>
      <c r="FI136" s="192"/>
      <c r="FJ136" s="192"/>
      <c r="FK136" s="192"/>
      <c r="FL136" s="192"/>
      <c r="FM136" s="192"/>
      <c r="FN136" s="192"/>
      <c r="FO136" s="192"/>
      <c r="FP136" s="192"/>
      <c r="FQ136" s="192"/>
      <c r="FR136" s="192"/>
      <c r="FS136" s="192"/>
      <c r="FT136" s="192"/>
      <c r="FU136" s="192"/>
      <c r="FV136" s="192"/>
      <c r="FW136" s="192"/>
      <c r="FX136" s="192"/>
      <c r="FY136" s="192"/>
      <c r="FZ136" s="192"/>
      <c r="GA136" s="192"/>
      <c r="GB136" s="192"/>
      <c r="GC136" s="192"/>
      <c r="GD136" s="192"/>
      <c r="GE136" s="192"/>
      <c r="GF136" s="192"/>
      <c r="GG136" s="192"/>
      <c r="GH136" s="192"/>
      <c r="GI136" s="192"/>
      <c r="GJ136" s="192"/>
      <c r="GK136" s="192"/>
      <c r="GL136" s="192"/>
      <c r="GM136" s="192"/>
      <c r="GN136" s="192"/>
      <c r="GO136" s="192"/>
      <c r="GP136" s="192"/>
      <c r="GQ136" s="192"/>
      <c r="GR136" s="192"/>
      <c r="GS136" s="192"/>
      <c r="GT136" s="192"/>
      <c r="GU136" s="192"/>
      <c r="GV136" s="192"/>
      <c r="GW136" s="192"/>
      <c r="GX136" s="192"/>
      <c r="GY136" s="192"/>
      <c r="GZ136" s="192"/>
      <c r="HA136" s="192"/>
      <c r="HB136" s="192"/>
      <c r="HC136" s="192"/>
      <c r="HD136" s="192"/>
      <c r="HE136" s="192"/>
      <c r="HF136" s="192"/>
      <c r="HG136" s="192"/>
      <c r="HH136" s="192"/>
      <c r="HI136" s="192"/>
      <c r="HJ136" s="192"/>
      <c r="HK136" s="192"/>
      <c r="HL136" s="192"/>
      <c r="HM136" s="192"/>
      <c r="HN136" s="192"/>
      <c r="HO136" s="192"/>
      <c r="HP136" s="192"/>
      <c r="HQ136" s="192"/>
      <c r="HR136" s="192"/>
      <c r="HS136" s="192"/>
      <c r="HT136" s="192"/>
      <c r="HU136" s="192"/>
      <c r="HV136" s="192"/>
      <c r="HW136" s="192"/>
      <c r="HX136" s="192"/>
      <c r="HY136" s="192"/>
      <c r="HZ136" s="192"/>
      <c r="IA136" s="192"/>
      <c r="IB136" s="192"/>
      <c r="IC136" s="192"/>
      <c r="ID136" s="192"/>
      <c r="IE136" s="192"/>
      <c r="IF136" s="192"/>
    </row>
    <row r="137" spans="1:240" s="193" customFormat="1" ht="45" x14ac:dyDescent="0.25">
      <c r="A137" s="222" t="s">
        <v>5843</v>
      </c>
      <c r="B137" s="223" t="s">
        <v>6653</v>
      </c>
      <c r="C137" s="224">
        <f>MIN(E139:H139)</f>
        <v>3200</v>
      </c>
      <c r="D137" s="225" t="s">
        <v>6454</v>
      </c>
      <c r="E137" s="226" t="s">
        <v>13644</v>
      </c>
      <c r="F137" s="226" t="s">
        <v>13645</v>
      </c>
      <c r="G137" s="226" t="s">
        <v>13646</v>
      </c>
      <c r="H137" s="226"/>
      <c r="I137" s="215" t="s">
        <v>258</v>
      </c>
      <c r="J137" s="215"/>
      <c r="K137" s="215"/>
    </row>
    <row r="138" spans="1:240" s="193" customFormat="1" ht="11.25" x14ac:dyDescent="0.25">
      <c r="A138" s="190"/>
      <c r="B138" s="196"/>
      <c r="C138" s="4" t="s">
        <v>378</v>
      </c>
      <c r="D138" s="201"/>
      <c r="E138" s="72" t="s">
        <v>13647</v>
      </c>
      <c r="F138" s="72" t="s">
        <v>6639</v>
      </c>
      <c r="G138" s="72" t="s">
        <v>13648</v>
      </c>
      <c r="H138" s="72"/>
      <c r="I138" s="215"/>
      <c r="J138" s="215"/>
      <c r="K138" s="215"/>
    </row>
    <row r="139" spans="1:240" s="193" customFormat="1" ht="15" x14ac:dyDescent="0.25">
      <c r="A139" s="197"/>
      <c r="B139" s="198"/>
      <c r="C139" s="4" t="s">
        <v>12</v>
      </c>
      <c r="D139" s="202"/>
      <c r="E139" s="91">
        <v>5100</v>
      </c>
      <c r="F139" s="91">
        <v>3200</v>
      </c>
      <c r="G139" s="91">
        <v>4727</v>
      </c>
      <c r="H139" s="91"/>
      <c r="I139" s="215"/>
      <c r="J139" s="215"/>
      <c r="K139" s="215"/>
      <c r="L139" s="215"/>
      <c r="M139" s="215"/>
    </row>
    <row r="140" spans="1:240" s="193" customFormat="1" ht="15" x14ac:dyDescent="0.25">
      <c r="A140" s="197"/>
      <c r="B140" s="198"/>
      <c r="C140" s="4" t="s">
        <v>11</v>
      </c>
      <c r="D140" s="202"/>
      <c r="E140" s="72" t="s">
        <v>13649</v>
      </c>
      <c r="F140" s="72" t="s">
        <v>13650</v>
      </c>
      <c r="G140" s="72" t="s">
        <v>13651</v>
      </c>
      <c r="H140" s="72"/>
      <c r="I140" s="215"/>
      <c r="J140" s="215"/>
      <c r="K140" s="215"/>
    </row>
    <row r="141" spans="1:240" s="193" customFormat="1" ht="15" x14ac:dyDescent="0.25">
      <c r="A141" s="197"/>
      <c r="B141" s="198"/>
      <c r="C141" s="4" t="s">
        <v>10</v>
      </c>
      <c r="D141" s="202"/>
      <c r="E141" s="3" t="s">
        <v>13652</v>
      </c>
      <c r="F141" s="3" t="s">
        <v>6651</v>
      </c>
      <c r="G141" s="3" t="s">
        <v>13653</v>
      </c>
      <c r="H141" s="3"/>
      <c r="I141" s="215"/>
      <c r="J141" s="215"/>
      <c r="K141" s="215"/>
    </row>
    <row r="142" spans="1:240" s="193" customFormat="1" ht="15" x14ac:dyDescent="0.25">
      <c r="A142" s="199"/>
      <c r="B142" s="200"/>
      <c r="C142" s="4" t="s">
        <v>9</v>
      </c>
      <c r="D142" s="203"/>
      <c r="E142" s="2">
        <v>43657</v>
      </c>
      <c r="F142" s="2">
        <v>43658</v>
      </c>
      <c r="G142" s="2">
        <v>43658</v>
      </c>
      <c r="H142" s="2"/>
      <c r="I142" s="215"/>
      <c r="J142" s="215"/>
      <c r="K142" s="215"/>
    </row>
    <row r="143" spans="1:240" s="58" customFormat="1" ht="11.25" x14ac:dyDescent="0.2">
      <c r="A143" s="185"/>
      <c r="B143" s="186"/>
      <c r="C143" s="186"/>
      <c r="D143" s="187"/>
      <c r="E143" s="184"/>
      <c r="F143" s="184"/>
      <c r="G143" s="184"/>
      <c r="H143" s="184"/>
      <c r="I143" s="214"/>
      <c r="J143" s="214"/>
      <c r="K143" s="214"/>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c r="DT143" s="192"/>
      <c r="DU143" s="192"/>
      <c r="DV143" s="192"/>
      <c r="DW143" s="192"/>
      <c r="DX143" s="192"/>
      <c r="DY143" s="192"/>
      <c r="DZ143" s="192"/>
      <c r="EA143" s="192"/>
      <c r="EB143" s="192"/>
      <c r="EC143" s="192"/>
      <c r="ED143" s="192"/>
      <c r="EE143" s="192"/>
      <c r="EF143" s="192"/>
      <c r="EG143" s="192"/>
      <c r="EH143" s="192"/>
      <c r="EI143" s="192"/>
      <c r="EJ143" s="192"/>
      <c r="EK143" s="192"/>
      <c r="EL143" s="192"/>
      <c r="EM143" s="192"/>
      <c r="EN143" s="192"/>
      <c r="EO143" s="192"/>
      <c r="EP143" s="192"/>
      <c r="EQ143" s="192"/>
      <c r="ER143" s="192"/>
      <c r="ES143" s="192"/>
      <c r="ET143" s="192"/>
      <c r="EU143" s="192"/>
      <c r="EV143" s="192"/>
      <c r="EW143" s="192"/>
      <c r="EX143" s="192"/>
      <c r="EY143" s="192"/>
      <c r="EZ143" s="192"/>
      <c r="FA143" s="192"/>
      <c r="FB143" s="192"/>
      <c r="FC143" s="192"/>
      <c r="FD143" s="192"/>
      <c r="FE143" s="192"/>
      <c r="FF143" s="192"/>
      <c r="FG143" s="192"/>
      <c r="FH143" s="192"/>
      <c r="FI143" s="192"/>
      <c r="FJ143" s="192"/>
      <c r="FK143" s="192"/>
      <c r="FL143" s="192"/>
      <c r="FM143" s="192"/>
      <c r="FN143" s="192"/>
      <c r="FO143" s="192"/>
      <c r="FP143" s="192"/>
      <c r="FQ143" s="192"/>
      <c r="FR143" s="192"/>
      <c r="FS143" s="192"/>
      <c r="FT143" s="192"/>
      <c r="FU143" s="192"/>
      <c r="FV143" s="192"/>
      <c r="FW143" s="192"/>
      <c r="FX143" s="192"/>
      <c r="FY143" s="192"/>
      <c r="FZ143" s="192"/>
      <c r="GA143" s="192"/>
      <c r="GB143" s="192"/>
      <c r="GC143" s="192"/>
      <c r="GD143" s="192"/>
      <c r="GE143" s="192"/>
      <c r="GF143" s="192"/>
      <c r="GG143" s="192"/>
      <c r="GH143" s="192"/>
      <c r="GI143" s="192"/>
      <c r="GJ143" s="192"/>
      <c r="GK143" s="192"/>
      <c r="GL143" s="192"/>
      <c r="GM143" s="192"/>
      <c r="GN143" s="192"/>
      <c r="GO143" s="192"/>
      <c r="GP143" s="192"/>
      <c r="GQ143" s="192"/>
      <c r="GR143" s="192"/>
      <c r="GS143" s="192"/>
      <c r="GT143" s="192"/>
      <c r="GU143" s="192"/>
      <c r="GV143" s="192"/>
      <c r="GW143" s="192"/>
      <c r="GX143" s="192"/>
      <c r="GY143" s="192"/>
      <c r="GZ143" s="192"/>
      <c r="HA143" s="192"/>
      <c r="HB143" s="192"/>
      <c r="HC143" s="192"/>
      <c r="HD143" s="192"/>
      <c r="HE143" s="192"/>
      <c r="HF143" s="192"/>
      <c r="HG143" s="192"/>
      <c r="HH143" s="192"/>
      <c r="HI143" s="192"/>
      <c r="HJ143" s="192"/>
      <c r="HK143" s="192"/>
      <c r="HL143" s="192"/>
      <c r="HM143" s="192"/>
      <c r="HN143" s="192"/>
      <c r="HO143" s="192"/>
      <c r="HP143" s="192"/>
      <c r="HQ143" s="192"/>
      <c r="HR143" s="192"/>
      <c r="HS143" s="192"/>
      <c r="HT143" s="192"/>
      <c r="HU143" s="192"/>
      <c r="HV143" s="192"/>
      <c r="HW143" s="192"/>
      <c r="HX143" s="192"/>
      <c r="HY143" s="192"/>
      <c r="HZ143" s="192"/>
      <c r="IA143" s="192"/>
      <c r="IB143" s="192"/>
      <c r="IC143" s="192"/>
      <c r="ID143" s="192"/>
      <c r="IE143" s="192"/>
      <c r="IF143" s="192"/>
    </row>
    <row r="144" spans="1:240" s="193" customFormat="1" ht="33.75" x14ac:dyDescent="0.25">
      <c r="A144" s="222" t="s">
        <v>5844</v>
      </c>
      <c r="B144" s="223" t="s">
        <v>6654</v>
      </c>
      <c r="C144" s="224">
        <f>MIN(E146:H146)</f>
        <v>2900</v>
      </c>
      <c r="D144" s="225" t="s">
        <v>6454</v>
      </c>
      <c r="E144" s="226" t="s">
        <v>13644</v>
      </c>
      <c r="F144" s="226" t="s">
        <v>13645</v>
      </c>
      <c r="G144" s="226" t="s">
        <v>13646</v>
      </c>
      <c r="H144" s="226"/>
      <c r="I144" s="215" t="s">
        <v>258</v>
      </c>
      <c r="J144" s="215"/>
      <c r="K144" s="215"/>
    </row>
    <row r="145" spans="1:240" s="193" customFormat="1" ht="11.25" x14ac:dyDescent="0.25">
      <c r="A145" s="190"/>
      <c r="B145" s="196"/>
      <c r="C145" s="4" t="s">
        <v>378</v>
      </c>
      <c r="D145" s="201"/>
      <c r="E145" s="72" t="s">
        <v>13647</v>
      </c>
      <c r="F145" s="72" t="s">
        <v>6639</v>
      </c>
      <c r="G145" s="72" t="s">
        <v>13648</v>
      </c>
      <c r="H145" s="72"/>
      <c r="I145" s="215"/>
      <c r="J145" s="215"/>
      <c r="K145" s="215"/>
    </row>
    <row r="146" spans="1:240" s="193" customFormat="1" ht="15" x14ac:dyDescent="0.25">
      <c r="A146" s="197"/>
      <c r="B146" s="198"/>
      <c r="C146" s="4" t="s">
        <v>12</v>
      </c>
      <c r="D146" s="202"/>
      <c r="E146" s="91">
        <v>4150</v>
      </c>
      <c r="F146" s="91">
        <v>2900</v>
      </c>
      <c r="G146" s="91">
        <v>3198</v>
      </c>
      <c r="H146" s="91"/>
      <c r="I146" s="215"/>
      <c r="J146" s="215"/>
      <c r="K146" s="215"/>
      <c r="L146" s="215"/>
      <c r="M146" s="215"/>
    </row>
    <row r="147" spans="1:240" s="193" customFormat="1" ht="15" x14ac:dyDescent="0.25">
      <c r="A147" s="197"/>
      <c r="B147" s="198"/>
      <c r="C147" s="4" t="s">
        <v>11</v>
      </c>
      <c r="D147" s="202"/>
      <c r="E147" s="72" t="s">
        <v>13649</v>
      </c>
      <c r="F147" s="72" t="s">
        <v>13650</v>
      </c>
      <c r="G147" s="72" t="s">
        <v>13651</v>
      </c>
      <c r="H147" s="72"/>
      <c r="I147" s="215"/>
      <c r="J147" s="215"/>
      <c r="K147" s="215"/>
    </row>
    <row r="148" spans="1:240" s="193" customFormat="1" ht="15" x14ac:dyDescent="0.25">
      <c r="A148" s="197"/>
      <c r="B148" s="198"/>
      <c r="C148" s="4" t="s">
        <v>10</v>
      </c>
      <c r="D148" s="202"/>
      <c r="E148" s="3" t="s">
        <v>13652</v>
      </c>
      <c r="F148" s="3" t="s">
        <v>6651</v>
      </c>
      <c r="G148" s="3" t="s">
        <v>13653</v>
      </c>
      <c r="H148" s="3"/>
      <c r="I148" s="215"/>
      <c r="J148" s="215"/>
      <c r="K148" s="215"/>
    </row>
    <row r="149" spans="1:240" s="193" customFormat="1" ht="15" x14ac:dyDescent="0.25">
      <c r="A149" s="199"/>
      <c r="B149" s="200"/>
      <c r="C149" s="4" t="s">
        <v>9</v>
      </c>
      <c r="D149" s="203"/>
      <c r="E149" s="2">
        <v>43657</v>
      </c>
      <c r="F149" s="2">
        <v>43658</v>
      </c>
      <c r="G149" s="2">
        <v>43658</v>
      </c>
      <c r="H149" s="2"/>
      <c r="I149" s="215"/>
      <c r="J149" s="215"/>
      <c r="K149" s="215"/>
    </row>
    <row r="150" spans="1:240" s="58" customFormat="1" ht="11.25" x14ac:dyDescent="0.2">
      <c r="A150" s="185"/>
      <c r="B150" s="186"/>
      <c r="C150" s="186"/>
      <c r="D150" s="187"/>
      <c r="E150" s="184"/>
      <c r="F150" s="184"/>
      <c r="G150" s="184"/>
      <c r="H150" s="184"/>
      <c r="I150" s="214"/>
      <c r="J150" s="214"/>
      <c r="K150" s="214"/>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c r="DT150" s="192"/>
      <c r="DU150" s="192"/>
      <c r="DV150" s="192"/>
      <c r="DW150" s="192"/>
      <c r="DX150" s="192"/>
      <c r="DY150" s="192"/>
      <c r="DZ150" s="192"/>
      <c r="EA150" s="192"/>
      <c r="EB150" s="192"/>
      <c r="EC150" s="192"/>
      <c r="ED150" s="192"/>
      <c r="EE150" s="192"/>
      <c r="EF150" s="192"/>
      <c r="EG150" s="192"/>
      <c r="EH150" s="192"/>
      <c r="EI150" s="192"/>
      <c r="EJ150" s="192"/>
      <c r="EK150" s="192"/>
      <c r="EL150" s="192"/>
      <c r="EM150" s="192"/>
      <c r="EN150" s="192"/>
      <c r="EO150" s="192"/>
      <c r="EP150" s="192"/>
      <c r="EQ150" s="192"/>
      <c r="ER150" s="192"/>
      <c r="ES150" s="192"/>
      <c r="ET150" s="192"/>
      <c r="EU150" s="192"/>
      <c r="EV150" s="192"/>
      <c r="EW150" s="192"/>
      <c r="EX150" s="192"/>
      <c r="EY150" s="192"/>
      <c r="EZ150" s="192"/>
      <c r="FA150" s="192"/>
      <c r="FB150" s="192"/>
      <c r="FC150" s="192"/>
      <c r="FD150" s="192"/>
      <c r="FE150" s="192"/>
      <c r="FF150" s="192"/>
      <c r="FG150" s="192"/>
      <c r="FH150" s="192"/>
      <c r="FI150" s="192"/>
      <c r="FJ150" s="192"/>
      <c r="FK150" s="192"/>
      <c r="FL150" s="192"/>
      <c r="FM150" s="192"/>
      <c r="FN150" s="192"/>
      <c r="FO150" s="192"/>
      <c r="FP150" s="192"/>
      <c r="FQ150" s="192"/>
      <c r="FR150" s="192"/>
      <c r="FS150" s="192"/>
      <c r="FT150" s="192"/>
      <c r="FU150" s="192"/>
      <c r="FV150" s="192"/>
      <c r="FW150" s="192"/>
      <c r="FX150" s="192"/>
      <c r="FY150" s="192"/>
      <c r="FZ150" s="192"/>
      <c r="GA150" s="192"/>
      <c r="GB150" s="192"/>
      <c r="GC150" s="192"/>
      <c r="GD150" s="192"/>
      <c r="GE150" s="192"/>
      <c r="GF150" s="192"/>
      <c r="GG150" s="192"/>
      <c r="GH150" s="192"/>
      <c r="GI150" s="192"/>
      <c r="GJ150" s="192"/>
      <c r="GK150" s="192"/>
      <c r="GL150" s="192"/>
      <c r="GM150" s="192"/>
      <c r="GN150" s="192"/>
      <c r="GO150" s="192"/>
      <c r="GP150" s="192"/>
      <c r="GQ150" s="192"/>
      <c r="GR150" s="192"/>
      <c r="GS150" s="192"/>
      <c r="GT150" s="192"/>
      <c r="GU150" s="192"/>
      <c r="GV150" s="192"/>
      <c r="GW150" s="192"/>
      <c r="GX150" s="192"/>
      <c r="GY150" s="192"/>
      <c r="GZ150" s="192"/>
      <c r="HA150" s="192"/>
      <c r="HB150" s="192"/>
      <c r="HC150" s="192"/>
      <c r="HD150" s="192"/>
      <c r="HE150" s="192"/>
      <c r="HF150" s="192"/>
      <c r="HG150" s="192"/>
      <c r="HH150" s="192"/>
      <c r="HI150" s="192"/>
      <c r="HJ150" s="192"/>
      <c r="HK150" s="192"/>
      <c r="HL150" s="192"/>
      <c r="HM150" s="192"/>
      <c r="HN150" s="192"/>
      <c r="HO150" s="192"/>
      <c r="HP150" s="192"/>
      <c r="HQ150" s="192"/>
      <c r="HR150" s="192"/>
      <c r="HS150" s="192"/>
      <c r="HT150" s="192"/>
      <c r="HU150" s="192"/>
      <c r="HV150" s="192"/>
      <c r="HW150" s="192"/>
      <c r="HX150" s="192"/>
      <c r="HY150" s="192"/>
      <c r="HZ150" s="192"/>
      <c r="IA150" s="192"/>
      <c r="IB150" s="192"/>
      <c r="IC150" s="192"/>
      <c r="ID150" s="192"/>
      <c r="IE150" s="192"/>
      <c r="IF150" s="192"/>
    </row>
    <row r="151" spans="1:240" s="193" customFormat="1" ht="33.75" x14ac:dyDescent="0.25">
      <c r="A151" s="222" t="s">
        <v>5845</v>
      </c>
      <c r="B151" s="223" t="s">
        <v>6660</v>
      </c>
      <c r="C151" s="224">
        <f>MIN(E153:H153)</f>
        <v>1800</v>
      </c>
      <c r="D151" s="225" t="s">
        <v>6454</v>
      </c>
      <c r="E151" s="226" t="s">
        <v>13644</v>
      </c>
      <c r="F151" s="226" t="s">
        <v>13645</v>
      </c>
      <c r="G151" s="226" t="s">
        <v>13646</v>
      </c>
      <c r="H151" s="226"/>
      <c r="I151" s="215" t="s">
        <v>258</v>
      </c>
      <c r="J151" s="215"/>
      <c r="K151" s="215"/>
    </row>
    <row r="152" spans="1:240" s="193" customFormat="1" ht="11.25" x14ac:dyDescent="0.25">
      <c r="A152" s="190"/>
      <c r="B152" s="196"/>
      <c r="C152" s="4" t="s">
        <v>378</v>
      </c>
      <c r="D152" s="201"/>
      <c r="E152" s="72" t="s">
        <v>13647</v>
      </c>
      <c r="F152" s="72" t="s">
        <v>6639</v>
      </c>
      <c r="G152" s="72" t="s">
        <v>13648</v>
      </c>
      <c r="H152" s="72"/>
      <c r="I152" s="215"/>
      <c r="J152" s="215"/>
      <c r="K152" s="215"/>
    </row>
    <row r="153" spans="1:240" s="193" customFormat="1" ht="15" x14ac:dyDescent="0.25">
      <c r="A153" s="197"/>
      <c r="B153" s="198"/>
      <c r="C153" s="4" t="s">
        <v>12</v>
      </c>
      <c r="D153" s="202"/>
      <c r="E153" s="91">
        <v>3450</v>
      </c>
      <c r="F153" s="91">
        <v>1800</v>
      </c>
      <c r="G153" s="91">
        <v>2079</v>
      </c>
      <c r="H153" s="91"/>
      <c r="I153" s="215"/>
      <c r="J153" s="215"/>
      <c r="K153" s="215"/>
      <c r="L153" s="215"/>
      <c r="M153" s="215"/>
    </row>
    <row r="154" spans="1:240" s="193" customFormat="1" ht="15" x14ac:dyDescent="0.25">
      <c r="A154" s="197"/>
      <c r="B154" s="198"/>
      <c r="C154" s="4" t="s">
        <v>11</v>
      </c>
      <c r="D154" s="202"/>
      <c r="E154" s="72" t="s">
        <v>13649</v>
      </c>
      <c r="F154" s="72" t="s">
        <v>13650</v>
      </c>
      <c r="G154" s="72" t="s">
        <v>13651</v>
      </c>
      <c r="H154" s="72"/>
      <c r="I154" s="215"/>
      <c r="J154" s="215"/>
      <c r="K154" s="215"/>
    </row>
    <row r="155" spans="1:240" s="193" customFormat="1" ht="15" x14ac:dyDescent="0.25">
      <c r="A155" s="197"/>
      <c r="B155" s="198"/>
      <c r="C155" s="4" t="s">
        <v>10</v>
      </c>
      <c r="D155" s="202"/>
      <c r="E155" s="3" t="s">
        <v>13652</v>
      </c>
      <c r="F155" s="3" t="s">
        <v>6651</v>
      </c>
      <c r="G155" s="3" t="s">
        <v>13653</v>
      </c>
      <c r="H155" s="3"/>
      <c r="I155" s="215"/>
      <c r="J155" s="215"/>
      <c r="K155" s="215"/>
    </row>
    <row r="156" spans="1:240" s="193" customFormat="1" ht="15" x14ac:dyDescent="0.25">
      <c r="A156" s="199"/>
      <c r="B156" s="200"/>
      <c r="C156" s="4" t="s">
        <v>9</v>
      </c>
      <c r="D156" s="203"/>
      <c r="E156" s="2">
        <v>43657</v>
      </c>
      <c r="F156" s="2">
        <v>43658</v>
      </c>
      <c r="G156" s="2">
        <v>43658</v>
      </c>
      <c r="H156" s="2"/>
      <c r="I156" s="215"/>
      <c r="J156" s="215"/>
      <c r="K156" s="215"/>
    </row>
    <row r="157" spans="1:240" s="58" customFormat="1" ht="11.25" x14ac:dyDescent="0.2">
      <c r="A157" s="185"/>
      <c r="B157" s="186"/>
      <c r="C157" s="186"/>
      <c r="D157" s="187"/>
      <c r="E157" s="184"/>
      <c r="F157" s="184"/>
      <c r="G157" s="184"/>
      <c r="H157" s="184"/>
      <c r="I157" s="214"/>
      <c r="J157" s="214"/>
      <c r="K157" s="214"/>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c r="DT157" s="192"/>
      <c r="DU157" s="192"/>
      <c r="DV157" s="192"/>
      <c r="DW157" s="192"/>
      <c r="DX157" s="192"/>
      <c r="DY157" s="192"/>
      <c r="DZ157" s="192"/>
      <c r="EA157" s="192"/>
      <c r="EB157" s="192"/>
      <c r="EC157" s="192"/>
      <c r="ED157" s="192"/>
      <c r="EE157" s="192"/>
      <c r="EF157" s="192"/>
      <c r="EG157" s="192"/>
      <c r="EH157" s="192"/>
      <c r="EI157" s="192"/>
      <c r="EJ157" s="192"/>
      <c r="EK157" s="192"/>
      <c r="EL157" s="192"/>
      <c r="EM157" s="192"/>
      <c r="EN157" s="192"/>
      <c r="EO157" s="192"/>
      <c r="EP157" s="192"/>
      <c r="EQ157" s="192"/>
      <c r="ER157" s="192"/>
      <c r="ES157" s="192"/>
      <c r="ET157" s="192"/>
      <c r="EU157" s="192"/>
      <c r="EV157" s="192"/>
      <c r="EW157" s="192"/>
      <c r="EX157" s="192"/>
      <c r="EY157" s="192"/>
      <c r="EZ157" s="192"/>
      <c r="FA157" s="192"/>
      <c r="FB157" s="192"/>
      <c r="FC157" s="192"/>
      <c r="FD157" s="192"/>
      <c r="FE157" s="192"/>
      <c r="FF157" s="192"/>
      <c r="FG157" s="192"/>
      <c r="FH157" s="192"/>
      <c r="FI157" s="192"/>
      <c r="FJ157" s="192"/>
      <c r="FK157" s="192"/>
      <c r="FL157" s="192"/>
      <c r="FM157" s="192"/>
      <c r="FN157" s="192"/>
      <c r="FO157" s="192"/>
      <c r="FP157" s="192"/>
      <c r="FQ157" s="192"/>
      <c r="FR157" s="192"/>
      <c r="FS157" s="192"/>
      <c r="FT157" s="192"/>
      <c r="FU157" s="192"/>
      <c r="FV157" s="192"/>
      <c r="FW157" s="192"/>
      <c r="FX157" s="192"/>
      <c r="FY157" s="192"/>
      <c r="FZ157" s="192"/>
      <c r="GA157" s="192"/>
      <c r="GB157" s="192"/>
      <c r="GC157" s="192"/>
      <c r="GD157" s="192"/>
      <c r="GE157" s="192"/>
      <c r="GF157" s="192"/>
      <c r="GG157" s="192"/>
      <c r="GH157" s="192"/>
      <c r="GI157" s="192"/>
      <c r="GJ157" s="192"/>
      <c r="GK157" s="192"/>
      <c r="GL157" s="192"/>
      <c r="GM157" s="192"/>
      <c r="GN157" s="192"/>
      <c r="GO157" s="192"/>
      <c r="GP157" s="192"/>
      <c r="GQ157" s="192"/>
      <c r="GR157" s="192"/>
      <c r="GS157" s="192"/>
      <c r="GT157" s="192"/>
      <c r="GU157" s="192"/>
      <c r="GV157" s="192"/>
      <c r="GW157" s="192"/>
      <c r="GX157" s="192"/>
      <c r="GY157" s="192"/>
      <c r="GZ157" s="192"/>
      <c r="HA157" s="192"/>
      <c r="HB157" s="192"/>
      <c r="HC157" s="192"/>
      <c r="HD157" s="192"/>
      <c r="HE157" s="192"/>
      <c r="HF157" s="192"/>
      <c r="HG157" s="192"/>
      <c r="HH157" s="192"/>
      <c r="HI157" s="192"/>
      <c r="HJ157" s="192"/>
      <c r="HK157" s="192"/>
      <c r="HL157" s="192"/>
      <c r="HM157" s="192"/>
      <c r="HN157" s="192"/>
      <c r="HO157" s="192"/>
      <c r="HP157" s="192"/>
      <c r="HQ157" s="192"/>
      <c r="HR157" s="192"/>
      <c r="HS157" s="192"/>
      <c r="HT157" s="192"/>
      <c r="HU157" s="192"/>
      <c r="HV157" s="192"/>
      <c r="HW157" s="192"/>
      <c r="HX157" s="192"/>
      <c r="HY157" s="192"/>
      <c r="HZ157" s="192"/>
      <c r="IA157" s="192"/>
      <c r="IB157" s="192"/>
      <c r="IC157" s="192"/>
      <c r="ID157" s="192"/>
      <c r="IE157" s="192"/>
      <c r="IF157" s="192"/>
    </row>
    <row r="158" spans="1:240" s="193" customFormat="1" ht="33.75" x14ac:dyDescent="0.25">
      <c r="A158" s="222" t="s">
        <v>5846</v>
      </c>
      <c r="B158" s="223" t="s">
        <v>6669</v>
      </c>
      <c r="C158" s="224">
        <f>MIN(E160:H160)</f>
        <v>1700</v>
      </c>
      <c r="D158" s="225" t="s">
        <v>6454</v>
      </c>
      <c r="E158" s="226" t="s">
        <v>13644</v>
      </c>
      <c r="F158" s="226" t="s">
        <v>13645</v>
      </c>
      <c r="G158" s="226" t="s">
        <v>13646</v>
      </c>
      <c r="H158" s="226"/>
      <c r="I158" s="215" t="s">
        <v>258</v>
      </c>
      <c r="J158" s="215"/>
      <c r="K158" s="215"/>
    </row>
    <row r="159" spans="1:240" s="193" customFormat="1" ht="11.25" x14ac:dyDescent="0.25">
      <c r="A159" s="190"/>
      <c r="B159" s="196"/>
      <c r="C159" s="4" t="s">
        <v>378</v>
      </c>
      <c r="D159" s="201"/>
      <c r="E159" s="72" t="s">
        <v>13647</v>
      </c>
      <c r="F159" s="72" t="s">
        <v>6639</v>
      </c>
      <c r="G159" s="72" t="s">
        <v>13648</v>
      </c>
      <c r="H159" s="72"/>
      <c r="I159" s="215"/>
      <c r="J159" s="215"/>
      <c r="K159" s="215"/>
    </row>
    <row r="160" spans="1:240" s="193" customFormat="1" ht="15" x14ac:dyDescent="0.25">
      <c r="A160" s="197"/>
      <c r="B160" s="198"/>
      <c r="C160" s="4" t="s">
        <v>12</v>
      </c>
      <c r="D160" s="202"/>
      <c r="E160" s="91">
        <v>3250</v>
      </c>
      <c r="F160" s="91">
        <v>1700</v>
      </c>
      <c r="G160" s="91">
        <v>1986</v>
      </c>
      <c r="H160" s="91"/>
      <c r="I160" s="215"/>
      <c r="J160" s="215"/>
      <c r="K160" s="215"/>
      <c r="L160" s="215"/>
      <c r="M160" s="215"/>
    </row>
    <row r="161" spans="1:13" s="193" customFormat="1" ht="15" x14ac:dyDescent="0.25">
      <c r="A161" s="197"/>
      <c r="B161" s="198"/>
      <c r="C161" s="4" t="s">
        <v>11</v>
      </c>
      <c r="D161" s="202"/>
      <c r="E161" s="72" t="s">
        <v>13649</v>
      </c>
      <c r="F161" s="72" t="s">
        <v>13650</v>
      </c>
      <c r="G161" s="72" t="s">
        <v>13651</v>
      </c>
      <c r="H161" s="72"/>
      <c r="I161" s="215"/>
      <c r="J161" s="215"/>
      <c r="K161" s="215"/>
    </row>
    <row r="162" spans="1:13" s="193" customFormat="1" ht="15" x14ac:dyDescent="0.25">
      <c r="A162" s="197"/>
      <c r="B162" s="198"/>
      <c r="C162" s="4" t="s">
        <v>10</v>
      </c>
      <c r="D162" s="202"/>
      <c r="E162" s="3" t="s">
        <v>13652</v>
      </c>
      <c r="F162" s="3" t="s">
        <v>6651</v>
      </c>
      <c r="G162" s="3" t="s">
        <v>13653</v>
      </c>
      <c r="H162" s="3"/>
      <c r="I162" s="215"/>
      <c r="J162" s="215"/>
      <c r="K162" s="215"/>
    </row>
    <row r="163" spans="1:13" s="193" customFormat="1" ht="15" x14ac:dyDescent="0.25">
      <c r="A163" s="199"/>
      <c r="B163" s="200"/>
      <c r="C163" s="4" t="s">
        <v>9</v>
      </c>
      <c r="D163" s="203"/>
      <c r="E163" s="2">
        <v>43657</v>
      </c>
      <c r="F163" s="2">
        <v>43658</v>
      </c>
      <c r="G163" s="2">
        <v>43658</v>
      </c>
      <c r="H163" s="2"/>
      <c r="I163" s="215"/>
      <c r="J163" s="215"/>
      <c r="K163" s="215"/>
    </row>
    <row r="164" spans="1:13" s="192" customFormat="1" ht="11.25" x14ac:dyDescent="0.25">
      <c r="A164" s="336"/>
      <c r="B164" s="337"/>
      <c r="C164" s="337"/>
      <c r="D164" s="337"/>
      <c r="E164" s="337"/>
      <c r="F164" s="403"/>
      <c r="G164" s="337"/>
      <c r="H164" s="337"/>
      <c r="I164" s="214"/>
      <c r="J164" s="214"/>
      <c r="K164" s="214"/>
    </row>
    <row r="165" spans="1:13" s="193" customFormat="1" ht="33.75" x14ac:dyDescent="0.25">
      <c r="A165" s="222" t="s">
        <v>5847</v>
      </c>
      <c r="B165" s="223" t="s">
        <v>6662</v>
      </c>
      <c r="C165" s="224">
        <f>MIN(E167:H167)</f>
        <v>1700</v>
      </c>
      <c r="D165" s="225" t="s">
        <v>6454</v>
      </c>
      <c r="E165" s="226" t="s">
        <v>13644</v>
      </c>
      <c r="F165" s="226" t="s">
        <v>13645</v>
      </c>
      <c r="G165" s="226" t="s">
        <v>13646</v>
      </c>
      <c r="H165" s="226"/>
      <c r="I165" s="215" t="s">
        <v>258</v>
      </c>
      <c r="J165" s="215"/>
      <c r="K165" s="215"/>
    </row>
    <row r="166" spans="1:13" s="193" customFormat="1" ht="11.25" x14ac:dyDescent="0.25">
      <c r="A166" s="190"/>
      <c r="B166" s="196"/>
      <c r="C166" s="4" t="s">
        <v>378</v>
      </c>
      <c r="D166" s="201"/>
      <c r="E166" s="72" t="s">
        <v>13647</v>
      </c>
      <c r="F166" s="72" t="s">
        <v>6639</v>
      </c>
      <c r="G166" s="72" t="s">
        <v>13648</v>
      </c>
      <c r="H166" s="72"/>
      <c r="I166" s="215"/>
      <c r="J166" s="215"/>
      <c r="K166" s="215"/>
    </row>
    <row r="167" spans="1:13" s="193" customFormat="1" ht="15" x14ac:dyDescent="0.25">
      <c r="A167" s="197"/>
      <c r="B167" s="198"/>
      <c r="C167" s="4" t="s">
        <v>12</v>
      </c>
      <c r="D167" s="270"/>
      <c r="E167" s="91">
        <v>2550</v>
      </c>
      <c r="F167" s="91">
        <v>1700</v>
      </c>
      <c r="G167" s="91">
        <v>1860</v>
      </c>
      <c r="H167" s="91"/>
      <c r="I167" s="215"/>
      <c r="J167" s="215"/>
      <c r="K167" s="215"/>
      <c r="L167" s="215"/>
      <c r="M167" s="215"/>
    </row>
    <row r="168" spans="1:13" s="193" customFormat="1" ht="15" x14ac:dyDescent="0.25">
      <c r="A168" s="197"/>
      <c r="B168" s="198"/>
      <c r="C168" s="4" t="s">
        <v>11</v>
      </c>
      <c r="D168" s="270"/>
      <c r="E168" s="72" t="s">
        <v>13649</v>
      </c>
      <c r="F168" s="72" t="s">
        <v>13650</v>
      </c>
      <c r="G168" s="72" t="s">
        <v>13651</v>
      </c>
      <c r="H168" s="72"/>
      <c r="I168" s="215"/>
      <c r="J168" s="215"/>
      <c r="K168" s="215"/>
    </row>
    <row r="169" spans="1:13" s="193" customFormat="1" ht="15" x14ac:dyDescent="0.25">
      <c r="A169" s="197"/>
      <c r="B169" s="198"/>
      <c r="C169" s="4" t="s">
        <v>10</v>
      </c>
      <c r="D169" s="270"/>
      <c r="E169" s="3" t="s">
        <v>13652</v>
      </c>
      <c r="F169" s="3" t="s">
        <v>6651</v>
      </c>
      <c r="G169" s="3" t="s">
        <v>13653</v>
      </c>
      <c r="H169" s="3"/>
      <c r="I169" s="215"/>
      <c r="J169" s="215"/>
      <c r="K169" s="215"/>
    </row>
    <row r="170" spans="1:13" s="193" customFormat="1" ht="15" x14ac:dyDescent="0.25">
      <c r="A170" s="199"/>
      <c r="B170" s="200"/>
      <c r="C170" s="4" t="s">
        <v>9</v>
      </c>
      <c r="D170" s="274"/>
      <c r="E170" s="2">
        <v>43657</v>
      </c>
      <c r="F170" s="2">
        <v>43628</v>
      </c>
      <c r="G170" s="2">
        <v>43658</v>
      </c>
      <c r="H170" s="2"/>
      <c r="I170" s="215"/>
      <c r="J170" s="215"/>
      <c r="K170" s="215"/>
    </row>
    <row r="171" spans="1:13" s="192" customFormat="1" ht="11.25" x14ac:dyDescent="0.25">
      <c r="A171" s="346"/>
      <c r="B171" s="347"/>
      <c r="C171" s="347"/>
      <c r="D171" s="347"/>
      <c r="E171" s="347"/>
      <c r="F171" s="347"/>
      <c r="G171" s="347"/>
      <c r="H171" s="347"/>
      <c r="I171" s="214"/>
      <c r="J171" s="214"/>
      <c r="K171" s="214"/>
    </row>
    <row r="172" spans="1:13" s="193" customFormat="1" ht="45" x14ac:dyDescent="0.25">
      <c r="A172" s="222" t="s">
        <v>5848</v>
      </c>
      <c r="B172" s="223" t="s">
        <v>6663</v>
      </c>
      <c r="C172" s="224">
        <f>MIN(E174:H174)</f>
        <v>2800</v>
      </c>
      <c r="D172" s="225" t="s">
        <v>6454</v>
      </c>
      <c r="E172" s="226" t="s">
        <v>13644</v>
      </c>
      <c r="F172" s="226" t="s">
        <v>13645</v>
      </c>
      <c r="G172" s="226" t="s">
        <v>13646</v>
      </c>
      <c r="H172" s="226"/>
      <c r="I172" s="215" t="s">
        <v>258</v>
      </c>
      <c r="J172" s="215"/>
      <c r="K172" s="215"/>
    </row>
    <row r="173" spans="1:13" s="193" customFormat="1" ht="11.25" x14ac:dyDescent="0.25">
      <c r="A173" s="190"/>
      <c r="B173" s="196"/>
      <c r="C173" s="4" t="s">
        <v>378</v>
      </c>
      <c r="D173" s="201"/>
      <c r="E173" s="72" t="s">
        <v>13647</v>
      </c>
      <c r="F173" s="72" t="s">
        <v>6639</v>
      </c>
      <c r="G173" s="72" t="s">
        <v>13648</v>
      </c>
      <c r="H173" s="72"/>
      <c r="I173" s="215"/>
      <c r="J173" s="215"/>
      <c r="K173" s="215"/>
    </row>
    <row r="174" spans="1:13" s="193" customFormat="1" ht="15" x14ac:dyDescent="0.25">
      <c r="A174" s="197"/>
      <c r="B174" s="198"/>
      <c r="C174" s="4" t="s">
        <v>12</v>
      </c>
      <c r="D174" s="202"/>
      <c r="E174" s="91">
        <v>4550</v>
      </c>
      <c r="F174" s="91">
        <v>2800</v>
      </c>
      <c r="G174" s="91">
        <v>5135</v>
      </c>
      <c r="H174" s="91"/>
      <c r="I174" s="215"/>
      <c r="J174" s="215"/>
      <c r="K174" s="215"/>
      <c r="L174" s="215"/>
      <c r="M174" s="215"/>
    </row>
    <row r="175" spans="1:13" s="193" customFormat="1" ht="15" x14ac:dyDescent="0.25">
      <c r="A175" s="197"/>
      <c r="B175" s="198"/>
      <c r="C175" s="4" t="s">
        <v>11</v>
      </c>
      <c r="D175" s="202"/>
      <c r="E175" s="72" t="s">
        <v>13649</v>
      </c>
      <c r="F175" s="72" t="s">
        <v>13650</v>
      </c>
      <c r="G175" s="72" t="s">
        <v>13651</v>
      </c>
      <c r="H175" s="72"/>
      <c r="I175" s="215"/>
      <c r="J175" s="215"/>
      <c r="K175" s="215"/>
    </row>
    <row r="176" spans="1:13" s="193" customFormat="1" ht="15" x14ac:dyDescent="0.25">
      <c r="A176" s="197"/>
      <c r="B176" s="198"/>
      <c r="C176" s="4" t="s">
        <v>10</v>
      </c>
      <c r="D176" s="202"/>
      <c r="E176" s="3" t="s">
        <v>13652</v>
      </c>
      <c r="F176" s="3" t="s">
        <v>6651</v>
      </c>
      <c r="G176" s="3" t="s">
        <v>13653</v>
      </c>
      <c r="H176" s="3"/>
      <c r="I176" s="215"/>
      <c r="J176" s="215"/>
      <c r="K176" s="215"/>
    </row>
    <row r="177" spans="1:13" s="193" customFormat="1" ht="15" x14ac:dyDescent="0.25">
      <c r="A177" s="199"/>
      <c r="B177" s="200"/>
      <c r="C177" s="4" t="s">
        <v>9</v>
      </c>
      <c r="D177" s="203"/>
      <c r="E177" s="2">
        <v>43657</v>
      </c>
      <c r="F177" s="2">
        <v>43628</v>
      </c>
      <c r="G177" s="2">
        <v>43658</v>
      </c>
      <c r="H177" s="2"/>
      <c r="I177" s="215"/>
      <c r="J177" s="215"/>
      <c r="K177" s="215"/>
    </row>
    <row r="178" spans="1:13" ht="15" x14ac:dyDescent="0.25">
      <c r="A178" s="6"/>
      <c r="B178" s="5"/>
      <c r="C178" s="5"/>
      <c r="D178" s="5"/>
      <c r="E178" s="5"/>
      <c r="F178" s="5"/>
      <c r="G178" s="5"/>
      <c r="H178" s="5"/>
    </row>
    <row r="179" spans="1:13" s="193" customFormat="1" ht="33.75" x14ac:dyDescent="0.25">
      <c r="A179" s="222" t="s">
        <v>5849</v>
      </c>
      <c r="B179" s="223" t="s">
        <v>6664</v>
      </c>
      <c r="C179" s="224">
        <f>MIN(E181:H181)</f>
        <v>2400</v>
      </c>
      <c r="D179" s="225" t="s">
        <v>6454</v>
      </c>
      <c r="E179" s="226" t="s">
        <v>13644</v>
      </c>
      <c r="F179" s="226" t="s">
        <v>13645</v>
      </c>
      <c r="G179" s="226" t="s">
        <v>13646</v>
      </c>
      <c r="H179" s="226"/>
      <c r="I179" s="215" t="s">
        <v>258</v>
      </c>
      <c r="J179" s="215"/>
      <c r="K179" s="215"/>
    </row>
    <row r="180" spans="1:13" s="193" customFormat="1" ht="11.25" x14ac:dyDescent="0.25">
      <c r="A180" s="190"/>
      <c r="B180" s="196"/>
      <c r="C180" s="4" t="s">
        <v>378</v>
      </c>
      <c r="D180" s="201"/>
      <c r="E180" s="72" t="s">
        <v>13647</v>
      </c>
      <c r="F180" s="72" t="s">
        <v>6639</v>
      </c>
      <c r="G180" s="72" t="s">
        <v>13648</v>
      </c>
      <c r="H180" s="72"/>
      <c r="I180" s="215"/>
      <c r="J180" s="215"/>
      <c r="K180" s="215"/>
    </row>
    <row r="181" spans="1:13" s="193" customFormat="1" ht="15" x14ac:dyDescent="0.25">
      <c r="A181" s="197"/>
      <c r="B181" s="198"/>
      <c r="C181" s="4" t="s">
        <v>12</v>
      </c>
      <c r="D181" s="202"/>
      <c r="E181" s="91">
        <v>3950</v>
      </c>
      <c r="F181" s="91">
        <v>2400</v>
      </c>
      <c r="G181" s="91">
        <v>2828</v>
      </c>
      <c r="H181" s="91"/>
      <c r="I181" s="215"/>
      <c r="J181" s="215"/>
      <c r="K181" s="215"/>
      <c r="L181" s="215"/>
      <c r="M181" s="215"/>
    </row>
    <row r="182" spans="1:13" s="193" customFormat="1" ht="15" x14ac:dyDescent="0.25">
      <c r="A182" s="197"/>
      <c r="B182" s="198"/>
      <c r="C182" s="4" t="s">
        <v>11</v>
      </c>
      <c r="D182" s="202"/>
      <c r="E182" s="72" t="s">
        <v>13649</v>
      </c>
      <c r="F182" s="72" t="s">
        <v>13650</v>
      </c>
      <c r="G182" s="72" t="s">
        <v>13651</v>
      </c>
      <c r="H182" s="72"/>
      <c r="I182" s="215"/>
      <c r="J182" s="215"/>
      <c r="K182" s="215"/>
    </row>
    <row r="183" spans="1:13" s="193" customFormat="1" ht="15" x14ac:dyDescent="0.25">
      <c r="A183" s="197"/>
      <c r="B183" s="198"/>
      <c r="C183" s="4" t="s">
        <v>10</v>
      </c>
      <c r="D183" s="202"/>
      <c r="E183" s="3" t="s">
        <v>13652</v>
      </c>
      <c r="F183" s="3" t="s">
        <v>6651</v>
      </c>
      <c r="G183" s="3" t="s">
        <v>13653</v>
      </c>
      <c r="H183" s="3"/>
      <c r="I183" s="215"/>
      <c r="J183" s="215"/>
      <c r="K183" s="215"/>
    </row>
    <row r="184" spans="1:13" s="193" customFormat="1" ht="15" x14ac:dyDescent="0.25">
      <c r="A184" s="199"/>
      <c r="B184" s="200"/>
      <c r="C184" s="4" t="s">
        <v>9</v>
      </c>
      <c r="D184" s="203"/>
      <c r="E184" s="2">
        <v>43657</v>
      </c>
      <c r="F184" s="2">
        <v>43628</v>
      </c>
      <c r="G184" s="2">
        <v>43658</v>
      </c>
      <c r="H184" s="2"/>
      <c r="I184" s="215"/>
      <c r="J184" s="215"/>
      <c r="K184" s="215"/>
    </row>
    <row r="185" spans="1:13" x14ac:dyDescent="0.25">
      <c r="A185" s="204"/>
      <c r="B185" s="205"/>
      <c r="C185" s="205"/>
      <c r="D185" s="194"/>
      <c r="E185" s="206"/>
      <c r="F185" s="206"/>
      <c r="G185" s="206"/>
      <c r="H185" s="206"/>
    </row>
    <row r="186" spans="1:13" s="193" customFormat="1" ht="22.5" x14ac:dyDescent="0.25">
      <c r="A186" s="222" t="s">
        <v>5850</v>
      </c>
      <c r="B186" s="223" t="s">
        <v>6665</v>
      </c>
      <c r="C186" s="224">
        <f>MIN(E188:H188)</f>
        <v>383.9</v>
      </c>
      <c r="D186" s="225" t="s">
        <v>6454</v>
      </c>
      <c r="E186" s="226" t="s">
        <v>13654</v>
      </c>
      <c r="F186" s="226" t="s">
        <v>6941</v>
      </c>
      <c r="G186" s="226" t="s">
        <v>13655</v>
      </c>
      <c r="H186" s="226" t="s">
        <v>13656</v>
      </c>
      <c r="I186" s="215" t="s">
        <v>258</v>
      </c>
      <c r="J186" s="215"/>
      <c r="K186" s="215"/>
    </row>
    <row r="187" spans="1:13" s="193" customFormat="1" ht="22.5" x14ac:dyDescent="0.25">
      <c r="A187" s="190"/>
      <c r="B187" s="196"/>
      <c r="C187" s="4" t="s">
        <v>378</v>
      </c>
      <c r="D187" s="201"/>
      <c r="E187" s="72" t="s">
        <v>13657</v>
      </c>
      <c r="F187" s="72" t="s">
        <v>13658</v>
      </c>
      <c r="G187" s="72" t="s">
        <v>13659</v>
      </c>
      <c r="H187" s="72" t="s">
        <v>13660</v>
      </c>
      <c r="I187" s="215"/>
      <c r="J187" s="215"/>
      <c r="K187" s="215"/>
    </row>
    <row r="188" spans="1:13" s="193" customFormat="1" ht="15" x14ac:dyDescent="0.25">
      <c r="A188" s="197"/>
      <c r="B188" s="198"/>
      <c r="C188" s="4" t="s">
        <v>12</v>
      </c>
      <c r="D188" s="202"/>
      <c r="E188" s="91">
        <v>383.9</v>
      </c>
      <c r="F188" s="91">
        <v>409.28</v>
      </c>
      <c r="G188" s="91">
        <v>464.94</v>
      </c>
      <c r="H188" s="91">
        <v>395.9</v>
      </c>
      <c r="I188" s="215"/>
      <c r="J188" s="215"/>
      <c r="K188" s="215"/>
      <c r="L188" s="215"/>
      <c r="M188" s="215"/>
    </row>
    <row r="189" spans="1:13" s="193" customFormat="1" ht="15" x14ac:dyDescent="0.25">
      <c r="A189" s="197"/>
      <c r="B189" s="198"/>
      <c r="C189" s="4" t="s">
        <v>11</v>
      </c>
      <c r="D189" s="202"/>
      <c r="E189" s="72" t="s">
        <v>13661</v>
      </c>
      <c r="F189" s="72" t="s">
        <v>6639</v>
      </c>
      <c r="G189" s="72" t="s">
        <v>13662</v>
      </c>
      <c r="H189" s="72" t="s">
        <v>13663</v>
      </c>
      <c r="I189" s="215"/>
      <c r="J189" s="215"/>
      <c r="K189" s="215"/>
    </row>
    <row r="190" spans="1:13" s="193" customFormat="1" ht="15" x14ac:dyDescent="0.25">
      <c r="A190" s="197"/>
      <c r="B190" s="198"/>
      <c r="C190" s="4" t="s">
        <v>10</v>
      </c>
      <c r="D190" s="202"/>
      <c r="E190" s="3" t="s">
        <v>6687</v>
      </c>
      <c r="F190" s="3" t="s">
        <v>6942</v>
      </c>
      <c r="G190" s="3" t="s">
        <v>13664</v>
      </c>
      <c r="H190" s="3" t="s">
        <v>13665</v>
      </c>
      <c r="I190" s="215"/>
      <c r="J190" s="215"/>
      <c r="K190" s="215"/>
    </row>
    <row r="191" spans="1:13" s="193" customFormat="1" ht="15" x14ac:dyDescent="0.25">
      <c r="A191" s="199"/>
      <c r="B191" s="200"/>
      <c r="C191" s="4" t="s">
        <v>9</v>
      </c>
      <c r="D191" s="203"/>
      <c r="E191" s="2">
        <v>43657</v>
      </c>
      <c r="F191" s="2">
        <v>43657</v>
      </c>
      <c r="G191" s="2">
        <v>43657</v>
      </c>
      <c r="H191" s="2">
        <v>43657</v>
      </c>
      <c r="I191" s="215"/>
      <c r="J191" s="215"/>
      <c r="K191" s="215"/>
    </row>
    <row r="192" spans="1:13" x14ac:dyDescent="0.25">
      <c r="A192" s="204"/>
      <c r="B192" s="205"/>
      <c r="C192" s="205"/>
      <c r="D192" s="194"/>
      <c r="E192" s="206"/>
      <c r="F192" s="206"/>
      <c r="G192" s="206"/>
      <c r="H192" s="206"/>
    </row>
    <row r="193" spans="1:13" s="193" customFormat="1" ht="33.75" x14ac:dyDescent="0.25">
      <c r="A193" s="222" t="s">
        <v>5851</v>
      </c>
      <c r="B193" s="223" t="s">
        <v>7340</v>
      </c>
      <c r="C193" s="224">
        <f>MIN(E195:H195)</f>
        <v>290.39999999999998</v>
      </c>
      <c r="D193" s="225" t="s">
        <v>8</v>
      </c>
      <c r="E193" s="226" t="s">
        <v>13666</v>
      </c>
      <c r="F193" s="226" t="s">
        <v>13667</v>
      </c>
      <c r="G193" s="226" t="s">
        <v>7334</v>
      </c>
      <c r="H193" s="226"/>
      <c r="I193" s="215" t="s">
        <v>258</v>
      </c>
      <c r="J193" s="215"/>
      <c r="K193" s="215"/>
    </row>
    <row r="194" spans="1:13" s="193" customFormat="1" ht="22.5" x14ac:dyDescent="0.25">
      <c r="A194" s="190"/>
      <c r="B194" s="196"/>
      <c r="C194" s="4" t="s">
        <v>378</v>
      </c>
      <c r="D194" s="201"/>
      <c r="E194" s="72" t="s">
        <v>13668</v>
      </c>
      <c r="F194" s="72" t="s">
        <v>13669</v>
      </c>
      <c r="G194" s="72" t="s">
        <v>13670</v>
      </c>
      <c r="H194" s="72"/>
      <c r="I194" s="215"/>
      <c r="J194" s="215"/>
      <c r="K194" s="215"/>
    </row>
    <row r="195" spans="1:13" s="193" customFormat="1" ht="15" x14ac:dyDescent="0.25">
      <c r="A195" s="197"/>
      <c r="B195" s="198"/>
      <c r="C195" s="4" t="s">
        <v>12</v>
      </c>
      <c r="D195" s="202"/>
      <c r="E195" s="91">
        <v>290.39999999999998</v>
      </c>
      <c r="F195" s="91">
        <v>386.1</v>
      </c>
      <c r="G195" s="91">
        <v>342.24</v>
      </c>
      <c r="H195" s="91"/>
      <c r="I195" s="215"/>
      <c r="J195" s="215"/>
      <c r="K195" s="215"/>
      <c r="L195" s="215"/>
      <c r="M195" s="215"/>
    </row>
    <row r="196" spans="1:13" s="193" customFormat="1" ht="45" x14ac:dyDescent="0.25">
      <c r="A196" s="197"/>
      <c r="B196" s="198"/>
      <c r="C196" s="4" t="s">
        <v>11</v>
      </c>
      <c r="D196" s="202"/>
      <c r="E196" s="72" t="s">
        <v>13671</v>
      </c>
      <c r="F196" s="72" t="s">
        <v>13672</v>
      </c>
      <c r="G196" s="72" t="s">
        <v>7268</v>
      </c>
      <c r="H196" s="72"/>
      <c r="I196" s="215"/>
      <c r="J196" s="215"/>
      <c r="K196" s="215"/>
    </row>
    <row r="197" spans="1:13" s="193" customFormat="1" ht="15" x14ac:dyDescent="0.25">
      <c r="A197" s="197"/>
      <c r="B197" s="198"/>
      <c r="C197" s="4" t="s">
        <v>10</v>
      </c>
      <c r="D197" s="202"/>
      <c r="E197" s="3" t="s">
        <v>6661</v>
      </c>
      <c r="F197" s="3" t="s">
        <v>13673</v>
      </c>
      <c r="G197" s="3" t="s">
        <v>7269</v>
      </c>
      <c r="H197" s="3"/>
      <c r="I197" s="215"/>
      <c r="J197" s="215"/>
      <c r="K197" s="215"/>
    </row>
    <row r="198" spans="1:13" s="193" customFormat="1" ht="15" x14ac:dyDescent="0.25">
      <c r="A198" s="199"/>
      <c r="B198" s="200"/>
      <c r="C198" s="4" t="s">
        <v>9</v>
      </c>
      <c r="D198" s="203"/>
      <c r="E198" s="2">
        <v>43649</v>
      </c>
      <c r="F198" s="2">
        <v>43734</v>
      </c>
      <c r="G198" s="2">
        <v>43649</v>
      </c>
      <c r="H198" s="2"/>
      <c r="I198" s="215"/>
      <c r="J198" s="215"/>
      <c r="K198" s="215"/>
    </row>
    <row r="199" spans="1:13" x14ac:dyDescent="0.25">
      <c r="A199" s="204"/>
      <c r="B199" s="205"/>
      <c r="C199" s="205"/>
      <c r="D199" s="194"/>
      <c r="E199" s="206"/>
      <c r="F199" s="206"/>
      <c r="G199" s="206"/>
      <c r="H199" s="206"/>
    </row>
    <row r="200" spans="1:13" s="193" customFormat="1" ht="22.5" x14ac:dyDescent="0.25">
      <c r="A200" s="222" t="s">
        <v>5852</v>
      </c>
      <c r="B200" s="223" t="s">
        <v>6683</v>
      </c>
      <c r="C200" s="224">
        <f>MIN(E202:H202)</f>
        <v>244.31</v>
      </c>
      <c r="D200" s="225" t="s">
        <v>113</v>
      </c>
      <c r="E200" s="226" t="s">
        <v>13674</v>
      </c>
      <c r="F200" s="226" t="s">
        <v>13675</v>
      </c>
      <c r="G200" s="226" t="s">
        <v>13528</v>
      </c>
      <c r="H200" s="226"/>
      <c r="I200" s="215" t="s">
        <v>258</v>
      </c>
      <c r="J200" s="215"/>
      <c r="K200" s="215"/>
    </row>
    <row r="201" spans="1:13" s="193" customFormat="1" ht="22.5" x14ac:dyDescent="0.25">
      <c r="A201" s="190"/>
      <c r="B201" s="196"/>
      <c r="C201" s="4" t="s">
        <v>378</v>
      </c>
      <c r="D201" s="201"/>
      <c r="E201" s="72" t="s">
        <v>13676</v>
      </c>
      <c r="F201" s="72" t="s">
        <v>13677</v>
      </c>
      <c r="G201" s="72" t="s">
        <v>13531</v>
      </c>
      <c r="H201" s="72"/>
      <c r="I201" s="215"/>
      <c r="J201" s="215"/>
      <c r="K201" s="215"/>
    </row>
    <row r="202" spans="1:13" s="193" customFormat="1" ht="15" x14ac:dyDescent="0.25">
      <c r="A202" s="197"/>
      <c r="B202" s="198"/>
      <c r="C202" s="4" t="s">
        <v>12</v>
      </c>
      <c r="D202" s="202"/>
      <c r="E202" s="91">
        <v>267.74</v>
      </c>
      <c r="F202" s="91">
        <v>244.31</v>
      </c>
      <c r="G202" s="91">
        <v>341.7</v>
      </c>
      <c r="H202" s="91"/>
      <c r="I202" s="215"/>
      <c r="J202" s="215"/>
      <c r="K202" s="215"/>
      <c r="L202" s="215"/>
      <c r="M202" s="215"/>
    </row>
    <row r="203" spans="1:13" s="193" customFormat="1" ht="15" x14ac:dyDescent="0.25">
      <c r="A203" s="197"/>
      <c r="B203" s="198"/>
      <c r="C203" s="4" t="s">
        <v>11</v>
      </c>
      <c r="D203" s="202"/>
      <c r="E203" s="72" t="s">
        <v>6639</v>
      </c>
      <c r="F203" s="72" t="s">
        <v>13678</v>
      </c>
      <c r="G203" s="72" t="s">
        <v>13534</v>
      </c>
      <c r="H203" s="72"/>
      <c r="I203" s="215"/>
      <c r="J203" s="215"/>
      <c r="K203" s="215"/>
    </row>
    <row r="204" spans="1:13" s="193" customFormat="1" ht="15" x14ac:dyDescent="0.25">
      <c r="A204" s="197"/>
      <c r="B204" s="198"/>
      <c r="C204" s="4" t="s">
        <v>10</v>
      </c>
      <c r="D204" s="202"/>
      <c r="E204" s="3" t="s">
        <v>13679</v>
      </c>
      <c r="F204" s="3" t="s">
        <v>13680</v>
      </c>
      <c r="G204" s="3" t="s">
        <v>6639</v>
      </c>
      <c r="H204" s="3"/>
      <c r="I204" s="215"/>
      <c r="J204" s="215"/>
      <c r="K204" s="215"/>
    </row>
    <row r="205" spans="1:13" s="193" customFormat="1" ht="15" x14ac:dyDescent="0.25">
      <c r="A205" s="199"/>
      <c r="B205" s="200"/>
      <c r="C205" s="4" t="s">
        <v>9</v>
      </c>
      <c r="D205" s="203"/>
      <c r="E205" s="2">
        <v>43658</v>
      </c>
      <c r="F205" s="2">
        <v>43658</v>
      </c>
      <c r="G205" s="2">
        <v>43658</v>
      </c>
      <c r="H205" s="2"/>
      <c r="I205" s="215"/>
      <c r="J205" s="215"/>
      <c r="K205" s="215"/>
    </row>
    <row r="206" spans="1:13" x14ac:dyDescent="0.25">
      <c r="A206" s="204"/>
      <c r="B206" s="205"/>
      <c r="C206" s="205"/>
      <c r="D206" s="194"/>
      <c r="E206" s="206"/>
      <c r="F206" s="206"/>
      <c r="G206" s="206"/>
      <c r="H206" s="206"/>
    </row>
    <row r="207" spans="1:13" s="193" customFormat="1" ht="22.5" x14ac:dyDescent="0.25">
      <c r="A207" s="222" t="s">
        <v>5853</v>
      </c>
      <c r="B207" s="223" t="s">
        <v>6684</v>
      </c>
      <c r="C207" s="224">
        <f>MIN(E209:H209)</f>
        <v>104.9</v>
      </c>
      <c r="D207" s="225" t="s">
        <v>113</v>
      </c>
      <c r="E207" s="226" t="s">
        <v>13681</v>
      </c>
      <c r="F207" s="226" t="s">
        <v>13682</v>
      </c>
      <c r="G207" s="226" t="s">
        <v>13683</v>
      </c>
      <c r="H207" s="226" t="s">
        <v>13684</v>
      </c>
      <c r="I207" s="215" t="s">
        <v>258</v>
      </c>
      <c r="J207" s="215"/>
      <c r="K207" s="215"/>
    </row>
    <row r="208" spans="1:13" s="193" customFormat="1" ht="78.75" x14ac:dyDescent="0.25">
      <c r="A208" s="190"/>
      <c r="B208" s="196"/>
      <c r="C208" s="4" t="s">
        <v>378</v>
      </c>
      <c r="D208" s="201"/>
      <c r="E208" s="72" t="s">
        <v>13685</v>
      </c>
      <c r="F208" s="72" t="s">
        <v>13686</v>
      </c>
      <c r="G208" s="72" t="s">
        <v>13687</v>
      </c>
      <c r="H208" s="72" t="s">
        <v>13688</v>
      </c>
      <c r="I208" s="215"/>
      <c r="J208" s="215"/>
      <c r="K208" s="215"/>
    </row>
    <row r="209" spans="1:13" s="193" customFormat="1" ht="15" x14ac:dyDescent="0.25">
      <c r="A209" s="197"/>
      <c r="B209" s="198"/>
      <c r="C209" s="4" t="s">
        <v>12</v>
      </c>
      <c r="D209" s="202"/>
      <c r="E209" s="91">
        <v>109.91</v>
      </c>
      <c r="F209" s="91">
        <v>138.52000000000001</v>
      </c>
      <c r="G209" s="91">
        <v>104.9</v>
      </c>
      <c r="H209" s="91">
        <v>119.99</v>
      </c>
      <c r="I209" s="215"/>
      <c r="J209" s="215"/>
      <c r="K209" s="215"/>
      <c r="L209" s="215"/>
      <c r="M209" s="215"/>
    </row>
    <row r="210" spans="1:13" s="193" customFormat="1" ht="15" x14ac:dyDescent="0.25">
      <c r="A210" s="197"/>
      <c r="B210" s="198"/>
      <c r="C210" s="4" t="s">
        <v>11</v>
      </c>
      <c r="D210" s="202"/>
      <c r="E210" s="72" t="s">
        <v>13689</v>
      </c>
      <c r="F210" s="72" t="s">
        <v>13690</v>
      </c>
      <c r="G210" s="72" t="s">
        <v>13691</v>
      </c>
      <c r="H210" s="72" t="s">
        <v>13692</v>
      </c>
      <c r="I210" s="215"/>
      <c r="J210" s="215"/>
      <c r="K210" s="215"/>
    </row>
    <row r="211" spans="1:13" s="193" customFormat="1" ht="15" x14ac:dyDescent="0.25">
      <c r="A211" s="197"/>
      <c r="B211" s="198"/>
      <c r="C211" s="4" t="s">
        <v>10</v>
      </c>
      <c r="D211" s="202"/>
      <c r="E211" s="3" t="s">
        <v>13693</v>
      </c>
      <c r="F211" s="3" t="s">
        <v>13694</v>
      </c>
      <c r="G211" s="3" t="s">
        <v>13695</v>
      </c>
      <c r="H211" s="3" t="s">
        <v>13696</v>
      </c>
      <c r="I211" s="215"/>
      <c r="J211" s="215"/>
      <c r="K211" s="215"/>
    </row>
    <row r="212" spans="1:13" s="193" customFormat="1" ht="15" x14ac:dyDescent="0.25">
      <c r="A212" s="199"/>
      <c r="B212" s="200"/>
      <c r="C212" s="4" t="s">
        <v>9</v>
      </c>
      <c r="D212" s="203"/>
      <c r="E212" s="2">
        <v>43671</v>
      </c>
      <c r="F212" s="2">
        <v>43671</v>
      </c>
      <c r="G212" s="2">
        <v>43671</v>
      </c>
      <c r="H212" s="2">
        <v>43671</v>
      </c>
      <c r="I212" s="215"/>
      <c r="J212" s="215"/>
      <c r="K212" s="215"/>
    </row>
    <row r="213" spans="1:13" ht="15" x14ac:dyDescent="0.25">
      <c r="A213" s="6"/>
      <c r="B213" s="5"/>
      <c r="C213" s="5"/>
      <c r="D213" s="5"/>
      <c r="E213" s="5"/>
      <c r="F213" s="5"/>
      <c r="G213" s="5"/>
      <c r="H213" s="5"/>
    </row>
    <row r="214" spans="1:13" s="193" customFormat="1" ht="22.5" x14ac:dyDescent="0.25">
      <c r="A214" s="222" t="s">
        <v>5854</v>
      </c>
      <c r="B214" s="223" t="s">
        <v>6685</v>
      </c>
      <c r="C214" s="224">
        <f>MIN(E216:H216)</f>
        <v>111.18</v>
      </c>
      <c r="D214" s="225" t="s">
        <v>6688</v>
      </c>
      <c r="E214" s="226" t="s">
        <v>13697</v>
      </c>
      <c r="F214" s="226" t="s">
        <v>13698</v>
      </c>
      <c r="G214" s="226" t="s">
        <v>13699</v>
      </c>
      <c r="H214" s="226"/>
      <c r="I214" s="215" t="s">
        <v>258</v>
      </c>
      <c r="J214" s="215"/>
      <c r="K214" s="215"/>
    </row>
    <row r="215" spans="1:13" s="193" customFormat="1" ht="11.25" x14ac:dyDescent="0.25">
      <c r="A215" s="190"/>
      <c r="B215" s="196"/>
      <c r="C215" s="4" t="s">
        <v>378</v>
      </c>
      <c r="D215" s="201"/>
      <c r="E215" s="72" t="s">
        <v>13700</v>
      </c>
      <c r="F215" s="72" t="s">
        <v>13701</v>
      </c>
      <c r="G215" s="72" t="s">
        <v>13702</v>
      </c>
      <c r="H215" s="72"/>
      <c r="I215" s="215"/>
      <c r="J215" s="215"/>
      <c r="K215" s="215"/>
    </row>
    <row r="216" spans="1:13" s="193" customFormat="1" ht="15" x14ac:dyDescent="0.25">
      <c r="A216" s="197"/>
      <c r="B216" s="198"/>
      <c r="C216" s="4" t="s">
        <v>12</v>
      </c>
      <c r="D216" s="202"/>
      <c r="E216" s="91">
        <v>118.62</v>
      </c>
      <c r="F216" s="91">
        <v>111.18</v>
      </c>
      <c r="G216" s="91">
        <v>176.73</v>
      </c>
      <c r="H216" s="91"/>
      <c r="I216" s="215"/>
      <c r="J216" s="215"/>
      <c r="K216" s="215"/>
      <c r="L216" s="215"/>
      <c r="M216" s="215"/>
    </row>
    <row r="217" spans="1:13" s="193" customFormat="1" ht="15" x14ac:dyDescent="0.25">
      <c r="A217" s="197"/>
      <c r="B217" s="198"/>
      <c r="C217" s="4" t="s">
        <v>11</v>
      </c>
      <c r="D217" s="202"/>
      <c r="E217" s="72" t="s">
        <v>13703</v>
      </c>
      <c r="F217" s="72" t="s">
        <v>13704</v>
      </c>
      <c r="G217" s="72" t="s">
        <v>13705</v>
      </c>
      <c r="H217" s="72"/>
      <c r="I217" s="215"/>
      <c r="J217" s="215"/>
      <c r="K217" s="215"/>
    </row>
    <row r="218" spans="1:13" s="193" customFormat="1" ht="15" x14ac:dyDescent="0.25">
      <c r="A218" s="197"/>
      <c r="B218" s="198"/>
      <c r="C218" s="4" t="s">
        <v>10</v>
      </c>
      <c r="D218" s="202"/>
      <c r="E218" s="3" t="s">
        <v>13706</v>
      </c>
      <c r="F218" s="3" t="s">
        <v>13707</v>
      </c>
      <c r="G218" s="3" t="s">
        <v>13708</v>
      </c>
      <c r="H218" s="3"/>
      <c r="I218" s="215"/>
      <c r="J218" s="215"/>
      <c r="K218" s="215"/>
    </row>
    <row r="219" spans="1:13" s="193" customFormat="1" ht="15" x14ac:dyDescent="0.25">
      <c r="A219" s="199"/>
      <c r="B219" s="200"/>
      <c r="C219" s="4" t="s">
        <v>9</v>
      </c>
      <c r="D219" s="203"/>
      <c r="E219" s="2">
        <v>43670</v>
      </c>
      <c r="F219" s="2">
        <v>43670</v>
      </c>
      <c r="G219" s="2">
        <v>43677</v>
      </c>
      <c r="H219" s="2"/>
      <c r="I219" s="215"/>
      <c r="J219" s="215"/>
      <c r="K219" s="215"/>
    </row>
    <row r="220" spans="1:13" ht="15" x14ac:dyDescent="0.25">
      <c r="A220" s="6"/>
      <c r="B220" s="5"/>
      <c r="C220" s="5"/>
      <c r="D220" s="5"/>
      <c r="E220" s="5"/>
      <c r="F220" s="5"/>
      <c r="G220" s="5"/>
      <c r="H220" s="5"/>
    </row>
    <row r="221" spans="1:13" s="193" customFormat="1" ht="22.5" x14ac:dyDescent="0.25">
      <c r="A221" s="222" t="s">
        <v>5855</v>
      </c>
      <c r="B221" s="223" t="s">
        <v>6686</v>
      </c>
      <c r="C221" s="224">
        <f>MIN(E223:H223)</f>
        <v>105.03</v>
      </c>
      <c r="D221" s="225" t="s">
        <v>6688</v>
      </c>
      <c r="E221" s="226" t="s">
        <v>13697</v>
      </c>
      <c r="F221" s="226" t="s">
        <v>13698</v>
      </c>
      <c r="G221" s="226" t="s">
        <v>13699</v>
      </c>
      <c r="H221" s="226"/>
      <c r="I221" s="215" t="s">
        <v>258</v>
      </c>
      <c r="J221" s="215"/>
      <c r="K221" s="215"/>
    </row>
    <row r="222" spans="1:13" s="193" customFormat="1" ht="11.25" x14ac:dyDescent="0.25">
      <c r="A222" s="190"/>
      <c r="B222" s="196"/>
      <c r="C222" s="4" t="s">
        <v>378</v>
      </c>
      <c r="D222" s="201"/>
      <c r="E222" s="72" t="s">
        <v>13700</v>
      </c>
      <c r="F222" s="72" t="s">
        <v>13701</v>
      </c>
      <c r="G222" s="72" t="s">
        <v>13702</v>
      </c>
      <c r="H222" s="72"/>
      <c r="I222" s="215"/>
      <c r="J222" s="215"/>
      <c r="K222" s="215"/>
    </row>
    <row r="223" spans="1:13" s="193" customFormat="1" ht="15" x14ac:dyDescent="0.25">
      <c r="A223" s="197"/>
      <c r="B223" s="198"/>
      <c r="C223" s="4" t="s">
        <v>12</v>
      </c>
      <c r="D223" s="202"/>
      <c r="E223" s="91">
        <v>115.98</v>
      </c>
      <c r="F223" s="91">
        <v>105.03</v>
      </c>
      <c r="G223" s="91">
        <v>158.44999999999999</v>
      </c>
      <c r="H223" s="91"/>
      <c r="I223" s="215"/>
      <c r="J223" s="215"/>
      <c r="K223" s="215"/>
      <c r="L223" s="215"/>
      <c r="M223" s="215"/>
    </row>
    <row r="224" spans="1:13" s="193" customFormat="1" ht="15" x14ac:dyDescent="0.25">
      <c r="A224" s="197"/>
      <c r="B224" s="198"/>
      <c r="C224" s="4" t="s">
        <v>11</v>
      </c>
      <c r="D224" s="202"/>
      <c r="E224" s="72" t="s">
        <v>13703</v>
      </c>
      <c r="F224" s="72" t="s">
        <v>13704</v>
      </c>
      <c r="G224" s="72" t="s">
        <v>13705</v>
      </c>
      <c r="H224" s="72"/>
      <c r="I224" s="215"/>
      <c r="J224" s="215"/>
      <c r="K224" s="215"/>
    </row>
    <row r="225" spans="1:13" s="193" customFormat="1" ht="15" x14ac:dyDescent="0.25">
      <c r="A225" s="197"/>
      <c r="B225" s="198"/>
      <c r="C225" s="4" t="s">
        <v>10</v>
      </c>
      <c r="D225" s="202"/>
      <c r="E225" s="3" t="s">
        <v>13706</v>
      </c>
      <c r="F225" s="3" t="s">
        <v>13707</v>
      </c>
      <c r="G225" s="3" t="s">
        <v>13708</v>
      </c>
      <c r="H225" s="3"/>
      <c r="I225" s="215"/>
      <c r="J225" s="215"/>
      <c r="K225" s="215"/>
    </row>
    <row r="226" spans="1:13" s="193" customFormat="1" ht="15" x14ac:dyDescent="0.25">
      <c r="A226" s="199"/>
      <c r="B226" s="200"/>
      <c r="C226" s="4" t="s">
        <v>9</v>
      </c>
      <c r="D226" s="203"/>
      <c r="E226" s="2">
        <v>43670</v>
      </c>
      <c r="F226" s="2">
        <v>43670</v>
      </c>
      <c r="G226" s="2">
        <v>43677</v>
      </c>
      <c r="H226" s="2"/>
      <c r="I226" s="215"/>
      <c r="J226" s="215"/>
      <c r="K226" s="215"/>
    </row>
    <row r="227" spans="1:13" ht="15" x14ac:dyDescent="0.25">
      <c r="A227" s="6"/>
      <c r="B227" s="5"/>
      <c r="C227" s="5"/>
      <c r="D227" s="5"/>
      <c r="E227" s="5"/>
      <c r="F227" s="5"/>
      <c r="G227" s="5"/>
      <c r="H227" s="5"/>
    </row>
    <row r="228" spans="1:13" s="193" customFormat="1" ht="22.5" x14ac:dyDescent="0.25">
      <c r="A228" s="222" t="s">
        <v>5856</v>
      </c>
      <c r="B228" s="223" t="s">
        <v>6722</v>
      </c>
      <c r="C228" s="224">
        <f>MIN(E230:H230)</f>
        <v>7104.87</v>
      </c>
      <c r="D228" s="225" t="s">
        <v>113</v>
      </c>
      <c r="E228" s="226" t="s">
        <v>13709</v>
      </c>
      <c r="F228" s="226" t="s">
        <v>13710</v>
      </c>
      <c r="G228" s="226" t="s">
        <v>6723</v>
      </c>
      <c r="H228" s="226"/>
      <c r="I228" s="215" t="s">
        <v>258</v>
      </c>
      <c r="J228" s="215"/>
      <c r="K228" s="215"/>
    </row>
    <row r="229" spans="1:13" s="193" customFormat="1" ht="11.25" x14ac:dyDescent="0.25">
      <c r="A229" s="190"/>
      <c r="B229" s="196"/>
      <c r="C229" s="4" t="s">
        <v>378</v>
      </c>
      <c r="D229" s="201"/>
      <c r="E229" s="72" t="s">
        <v>13711</v>
      </c>
      <c r="F229" s="72" t="s">
        <v>13701</v>
      </c>
      <c r="G229" s="72" t="s">
        <v>13712</v>
      </c>
      <c r="H229" s="72"/>
      <c r="I229" s="215"/>
      <c r="J229" s="215"/>
      <c r="K229" s="215"/>
    </row>
    <row r="230" spans="1:13" s="193" customFormat="1" ht="15" x14ac:dyDescent="0.25">
      <c r="A230" s="197"/>
      <c r="B230" s="198"/>
      <c r="C230" s="4" t="s">
        <v>12</v>
      </c>
      <c r="D230" s="202"/>
      <c r="E230" s="91">
        <v>7104.87</v>
      </c>
      <c r="F230" s="91">
        <v>15000</v>
      </c>
      <c r="G230" s="91">
        <v>10745.4</v>
      </c>
      <c r="H230" s="91"/>
      <c r="I230" s="215"/>
      <c r="J230" s="215"/>
      <c r="K230" s="215"/>
      <c r="L230" s="215"/>
      <c r="M230" s="215"/>
    </row>
    <row r="231" spans="1:13" s="193" customFormat="1" ht="15" x14ac:dyDescent="0.25">
      <c r="A231" s="197"/>
      <c r="B231" s="198"/>
      <c r="C231" s="4" t="s">
        <v>11</v>
      </c>
      <c r="D231" s="202"/>
      <c r="E231" s="72" t="s">
        <v>13713</v>
      </c>
      <c r="F231" s="72" t="s">
        <v>13714</v>
      </c>
      <c r="G231" s="72" t="s">
        <v>6724</v>
      </c>
      <c r="H231" s="72"/>
      <c r="I231" s="215"/>
      <c r="J231" s="215"/>
      <c r="K231" s="215"/>
    </row>
    <row r="232" spans="1:13" s="193" customFormat="1" ht="15" x14ac:dyDescent="0.25">
      <c r="A232" s="197"/>
      <c r="B232" s="198"/>
      <c r="C232" s="4" t="s">
        <v>10</v>
      </c>
      <c r="D232" s="202"/>
      <c r="E232" s="3" t="s">
        <v>13715</v>
      </c>
      <c r="F232" s="3" t="s">
        <v>13716</v>
      </c>
      <c r="G232" s="3" t="s">
        <v>6725</v>
      </c>
      <c r="H232" s="3"/>
      <c r="I232" s="215"/>
      <c r="J232" s="215"/>
      <c r="K232" s="215"/>
    </row>
    <row r="233" spans="1:13" s="193" customFormat="1" ht="15" x14ac:dyDescent="0.25">
      <c r="A233" s="199"/>
      <c r="B233" s="200"/>
      <c r="C233" s="4" t="s">
        <v>9</v>
      </c>
      <c r="D233" s="203"/>
      <c r="E233" s="2">
        <v>43663</v>
      </c>
      <c r="F233" s="2">
        <v>43658</v>
      </c>
      <c r="G233" s="2">
        <v>43738</v>
      </c>
      <c r="H233" s="2"/>
      <c r="I233" s="215"/>
      <c r="J233" s="215"/>
      <c r="K233" s="215"/>
    </row>
    <row r="234" spans="1:13" ht="15" x14ac:dyDescent="0.25">
      <c r="A234" s="6"/>
      <c r="B234" s="5"/>
      <c r="C234" s="5"/>
      <c r="D234" s="5"/>
      <c r="E234" s="5"/>
      <c r="F234" s="5"/>
      <c r="G234" s="5"/>
      <c r="H234" s="5"/>
    </row>
    <row r="235" spans="1:13" s="193" customFormat="1" ht="22.5" x14ac:dyDescent="0.25">
      <c r="A235" s="222" t="s">
        <v>5857</v>
      </c>
      <c r="B235" s="223" t="s">
        <v>7301</v>
      </c>
      <c r="C235" s="224">
        <f>MIN(E237:H237)</f>
        <v>215</v>
      </c>
      <c r="D235" s="225" t="s">
        <v>113</v>
      </c>
      <c r="E235" s="226" t="s">
        <v>7288</v>
      </c>
      <c r="F235" s="226" t="s">
        <v>13717</v>
      </c>
      <c r="G235" s="226" t="s">
        <v>13718</v>
      </c>
      <c r="H235" s="226"/>
      <c r="I235" s="215" t="s">
        <v>258</v>
      </c>
      <c r="J235" s="215"/>
      <c r="K235" s="215"/>
    </row>
    <row r="236" spans="1:13" s="193" customFormat="1" ht="11.25" x14ac:dyDescent="0.25">
      <c r="A236" s="190"/>
      <c r="B236" s="196"/>
      <c r="C236" s="4" t="s">
        <v>378</v>
      </c>
      <c r="D236" s="201"/>
      <c r="E236" s="72" t="s">
        <v>7287</v>
      </c>
      <c r="F236" s="72" t="s">
        <v>13719</v>
      </c>
      <c r="G236" s="72" t="s">
        <v>13720</v>
      </c>
      <c r="H236" s="72"/>
      <c r="I236" s="215"/>
      <c r="J236" s="215"/>
      <c r="K236" s="215"/>
    </row>
    <row r="237" spans="1:13" s="193" customFormat="1" ht="15" x14ac:dyDescent="0.25">
      <c r="A237" s="197"/>
      <c r="B237" s="198"/>
      <c r="C237" s="4" t="s">
        <v>12</v>
      </c>
      <c r="D237" s="202"/>
      <c r="E237" s="91">
        <v>881.75</v>
      </c>
      <c r="F237" s="91">
        <v>343.1</v>
      </c>
      <c r="G237" s="91">
        <v>215</v>
      </c>
      <c r="H237" s="91"/>
      <c r="I237" s="215"/>
      <c r="J237" s="215"/>
      <c r="K237" s="215"/>
    </row>
    <row r="238" spans="1:13" s="193" customFormat="1" ht="15" x14ac:dyDescent="0.25">
      <c r="A238" s="197"/>
      <c r="B238" s="198"/>
      <c r="C238" s="4" t="s">
        <v>11</v>
      </c>
      <c r="D238" s="202"/>
      <c r="E238" s="72" t="s">
        <v>7289</v>
      </c>
      <c r="F238" s="72" t="s">
        <v>13721</v>
      </c>
      <c r="G238" s="72" t="s">
        <v>13722</v>
      </c>
      <c r="H238" s="72"/>
      <c r="I238" s="215"/>
      <c r="J238" s="215"/>
      <c r="K238" s="215"/>
    </row>
    <row r="239" spans="1:13" s="193" customFormat="1" ht="15" x14ac:dyDescent="0.25">
      <c r="A239" s="197"/>
      <c r="B239" s="198"/>
      <c r="C239" s="4" t="s">
        <v>10</v>
      </c>
      <c r="D239" s="202"/>
      <c r="E239" s="3" t="s">
        <v>7290</v>
      </c>
      <c r="F239" s="3" t="s">
        <v>13723</v>
      </c>
      <c r="G239" s="3" t="s">
        <v>13724</v>
      </c>
      <c r="H239" s="3"/>
      <c r="I239" s="215"/>
      <c r="J239" s="215"/>
      <c r="K239" s="215"/>
    </row>
    <row r="240" spans="1:13" s="193" customFormat="1" ht="15" x14ac:dyDescent="0.25">
      <c r="A240" s="199"/>
      <c r="B240" s="200"/>
      <c r="C240" s="4" t="s">
        <v>9</v>
      </c>
      <c r="D240" s="203"/>
      <c r="E240" s="2">
        <v>43649</v>
      </c>
      <c r="F240" s="2">
        <v>43655</v>
      </c>
      <c r="G240" s="2">
        <v>43656</v>
      </c>
      <c r="H240" s="2"/>
      <c r="I240" s="215"/>
      <c r="J240" s="215"/>
      <c r="K240" s="215"/>
    </row>
    <row r="241" spans="1:11" s="369" customFormat="1" ht="15" x14ac:dyDescent="0.25">
      <c r="A241" s="386"/>
      <c r="B241" s="387"/>
      <c r="C241" s="387"/>
      <c r="D241" s="387"/>
      <c r="E241" s="387"/>
      <c r="F241" s="387"/>
      <c r="G241" s="387"/>
      <c r="H241" s="387"/>
    </row>
    <row r="242" spans="1:11" s="193" customFormat="1" ht="22.5" x14ac:dyDescent="0.25">
      <c r="A242" s="222" t="s">
        <v>5858</v>
      </c>
      <c r="B242" s="223" t="s">
        <v>7302</v>
      </c>
      <c r="C242" s="224">
        <f>MIN(E244:H244)</f>
        <v>902.74</v>
      </c>
      <c r="D242" s="225" t="s">
        <v>113</v>
      </c>
      <c r="E242" s="226" t="s">
        <v>7288</v>
      </c>
      <c r="F242" s="226" t="s">
        <v>13717</v>
      </c>
      <c r="G242" s="226" t="s">
        <v>7312</v>
      </c>
      <c r="H242" s="226"/>
      <c r="I242" s="215" t="s">
        <v>258</v>
      </c>
      <c r="J242" s="215"/>
      <c r="K242" s="215"/>
    </row>
    <row r="243" spans="1:11" s="193" customFormat="1" ht="11.25" x14ac:dyDescent="0.25">
      <c r="A243" s="190"/>
      <c r="B243" s="196"/>
      <c r="C243" s="4" t="s">
        <v>378</v>
      </c>
      <c r="D243" s="201"/>
      <c r="E243" s="72" t="s">
        <v>7287</v>
      </c>
      <c r="F243" s="72" t="s">
        <v>13719</v>
      </c>
      <c r="G243" s="72" t="s">
        <v>13725</v>
      </c>
      <c r="H243" s="72"/>
      <c r="I243" s="215"/>
      <c r="J243" s="215"/>
      <c r="K243" s="215"/>
    </row>
    <row r="244" spans="1:11" s="193" customFormat="1" ht="15" x14ac:dyDescent="0.25">
      <c r="A244" s="197"/>
      <c r="B244" s="198"/>
      <c r="C244" s="4" t="s">
        <v>12</v>
      </c>
      <c r="D244" s="202"/>
      <c r="E244" s="91">
        <v>1926.65</v>
      </c>
      <c r="F244" s="91">
        <v>902.74</v>
      </c>
      <c r="G244" s="91">
        <v>1205.83</v>
      </c>
      <c r="H244" s="91"/>
      <c r="I244" s="215"/>
      <c r="J244" s="215"/>
      <c r="K244" s="215"/>
    </row>
    <row r="245" spans="1:11" s="193" customFormat="1" ht="15" x14ac:dyDescent="0.25">
      <c r="A245" s="197"/>
      <c r="B245" s="198"/>
      <c r="C245" s="4" t="s">
        <v>11</v>
      </c>
      <c r="D245" s="202"/>
      <c r="E245" s="72" t="s">
        <v>7289</v>
      </c>
      <c r="F245" s="72" t="s">
        <v>13721</v>
      </c>
      <c r="G245" s="72" t="s">
        <v>6639</v>
      </c>
      <c r="H245" s="72"/>
      <c r="I245" s="215"/>
      <c r="J245" s="215"/>
      <c r="K245" s="215"/>
    </row>
    <row r="246" spans="1:11" s="193" customFormat="1" ht="15" x14ac:dyDescent="0.25">
      <c r="A246" s="197"/>
      <c r="B246" s="198"/>
      <c r="C246" s="4" t="s">
        <v>10</v>
      </c>
      <c r="D246" s="202"/>
      <c r="E246" s="3" t="s">
        <v>7290</v>
      </c>
      <c r="F246" s="3" t="s">
        <v>13723</v>
      </c>
      <c r="G246" s="3" t="s">
        <v>13726</v>
      </c>
      <c r="H246" s="3"/>
      <c r="I246" s="215"/>
      <c r="J246" s="215"/>
      <c r="K246" s="215"/>
    </row>
    <row r="247" spans="1:11" s="193" customFormat="1" ht="15" x14ac:dyDescent="0.25">
      <c r="A247" s="199"/>
      <c r="B247" s="200"/>
      <c r="C247" s="4" t="s">
        <v>9</v>
      </c>
      <c r="D247" s="203"/>
      <c r="E247" s="2">
        <v>43649</v>
      </c>
      <c r="F247" s="2">
        <v>43655</v>
      </c>
      <c r="G247" s="2">
        <v>43661</v>
      </c>
      <c r="H247" s="2"/>
      <c r="I247" s="215"/>
      <c r="J247" s="215"/>
      <c r="K247" s="215"/>
    </row>
    <row r="248" spans="1:11" ht="15" x14ac:dyDescent="0.25">
      <c r="A248" s="6"/>
      <c r="B248" s="5"/>
      <c r="C248" s="5"/>
      <c r="D248" s="5"/>
      <c r="E248" s="5"/>
      <c r="F248" s="5"/>
      <c r="G248" s="5"/>
      <c r="H248" s="5"/>
    </row>
    <row r="249" spans="1:11" s="193" customFormat="1" ht="22.5" x14ac:dyDescent="0.25">
      <c r="A249" s="222" t="s">
        <v>5859</v>
      </c>
      <c r="B249" s="223" t="s">
        <v>7303</v>
      </c>
      <c r="C249" s="224">
        <f>MIN(E251:H251)</f>
        <v>109</v>
      </c>
      <c r="D249" s="225" t="s">
        <v>113</v>
      </c>
      <c r="E249" s="226" t="s">
        <v>7288</v>
      </c>
      <c r="F249" s="226" t="s">
        <v>13717</v>
      </c>
      <c r="G249" s="226" t="s">
        <v>13718</v>
      </c>
      <c r="H249" s="226"/>
      <c r="I249" s="215" t="s">
        <v>258</v>
      </c>
      <c r="J249" s="215"/>
      <c r="K249" s="215"/>
    </row>
    <row r="250" spans="1:11" s="193" customFormat="1" ht="11.25" x14ac:dyDescent="0.25">
      <c r="A250" s="190"/>
      <c r="B250" s="196"/>
      <c r="C250" s="4" t="s">
        <v>378</v>
      </c>
      <c r="D250" s="201"/>
      <c r="E250" s="72" t="s">
        <v>7287</v>
      </c>
      <c r="F250" s="72" t="s">
        <v>13719</v>
      </c>
      <c r="G250" s="72" t="s">
        <v>13720</v>
      </c>
      <c r="H250" s="72"/>
      <c r="I250" s="215"/>
      <c r="J250" s="215"/>
      <c r="K250" s="215"/>
    </row>
    <row r="251" spans="1:11" s="193" customFormat="1" ht="15" x14ac:dyDescent="0.25">
      <c r="A251" s="197"/>
      <c r="B251" s="198"/>
      <c r="C251" s="4" t="s">
        <v>12</v>
      </c>
      <c r="D251" s="202"/>
      <c r="E251" s="91">
        <v>784.83</v>
      </c>
      <c r="F251" s="91">
        <v>136.30000000000001</v>
      </c>
      <c r="G251" s="91">
        <v>109</v>
      </c>
      <c r="H251" s="91"/>
      <c r="I251" s="215"/>
      <c r="J251" s="215"/>
      <c r="K251" s="215"/>
    </row>
    <row r="252" spans="1:11" s="193" customFormat="1" ht="15" x14ac:dyDescent="0.25">
      <c r="A252" s="197"/>
      <c r="B252" s="198"/>
      <c r="C252" s="4" t="s">
        <v>11</v>
      </c>
      <c r="D252" s="202"/>
      <c r="E252" s="72" t="s">
        <v>7289</v>
      </c>
      <c r="F252" s="72" t="s">
        <v>13721</v>
      </c>
      <c r="G252" s="72" t="s">
        <v>13722</v>
      </c>
      <c r="H252" s="72"/>
      <c r="I252" s="215"/>
      <c r="J252" s="215"/>
      <c r="K252" s="215"/>
    </row>
    <row r="253" spans="1:11" s="193" customFormat="1" ht="15" x14ac:dyDescent="0.25">
      <c r="A253" s="197"/>
      <c r="B253" s="198"/>
      <c r="C253" s="4" t="s">
        <v>10</v>
      </c>
      <c r="D253" s="202"/>
      <c r="E253" s="3" t="s">
        <v>7290</v>
      </c>
      <c r="F253" s="3" t="s">
        <v>13723</v>
      </c>
      <c r="G253" s="3" t="s">
        <v>13724</v>
      </c>
      <c r="H253" s="3"/>
      <c r="I253" s="215"/>
      <c r="J253" s="215"/>
      <c r="K253" s="215"/>
    </row>
    <row r="254" spans="1:11" s="193" customFormat="1" ht="15" x14ac:dyDescent="0.25">
      <c r="A254" s="199"/>
      <c r="B254" s="200"/>
      <c r="C254" s="4" t="s">
        <v>9</v>
      </c>
      <c r="D254" s="203"/>
      <c r="E254" s="2">
        <v>43649</v>
      </c>
      <c r="F254" s="2">
        <v>43655</v>
      </c>
      <c r="G254" s="2">
        <v>43656</v>
      </c>
      <c r="H254" s="2"/>
      <c r="I254" s="215"/>
      <c r="J254" s="215"/>
      <c r="K254" s="215"/>
    </row>
    <row r="255" spans="1:11" ht="15" x14ac:dyDescent="0.25">
      <c r="A255" s="6"/>
      <c r="B255" s="5"/>
      <c r="C255" s="5"/>
      <c r="D255" s="5"/>
      <c r="E255" s="5"/>
      <c r="F255" s="5"/>
      <c r="G255" s="5"/>
      <c r="H255" s="5"/>
    </row>
    <row r="256" spans="1:11" s="193" customFormat="1" ht="22.5" x14ac:dyDescent="0.25">
      <c r="A256" s="222" t="s">
        <v>5860</v>
      </c>
      <c r="B256" s="223" t="s">
        <v>7304</v>
      </c>
      <c r="C256" s="224">
        <f>MIN(E258:H258)</f>
        <v>161.1</v>
      </c>
      <c r="D256" s="225" t="s">
        <v>113</v>
      </c>
      <c r="E256" s="226" t="s">
        <v>7288</v>
      </c>
      <c r="F256" s="226" t="s">
        <v>13717</v>
      </c>
      <c r="G256" s="226" t="s">
        <v>13718</v>
      </c>
      <c r="H256" s="226" t="s">
        <v>7312</v>
      </c>
      <c r="I256" s="215" t="s">
        <v>258</v>
      </c>
      <c r="J256" s="215"/>
      <c r="K256" s="215"/>
    </row>
    <row r="257" spans="1:11" s="193" customFormat="1" ht="11.25" x14ac:dyDescent="0.25">
      <c r="A257" s="190"/>
      <c r="B257" s="196"/>
      <c r="C257" s="4" t="s">
        <v>378</v>
      </c>
      <c r="D257" s="201"/>
      <c r="E257" s="72" t="s">
        <v>7287</v>
      </c>
      <c r="F257" s="72" t="s">
        <v>13719</v>
      </c>
      <c r="G257" s="72" t="s">
        <v>13720</v>
      </c>
      <c r="H257" s="72" t="s">
        <v>13725</v>
      </c>
      <c r="I257" s="215"/>
      <c r="J257" s="215"/>
      <c r="K257" s="215"/>
    </row>
    <row r="258" spans="1:11" s="193" customFormat="1" ht="15" x14ac:dyDescent="0.25">
      <c r="A258" s="197"/>
      <c r="B258" s="198"/>
      <c r="C258" s="4" t="s">
        <v>12</v>
      </c>
      <c r="D258" s="202"/>
      <c r="E258" s="91">
        <v>616.46</v>
      </c>
      <c r="F258" s="91">
        <v>161.1</v>
      </c>
      <c r="G258" s="91">
        <v>280</v>
      </c>
      <c r="H258" s="91">
        <v>309.89999999999998</v>
      </c>
      <c r="I258" s="215"/>
      <c r="J258" s="215"/>
      <c r="K258" s="215"/>
    </row>
    <row r="259" spans="1:11" s="193" customFormat="1" ht="15" x14ac:dyDescent="0.25">
      <c r="A259" s="197"/>
      <c r="B259" s="198"/>
      <c r="C259" s="4" t="s">
        <v>11</v>
      </c>
      <c r="D259" s="202"/>
      <c r="E259" s="72" t="s">
        <v>7289</v>
      </c>
      <c r="F259" s="72" t="s">
        <v>13721</v>
      </c>
      <c r="G259" s="72" t="s">
        <v>13722</v>
      </c>
      <c r="H259" s="72" t="s">
        <v>6639</v>
      </c>
      <c r="I259" s="215"/>
      <c r="J259" s="215"/>
      <c r="K259" s="215"/>
    </row>
    <row r="260" spans="1:11" s="193" customFormat="1" ht="15" x14ac:dyDescent="0.25">
      <c r="A260" s="197"/>
      <c r="B260" s="198"/>
      <c r="C260" s="4" t="s">
        <v>10</v>
      </c>
      <c r="D260" s="202"/>
      <c r="E260" s="3" t="s">
        <v>7290</v>
      </c>
      <c r="F260" s="3" t="s">
        <v>13723</v>
      </c>
      <c r="G260" s="3" t="s">
        <v>13724</v>
      </c>
      <c r="H260" s="3" t="s">
        <v>13726</v>
      </c>
      <c r="I260" s="215"/>
      <c r="J260" s="215"/>
      <c r="K260" s="215"/>
    </row>
    <row r="261" spans="1:11" s="193" customFormat="1" ht="15" x14ac:dyDescent="0.25">
      <c r="A261" s="199"/>
      <c r="B261" s="200"/>
      <c r="C261" s="4" t="s">
        <v>9</v>
      </c>
      <c r="D261" s="203"/>
      <c r="E261" s="2">
        <v>43649</v>
      </c>
      <c r="F261" s="2">
        <v>43655</v>
      </c>
      <c r="G261" s="2">
        <v>43656</v>
      </c>
      <c r="H261" s="2">
        <v>43661</v>
      </c>
      <c r="I261" s="215"/>
      <c r="J261" s="215"/>
      <c r="K261" s="215"/>
    </row>
    <row r="262" spans="1:11" ht="15" x14ac:dyDescent="0.25">
      <c r="A262" s="6"/>
      <c r="B262" s="5"/>
      <c r="C262" s="5"/>
      <c r="D262" s="5"/>
      <c r="E262" s="5"/>
      <c r="F262" s="5"/>
      <c r="G262" s="5"/>
      <c r="H262" s="5"/>
    </row>
    <row r="263" spans="1:11" s="193" customFormat="1" ht="22.5" x14ac:dyDescent="0.25">
      <c r="A263" s="222" t="s">
        <v>5861</v>
      </c>
      <c r="B263" s="223" t="s">
        <v>7304</v>
      </c>
      <c r="C263" s="224">
        <f>MIN(E265:H265)</f>
        <v>204.91</v>
      </c>
      <c r="D263" s="225" t="s">
        <v>113</v>
      </c>
      <c r="E263" s="226" t="s">
        <v>7288</v>
      </c>
      <c r="F263" s="226" t="s">
        <v>13717</v>
      </c>
      <c r="G263" s="226" t="s">
        <v>13727</v>
      </c>
      <c r="H263" s="226" t="s">
        <v>7312</v>
      </c>
      <c r="I263" s="215" t="s">
        <v>258</v>
      </c>
      <c r="J263" s="215"/>
      <c r="K263" s="215"/>
    </row>
    <row r="264" spans="1:11" s="193" customFormat="1" ht="11.25" x14ac:dyDescent="0.25">
      <c r="A264" s="190"/>
      <c r="B264" s="196"/>
      <c r="C264" s="4" t="s">
        <v>378</v>
      </c>
      <c r="D264" s="201"/>
      <c r="E264" s="72" t="s">
        <v>7287</v>
      </c>
      <c r="F264" s="72" t="s">
        <v>13719</v>
      </c>
      <c r="G264" s="72" t="s">
        <v>13728</v>
      </c>
      <c r="H264" s="72" t="s">
        <v>13725</v>
      </c>
      <c r="I264" s="215"/>
      <c r="J264" s="215"/>
      <c r="K264" s="215"/>
    </row>
    <row r="265" spans="1:11" s="193" customFormat="1" ht="15" x14ac:dyDescent="0.25">
      <c r="A265" s="197"/>
      <c r="B265" s="198"/>
      <c r="C265" s="4" t="s">
        <v>12</v>
      </c>
      <c r="D265" s="202"/>
      <c r="E265" s="91">
        <v>616.46</v>
      </c>
      <c r="F265" s="91">
        <v>204.91</v>
      </c>
      <c r="G265" s="91">
        <v>409.82</v>
      </c>
      <c r="H265" s="91">
        <v>338.9</v>
      </c>
      <c r="I265" s="215"/>
      <c r="J265" s="215"/>
      <c r="K265" s="215"/>
    </row>
    <row r="266" spans="1:11" s="193" customFormat="1" ht="15" x14ac:dyDescent="0.25">
      <c r="A266" s="197"/>
      <c r="B266" s="198"/>
      <c r="C266" s="4" t="s">
        <v>11</v>
      </c>
      <c r="D266" s="202"/>
      <c r="E266" s="72" t="s">
        <v>7289</v>
      </c>
      <c r="F266" s="72" t="s">
        <v>13721</v>
      </c>
      <c r="G266" s="72" t="s">
        <v>13729</v>
      </c>
      <c r="H266" s="72" t="s">
        <v>6639</v>
      </c>
      <c r="I266" s="215"/>
      <c r="J266" s="215"/>
      <c r="K266" s="215"/>
    </row>
    <row r="267" spans="1:11" s="193" customFormat="1" ht="15" x14ac:dyDescent="0.25">
      <c r="A267" s="197"/>
      <c r="B267" s="198"/>
      <c r="C267" s="4" t="s">
        <v>10</v>
      </c>
      <c r="D267" s="202"/>
      <c r="E267" s="3" t="s">
        <v>7290</v>
      </c>
      <c r="F267" s="3" t="s">
        <v>13723</v>
      </c>
      <c r="G267" s="3" t="s">
        <v>13730</v>
      </c>
      <c r="H267" s="3" t="s">
        <v>13726</v>
      </c>
      <c r="I267" s="215"/>
      <c r="J267" s="215"/>
      <c r="K267" s="215"/>
    </row>
    <row r="268" spans="1:11" s="193" customFormat="1" ht="15" x14ac:dyDescent="0.25">
      <c r="A268" s="199"/>
      <c r="B268" s="200"/>
      <c r="C268" s="4" t="s">
        <v>9</v>
      </c>
      <c r="D268" s="203"/>
      <c r="E268" s="2">
        <v>43649</v>
      </c>
      <c r="F268" s="2">
        <v>43655</v>
      </c>
      <c r="G268" s="2">
        <v>43656</v>
      </c>
      <c r="H268" s="2">
        <v>43661</v>
      </c>
      <c r="I268" s="215"/>
      <c r="J268" s="215"/>
      <c r="K268" s="215"/>
    </row>
    <row r="269" spans="1:11" ht="15" x14ac:dyDescent="0.25">
      <c r="A269" s="6"/>
      <c r="B269" s="5"/>
      <c r="C269" s="5"/>
      <c r="D269" s="5"/>
      <c r="E269" s="5"/>
      <c r="F269" s="5"/>
      <c r="G269" s="5"/>
      <c r="H269" s="5"/>
    </row>
    <row r="270" spans="1:11" s="193" customFormat="1" ht="22.5" x14ac:dyDescent="0.25">
      <c r="A270" s="222" t="s">
        <v>5862</v>
      </c>
      <c r="B270" s="223" t="s">
        <v>7304</v>
      </c>
      <c r="C270" s="224">
        <f>MIN(E272:H272)</f>
        <v>263.10000000000002</v>
      </c>
      <c r="D270" s="225" t="s">
        <v>113</v>
      </c>
      <c r="E270" s="226" t="s">
        <v>7288</v>
      </c>
      <c r="F270" s="226" t="s">
        <v>13717</v>
      </c>
      <c r="G270" s="226" t="s">
        <v>13718</v>
      </c>
      <c r="H270" s="226" t="s">
        <v>7312</v>
      </c>
      <c r="I270" s="215" t="s">
        <v>258</v>
      </c>
      <c r="J270" s="215"/>
      <c r="K270" s="215"/>
    </row>
    <row r="271" spans="1:11" s="193" customFormat="1" ht="11.25" x14ac:dyDescent="0.25">
      <c r="A271" s="190"/>
      <c r="B271" s="196"/>
      <c r="C271" s="4" t="s">
        <v>378</v>
      </c>
      <c r="D271" s="201"/>
      <c r="E271" s="72" t="s">
        <v>7287</v>
      </c>
      <c r="F271" s="72" t="s">
        <v>13719</v>
      </c>
      <c r="G271" s="72" t="s">
        <v>13720</v>
      </c>
      <c r="H271" s="72" t="s">
        <v>13725</v>
      </c>
      <c r="I271" s="215"/>
      <c r="J271" s="215"/>
      <c r="K271" s="215"/>
    </row>
    <row r="272" spans="1:11" s="193" customFormat="1" ht="15" x14ac:dyDescent="0.25">
      <c r="A272" s="197"/>
      <c r="B272" s="198"/>
      <c r="C272" s="4" t="s">
        <v>12</v>
      </c>
      <c r="D272" s="202"/>
      <c r="E272" s="91">
        <v>616.46</v>
      </c>
      <c r="F272" s="91">
        <v>263.10000000000002</v>
      </c>
      <c r="G272" s="91">
        <v>330</v>
      </c>
      <c r="H272" s="91">
        <v>448.4</v>
      </c>
      <c r="I272" s="215"/>
      <c r="J272" s="215"/>
      <c r="K272" s="215"/>
    </row>
    <row r="273" spans="1:11" s="193" customFormat="1" ht="15" x14ac:dyDescent="0.25">
      <c r="A273" s="197"/>
      <c r="B273" s="198"/>
      <c r="C273" s="4" t="s">
        <v>11</v>
      </c>
      <c r="D273" s="202"/>
      <c r="E273" s="72" t="s">
        <v>7289</v>
      </c>
      <c r="F273" s="72" t="s">
        <v>13721</v>
      </c>
      <c r="G273" s="72" t="s">
        <v>13722</v>
      </c>
      <c r="H273" s="72" t="s">
        <v>6639</v>
      </c>
      <c r="I273" s="215"/>
      <c r="J273" s="215"/>
      <c r="K273" s="215"/>
    </row>
    <row r="274" spans="1:11" s="193" customFormat="1" ht="15" x14ac:dyDescent="0.25">
      <c r="A274" s="197"/>
      <c r="B274" s="198"/>
      <c r="C274" s="4" t="s">
        <v>10</v>
      </c>
      <c r="D274" s="202"/>
      <c r="E274" s="3" t="s">
        <v>7290</v>
      </c>
      <c r="F274" s="3" t="s">
        <v>13723</v>
      </c>
      <c r="G274" s="3" t="s">
        <v>13724</v>
      </c>
      <c r="H274" s="3" t="s">
        <v>13726</v>
      </c>
      <c r="I274" s="215"/>
      <c r="J274" s="215"/>
      <c r="K274" s="215"/>
    </row>
    <row r="275" spans="1:11" s="193" customFormat="1" ht="15" x14ac:dyDescent="0.25">
      <c r="A275" s="199"/>
      <c r="B275" s="200"/>
      <c r="C275" s="4" t="s">
        <v>9</v>
      </c>
      <c r="D275" s="203"/>
      <c r="E275" s="2">
        <v>43649</v>
      </c>
      <c r="F275" s="2">
        <v>43655</v>
      </c>
      <c r="G275" s="2">
        <v>43656</v>
      </c>
      <c r="H275" s="2">
        <v>43661</v>
      </c>
      <c r="I275" s="215"/>
      <c r="J275" s="215"/>
      <c r="K275" s="215"/>
    </row>
    <row r="276" spans="1:11" s="194" customFormat="1" x14ac:dyDescent="0.25">
      <c r="A276" s="204"/>
      <c r="B276" s="205"/>
      <c r="C276" s="205"/>
      <c r="E276" s="206"/>
      <c r="F276" s="206"/>
      <c r="G276" s="206"/>
      <c r="H276" s="206"/>
      <c r="I276" s="206"/>
      <c r="J276" s="206"/>
      <c r="K276" s="206"/>
    </row>
    <row r="277" spans="1:11" s="193" customFormat="1" ht="22.5" x14ac:dyDescent="0.25">
      <c r="A277" s="222" t="s">
        <v>5863</v>
      </c>
      <c r="B277" s="223" t="s">
        <v>7305</v>
      </c>
      <c r="C277" s="224">
        <f>MIN(E279:H279)</f>
        <v>178.48</v>
      </c>
      <c r="D277" s="225" t="s">
        <v>113</v>
      </c>
      <c r="E277" s="226" t="s">
        <v>7288</v>
      </c>
      <c r="F277" s="226" t="s">
        <v>13717</v>
      </c>
      <c r="G277" s="226" t="s">
        <v>13718</v>
      </c>
      <c r="H277" s="226"/>
      <c r="I277" s="215" t="s">
        <v>258</v>
      </c>
      <c r="J277" s="215"/>
      <c r="K277" s="215"/>
    </row>
    <row r="278" spans="1:11" s="193" customFormat="1" ht="11.25" x14ac:dyDescent="0.25">
      <c r="A278" s="190"/>
      <c r="B278" s="196"/>
      <c r="C278" s="4" t="s">
        <v>378</v>
      </c>
      <c r="D278" s="201"/>
      <c r="E278" s="72" t="s">
        <v>7287</v>
      </c>
      <c r="F278" s="72" t="s">
        <v>13719</v>
      </c>
      <c r="G278" s="72" t="s">
        <v>13720</v>
      </c>
      <c r="H278" s="72"/>
      <c r="I278" s="215"/>
      <c r="J278" s="215"/>
      <c r="K278" s="215"/>
    </row>
    <row r="279" spans="1:11" s="193" customFormat="1" ht="15" x14ac:dyDescent="0.25">
      <c r="A279" s="197"/>
      <c r="B279" s="198"/>
      <c r="C279" s="4" t="s">
        <v>12</v>
      </c>
      <c r="D279" s="202"/>
      <c r="E279" s="91">
        <v>502.86</v>
      </c>
      <c r="F279" s="91">
        <v>319.5</v>
      </c>
      <c r="G279" s="91">
        <v>178.48</v>
      </c>
      <c r="H279" s="91"/>
      <c r="I279" s="215"/>
      <c r="J279" s="215"/>
      <c r="K279" s="215"/>
    </row>
    <row r="280" spans="1:11" s="193" customFormat="1" ht="15" x14ac:dyDescent="0.25">
      <c r="A280" s="197"/>
      <c r="B280" s="198"/>
      <c r="C280" s="4" t="s">
        <v>11</v>
      </c>
      <c r="D280" s="202"/>
      <c r="E280" s="72" t="s">
        <v>7289</v>
      </c>
      <c r="F280" s="72" t="s">
        <v>13721</v>
      </c>
      <c r="G280" s="72" t="s">
        <v>13722</v>
      </c>
      <c r="H280" s="72"/>
      <c r="I280" s="215"/>
      <c r="J280" s="215"/>
      <c r="K280" s="215"/>
    </row>
    <row r="281" spans="1:11" s="193" customFormat="1" ht="15" x14ac:dyDescent="0.25">
      <c r="A281" s="197"/>
      <c r="B281" s="198"/>
      <c r="C281" s="4" t="s">
        <v>10</v>
      </c>
      <c r="D281" s="202"/>
      <c r="E281" s="3" t="s">
        <v>7290</v>
      </c>
      <c r="F281" s="3" t="s">
        <v>13723</v>
      </c>
      <c r="G281" s="3" t="s">
        <v>13724</v>
      </c>
      <c r="H281" s="3"/>
      <c r="I281" s="215"/>
      <c r="J281" s="215"/>
      <c r="K281" s="215"/>
    </row>
    <row r="282" spans="1:11" s="193" customFormat="1" ht="15" x14ac:dyDescent="0.25">
      <c r="A282" s="199"/>
      <c r="B282" s="200"/>
      <c r="C282" s="4" t="s">
        <v>9</v>
      </c>
      <c r="D282" s="203"/>
      <c r="E282" s="2">
        <v>43649</v>
      </c>
      <c r="F282" s="2">
        <v>43655</v>
      </c>
      <c r="G282" s="2">
        <v>43656</v>
      </c>
      <c r="H282" s="2"/>
      <c r="I282" s="215"/>
      <c r="J282" s="215"/>
      <c r="K282" s="215"/>
    </row>
    <row r="283" spans="1:11" s="194" customFormat="1" x14ac:dyDescent="0.25">
      <c r="A283" s="204"/>
      <c r="B283" s="205"/>
      <c r="C283" s="205"/>
      <c r="E283" s="206"/>
      <c r="F283" s="206"/>
      <c r="G283" s="206"/>
      <c r="H283" s="206"/>
      <c r="I283" s="206"/>
      <c r="J283" s="206"/>
      <c r="K283" s="206"/>
    </row>
    <row r="284" spans="1:11" s="193" customFormat="1" ht="22.5" x14ac:dyDescent="0.25">
      <c r="A284" s="222" t="s">
        <v>5864</v>
      </c>
      <c r="B284" s="223" t="s">
        <v>7306</v>
      </c>
      <c r="C284" s="224">
        <f>MIN(E286:H286)</f>
        <v>17.5</v>
      </c>
      <c r="D284" s="225" t="s">
        <v>113</v>
      </c>
      <c r="E284" s="226" t="s">
        <v>7288</v>
      </c>
      <c r="F284" s="226" t="s">
        <v>13717</v>
      </c>
      <c r="G284" s="226" t="s">
        <v>13718</v>
      </c>
      <c r="H284" s="226" t="s">
        <v>13727</v>
      </c>
      <c r="I284" s="215" t="s">
        <v>258</v>
      </c>
      <c r="J284" s="215"/>
      <c r="K284" s="215"/>
    </row>
    <row r="285" spans="1:11" s="193" customFormat="1" ht="11.25" x14ac:dyDescent="0.25">
      <c r="A285" s="190"/>
      <c r="B285" s="196"/>
      <c r="C285" s="4" t="s">
        <v>378</v>
      </c>
      <c r="D285" s="201"/>
      <c r="E285" s="72" t="s">
        <v>7287</v>
      </c>
      <c r="F285" s="72" t="s">
        <v>13719</v>
      </c>
      <c r="G285" s="72" t="s">
        <v>13720</v>
      </c>
      <c r="H285" s="72" t="s">
        <v>13728</v>
      </c>
      <c r="I285" s="215"/>
      <c r="J285" s="215"/>
      <c r="K285" s="215"/>
    </row>
    <row r="286" spans="1:11" s="193" customFormat="1" ht="15" x14ac:dyDescent="0.25">
      <c r="A286" s="197"/>
      <c r="B286" s="198"/>
      <c r="C286" s="4" t="s">
        <v>12</v>
      </c>
      <c r="D286" s="202"/>
      <c r="E286" s="91">
        <v>270.17</v>
      </c>
      <c r="F286" s="91">
        <v>17.5</v>
      </c>
      <c r="G286" s="91">
        <v>22.37</v>
      </c>
      <c r="H286" s="91">
        <v>67.569999999999993</v>
      </c>
      <c r="I286" s="215"/>
      <c r="J286" s="215"/>
      <c r="K286" s="215"/>
    </row>
    <row r="287" spans="1:11" s="193" customFormat="1" ht="15" x14ac:dyDescent="0.25">
      <c r="A287" s="197"/>
      <c r="B287" s="198"/>
      <c r="C287" s="4" t="s">
        <v>11</v>
      </c>
      <c r="D287" s="202"/>
      <c r="E287" s="72" t="s">
        <v>7289</v>
      </c>
      <c r="F287" s="72" t="s">
        <v>13721</v>
      </c>
      <c r="G287" s="72" t="s">
        <v>13722</v>
      </c>
      <c r="H287" s="72" t="s">
        <v>13729</v>
      </c>
      <c r="I287" s="215"/>
      <c r="J287" s="215"/>
      <c r="K287" s="215"/>
    </row>
    <row r="288" spans="1:11" s="193" customFormat="1" ht="15" x14ac:dyDescent="0.25">
      <c r="A288" s="197"/>
      <c r="B288" s="198"/>
      <c r="C288" s="4" t="s">
        <v>10</v>
      </c>
      <c r="D288" s="202"/>
      <c r="E288" s="3" t="s">
        <v>7290</v>
      </c>
      <c r="F288" s="3" t="s">
        <v>13723</v>
      </c>
      <c r="G288" s="3" t="s">
        <v>13724</v>
      </c>
      <c r="H288" s="3" t="s">
        <v>13730</v>
      </c>
      <c r="I288" s="215"/>
      <c r="J288" s="215"/>
      <c r="K288" s="215"/>
    </row>
    <row r="289" spans="1:11" s="193" customFormat="1" ht="15" x14ac:dyDescent="0.25">
      <c r="A289" s="199"/>
      <c r="B289" s="200"/>
      <c r="C289" s="4" t="s">
        <v>9</v>
      </c>
      <c r="D289" s="203"/>
      <c r="E289" s="2">
        <v>43649</v>
      </c>
      <c r="F289" s="2">
        <v>43655</v>
      </c>
      <c r="G289" s="2">
        <v>43656</v>
      </c>
      <c r="H289" s="2">
        <v>43656</v>
      </c>
      <c r="I289" s="215"/>
      <c r="J289" s="215"/>
      <c r="K289" s="215"/>
    </row>
    <row r="290" spans="1:11" s="194" customFormat="1" x14ac:dyDescent="0.25">
      <c r="A290" s="204"/>
      <c r="B290" s="205"/>
      <c r="C290" s="205"/>
      <c r="E290" s="206"/>
      <c r="F290" s="206"/>
      <c r="G290" s="206"/>
      <c r="H290" s="206"/>
      <c r="I290" s="206"/>
      <c r="J290" s="206"/>
      <c r="K290" s="206"/>
    </row>
    <row r="291" spans="1:11" s="193" customFormat="1" ht="22.5" x14ac:dyDescent="0.25">
      <c r="A291" s="222" t="s">
        <v>5865</v>
      </c>
      <c r="B291" s="223" t="s">
        <v>7307</v>
      </c>
      <c r="C291" s="224">
        <f>MIN(E293:H293)</f>
        <v>57.11</v>
      </c>
      <c r="D291" s="225" t="s">
        <v>113</v>
      </c>
      <c r="E291" s="226" t="s">
        <v>7288</v>
      </c>
      <c r="F291" s="226" t="s">
        <v>13718</v>
      </c>
      <c r="G291" s="226" t="s">
        <v>13727</v>
      </c>
      <c r="H291" s="226" t="s">
        <v>7312</v>
      </c>
      <c r="I291" s="215" t="s">
        <v>258</v>
      </c>
      <c r="J291" s="215"/>
      <c r="K291" s="215"/>
    </row>
    <row r="292" spans="1:11" s="193" customFormat="1" ht="11.25" x14ac:dyDescent="0.25">
      <c r="A292" s="190"/>
      <c r="B292" s="196"/>
      <c r="C292" s="4" t="s">
        <v>378</v>
      </c>
      <c r="D292" s="201"/>
      <c r="E292" s="72" t="s">
        <v>7287</v>
      </c>
      <c r="F292" s="72" t="s">
        <v>13720</v>
      </c>
      <c r="G292" s="72" t="s">
        <v>13728</v>
      </c>
      <c r="H292" s="72" t="s">
        <v>13725</v>
      </c>
      <c r="I292" s="215"/>
      <c r="J292" s="215"/>
      <c r="K292" s="215"/>
    </row>
    <row r="293" spans="1:11" s="193" customFormat="1" ht="15" x14ac:dyDescent="0.25">
      <c r="A293" s="197"/>
      <c r="B293" s="198"/>
      <c r="C293" s="4" t="s">
        <v>12</v>
      </c>
      <c r="D293" s="202"/>
      <c r="E293" s="91">
        <v>270.17</v>
      </c>
      <c r="F293" s="91">
        <v>82.08</v>
      </c>
      <c r="G293" s="91">
        <v>57.11</v>
      </c>
      <c r="H293" s="91">
        <v>76.7</v>
      </c>
      <c r="I293" s="215"/>
      <c r="J293" s="215"/>
      <c r="K293" s="215"/>
    </row>
    <row r="294" spans="1:11" s="193" customFormat="1" ht="15" x14ac:dyDescent="0.25">
      <c r="A294" s="197"/>
      <c r="B294" s="198"/>
      <c r="C294" s="4" t="s">
        <v>11</v>
      </c>
      <c r="D294" s="202"/>
      <c r="E294" s="72" t="s">
        <v>7289</v>
      </c>
      <c r="F294" s="72" t="s">
        <v>13722</v>
      </c>
      <c r="G294" s="72" t="s">
        <v>13729</v>
      </c>
      <c r="H294" s="72" t="s">
        <v>6639</v>
      </c>
      <c r="I294" s="215"/>
      <c r="J294" s="215"/>
      <c r="K294" s="215"/>
    </row>
    <row r="295" spans="1:11" s="193" customFormat="1" ht="15" x14ac:dyDescent="0.25">
      <c r="A295" s="197"/>
      <c r="B295" s="198"/>
      <c r="C295" s="4" t="s">
        <v>10</v>
      </c>
      <c r="D295" s="202"/>
      <c r="E295" s="3" t="s">
        <v>7290</v>
      </c>
      <c r="F295" s="3" t="s">
        <v>13724</v>
      </c>
      <c r="G295" s="3" t="s">
        <v>13730</v>
      </c>
      <c r="H295" s="3" t="s">
        <v>13726</v>
      </c>
      <c r="I295" s="215"/>
      <c r="J295" s="215"/>
      <c r="K295" s="215"/>
    </row>
    <row r="296" spans="1:11" s="193" customFormat="1" ht="15" x14ac:dyDescent="0.25">
      <c r="A296" s="199"/>
      <c r="B296" s="200"/>
      <c r="C296" s="4" t="s">
        <v>9</v>
      </c>
      <c r="D296" s="203"/>
      <c r="E296" s="2">
        <v>43649</v>
      </c>
      <c r="F296" s="2">
        <v>43656</v>
      </c>
      <c r="G296" s="2">
        <v>43656</v>
      </c>
      <c r="H296" s="2">
        <v>43661</v>
      </c>
      <c r="I296" s="215"/>
      <c r="J296" s="215"/>
      <c r="K296" s="215"/>
    </row>
    <row r="297" spans="1:11" s="194" customFormat="1" x14ac:dyDescent="0.25">
      <c r="A297" s="204"/>
      <c r="B297" s="205"/>
      <c r="C297" s="205"/>
      <c r="E297" s="206"/>
      <c r="F297" s="206"/>
      <c r="G297" s="206"/>
      <c r="H297" s="206"/>
      <c r="I297" s="206"/>
      <c r="J297" s="206"/>
      <c r="K297" s="206"/>
    </row>
    <row r="298" spans="1:11" s="193" customFormat="1" ht="22.5" x14ac:dyDescent="0.25">
      <c r="A298" s="222" t="s">
        <v>5866</v>
      </c>
      <c r="B298" s="223" t="s">
        <v>7308</v>
      </c>
      <c r="C298" s="224">
        <f>MIN(E300:H300)</f>
        <v>1236.7</v>
      </c>
      <c r="D298" s="225" t="s">
        <v>113</v>
      </c>
      <c r="E298" s="226" t="s">
        <v>7288</v>
      </c>
      <c r="F298" s="226" t="s">
        <v>13717</v>
      </c>
      <c r="G298" s="226" t="s">
        <v>13718</v>
      </c>
      <c r="H298" s="226" t="s">
        <v>13727</v>
      </c>
      <c r="I298" s="215" t="s">
        <v>258</v>
      </c>
      <c r="J298" s="215"/>
      <c r="K298" s="215"/>
    </row>
    <row r="299" spans="1:11" s="193" customFormat="1" ht="11.25" x14ac:dyDescent="0.25">
      <c r="A299" s="190"/>
      <c r="B299" s="196"/>
      <c r="C299" s="4" t="s">
        <v>378</v>
      </c>
      <c r="D299" s="201"/>
      <c r="E299" s="72" t="s">
        <v>7287</v>
      </c>
      <c r="F299" s="72" t="s">
        <v>13719</v>
      </c>
      <c r="G299" s="72" t="s">
        <v>13720</v>
      </c>
      <c r="H299" s="72" t="s">
        <v>13728</v>
      </c>
      <c r="I299" s="215"/>
      <c r="J299" s="215"/>
      <c r="K299" s="215"/>
    </row>
    <row r="300" spans="1:11" s="193" customFormat="1" ht="15" x14ac:dyDescent="0.25">
      <c r="A300" s="197"/>
      <c r="B300" s="198"/>
      <c r="C300" s="4" t="s">
        <v>12</v>
      </c>
      <c r="D300" s="202"/>
      <c r="E300" s="91">
        <v>1236.7</v>
      </c>
      <c r="F300" s="91">
        <v>2322.8000000000002</v>
      </c>
      <c r="G300" s="91">
        <v>2882.74</v>
      </c>
      <c r="H300" s="91">
        <v>1892.5150000000001</v>
      </c>
      <c r="I300" s="215"/>
      <c r="J300" s="215"/>
      <c r="K300" s="215"/>
    </row>
    <row r="301" spans="1:11" s="193" customFormat="1" ht="15" x14ac:dyDescent="0.25">
      <c r="A301" s="197"/>
      <c r="B301" s="198"/>
      <c r="C301" s="4" t="s">
        <v>11</v>
      </c>
      <c r="D301" s="202"/>
      <c r="E301" s="72" t="s">
        <v>7289</v>
      </c>
      <c r="F301" s="72" t="s">
        <v>13721</v>
      </c>
      <c r="G301" s="72" t="s">
        <v>13722</v>
      </c>
      <c r="H301" s="72" t="s">
        <v>13729</v>
      </c>
      <c r="I301" s="215"/>
      <c r="J301" s="215"/>
      <c r="K301" s="215"/>
    </row>
    <row r="302" spans="1:11" s="193" customFormat="1" ht="15" x14ac:dyDescent="0.25">
      <c r="A302" s="197"/>
      <c r="B302" s="198"/>
      <c r="C302" s="4" t="s">
        <v>10</v>
      </c>
      <c r="D302" s="202"/>
      <c r="E302" s="3" t="s">
        <v>7290</v>
      </c>
      <c r="F302" s="3" t="s">
        <v>13723</v>
      </c>
      <c r="G302" s="3" t="s">
        <v>13724</v>
      </c>
      <c r="H302" s="3" t="s">
        <v>13730</v>
      </c>
      <c r="I302" s="215"/>
      <c r="J302" s="215"/>
      <c r="K302" s="215"/>
    </row>
    <row r="303" spans="1:11" s="193" customFormat="1" ht="15" x14ac:dyDescent="0.25">
      <c r="A303" s="199"/>
      <c r="B303" s="200"/>
      <c r="C303" s="4" t="s">
        <v>9</v>
      </c>
      <c r="D303" s="203"/>
      <c r="E303" s="2">
        <v>43649</v>
      </c>
      <c r="F303" s="2">
        <v>43655</v>
      </c>
      <c r="G303" s="2">
        <v>43656</v>
      </c>
      <c r="H303" s="2">
        <v>43656</v>
      </c>
      <c r="I303" s="215"/>
      <c r="J303" s="215"/>
      <c r="K303" s="215"/>
    </row>
    <row r="304" spans="1:11" s="194" customFormat="1" x14ac:dyDescent="0.25">
      <c r="A304" s="204"/>
      <c r="B304" s="205"/>
      <c r="C304" s="205"/>
      <c r="E304" s="206"/>
      <c r="F304" s="206"/>
      <c r="G304" s="206"/>
      <c r="H304" s="206"/>
      <c r="I304" s="206"/>
      <c r="J304" s="206"/>
      <c r="K304" s="206"/>
    </row>
    <row r="305" spans="1:13" s="193" customFormat="1" ht="22.5" x14ac:dyDescent="0.25">
      <c r="A305" s="222" t="s">
        <v>5867</v>
      </c>
      <c r="B305" s="223" t="s">
        <v>7309</v>
      </c>
      <c r="C305" s="224">
        <f>MIN(E307:H307)</f>
        <v>77.33</v>
      </c>
      <c r="D305" s="225" t="s">
        <v>113</v>
      </c>
      <c r="E305" s="226" t="s">
        <v>7312</v>
      </c>
      <c r="F305" s="226" t="s">
        <v>13717</v>
      </c>
      <c r="G305" s="226" t="s">
        <v>13718</v>
      </c>
      <c r="H305" s="226" t="s">
        <v>13727</v>
      </c>
      <c r="I305" s="215" t="s">
        <v>258</v>
      </c>
      <c r="J305" s="215"/>
      <c r="K305" s="215"/>
    </row>
    <row r="306" spans="1:13" s="193" customFormat="1" ht="11.25" x14ac:dyDescent="0.25">
      <c r="A306" s="190"/>
      <c r="B306" s="196"/>
      <c r="C306" s="4" t="s">
        <v>378</v>
      </c>
      <c r="D306" s="201"/>
      <c r="E306" s="72" t="s">
        <v>13725</v>
      </c>
      <c r="F306" s="72" t="s">
        <v>13719</v>
      </c>
      <c r="G306" s="72" t="s">
        <v>13720</v>
      </c>
      <c r="H306" s="72" t="s">
        <v>13728</v>
      </c>
      <c r="I306" s="215"/>
      <c r="J306" s="215"/>
      <c r="K306" s="215"/>
    </row>
    <row r="307" spans="1:13" s="193" customFormat="1" ht="15" x14ac:dyDescent="0.25">
      <c r="A307" s="197"/>
      <c r="B307" s="198"/>
      <c r="C307" s="4" t="s">
        <v>12</v>
      </c>
      <c r="D307" s="202"/>
      <c r="E307" s="91">
        <v>137.80000000000001</v>
      </c>
      <c r="F307" s="91">
        <v>77.33</v>
      </c>
      <c r="G307" s="91">
        <v>210</v>
      </c>
      <c r="H307" s="91">
        <v>105.06</v>
      </c>
      <c r="I307" s="215"/>
      <c r="J307" s="215"/>
      <c r="K307" s="215"/>
    </row>
    <row r="308" spans="1:13" s="193" customFormat="1" ht="15" x14ac:dyDescent="0.25">
      <c r="A308" s="197"/>
      <c r="B308" s="198"/>
      <c r="C308" s="4" t="s">
        <v>11</v>
      </c>
      <c r="D308" s="202"/>
      <c r="E308" s="72" t="s">
        <v>6639</v>
      </c>
      <c r="F308" s="72" t="s">
        <v>13721</v>
      </c>
      <c r="G308" s="72" t="s">
        <v>13722</v>
      </c>
      <c r="H308" s="72" t="s">
        <v>13729</v>
      </c>
      <c r="I308" s="215"/>
      <c r="J308" s="215"/>
      <c r="K308" s="215"/>
    </row>
    <row r="309" spans="1:13" s="193" customFormat="1" ht="15" x14ac:dyDescent="0.25">
      <c r="A309" s="197"/>
      <c r="B309" s="198"/>
      <c r="C309" s="4" t="s">
        <v>10</v>
      </c>
      <c r="D309" s="202"/>
      <c r="E309" s="3" t="s">
        <v>13726</v>
      </c>
      <c r="F309" s="3" t="s">
        <v>13723</v>
      </c>
      <c r="G309" s="3" t="s">
        <v>13724</v>
      </c>
      <c r="H309" s="3" t="s">
        <v>13730</v>
      </c>
      <c r="I309" s="215"/>
      <c r="J309" s="215"/>
      <c r="K309" s="215"/>
    </row>
    <row r="310" spans="1:13" s="193" customFormat="1" ht="15" x14ac:dyDescent="0.25">
      <c r="A310" s="199"/>
      <c r="B310" s="200"/>
      <c r="C310" s="4" t="s">
        <v>9</v>
      </c>
      <c r="D310" s="203"/>
      <c r="E310" s="2">
        <v>43661</v>
      </c>
      <c r="F310" s="2">
        <v>43655</v>
      </c>
      <c r="G310" s="2">
        <v>43656</v>
      </c>
      <c r="H310" s="2">
        <v>43656</v>
      </c>
      <c r="I310" s="215"/>
      <c r="J310" s="215"/>
      <c r="K310" s="215"/>
    </row>
    <row r="311" spans="1:13" s="194" customFormat="1" x14ac:dyDescent="0.25">
      <c r="A311" s="204"/>
      <c r="B311" s="205"/>
      <c r="C311" s="205"/>
      <c r="E311" s="206"/>
      <c r="F311" s="206"/>
      <c r="G311" s="206"/>
      <c r="H311" s="206"/>
      <c r="I311" s="206"/>
      <c r="J311" s="206"/>
      <c r="K311" s="206"/>
    </row>
    <row r="312" spans="1:13" s="193" customFormat="1" ht="22.5" x14ac:dyDescent="0.25">
      <c r="A312" s="222" t="s">
        <v>5868</v>
      </c>
      <c r="B312" s="223" t="s">
        <v>7341</v>
      </c>
      <c r="C312" s="224">
        <f>MIN(E314:H314)</f>
        <v>20</v>
      </c>
      <c r="D312" s="225" t="s">
        <v>8</v>
      </c>
      <c r="E312" s="226" t="s">
        <v>13727</v>
      </c>
      <c r="F312" s="226" t="s">
        <v>13717</v>
      </c>
      <c r="G312" s="226" t="s">
        <v>13718</v>
      </c>
      <c r="H312" s="226"/>
      <c r="I312" s="215" t="s">
        <v>258</v>
      </c>
      <c r="J312" s="215"/>
      <c r="K312" s="215"/>
    </row>
    <row r="313" spans="1:13" s="193" customFormat="1" ht="11.25" x14ac:dyDescent="0.25">
      <c r="A313" s="190"/>
      <c r="B313" s="196"/>
      <c r="C313" s="4" t="s">
        <v>378</v>
      </c>
      <c r="D313" s="201"/>
      <c r="E313" s="72" t="s">
        <v>13728</v>
      </c>
      <c r="F313" s="72" t="s">
        <v>13719</v>
      </c>
      <c r="G313" s="72" t="s">
        <v>13720</v>
      </c>
      <c r="H313" s="72"/>
      <c r="I313" s="215"/>
      <c r="J313" s="215"/>
      <c r="K313" s="215"/>
    </row>
    <row r="314" spans="1:13" s="193" customFormat="1" ht="15" x14ac:dyDescent="0.25">
      <c r="A314" s="197"/>
      <c r="B314" s="198"/>
      <c r="C314" s="4" t="s">
        <v>12</v>
      </c>
      <c r="D314" s="202"/>
      <c r="E314" s="91">
        <v>43.78</v>
      </c>
      <c r="F314" s="91">
        <v>33.18</v>
      </c>
      <c r="G314" s="91">
        <v>20</v>
      </c>
      <c r="H314" s="91"/>
      <c r="I314" s="215"/>
      <c r="J314" s="215"/>
      <c r="K314" s="215"/>
      <c r="L314" s="215"/>
      <c r="M314" s="215"/>
    </row>
    <row r="315" spans="1:13" s="193" customFormat="1" ht="15" x14ac:dyDescent="0.25">
      <c r="A315" s="197"/>
      <c r="B315" s="198"/>
      <c r="C315" s="4" t="s">
        <v>11</v>
      </c>
      <c r="D315" s="202"/>
      <c r="E315" s="72" t="s">
        <v>13729</v>
      </c>
      <c r="F315" s="72" t="s">
        <v>13721</v>
      </c>
      <c r="G315" s="72" t="s">
        <v>13722</v>
      </c>
      <c r="H315" s="72"/>
      <c r="I315" s="215"/>
      <c r="J315" s="215"/>
      <c r="K315" s="215"/>
    </row>
    <row r="316" spans="1:13" s="193" customFormat="1" ht="15" x14ac:dyDescent="0.25">
      <c r="A316" s="197"/>
      <c r="B316" s="198"/>
      <c r="C316" s="4" t="s">
        <v>10</v>
      </c>
      <c r="D316" s="202"/>
      <c r="E316" s="3" t="s">
        <v>13730</v>
      </c>
      <c r="F316" s="3" t="s">
        <v>13723</v>
      </c>
      <c r="G316" s="3" t="s">
        <v>13724</v>
      </c>
      <c r="H316" s="3"/>
      <c r="I316" s="215"/>
      <c r="J316" s="215"/>
      <c r="K316" s="215"/>
    </row>
    <row r="317" spans="1:13" s="193" customFormat="1" ht="15" x14ac:dyDescent="0.25">
      <c r="A317" s="199"/>
      <c r="B317" s="200"/>
      <c r="C317" s="4" t="s">
        <v>9</v>
      </c>
      <c r="D317" s="203"/>
      <c r="E317" s="2">
        <v>43656</v>
      </c>
      <c r="F317" s="2">
        <v>43655</v>
      </c>
      <c r="G317" s="2">
        <v>43656</v>
      </c>
      <c r="H317" s="2"/>
      <c r="I317" s="215"/>
      <c r="J317" s="215"/>
      <c r="K317" s="215"/>
    </row>
    <row r="318" spans="1:13" s="194" customFormat="1" x14ac:dyDescent="0.25">
      <c r="A318" s="204"/>
      <c r="B318" s="205"/>
      <c r="C318" s="205"/>
      <c r="E318" s="206"/>
      <c r="F318" s="206"/>
      <c r="G318" s="206"/>
      <c r="H318" s="206"/>
      <c r="I318" s="206"/>
      <c r="J318" s="206"/>
      <c r="K318" s="206"/>
    </row>
    <row r="319" spans="1:13" s="193" customFormat="1" ht="11.25" x14ac:dyDescent="0.25">
      <c r="A319" s="469" t="s">
        <v>13731</v>
      </c>
      <c r="B319" s="223" t="s">
        <v>13732</v>
      </c>
      <c r="C319" s="470">
        <f>MIN(E321:H321)</f>
        <v>30</v>
      </c>
      <c r="D319" s="471" t="s">
        <v>113</v>
      </c>
      <c r="E319" s="472" t="s">
        <v>13733</v>
      </c>
      <c r="F319" s="472" t="s">
        <v>13734</v>
      </c>
      <c r="G319" s="472" t="s">
        <v>13735</v>
      </c>
      <c r="H319" s="472"/>
      <c r="I319" s="404" t="s">
        <v>258</v>
      </c>
      <c r="J319" s="404"/>
      <c r="K319" s="404"/>
    </row>
    <row r="320" spans="1:13" s="193" customFormat="1" ht="22.5" x14ac:dyDescent="0.25">
      <c r="A320" s="473"/>
      <c r="B320" s="474"/>
      <c r="C320" s="475" t="s">
        <v>378</v>
      </c>
      <c r="D320" s="476"/>
      <c r="E320" s="477" t="s">
        <v>13736</v>
      </c>
      <c r="F320" s="477" t="s">
        <v>13737</v>
      </c>
      <c r="G320" s="477" t="s">
        <v>13738</v>
      </c>
      <c r="H320" s="477"/>
      <c r="I320" s="404"/>
      <c r="J320" s="404"/>
      <c r="K320" s="404"/>
    </row>
    <row r="321" spans="1:13" s="193" customFormat="1" ht="14.25" x14ac:dyDescent="0.2">
      <c r="A321" s="478"/>
      <c r="B321" s="479"/>
      <c r="C321" s="475" t="s">
        <v>12</v>
      </c>
      <c r="D321" s="480"/>
      <c r="E321" s="481">
        <v>46.3</v>
      </c>
      <c r="F321" s="481">
        <v>56.22</v>
      </c>
      <c r="G321" s="481">
        <v>30</v>
      </c>
      <c r="H321" s="481"/>
      <c r="I321" s="404"/>
      <c r="J321" s="404"/>
      <c r="K321" s="404"/>
      <c r="L321" s="404"/>
      <c r="M321" s="404"/>
    </row>
    <row r="322" spans="1:13" s="193" customFormat="1" ht="14.25" x14ac:dyDescent="0.2">
      <c r="A322" s="478"/>
      <c r="B322" s="479"/>
      <c r="C322" s="475" t="s">
        <v>11</v>
      </c>
      <c r="D322" s="480"/>
      <c r="E322" s="477" t="s">
        <v>13739</v>
      </c>
      <c r="F322" s="477" t="s">
        <v>13740</v>
      </c>
      <c r="G322" s="477" t="s">
        <v>13741</v>
      </c>
      <c r="H322" s="477"/>
      <c r="I322" s="404"/>
      <c r="J322" s="404"/>
      <c r="K322" s="404"/>
    </row>
    <row r="323" spans="1:13" s="193" customFormat="1" ht="14.25" x14ac:dyDescent="0.2">
      <c r="A323" s="478"/>
      <c r="B323" s="479"/>
      <c r="C323" s="475" t="s">
        <v>10</v>
      </c>
      <c r="D323" s="480"/>
      <c r="E323" s="482" t="s">
        <v>13742</v>
      </c>
      <c r="F323" s="482" t="s">
        <v>13743</v>
      </c>
      <c r="G323" s="482" t="s">
        <v>13744</v>
      </c>
      <c r="H323" s="482"/>
      <c r="I323" s="404"/>
      <c r="J323" s="404"/>
      <c r="K323" s="404"/>
    </row>
    <row r="324" spans="1:13" s="193" customFormat="1" ht="14.25" x14ac:dyDescent="0.2">
      <c r="A324" s="483"/>
      <c r="B324" s="484"/>
      <c r="C324" s="475" t="s">
        <v>9</v>
      </c>
      <c r="D324" s="485"/>
      <c r="E324" s="486">
        <v>43741</v>
      </c>
      <c r="F324" s="486">
        <v>43741</v>
      </c>
      <c r="G324" s="486">
        <v>43741</v>
      </c>
      <c r="H324" s="486"/>
      <c r="I324" s="404"/>
      <c r="J324" s="404"/>
      <c r="K324" s="404"/>
    </row>
    <row r="325" spans="1:13" s="194" customFormat="1" x14ac:dyDescent="0.25">
      <c r="A325" s="204"/>
      <c r="B325" s="205"/>
      <c r="C325" s="205"/>
      <c r="E325" s="206"/>
      <c r="F325" s="206"/>
      <c r="G325" s="206"/>
      <c r="H325" s="206"/>
      <c r="I325" s="206"/>
      <c r="J325" s="206"/>
      <c r="K325" s="206"/>
    </row>
    <row r="326" spans="1:13" s="193" customFormat="1" ht="22.5" x14ac:dyDescent="0.25">
      <c r="A326" s="222" t="s">
        <v>5869</v>
      </c>
      <c r="B326" s="223" t="s">
        <v>6745</v>
      </c>
      <c r="C326" s="224">
        <f>MIN(E328:H328)</f>
        <v>3.28</v>
      </c>
      <c r="D326" s="225" t="s">
        <v>113</v>
      </c>
      <c r="E326" s="226" t="s">
        <v>13654</v>
      </c>
      <c r="F326" s="226" t="s">
        <v>7310</v>
      </c>
      <c r="G326" s="226" t="s">
        <v>13745</v>
      </c>
      <c r="H326" s="226"/>
      <c r="I326" s="215" t="s">
        <v>258</v>
      </c>
      <c r="J326" s="215"/>
      <c r="K326" s="215"/>
    </row>
    <row r="327" spans="1:13" s="193" customFormat="1" ht="90" x14ac:dyDescent="0.25">
      <c r="A327" s="190"/>
      <c r="B327" s="196"/>
      <c r="C327" s="4" t="s">
        <v>378</v>
      </c>
      <c r="D327" s="201"/>
      <c r="E327" s="72" t="s">
        <v>13746</v>
      </c>
      <c r="F327" s="72" t="s">
        <v>13747</v>
      </c>
      <c r="G327" s="72" t="s">
        <v>13748</v>
      </c>
      <c r="H327" s="72"/>
      <c r="I327" s="215"/>
      <c r="J327" s="215"/>
      <c r="K327" s="215"/>
    </row>
    <row r="328" spans="1:13" s="193" customFormat="1" ht="15" x14ac:dyDescent="0.25">
      <c r="A328" s="197"/>
      <c r="B328" s="198"/>
      <c r="C328" s="4" t="s">
        <v>12</v>
      </c>
      <c r="D328" s="202"/>
      <c r="E328" s="91">
        <v>4.99</v>
      </c>
      <c r="F328" s="91">
        <v>5.92</v>
      </c>
      <c r="G328" s="91">
        <v>3.28</v>
      </c>
      <c r="H328" s="91"/>
      <c r="I328" s="215"/>
      <c r="J328" s="215"/>
      <c r="K328" s="215"/>
      <c r="L328" s="215"/>
      <c r="M328" s="215"/>
    </row>
    <row r="329" spans="1:13" s="193" customFormat="1" ht="15" x14ac:dyDescent="0.25">
      <c r="A329" s="197"/>
      <c r="B329" s="198"/>
      <c r="C329" s="4" t="s">
        <v>11</v>
      </c>
      <c r="D329" s="202"/>
      <c r="E329" s="72" t="s">
        <v>13749</v>
      </c>
      <c r="F329" s="72" t="s">
        <v>13750</v>
      </c>
      <c r="G329" s="72" t="s">
        <v>13751</v>
      </c>
      <c r="H329" s="72"/>
      <c r="I329" s="215"/>
      <c r="J329" s="215"/>
      <c r="K329" s="215"/>
    </row>
    <row r="330" spans="1:13" s="193" customFormat="1" ht="15" x14ac:dyDescent="0.25">
      <c r="A330" s="197"/>
      <c r="B330" s="198"/>
      <c r="C330" s="4" t="s">
        <v>10</v>
      </c>
      <c r="D330" s="202"/>
      <c r="E330" s="3" t="s">
        <v>6687</v>
      </c>
      <c r="F330" s="3" t="s">
        <v>13752</v>
      </c>
      <c r="G330" s="3" t="s">
        <v>6832</v>
      </c>
      <c r="H330" s="3"/>
      <c r="I330" s="215"/>
      <c r="J330" s="215"/>
      <c r="K330" s="215"/>
    </row>
    <row r="331" spans="1:13" s="193" customFormat="1" ht="15" x14ac:dyDescent="0.25">
      <c r="A331" s="199"/>
      <c r="B331" s="200"/>
      <c r="C331" s="4" t="s">
        <v>9</v>
      </c>
      <c r="D331" s="203"/>
      <c r="E331" s="2">
        <v>43664</v>
      </c>
      <c r="F331" s="2">
        <v>43664</v>
      </c>
      <c r="G331" s="2">
        <v>43664</v>
      </c>
      <c r="H331" s="2"/>
      <c r="I331" s="215"/>
      <c r="J331" s="215"/>
      <c r="K331" s="215"/>
    </row>
    <row r="332" spans="1:13" ht="15" x14ac:dyDescent="0.25">
      <c r="A332" s="6"/>
      <c r="B332" s="5"/>
      <c r="C332" s="5"/>
      <c r="D332" s="5"/>
      <c r="E332" s="5"/>
      <c r="F332" s="5"/>
      <c r="G332" s="5"/>
      <c r="H332" s="5"/>
    </row>
    <row r="333" spans="1:13" s="193" customFormat="1" ht="33.75" x14ac:dyDescent="0.25">
      <c r="A333" s="222" t="s">
        <v>5870</v>
      </c>
      <c r="B333" s="223" t="s">
        <v>7346</v>
      </c>
      <c r="C333" s="224">
        <f>MIN(E335:H335)</f>
        <v>499</v>
      </c>
      <c r="D333" s="225" t="s">
        <v>113</v>
      </c>
      <c r="E333" s="226" t="s">
        <v>13753</v>
      </c>
      <c r="F333" s="226" t="s">
        <v>13754</v>
      </c>
      <c r="G333" s="226" t="s">
        <v>13755</v>
      </c>
      <c r="H333" s="226"/>
      <c r="I333" s="215" t="s">
        <v>258</v>
      </c>
      <c r="J333" s="215"/>
      <c r="K333" s="215"/>
    </row>
    <row r="334" spans="1:13" s="193" customFormat="1" ht="22.5" x14ac:dyDescent="0.25">
      <c r="A334" s="190"/>
      <c r="B334" s="196"/>
      <c r="C334" s="4" t="s">
        <v>378</v>
      </c>
      <c r="D334" s="201"/>
      <c r="E334" s="72" t="s">
        <v>13756</v>
      </c>
      <c r="F334" s="72" t="s">
        <v>13757</v>
      </c>
      <c r="G334" s="72" t="s">
        <v>13758</v>
      </c>
      <c r="H334" s="72"/>
      <c r="I334" s="215"/>
      <c r="J334" s="215"/>
      <c r="K334" s="215"/>
    </row>
    <row r="335" spans="1:13" s="193" customFormat="1" ht="15" x14ac:dyDescent="0.25">
      <c r="A335" s="197"/>
      <c r="B335" s="198"/>
      <c r="C335" s="4" t="s">
        <v>12</v>
      </c>
      <c r="D335" s="202"/>
      <c r="E335" s="91">
        <v>898</v>
      </c>
      <c r="F335" s="91">
        <v>834.01</v>
      </c>
      <c r="G335" s="91">
        <v>499</v>
      </c>
      <c r="H335" s="91"/>
      <c r="I335" s="215"/>
      <c r="J335" s="215"/>
      <c r="K335" s="215"/>
      <c r="L335" s="215"/>
      <c r="M335" s="215"/>
    </row>
    <row r="336" spans="1:13" s="193" customFormat="1" ht="45" x14ac:dyDescent="0.25">
      <c r="A336" s="197"/>
      <c r="B336" s="198"/>
      <c r="C336" s="4" t="s">
        <v>11</v>
      </c>
      <c r="D336" s="202"/>
      <c r="E336" s="72" t="s">
        <v>13759</v>
      </c>
      <c r="F336" s="72" t="s">
        <v>13760</v>
      </c>
      <c r="G336" s="72" t="s">
        <v>13761</v>
      </c>
      <c r="H336" s="72"/>
      <c r="I336" s="215"/>
      <c r="J336" s="215"/>
      <c r="K336" s="215"/>
    </row>
    <row r="337" spans="1:13" s="193" customFormat="1" ht="15" x14ac:dyDescent="0.25">
      <c r="A337" s="197"/>
      <c r="B337" s="198"/>
      <c r="C337" s="4" t="s">
        <v>10</v>
      </c>
      <c r="D337" s="202"/>
      <c r="E337" s="3" t="s">
        <v>13762</v>
      </c>
      <c r="F337" s="3" t="s">
        <v>13763</v>
      </c>
      <c r="G337" s="3" t="s">
        <v>13764</v>
      </c>
      <c r="H337" s="3"/>
      <c r="I337" s="215"/>
      <c r="J337" s="215"/>
      <c r="K337" s="215"/>
    </row>
    <row r="338" spans="1:13" s="193" customFormat="1" ht="15" x14ac:dyDescent="0.25">
      <c r="A338" s="199"/>
      <c r="B338" s="200"/>
      <c r="C338" s="4" t="s">
        <v>9</v>
      </c>
      <c r="D338" s="203"/>
      <c r="E338" s="2">
        <v>43661</v>
      </c>
      <c r="F338" s="2">
        <v>43734</v>
      </c>
      <c r="G338" s="2">
        <v>43661</v>
      </c>
      <c r="H338" s="2"/>
      <c r="I338" s="215"/>
      <c r="J338" s="215"/>
      <c r="K338" s="215"/>
    </row>
    <row r="339" spans="1:13" ht="15" x14ac:dyDescent="0.25">
      <c r="A339" s="6"/>
      <c r="B339" s="5"/>
      <c r="C339" s="5"/>
      <c r="D339" s="5"/>
      <c r="E339" s="5"/>
      <c r="F339" s="5"/>
      <c r="G339" s="5"/>
      <c r="H339" s="5"/>
    </row>
    <row r="340" spans="1:13" s="193" customFormat="1" ht="45" x14ac:dyDescent="0.25">
      <c r="A340" s="222" t="s">
        <v>5872</v>
      </c>
      <c r="B340" s="223" t="s">
        <v>7347</v>
      </c>
      <c r="C340" s="224">
        <f>MIN(E342:H342)</f>
        <v>127.3</v>
      </c>
      <c r="D340" s="225" t="s">
        <v>113</v>
      </c>
      <c r="E340" s="226" t="s">
        <v>13765</v>
      </c>
      <c r="F340" s="226" t="s">
        <v>13766</v>
      </c>
      <c r="G340" s="226" t="s">
        <v>13733</v>
      </c>
      <c r="H340" s="226"/>
      <c r="I340" s="215" t="s">
        <v>258</v>
      </c>
      <c r="J340" s="215"/>
      <c r="K340" s="215"/>
    </row>
    <row r="341" spans="1:13" s="193" customFormat="1" ht="202.5" x14ac:dyDescent="0.25">
      <c r="A341" s="190"/>
      <c r="B341" s="196"/>
      <c r="C341" s="4" t="s">
        <v>378</v>
      </c>
      <c r="D341" s="201"/>
      <c r="E341" s="72" t="s">
        <v>13767</v>
      </c>
      <c r="F341" s="72" t="s">
        <v>13768</v>
      </c>
      <c r="G341" s="72" t="s">
        <v>13769</v>
      </c>
      <c r="H341" s="72"/>
      <c r="I341" s="215"/>
      <c r="J341" s="215"/>
      <c r="K341" s="215"/>
    </row>
    <row r="342" spans="1:13" s="193" customFormat="1" ht="15" x14ac:dyDescent="0.25">
      <c r="A342" s="197"/>
      <c r="B342" s="198"/>
      <c r="C342" s="4" t="s">
        <v>12</v>
      </c>
      <c r="D342" s="202"/>
      <c r="E342" s="91">
        <v>127.3</v>
      </c>
      <c r="F342" s="91">
        <v>148</v>
      </c>
      <c r="G342" s="91">
        <v>199.28</v>
      </c>
      <c r="H342" s="91"/>
      <c r="I342" s="215"/>
      <c r="J342" s="215"/>
      <c r="K342" s="215"/>
      <c r="L342" s="215"/>
      <c r="M342" s="215"/>
    </row>
    <row r="343" spans="1:13" s="193" customFormat="1" ht="15" x14ac:dyDescent="0.25">
      <c r="A343" s="197"/>
      <c r="B343" s="198"/>
      <c r="C343" s="4" t="s">
        <v>11</v>
      </c>
      <c r="D343" s="202"/>
      <c r="E343" s="72" t="s">
        <v>13770</v>
      </c>
      <c r="F343" s="72" t="s">
        <v>13771</v>
      </c>
      <c r="G343" s="72" t="s">
        <v>13739</v>
      </c>
      <c r="H343" s="72"/>
      <c r="I343" s="215"/>
      <c r="J343" s="215"/>
      <c r="K343" s="215"/>
    </row>
    <row r="344" spans="1:13" s="193" customFormat="1" ht="15" x14ac:dyDescent="0.25">
      <c r="A344" s="197"/>
      <c r="B344" s="198"/>
      <c r="C344" s="4" t="s">
        <v>10</v>
      </c>
      <c r="D344" s="202"/>
      <c r="E344" s="3" t="s">
        <v>13772</v>
      </c>
      <c r="F344" s="3" t="s">
        <v>13773</v>
      </c>
      <c r="G344" s="3" t="s">
        <v>13742</v>
      </c>
      <c r="H344" s="3"/>
      <c r="I344" s="215"/>
      <c r="J344" s="215"/>
      <c r="K344" s="215"/>
    </row>
    <row r="345" spans="1:13" s="193" customFormat="1" ht="15" x14ac:dyDescent="0.25">
      <c r="A345" s="199"/>
      <c r="B345" s="200"/>
      <c r="C345" s="4" t="s">
        <v>9</v>
      </c>
      <c r="D345" s="203"/>
      <c r="E345" s="2">
        <v>43664</v>
      </c>
      <c r="F345" s="2">
        <v>43664</v>
      </c>
      <c r="G345" s="2">
        <v>43664</v>
      </c>
      <c r="H345" s="2"/>
      <c r="I345" s="215"/>
      <c r="J345" s="215"/>
      <c r="K345" s="215"/>
    </row>
    <row r="346" spans="1:13" ht="15" x14ac:dyDescent="0.25">
      <c r="A346" s="6"/>
      <c r="B346" s="5"/>
      <c r="C346" s="5"/>
      <c r="D346" s="5"/>
      <c r="E346" s="5"/>
      <c r="F346" s="5"/>
      <c r="G346" s="5"/>
      <c r="H346" s="5"/>
    </row>
    <row r="347" spans="1:13" s="193" customFormat="1" ht="22.5" x14ac:dyDescent="0.25">
      <c r="A347" s="222" t="s">
        <v>5877</v>
      </c>
      <c r="B347" s="223" t="s">
        <v>6831</v>
      </c>
      <c r="C347" s="224">
        <f>MIN(E349:H349)</f>
        <v>245</v>
      </c>
      <c r="D347" s="225" t="s">
        <v>113</v>
      </c>
      <c r="E347" s="226" t="s">
        <v>13774</v>
      </c>
      <c r="F347" s="226" t="s">
        <v>13775</v>
      </c>
      <c r="G347" s="226" t="s">
        <v>13776</v>
      </c>
      <c r="H347" s="226"/>
      <c r="I347" s="215" t="s">
        <v>258</v>
      </c>
      <c r="J347" s="215"/>
      <c r="K347" s="215"/>
    </row>
    <row r="348" spans="1:13" s="193" customFormat="1" ht="78.75" x14ac:dyDescent="0.25">
      <c r="A348" s="190"/>
      <c r="B348" s="196"/>
      <c r="C348" s="4" t="s">
        <v>378</v>
      </c>
      <c r="D348" s="201"/>
      <c r="E348" s="72" t="s">
        <v>13777</v>
      </c>
      <c r="F348" s="72" t="s">
        <v>13778</v>
      </c>
      <c r="G348" s="72" t="s">
        <v>13779</v>
      </c>
      <c r="H348" s="72"/>
      <c r="I348" s="215"/>
      <c r="J348" s="215"/>
      <c r="K348" s="215"/>
    </row>
    <row r="349" spans="1:13" s="193" customFormat="1" ht="15" x14ac:dyDescent="0.25">
      <c r="A349" s="197"/>
      <c r="B349" s="198"/>
      <c r="C349" s="4" t="s">
        <v>12</v>
      </c>
      <c r="D349" s="202"/>
      <c r="E349" s="91">
        <v>259.99</v>
      </c>
      <c r="F349" s="91">
        <v>265.98</v>
      </c>
      <c r="G349" s="91">
        <v>245</v>
      </c>
      <c r="H349" s="91"/>
      <c r="I349" s="215"/>
      <c r="J349" s="215"/>
      <c r="K349" s="215"/>
      <c r="L349" s="215"/>
      <c r="M349" s="215"/>
    </row>
    <row r="350" spans="1:13" s="193" customFormat="1" ht="15" x14ac:dyDescent="0.25">
      <c r="A350" s="197"/>
      <c r="B350" s="198"/>
      <c r="C350" s="4" t="s">
        <v>11</v>
      </c>
      <c r="D350" s="202"/>
      <c r="E350" s="72" t="s">
        <v>13780</v>
      </c>
      <c r="F350" s="72" t="s">
        <v>13751</v>
      </c>
      <c r="G350" s="72" t="s">
        <v>13781</v>
      </c>
      <c r="H350" s="72"/>
      <c r="I350" s="215"/>
      <c r="J350" s="215"/>
      <c r="K350" s="215"/>
    </row>
    <row r="351" spans="1:13" s="193" customFormat="1" ht="22.5" x14ac:dyDescent="0.25">
      <c r="A351" s="197"/>
      <c r="B351" s="198"/>
      <c r="C351" s="4" t="s">
        <v>10</v>
      </c>
      <c r="D351" s="202"/>
      <c r="E351" s="3" t="s">
        <v>13782</v>
      </c>
      <c r="F351" s="3" t="s">
        <v>6832</v>
      </c>
      <c r="G351" s="3" t="s">
        <v>13783</v>
      </c>
      <c r="H351" s="3"/>
      <c r="I351" s="215"/>
      <c r="J351" s="215"/>
      <c r="K351" s="215"/>
    </row>
    <row r="352" spans="1:13" s="193" customFormat="1" ht="15" x14ac:dyDescent="0.25">
      <c r="A352" s="199"/>
      <c r="B352" s="200"/>
      <c r="C352" s="4" t="s">
        <v>9</v>
      </c>
      <c r="D352" s="203"/>
      <c r="E352" s="2">
        <v>43664</v>
      </c>
      <c r="F352" s="2">
        <v>43664</v>
      </c>
      <c r="G352" s="2">
        <v>43664</v>
      </c>
      <c r="H352" s="2"/>
      <c r="I352" s="215"/>
      <c r="J352" s="215"/>
      <c r="K352" s="215"/>
    </row>
    <row r="353" spans="1:13" ht="15" x14ac:dyDescent="0.25">
      <c r="A353" s="6"/>
      <c r="B353" s="5"/>
      <c r="C353" s="5"/>
      <c r="D353" s="5"/>
      <c r="E353" s="5"/>
      <c r="F353" s="5"/>
      <c r="G353" s="5"/>
      <c r="H353" s="5"/>
    </row>
    <row r="354" spans="1:13" s="193" customFormat="1" ht="22.5" x14ac:dyDescent="0.25">
      <c r="A354" s="222" t="s">
        <v>5878</v>
      </c>
      <c r="B354" s="223" t="s">
        <v>6884</v>
      </c>
      <c r="C354" s="224">
        <f>MIN(E356:H356)</f>
        <v>7.37</v>
      </c>
      <c r="D354" s="225" t="s">
        <v>8</v>
      </c>
      <c r="E354" s="226" t="s">
        <v>13784</v>
      </c>
      <c r="F354" s="226" t="s">
        <v>13785</v>
      </c>
      <c r="G354" s="226" t="s">
        <v>6894</v>
      </c>
      <c r="H354" s="226"/>
      <c r="I354" s="215" t="s">
        <v>258</v>
      </c>
      <c r="J354" s="215"/>
      <c r="K354" s="215"/>
    </row>
    <row r="355" spans="1:13" s="193" customFormat="1" ht="56.25" x14ac:dyDescent="0.25">
      <c r="A355" s="190"/>
      <c r="B355" s="196"/>
      <c r="C355" s="4" t="s">
        <v>378</v>
      </c>
      <c r="D355" s="201"/>
      <c r="E355" s="72" t="s">
        <v>13786</v>
      </c>
      <c r="F355" s="72" t="s">
        <v>13787</v>
      </c>
      <c r="G355" s="72" t="s">
        <v>13788</v>
      </c>
      <c r="H355" s="72"/>
      <c r="I355" s="215"/>
      <c r="J355" s="215"/>
      <c r="K355" s="215"/>
    </row>
    <row r="356" spans="1:13" s="193" customFormat="1" ht="15" x14ac:dyDescent="0.25">
      <c r="A356" s="197"/>
      <c r="B356" s="198"/>
      <c r="C356" s="4" t="s">
        <v>12</v>
      </c>
      <c r="D356" s="202"/>
      <c r="E356" s="91">
        <v>15.25</v>
      </c>
      <c r="F356" s="91">
        <v>12.91</v>
      </c>
      <c r="G356" s="91">
        <v>7.37</v>
      </c>
      <c r="H356" s="91"/>
      <c r="I356" s="215"/>
      <c r="J356" s="215"/>
      <c r="K356" s="215"/>
      <c r="L356" s="215"/>
      <c r="M356" s="215"/>
    </row>
    <row r="357" spans="1:13" s="193" customFormat="1" ht="15" x14ac:dyDescent="0.25">
      <c r="A357" s="197"/>
      <c r="B357" s="198"/>
      <c r="C357" s="4" t="s">
        <v>11</v>
      </c>
      <c r="D357" s="202"/>
      <c r="E357" s="72" t="s">
        <v>13789</v>
      </c>
      <c r="F357" s="72" t="s">
        <v>13790</v>
      </c>
      <c r="G357" s="72" t="s">
        <v>13791</v>
      </c>
      <c r="H357" s="72"/>
      <c r="I357" s="215"/>
      <c r="J357" s="215"/>
      <c r="K357" s="215"/>
    </row>
    <row r="358" spans="1:13" s="193" customFormat="1" ht="15" x14ac:dyDescent="0.25">
      <c r="A358" s="197"/>
      <c r="B358" s="198"/>
      <c r="C358" s="4" t="s">
        <v>10</v>
      </c>
      <c r="D358" s="202"/>
      <c r="E358" s="3" t="s">
        <v>13792</v>
      </c>
      <c r="F358" s="3" t="s">
        <v>13793</v>
      </c>
      <c r="G358" s="3" t="s">
        <v>13794</v>
      </c>
      <c r="H358" s="3"/>
      <c r="I358" s="215"/>
      <c r="J358" s="215"/>
      <c r="K358" s="215"/>
    </row>
    <row r="359" spans="1:13" s="193" customFormat="1" ht="15" x14ac:dyDescent="0.25">
      <c r="A359" s="199"/>
      <c r="B359" s="200"/>
      <c r="C359" s="4" t="s">
        <v>9</v>
      </c>
      <c r="D359" s="203"/>
      <c r="E359" s="2">
        <v>43664</v>
      </c>
      <c r="F359" s="2">
        <v>43665</v>
      </c>
      <c r="G359" s="2">
        <v>43668</v>
      </c>
      <c r="H359" s="2"/>
      <c r="I359" s="215"/>
      <c r="J359" s="215"/>
      <c r="K359" s="215"/>
    </row>
    <row r="360" spans="1:13" ht="15" x14ac:dyDescent="0.25">
      <c r="A360" s="6"/>
      <c r="B360" s="5"/>
      <c r="C360" s="5"/>
      <c r="D360" s="5"/>
      <c r="E360" s="5"/>
      <c r="F360" s="5"/>
      <c r="G360" s="5"/>
      <c r="H360" s="5"/>
    </row>
    <row r="361" spans="1:13" s="193" customFormat="1" ht="22.5" x14ac:dyDescent="0.25">
      <c r="A361" s="222" t="s">
        <v>5879</v>
      </c>
      <c r="B361" s="223" t="s">
        <v>6885</v>
      </c>
      <c r="C361" s="224">
        <f>MIN(E363:H363)</f>
        <v>10.36</v>
      </c>
      <c r="D361" s="225" t="s">
        <v>8</v>
      </c>
      <c r="E361" s="226" t="s">
        <v>13784</v>
      </c>
      <c r="F361" s="226" t="s">
        <v>13785</v>
      </c>
      <c r="G361" s="226" t="s">
        <v>6894</v>
      </c>
      <c r="H361" s="226"/>
      <c r="I361" s="215" t="s">
        <v>258</v>
      </c>
      <c r="J361" s="215"/>
      <c r="K361" s="215"/>
    </row>
    <row r="362" spans="1:13" s="193" customFormat="1" ht="56.25" x14ac:dyDescent="0.25">
      <c r="A362" s="190"/>
      <c r="B362" s="196"/>
      <c r="C362" s="4" t="s">
        <v>378</v>
      </c>
      <c r="D362" s="201"/>
      <c r="E362" s="72" t="s">
        <v>13786</v>
      </c>
      <c r="F362" s="72" t="s">
        <v>13787</v>
      </c>
      <c r="G362" s="72" t="s">
        <v>13788</v>
      </c>
      <c r="H362" s="72"/>
      <c r="I362" s="215"/>
      <c r="J362" s="215"/>
      <c r="K362" s="215"/>
    </row>
    <row r="363" spans="1:13" s="193" customFormat="1" ht="15" x14ac:dyDescent="0.25">
      <c r="A363" s="197"/>
      <c r="B363" s="198"/>
      <c r="C363" s="4" t="s">
        <v>12</v>
      </c>
      <c r="D363" s="202"/>
      <c r="E363" s="91">
        <v>21.67</v>
      </c>
      <c r="F363" s="91">
        <v>16.98</v>
      </c>
      <c r="G363" s="91">
        <v>10.36</v>
      </c>
      <c r="H363" s="91"/>
      <c r="I363" s="215"/>
      <c r="J363" s="215"/>
      <c r="K363" s="215"/>
      <c r="L363" s="215"/>
      <c r="M363" s="215"/>
    </row>
    <row r="364" spans="1:13" s="193" customFormat="1" ht="15" x14ac:dyDescent="0.25">
      <c r="A364" s="197"/>
      <c r="B364" s="198"/>
      <c r="C364" s="4" t="s">
        <v>11</v>
      </c>
      <c r="D364" s="202"/>
      <c r="E364" s="72" t="s">
        <v>13789</v>
      </c>
      <c r="F364" s="72" t="s">
        <v>13790</v>
      </c>
      <c r="G364" s="72" t="s">
        <v>13791</v>
      </c>
      <c r="H364" s="72"/>
      <c r="I364" s="215"/>
      <c r="J364" s="215"/>
      <c r="K364" s="215"/>
    </row>
    <row r="365" spans="1:13" s="193" customFormat="1" ht="15" x14ac:dyDescent="0.25">
      <c r="A365" s="197"/>
      <c r="B365" s="198"/>
      <c r="C365" s="4" t="s">
        <v>10</v>
      </c>
      <c r="D365" s="202"/>
      <c r="E365" s="3" t="s">
        <v>13792</v>
      </c>
      <c r="F365" s="3" t="s">
        <v>13793</v>
      </c>
      <c r="G365" s="3" t="s">
        <v>13794</v>
      </c>
      <c r="H365" s="3"/>
      <c r="I365" s="215"/>
      <c r="J365" s="215"/>
      <c r="K365" s="215"/>
    </row>
    <row r="366" spans="1:13" s="193" customFormat="1" ht="15" x14ac:dyDescent="0.25">
      <c r="A366" s="199"/>
      <c r="B366" s="200"/>
      <c r="C366" s="4" t="s">
        <v>9</v>
      </c>
      <c r="D366" s="203"/>
      <c r="E366" s="2">
        <v>43664</v>
      </c>
      <c r="F366" s="2">
        <v>43665</v>
      </c>
      <c r="G366" s="2">
        <v>43668</v>
      </c>
      <c r="H366" s="2"/>
      <c r="I366" s="215"/>
      <c r="J366" s="215"/>
      <c r="K366" s="215"/>
    </row>
    <row r="367" spans="1:13" ht="15" x14ac:dyDescent="0.25">
      <c r="A367" s="6"/>
      <c r="B367" s="5"/>
      <c r="C367" s="5"/>
      <c r="D367" s="5"/>
      <c r="E367" s="5"/>
      <c r="F367" s="5"/>
      <c r="G367" s="5"/>
      <c r="H367" s="5"/>
    </row>
    <row r="368" spans="1:13" s="193" customFormat="1" ht="22.5" x14ac:dyDescent="0.25">
      <c r="A368" s="222" t="s">
        <v>5880</v>
      </c>
      <c r="B368" s="223" t="s">
        <v>6886</v>
      </c>
      <c r="C368" s="224">
        <f>MIN(E370:H370)</f>
        <v>13.33</v>
      </c>
      <c r="D368" s="225" t="s">
        <v>6454</v>
      </c>
      <c r="E368" s="226" t="s">
        <v>13784</v>
      </c>
      <c r="F368" s="226" t="s">
        <v>13785</v>
      </c>
      <c r="G368" s="226" t="s">
        <v>13654</v>
      </c>
      <c r="H368" s="226" t="s">
        <v>6894</v>
      </c>
      <c r="I368" s="215" t="s">
        <v>258</v>
      </c>
      <c r="J368" s="215"/>
      <c r="K368" s="215"/>
    </row>
    <row r="369" spans="1:13" s="193" customFormat="1" ht="56.25" x14ac:dyDescent="0.25">
      <c r="A369" s="190"/>
      <c r="B369" s="196"/>
      <c r="C369" s="4" t="s">
        <v>378</v>
      </c>
      <c r="D369" s="201"/>
      <c r="E369" s="72" t="s">
        <v>13786</v>
      </c>
      <c r="F369" s="72" t="s">
        <v>13787</v>
      </c>
      <c r="G369" s="72" t="s">
        <v>13657</v>
      </c>
      <c r="H369" s="72" t="s">
        <v>13788</v>
      </c>
      <c r="I369" s="215"/>
      <c r="J369" s="215"/>
      <c r="K369" s="215"/>
    </row>
    <row r="370" spans="1:13" s="193" customFormat="1" ht="15" x14ac:dyDescent="0.25">
      <c r="A370" s="197"/>
      <c r="B370" s="198"/>
      <c r="C370" s="4" t="s">
        <v>12</v>
      </c>
      <c r="D370" s="202"/>
      <c r="E370" s="91">
        <v>13.95</v>
      </c>
      <c r="F370" s="91">
        <v>13.36</v>
      </c>
      <c r="G370" s="91">
        <v>14.69</v>
      </c>
      <c r="H370" s="91">
        <v>13.33</v>
      </c>
      <c r="I370" s="215"/>
      <c r="J370" s="215"/>
      <c r="K370" s="215"/>
      <c r="L370" s="215"/>
      <c r="M370" s="215"/>
    </row>
    <row r="371" spans="1:13" s="193" customFormat="1" ht="15" x14ac:dyDescent="0.25">
      <c r="A371" s="197"/>
      <c r="B371" s="198"/>
      <c r="C371" s="4" t="s">
        <v>11</v>
      </c>
      <c r="D371" s="202"/>
      <c r="E371" s="72" t="s">
        <v>13789</v>
      </c>
      <c r="F371" s="72" t="s">
        <v>13790</v>
      </c>
      <c r="G371" s="72" t="s">
        <v>13661</v>
      </c>
      <c r="H371" s="72" t="s">
        <v>13791</v>
      </c>
      <c r="I371" s="215"/>
      <c r="J371" s="215"/>
      <c r="K371" s="215"/>
    </row>
    <row r="372" spans="1:13" s="193" customFormat="1" ht="15" x14ac:dyDescent="0.25">
      <c r="A372" s="197"/>
      <c r="B372" s="198"/>
      <c r="C372" s="4" t="s">
        <v>10</v>
      </c>
      <c r="D372" s="202"/>
      <c r="E372" s="3" t="s">
        <v>13792</v>
      </c>
      <c r="F372" s="3" t="s">
        <v>13793</v>
      </c>
      <c r="G372" s="3" t="s">
        <v>6687</v>
      </c>
      <c r="H372" s="3" t="s">
        <v>13794</v>
      </c>
      <c r="I372" s="215"/>
      <c r="J372" s="215"/>
      <c r="K372" s="215"/>
    </row>
    <row r="373" spans="1:13" s="193" customFormat="1" ht="15" x14ac:dyDescent="0.25">
      <c r="A373" s="199"/>
      <c r="B373" s="200"/>
      <c r="C373" s="4" t="s">
        <v>9</v>
      </c>
      <c r="D373" s="203"/>
      <c r="E373" s="2">
        <v>43664</v>
      </c>
      <c r="F373" s="2">
        <v>43665</v>
      </c>
      <c r="G373" s="2">
        <v>43700</v>
      </c>
      <c r="H373" s="2">
        <v>43668</v>
      </c>
      <c r="I373" s="215"/>
      <c r="J373" s="215"/>
      <c r="K373" s="215"/>
    </row>
    <row r="374" spans="1:13" ht="15" x14ac:dyDescent="0.25">
      <c r="A374" s="6"/>
      <c r="B374" s="5"/>
      <c r="C374" s="5"/>
      <c r="D374" s="5"/>
      <c r="E374" s="5"/>
      <c r="F374" s="5"/>
      <c r="G374" s="5"/>
      <c r="H374" s="5"/>
    </row>
    <row r="375" spans="1:13" s="193" customFormat="1" ht="22.5" x14ac:dyDescent="0.25">
      <c r="A375" s="222" t="s">
        <v>5881</v>
      </c>
      <c r="B375" s="223" t="s">
        <v>6887</v>
      </c>
      <c r="C375" s="224">
        <f>MIN(E377:H377)</f>
        <v>8.23</v>
      </c>
      <c r="D375" s="225" t="s">
        <v>6454</v>
      </c>
      <c r="E375" s="226" t="s">
        <v>13784</v>
      </c>
      <c r="F375" s="226" t="s">
        <v>13785</v>
      </c>
      <c r="G375" s="226" t="s">
        <v>13654</v>
      </c>
      <c r="H375" s="226" t="s">
        <v>6894</v>
      </c>
      <c r="I375" s="215" t="s">
        <v>258</v>
      </c>
      <c r="J375" s="215"/>
      <c r="K375" s="215"/>
    </row>
    <row r="376" spans="1:13" s="193" customFormat="1" ht="56.25" x14ac:dyDescent="0.25">
      <c r="A376" s="190"/>
      <c r="B376" s="196"/>
      <c r="C376" s="4" t="s">
        <v>378</v>
      </c>
      <c r="D376" s="201"/>
      <c r="E376" s="72" t="s">
        <v>13786</v>
      </c>
      <c r="F376" s="72" t="s">
        <v>13787</v>
      </c>
      <c r="G376" s="72" t="s">
        <v>13657</v>
      </c>
      <c r="H376" s="72" t="s">
        <v>13788</v>
      </c>
      <c r="I376" s="215"/>
      <c r="J376" s="215"/>
      <c r="K376" s="215"/>
    </row>
    <row r="377" spans="1:13" s="193" customFormat="1" ht="15" x14ac:dyDescent="0.25">
      <c r="A377" s="197"/>
      <c r="B377" s="198"/>
      <c r="C377" s="4" t="s">
        <v>12</v>
      </c>
      <c r="D377" s="202"/>
      <c r="E377" s="91">
        <v>12.5</v>
      </c>
      <c r="F377" s="91">
        <v>8.33</v>
      </c>
      <c r="G377" s="91">
        <v>10.69</v>
      </c>
      <c r="H377" s="91">
        <v>8.23</v>
      </c>
      <c r="I377" s="215"/>
      <c r="J377" s="215"/>
      <c r="K377" s="215"/>
      <c r="L377" s="215"/>
      <c r="M377" s="215"/>
    </row>
    <row r="378" spans="1:13" s="193" customFormat="1" ht="15" x14ac:dyDescent="0.25">
      <c r="A378" s="197"/>
      <c r="B378" s="198"/>
      <c r="C378" s="4" t="s">
        <v>11</v>
      </c>
      <c r="D378" s="202"/>
      <c r="E378" s="72" t="s">
        <v>13789</v>
      </c>
      <c r="F378" s="72" t="s">
        <v>13790</v>
      </c>
      <c r="G378" s="72" t="s">
        <v>13661</v>
      </c>
      <c r="H378" s="72" t="s">
        <v>13791</v>
      </c>
      <c r="I378" s="215"/>
      <c r="J378" s="215"/>
      <c r="K378" s="215"/>
    </row>
    <row r="379" spans="1:13" s="193" customFormat="1" ht="15" x14ac:dyDescent="0.25">
      <c r="A379" s="197"/>
      <c r="B379" s="198"/>
      <c r="C379" s="4" t="s">
        <v>10</v>
      </c>
      <c r="D379" s="202"/>
      <c r="E379" s="3" t="s">
        <v>13792</v>
      </c>
      <c r="F379" s="3" t="s">
        <v>13793</v>
      </c>
      <c r="G379" s="3" t="s">
        <v>6687</v>
      </c>
      <c r="H379" s="3" t="s">
        <v>13794</v>
      </c>
      <c r="I379" s="215"/>
      <c r="J379" s="215"/>
      <c r="K379" s="215"/>
    </row>
    <row r="380" spans="1:13" s="193" customFormat="1" ht="15" x14ac:dyDescent="0.25">
      <c r="A380" s="199"/>
      <c r="B380" s="200"/>
      <c r="C380" s="4" t="s">
        <v>9</v>
      </c>
      <c r="D380" s="203"/>
      <c r="E380" s="2">
        <v>43664</v>
      </c>
      <c r="F380" s="2">
        <v>43665</v>
      </c>
      <c r="G380" s="2">
        <v>43700</v>
      </c>
      <c r="H380" s="2">
        <v>43668</v>
      </c>
      <c r="I380" s="215"/>
      <c r="J380" s="215"/>
      <c r="K380" s="215"/>
    </row>
    <row r="381" spans="1:13" ht="15" x14ac:dyDescent="0.25">
      <c r="A381" s="6"/>
      <c r="B381" s="5"/>
      <c r="C381" s="5"/>
      <c r="D381" s="5"/>
      <c r="E381" s="5"/>
      <c r="F381" s="5"/>
      <c r="G381" s="5"/>
      <c r="H381" s="5"/>
    </row>
    <row r="382" spans="1:13" s="193" customFormat="1" ht="22.5" x14ac:dyDescent="0.25">
      <c r="A382" s="222" t="s">
        <v>5882</v>
      </c>
      <c r="B382" s="223" t="s">
        <v>6888</v>
      </c>
      <c r="C382" s="224">
        <f>MIN(E384:H384)</f>
        <v>10.52</v>
      </c>
      <c r="D382" s="225" t="s">
        <v>6454</v>
      </c>
      <c r="E382" s="226" t="s">
        <v>13784</v>
      </c>
      <c r="F382" s="226" t="s">
        <v>13785</v>
      </c>
      <c r="G382" s="226" t="s">
        <v>13654</v>
      </c>
      <c r="H382" s="226" t="s">
        <v>6894</v>
      </c>
      <c r="I382" s="215" t="s">
        <v>258</v>
      </c>
      <c r="J382" s="215"/>
      <c r="K382" s="215"/>
    </row>
    <row r="383" spans="1:13" s="193" customFormat="1" ht="56.25" x14ac:dyDescent="0.25">
      <c r="A383" s="190"/>
      <c r="B383" s="196"/>
      <c r="C383" s="4" t="s">
        <v>378</v>
      </c>
      <c r="D383" s="201"/>
      <c r="E383" s="72" t="s">
        <v>13786</v>
      </c>
      <c r="F383" s="72" t="s">
        <v>13787</v>
      </c>
      <c r="G383" s="72" t="s">
        <v>13657</v>
      </c>
      <c r="H383" s="72" t="s">
        <v>13788</v>
      </c>
      <c r="I383" s="215"/>
      <c r="J383" s="215"/>
      <c r="K383" s="215"/>
    </row>
    <row r="384" spans="1:13" s="193" customFormat="1" ht="15" x14ac:dyDescent="0.25">
      <c r="A384" s="197"/>
      <c r="B384" s="198"/>
      <c r="C384" s="4" t="s">
        <v>12</v>
      </c>
      <c r="D384" s="202"/>
      <c r="E384" s="91">
        <v>13.95</v>
      </c>
      <c r="F384" s="91">
        <v>10.52</v>
      </c>
      <c r="G384" s="91">
        <v>16.690000000000001</v>
      </c>
      <c r="H384" s="91">
        <v>12.36</v>
      </c>
      <c r="I384" s="215"/>
      <c r="J384" s="215"/>
      <c r="K384" s="215"/>
      <c r="L384" s="215"/>
      <c r="M384" s="215"/>
    </row>
    <row r="385" spans="1:13" s="193" customFormat="1" ht="15" x14ac:dyDescent="0.25">
      <c r="A385" s="197"/>
      <c r="B385" s="198"/>
      <c r="C385" s="4" t="s">
        <v>11</v>
      </c>
      <c r="D385" s="202"/>
      <c r="E385" s="72" t="s">
        <v>13789</v>
      </c>
      <c r="F385" s="72" t="s">
        <v>13790</v>
      </c>
      <c r="G385" s="72" t="s">
        <v>13661</v>
      </c>
      <c r="H385" s="72" t="s">
        <v>13791</v>
      </c>
      <c r="I385" s="215"/>
      <c r="J385" s="215"/>
      <c r="K385" s="215"/>
    </row>
    <row r="386" spans="1:13" s="193" customFormat="1" ht="15" x14ac:dyDescent="0.25">
      <c r="A386" s="197"/>
      <c r="B386" s="198"/>
      <c r="C386" s="4" t="s">
        <v>10</v>
      </c>
      <c r="D386" s="202"/>
      <c r="E386" s="3" t="s">
        <v>13792</v>
      </c>
      <c r="F386" s="3" t="s">
        <v>13793</v>
      </c>
      <c r="G386" s="3" t="s">
        <v>6687</v>
      </c>
      <c r="H386" s="3" t="s">
        <v>13794</v>
      </c>
      <c r="I386" s="215"/>
      <c r="J386" s="215"/>
      <c r="K386" s="215"/>
    </row>
    <row r="387" spans="1:13" s="193" customFormat="1" ht="15" x14ac:dyDescent="0.25">
      <c r="A387" s="199"/>
      <c r="B387" s="200"/>
      <c r="C387" s="4" t="s">
        <v>9</v>
      </c>
      <c r="D387" s="203"/>
      <c r="E387" s="2">
        <v>43664</v>
      </c>
      <c r="F387" s="2">
        <v>43665</v>
      </c>
      <c r="G387" s="2">
        <v>43700</v>
      </c>
      <c r="H387" s="2">
        <v>43668</v>
      </c>
      <c r="I387" s="215"/>
      <c r="J387" s="215"/>
      <c r="K387" s="215"/>
    </row>
    <row r="388" spans="1:13" ht="15" x14ac:dyDescent="0.25">
      <c r="A388" s="6"/>
      <c r="B388" s="5"/>
      <c r="C388" s="5"/>
      <c r="D388" s="5"/>
      <c r="E388" s="5"/>
      <c r="F388" s="5"/>
      <c r="G388" s="5"/>
      <c r="H388" s="5"/>
    </row>
    <row r="389" spans="1:13" s="193" customFormat="1" ht="22.5" x14ac:dyDescent="0.25">
      <c r="A389" s="222" t="s">
        <v>5871</v>
      </c>
      <c r="B389" s="223" t="s">
        <v>6889</v>
      </c>
      <c r="C389" s="224">
        <f>MIN(E391:H391)</f>
        <v>7.97</v>
      </c>
      <c r="D389" s="225" t="s">
        <v>6454</v>
      </c>
      <c r="E389" s="226" t="s">
        <v>13784</v>
      </c>
      <c r="F389" s="226" t="s">
        <v>13785</v>
      </c>
      <c r="G389" s="226" t="s">
        <v>13654</v>
      </c>
      <c r="H389" s="226" t="s">
        <v>6894</v>
      </c>
      <c r="I389" s="215" t="s">
        <v>258</v>
      </c>
      <c r="J389" s="215"/>
      <c r="K389" s="215"/>
    </row>
    <row r="390" spans="1:13" s="193" customFormat="1" ht="56.25" x14ac:dyDescent="0.25">
      <c r="A390" s="190"/>
      <c r="B390" s="196"/>
      <c r="C390" s="4" t="s">
        <v>378</v>
      </c>
      <c r="D390" s="201"/>
      <c r="E390" s="72" t="s">
        <v>13786</v>
      </c>
      <c r="F390" s="72" t="s">
        <v>13787</v>
      </c>
      <c r="G390" s="72" t="s">
        <v>13657</v>
      </c>
      <c r="H390" s="72" t="s">
        <v>13788</v>
      </c>
      <c r="I390" s="215"/>
      <c r="J390" s="215"/>
      <c r="K390" s="215"/>
    </row>
    <row r="391" spans="1:13" s="193" customFormat="1" ht="15" x14ac:dyDescent="0.25">
      <c r="A391" s="197"/>
      <c r="B391" s="198"/>
      <c r="C391" s="4" t="s">
        <v>12</v>
      </c>
      <c r="D391" s="202"/>
      <c r="E391" s="91">
        <v>12.5</v>
      </c>
      <c r="F391" s="91">
        <v>7.97</v>
      </c>
      <c r="G391" s="91">
        <v>13.69</v>
      </c>
      <c r="H391" s="91">
        <v>9.09</v>
      </c>
      <c r="I391" s="215"/>
      <c r="J391" s="215"/>
      <c r="K391" s="215"/>
      <c r="L391" s="215"/>
      <c r="M391" s="215"/>
    </row>
    <row r="392" spans="1:13" s="193" customFormat="1" ht="15" x14ac:dyDescent="0.25">
      <c r="A392" s="197"/>
      <c r="B392" s="198"/>
      <c r="C392" s="4" t="s">
        <v>11</v>
      </c>
      <c r="D392" s="202"/>
      <c r="E392" s="72" t="s">
        <v>13789</v>
      </c>
      <c r="F392" s="72" t="s">
        <v>13790</v>
      </c>
      <c r="G392" s="72" t="s">
        <v>13661</v>
      </c>
      <c r="H392" s="72" t="s">
        <v>13791</v>
      </c>
      <c r="I392" s="215"/>
      <c r="J392" s="215"/>
      <c r="K392" s="215"/>
    </row>
    <row r="393" spans="1:13" s="193" customFormat="1" ht="15" x14ac:dyDescent="0.25">
      <c r="A393" s="197"/>
      <c r="B393" s="198"/>
      <c r="C393" s="4" t="s">
        <v>10</v>
      </c>
      <c r="D393" s="202"/>
      <c r="E393" s="3" t="s">
        <v>13792</v>
      </c>
      <c r="F393" s="3" t="s">
        <v>13793</v>
      </c>
      <c r="G393" s="3" t="s">
        <v>6687</v>
      </c>
      <c r="H393" s="3" t="s">
        <v>13794</v>
      </c>
      <c r="I393" s="215"/>
      <c r="J393" s="215"/>
      <c r="K393" s="215"/>
    </row>
    <row r="394" spans="1:13" s="193" customFormat="1" ht="15" x14ac:dyDescent="0.25">
      <c r="A394" s="199"/>
      <c r="B394" s="200"/>
      <c r="C394" s="4" t="s">
        <v>9</v>
      </c>
      <c r="D394" s="203"/>
      <c r="E394" s="2">
        <v>43664</v>
      </c>
      <c r="F394" s="2">
        <v>43665</v>
      </c>
      <c r="G394" s="2">
        <v>43700</v>
      </c>
      <c r="H394" s="2">
        <v>43668</v>
      </c>
      <c r="I394" s="215"/>
      <c r="J394" s="215"/>
      <c r="K394" s="215"/>
    </row>
    <row r="395" spans="1:13" ht="15" x14ac:dyDescent="0.25">
      <c r="A395" s="6"/>
      <c r="B395" s="5"/>
      <c r="C395" s="5"/>
      <c r="D395" s="5"/>
      <c r="E395" s="5"/>
      <c r="F395" s="5"/>
      <c r="G395" s="5"/>
      <c r="H395" s="5"/>
    </row>
    <row r="396" spans="1:13" s="193" customFormat="1" ht="22.5" x14ac:dyDescent="0.25">
      <c r="A396" s="222" t="s">
        <v>5873</v>
      </c>
      <c r="B396" s="223" t="s">
        <v>6890</v>
      </c>
      <c r="C396" s="224">
        <f>MIN(E398:H398)</f>
        <v>16.7</v>
      </c>
      <c r="D396" s="225" t="s">
        <v>6454</v>
      </c>
      <c r="E396" s="226" t="s">
        <v>13784</v>
      </c>
      <c r="F396" s="226" t="s">
        <v>13785</v>
      </c>
      <c r="G396" s="226" t="s">
        <v>13654</v>
      </c>
      <c r="H396" s="226" t="s">
        <v>6894</v>
      </c>
      <c r="I396" s="215" t="s">
        <v>258</v>
      </c>
      <c r="J396" s="215"/>
      <c r="K396" s="215"/>
    </row>
    <row r="397" spans="1:13" s="193" customFormat="1" ht="56.25" x14ac:dyDescent="0.25">
      <c r="A397" s="190"/>
      <c r="B397" s="196"/>
      <c r="C397" s="4" t="s">
        <v>378</v>
      </c>
      <c r="D397" s="201"/>
      <c r="E397" s="72" t="s">
        <v>13786</v>
      </c>
      <c r="F397" s="72" t="s">
        <v>13787</v>
      </c>
      <c r="G397" s="72" t="s">
        <v>13657</v>
      </c>
      <c r="H397" s="72" t="s">
        <v>13788</v>
      </c>
      <c r="I397" s="215"/>
      <c r="J397" s="215"/>
      <c r="K397" s="215"/>
    </row>
    <row r="398" spans="1:13" s="193" customFormat="1" ht="15" x14ac:dyDescent="0.25">
      <c r="A398" s="197"/>
      <c r="B398" s="198"/>
      <c r="C398" s="4" t="s">
        <v>12</v>
      </c>
      <c r="D398" s="202"/>
      <c r="E398" s="91">
        <v>19.95</v>
      </c>
      <c r="F398" s="91">
        <v>16.7</v>
      </c>
      <c r="G398" s="91">
        <v>20.9</v>
      </c>
      <c r="H398" s="91">
        <v>22.7</v>
      </c>
      <c r="I398" s="215"/>
      <c r="J398" s="215"/>
      <c r="K398" s="215"/>
      <c r="L398" s="215"/>
      <c r="M398" s="215"/>
    </row>
    <row r="399" spans="1:13" s="193" customFormat="1" ht="15" x14ac:dyDescent="0.25">
      <c r="A399" s="197"/>
      <c r="B399" s="198"/>
      <c r="C399" s="4" t="s">
        <v>11</v>
      </c>
      <c r="D399" s="202"/>
      <c r="E399" s="72" t="s">
        <v>13789</v>
      </c>
      <c r="F399" s="72" t="s">
        <v>13790</v>
      </c>
      <c r="G399" s="72" t="s">
        <v>13661</v>
      </c>
      <c r="H399" s="72" t="s">
        <v>13791</v>
      </c>
      <c r="I399" s="215"/>
      <c r="J399" s="215"/>
      <c r="K399" s="215"/>
    </row>
    <row r="400" spans="1:13" s="193" customFormat="1" ht="15" x14ac:dyDescent="0.25">
      <c r="A400" s="197"/>
      <c r="B400" s="198"/>
      <c r="C400" s="4" t="s">
        <v>10</v>
      </c>
      <c r="D400" s="202"/>
      <c r="E400" s="3" t="s">
        <v>13792</v>
      </c>
      <c r="F400" s="3" t="s">
        <v>13793</v>
      </c>
      <c r="G400" s="3" t="s">
        <v>6687</v>
      </c>
      <c r="H400" s="3" t="s">
        <v>13794</v>
      </c>
      <c r="I400" s="215"/>
      <c r="J400" s="215"/>
      <c r="K400" s="215"/>
    </row>
    <row r="401" spans="1:13" s="193" customFormat="1" ht="15" x14ac:dyDescent="0.25">
      <c r="A401" s="199"/>
      <c r="B401" s="200"/>
      <c r="C401" s="4" t="s">
        <v>9</v>
      </c>
      <c r="D401" s="203"/>
      <c r="E401" s="2">
        <v>43664</v>
      </c>
      <c r="F401" s="2">
        <v>43665</v>
      </c>
      <c r="G401" s="2">
        <v>43700</v>
      </c>
      <c r="H401" s="2">
        <v>43668</v>
      </c>
      <c r="I401" s="215"/>
      <c r="J401" s="215"/>
      <c r="K401" s="215"/>
    </row>
    <row r="402" spans="1:13" ht="15" x14ac:dyDescent="0.25">
      <c r="A402" s="6"/>
      <c r="B402" s="5"/>
      <c r="C402" s="5"/>
      <c r="D402" s="5"/>
      <c r="E402" s="5"/>
      <c r="F402" s="5"/>
      <c r="G402" s="5"/>
      <c r="H402" s="5"/>
    </row>
    <row r="403" spans="1:13" s="193" customFormat="1" ht="22.5" x14ac:dyDescent="0.25">
      <c r="A403" s="222" t="s">
        <v>5874</v>
      </c>
      <c r="B403" s="223" t="s">
        <v>6891</v>
      </c>
      <c r="C403" s="224">
        <f>MIN(E405:H405)</f>
        <v>12.43</v>
      </c>
      <c r="D403" s="225" t="s">
        <v>6454</v>
      </c>
      <c r="E403" s="226" t="s">
        <v>13784</v>
      </c>
      <c r="F403" s="226" t="s">
        <v>13785</v>
      </c>
      <c r="G403" s="226" t="s">
        <v>6894</v>
      </c>
      <c r="H403" s="226"/>
      <c r="I403" s="215" t="s">
        <v>258</v>
      </c>
      <c r="J403" s="215"/>
      <c r="K403" s="215"/>
    </row>
    <row r="404" spans="1:13" s="193" customFormat="1" ht="56.25" x14ac:dyDescent="0.25">
      <c r="A404" s="190"/>
      <c r="B404" s="196"/>
      <c r="C404" s="4" t="s">
        <v>378</v>
      </c>
      <c r="D404" s="201"/>
      <c r="E404" s="72" t="s">
        <v>13786</v>
      </c>
      <c r="F404" s="72" t="s">
        <v>13787</v>
      </c>
      <c r="G404" s="72" t="s">
        <v>13788</v>
      </c>
      <c r="H404" s="72"/>
      <c r="I404" s="215"/>
      <c r="J404" s="215"/>
      <c r="K404" s="215"/>
    </row>
    <row r="405" spans="1:13" s="193" customFormat="1" ht="15" x14ac:dyDescent="0.25">
      <c r="A405" s="197"/>
      <c r="B405" s="198"/>
      <c r="C405" s="4" t="s">
        <v>12</v>
      </c>
      <c r="D405" s="202"/>
      <c r="E405" s="91">
        <v>15.95</v>
      </c>
      <c r="F405" s="91">
        <v>12.43</v>
      </c>
      <c r="G405" s="91">
        <v>15.56</v>
      </c>
      <c r="H405" s="91"/>
      <c r="I405" s="215"/>
      <c r="J405" s="215"/>
      <c r="K405" s="215"/>
      <c r="L405" s="215"/>
      <c r="M405" s="215"/>
    </row>
    <row r="406" spans="1:13" s="193" customFormat="1" ht="15" x14ac:dyDescent="0.25">
      <c r="A406" s="197"/>
      <c r="B406" s="198"/>
      <c r="C406" s="4" t="s">
        <v>11</v>
      </c>
      <c r="D406" s="202"/>
      <c r="E406" s="72" t="s">
        <v>13789</v>
      </c>
      <c r="F406" s="72" t="s">
        <v>13790</v>
      </c>
      <c r="G406" s="72" t="s">
        <v>13791</v>
      </c>
      <c r="H406" s="72"/>
      <c r="I406" s="215"/>
      <c r="J406" s="215"/>
      <c r="K406" s="215"/>
    </row>
    <row r="407" spans="1:13" s="193" customFormat="1" ht="15" x14ac:dyDescent="0.25">
      <c r="A407" s="197"/>
      <c r="B407" s="198"/>
      <c r="C407" s="4" t="s">
        <v>10</v>
      </c>
      <c r="D407" s="202"/>
      <c r="E407" s="3" t="s">
        <v>13792</v>
      </c>
      <c r="F407" s="3" t="s">
        <v>13793</v>
      </c>
      <c r="G407" s="3" t="s">
        <v>13794</v>
      </c>
      <c r="H407" s="3"/>
      <c r="I407" s="215"/>
      <c r="J407" s="215"/>
      <c r="K407" s="215"/>
    </row>
    <row r="408" spans="1:13" s="193" customFormat="1" ht="15" x14ac:dyDescent="0.25">
      <c r="A408" s="199"/>
      <c r="B408" s="200"/>
      <c r="C408" s="4" t="s">
        <v>9</v>
      </c>
      <c r="D408" s="203"/>
      <c r="E408" s="2">
        <v>43664</v>
      </c>
      <c r="F408" s="2">
        <v>43665</v>
      </c>
      <c r="G408" s="2">
        <v>43668</v>
      </c>
      <c r="H408" s="2"/>
      <c r="I408" s="215"/>
      <c r="J408" s="215"/>
      <c r="K408" s="215"/>
    </row>
    <row r="409" spans="1:13" ht="15" x14ac:dyDescent="0.25">
      <c r="A409" s="6"/>
      <c r="B409" s="5"/>
      <c r="C409" s="5"/>
      <c r="D409" s="5"/>
      <c r="E409" s="5"/>
      <c r="F409" s="5"/>
      <c r="G409" s="5"/>
      <c r="H409" s="5"/>
    </row>
    <row r="410" spans="1:13" s="193" customFormat="1" ht="22.5" x14ac:dyDescent="0.25">
      <c r="A410" s="222" t="s">
        <v>5875</v>
      </c>
      <c r="B410" s="289" t="s">
        <v>6892</v>
      </c>
      <c r="C410" s="224">
        <f>MIN(E412:H412)</f>
        <v>1.1299999999999999</v>
      </c>
      <c r="D410" s="225" t="s">
        <v>6454</v>
      </c>
      <c r="E410" s="226" t="s">
        <v>13784</v>
      </c>
      <c r="F410" s="226" t="s">
        <v>13785</v>
      </c>
      <c r="G410" s="226" t="s">
        <v>6894</v>
      </c>
      <c r="H410" s="226"/>
      <c r="I410" s="215" t="s">
        <v>258</v>
      </c>
      <c r="J410" s="215"/>
      <c r="K410" s="215"/>
    </row>
    <row r="411" spans="1:13" s="193" customFormat="1" ht="56.25" x14ac:dyDescent="0.25">
      <c r="A411" s="190"/>
      <c r="B411" s="196"/>
      <c r="C411" s="4" t="s">
        <v>378</v>
      </c>
      <c r="D411" s="201"/>
      <c r="E411" s="72" t="s">
        <v>13786</v>
      </c>
      <c r="F411" s="72" t="s">
        <v>13787</v>
      </c>
      <c r="G411" s="72" t="s">
        <v>13788</v>
      </c>
      <c r="H411" s="72"/>
      <c r="I411" s="215"/>
      <c r="J411" s="215"/>
      <c r="K411" s="215"/>
    </row>
    <row r="412" spans="1:13" s="193" customFormat="1" ht="15" x14ac:dyDescent="0.25">
      <c r="A412" s="197"/>
      <c r="B412" s="198"/>
      <c r="C412" s="4" t="s">
        <v>12</v>
      </c>
      <c r="D412" s="202"/>
      <c r="E412" s="91">
        <v>1.55</v>
      </c>
      <c r="F412" s="91">
        <v>1.69</v>
      </c>
      <c r="G412" s="91">
        <v>1.1299999999999999</v>
      </c>
      <c r="H412" s="91"/>
      <c r="I412" s="215"/>
      <c r="J412" s="215"/>
      <c r="K412" s="215"/>
      <c r="L412" s="215"/>
      <c r="M412" s="215"/>
    </row>
    <row r="413" spans="1:13" s="193" customFormat="1" ht="15" x14ac:dyDescent="0.25">
      <c r="A413" s="197"/>
      <c r="B413" s="198"/>
      <c r="C413" s="4" t="s">
        <v>11</v>
      </c>
      <c r="D413" s="202"/>
      <c r="E413" s="72" t="s">
        <v>13789</v>
      </c>
      <c r="F413" s="72" t="s">
        <v>13790</v>
      </c>
      <c r="G413" s="72" t="s">
        <v>13791</v>
      </c>
      <c r="H413" s="72"/>
      <c r="I413" s="215"/>
      <c r="J413" s="215"/>
      <c r="K413" s="215"/>
    </row>
    <row r="414" spans="1:13" s="193" customFormat="1" ht="15" x14ac:dyDescent="0.25">
      <c r="A414" s="197"/>
      <c r="B414" s="198"/>
      <c r="C414" s="4" t="s">
        <v>10</v>
      </c>
      <c r="D414" s="202"/>
      <c r="E414" s="3" t="s">
        <v>13792</v>
      </c>
      <c r="F414" s="3" t="s">
        <v>13793</v>
      </c>
      <c r="G414" s="3" t="s">
        <v>13794</v>
      </c>
      <c r="H414" s="3"/>
      <c r="I414" s="215"/>
      <c r="J414" s="215"/>
      <c r="K414" s="215"/>
    </row>
    <row r="415" spans="1:13" s="193" customFormat="1" ht="15" x14ac:dyDescent="0.25">
      <c r="A415" s="199"/>
      <c r="B415" s="200"/>
      <c r="C415" s="4" t="s">
        <v>9</v>
      </c>
      <c r="D415" s="203"/>
      <c r="E415" s="2">
        <v>43664</v>
      </c>
      <c r="F415" s="2">
        <v>43665</v>
      </c>
      <c r="G415" s="2">
        <v>43668</v>
      </c>
      <c r="H415" s="2"/>
      <c r="I415" s="215"/>
      <c r="J415" s="215"/>
      <c r="K415" s="215"/>
    </row>
    <row r="416" spans="1:13" ht="15" x14ac:dyDescent="0.25">
      <c r="A416" s="6"/>
      <c r="B416" s="5"/>
      <c r="C416" s="5"/>
      <c r="D416" s="5"/>
      <c r="E416" s="5"/>
      <c r="F416" s="5"/>
      <c r="G416" s="5"/>
      <c r="H416" s="5"/>
    </row>
    <row r="417" spans="1:13" s="193" customFormat="1" ht="22.5" x14ac:dyDescent="0.25">
      <c r="A417" s="222" t="s">
        <v>5876</v>
      </c>
      <c r="B417" s="289" t="s">
        <v>6893</v>
      </c>
      <c r="C417" s="224">
        <f>MIN(E419:H419)</f>
        <v>0.56000000000000005</v>
      </c>
      <c r="D417" s="225" t="s">
        <v>6454</v>
      </c>
      <c r="E417" s="226" t="s">
        <v>13784</v>
      </c>
      <c r="F417" s="226" t="s">
        <v>13785</v>
      </c>
      <c r="G417" s="226" t="s">
        <v>13795</v>
      </c>
      <c r="H417" s="226" t="s">
        <v>6894</v>
      </c>
      <c r="I417" s="215" t="s">
        <v>258</v>
      </c>
      <c r="J417" s="215"/>
      <c r="K417" s="215"/>
    </row>
    <row r="418" spans="1:13" s="193" customFormat="1" ht="56.25" x14ac:dyDescent="0.25">
      <c r="A418" s="190"/>
      <c r="B418" s="196"/>
      <c r="C418" s="4" t="s">
        <v>378</v>
      </c>
      <c r="D418" s="201"/>
      <c r="E418" s="72" t="s">
        <v>13786</v>
      </c>
      <c r="F418" s="72" t="s">
        <v>13787</v>
      </c>
      <c r="G418" s="72" t="s">
        <v>13796</v>
      </c>
      <c r="H418" s="72" t="s">
        <v>13788</v>
      </c>
      <c r="I418" s="215"/>
      <c r="J418" s="215"/>
      <c r="K418" s="215"/>
    </row>
    <row r="419" spans="1:13" s="193" customFormat="1" ht="15" x14ac:dyDescent="0.25">
      <c r="A419" s="197"/>
      <c r="B419" s="198"/>
      <c r="C419" s="4" t="s">
        <v>12</v>
      </c>
      <c r="D419" s="202"/>
      <c r="E419" s="91">
        <v>1.3</v>
      </c>
      <c r="F419" s="91">
        <v>0.86</v>
      </c>
      <c r="G419" s="91">
        <v>1.55</v>
      </c>
      <c r="H419" s="91">
        <v>0.56000000000000005</v>
      </c>
      <c r="I419" s="215"/>
      <c r="J419" s="215"/>
      <c r="K419" s="215"/>
      <c r="L419" s="215"/>
      <c r="M419" s="215"/>
    </row>
    <row r="420" spans="1:13" s="193" customFormat="1" ht="15" x14ac:dyDescent="0.25">
      <c r="A420" s="197"/>
      <c r="B420" s="198"/>
      <c r="C420" s="4" t="s">
        <v>11</v>
      </c>
      <c r="D420" s="202"/>
      <c r="E420" s="72" t="s">
        <v>13789</v>
      </c>
      <c r="F420" s="72" t="s">
        <v>13790</v>
      </c>
      <c r="G420" s="72" t="s">
        <v>13797</v>
      </c>
      <c r="H420" s="72" t="s">
        <v>13791</v>
      </c>
      <c r="I420" s="215"/>
      <c r="J420" s="215"/>
      <c r="K420" s="215"/>
    </row>
    <row r="421" spans="1:13" s="193" customFormat="1" ht="15" x14ac:dyDescent="0.25">
      <c r="A421" s="197"/>
      <c r="B421" s="198"/>
      <c r="C421" s="4" t="s">
        <v>10</v>
      </c>
      <c r="D421" s="202"/>
      <c r="E421" s="3" t="s">
        <v>13792</v>
      </c>
      <c r="F421" s="3" t="s">
        <v>13793</v>
      </c>
      <c r="G421" s="3" t="s">
        <v>13798</v>
      </c>
      <c r="H421" s="3" t="s">
        <v>13794</v>
      </c>
      <c r="I421" s="215"/>
      <c r="J421" s="215"/>
      <c r="K421" s="215"/>
    </row>
    <row r="422" spans="1:13" s="193" customFormat="1" ht="15" x14ac:dyDescent="0.25">
      <c r="A422" s="199"/>
      <c r="B422" s="200"/>
      <c r="C422" s="4" t="s">
        <v>9</v>
      </c>
      <c r="D422" s="203"/>
      <c r="E422" s="2">
        <v>43664</v>
      </c>
      <c r="F422" s="2">
        <v>43665</v>
      </c>
      <c r="G422" s="2">
        <v>43704</v>
      </c>
      <c r="H422" s="2">
        <v>43668</v>
      </c>
      <c r="I422" s="215"/>
      <c r="J422" s="215"/>
      <c r="K422" s="215"/>
    </row>
    <row r="423" spans="1:13" ht="15" x14ac:dyDescent="0.25">
      <c r="A423" s="290"/>
      <c r="B423" s="291"/>
      <c r="C423" s="291"/>
      <c r="D423" s="291"/>
      <c r="E423" s="291"/>
      <c r="F423" s="291"/>
      <c r="G423" s="291"/>
      <c r="H423" s="291"/>
    </row>
    <row r="424" spans="1:13" s="193" customFormat="1" ht="67.5" x14ac:dyDescent="0.25">
      <c r="A424" s="222" t="s">
        <v>5883</v>
      </c>
      <c r="B424" s="289" t="s">
        <v>7342</v>
      </c>
      <c r="C424" s="224">
        <f>MIN(E426:H426)</f>
        <v>415.44</v>
      </c>
      <c r="D424" s="225" t="s">
        <v>113</v>
      </c>
      <c r="E424" s="226" t="s">
        <v>13799</v>
      </c>
      <c r="F424" s="226" t="s">
        <v>13800</v>
      </c>
      <c r="G424" s="226" t="s">
        <v>6938</v>
      </c>
      <c r="H424" s="226"/>
      <c r="I424" s="215" t="s">
        <v>258</v>
      </c>
      <c r="J424" s="215"/>
      <c r="K424" s="215"/>
    </row>
    <row r="425" spans="1:13" s="193" customFormat="1" ht="33.75" x14ac:dyDescent="0.25">
      <c r="A425" s="190"/>
      <c r="B425" s="196"/>
      <c r="C425" s="4" t="s">
        <v>378</v>
      </c>
      <c r="D425" s="201"/>
      <c r="E425" s="72" t="s">
        <v>13801</v>
      </c>
      <c r="F425" s="72" t="s">
        <v>13802</v>
      </c>
      <c r="G425" s="72" t="s">
        <v>13803</v>
      </c>
      <c r="H425" s="72"/>
      <c r="I425" s="215"/>
      <c r="J425" s="215"/>
      <c r="K425" s="215"/>
    </row>
    <row r="426" spans="1:13" s="193" customFormat="1" ht="15" x14ac:dyDescent="0.25">
      <c r="A426" s="197"/>
      <c r="B426" s="198"/>
      <c r="C426" s="4" t="s">
        <v>12</v>
      </c>
      <c r="D426" s="202"/>
      <c r="E426" s="91">
        <v>415.44</v>
      </c>
      <c r="F426" s="91">
        <v>536.28</v>
      </c>
      <c r="G426" s="91">
        <v>545.55999999999995</v>
      </c>
      <c r="H426" s="91"/>
      <c r="I426" s="215"/>
      <c r="J426" s="215"/>
      <c r="K426" s="215"/>
      <c r="L426" s="215"/>
      <c r="M426" s="215"/>
    </row>
    <row r="427" spans="1:13" s="193" customFormat="1" ht="15" x14ac:dyDescent="0.25">
      <c r="A427" s="197"/>
      <c r="B427" s="198"/>
      <c r="C427" s="4" t="s">
        <v>11</v>
      </c>
      <c r="D427" s="202"/>
      <c r="E427" s="72" t="s">
        <v>13804</v>
      </c>
      <c r="F427" s="72" t="s">
        <v>13805</v>
      </c>
      <c r="G427" s="72" t="s">
        <v>13806</v>
      </c>
      <c r="H427" s="72"/>
      <c r="I427" s="215"/>
      <c r="J427" s="215"/>
      <c r="K427" s="215"/>
    </row>
    <row r="428" spans="1:13" s="193" customFormat="1" ht="15" x14ac:dyDescent="0.25">
      <c r="A428" s="197"/>
      <c r="B428" s="198"/>
      <c r="C428" s="4" t="s">
        <v>10</v>
      </c>
      <c r="D428" s="202"/>
      <c r="E428" s="3" t="s">
        <v>13807</v>
      </c>
      <c r="F428" s="3" t="s">
        <v>13808</v>
      </c>
      <c r="G428" s="3" t="s">
        <v>6939</v>
      </c>
      <c r="H428" s="3"/>
      <c r="I428" s="215"/>
      <c r="J428" s="215"/>
      <c r="K428" s="215"/>
    </row>
    <row r="429" spans="1:13" s="193" customFormat="1" ht="15" x14ac:dyDescent="0.25">
      <c r="A429" s="199"/>
      <c r="B429" s="200"/>
      <c r="C429" s="4" t="s">
        <v>9</v>
      </c>
      <c r="D429" s="203"/>
      <c r="E429" s="2">
        <v>43545</v>
      </c>
      <c r="F429" s="2">
        <v>43710</v>
      </c>
      <c r="G429" s="2">
        <v>43663</v>
      </c>
      <c r="H429" s="2"/>
      <c r="I429" s="215"/>
      <c r="J429" s="215"/>
      <c r="K429" s="215"/>
    </row>
    <row r="430" spans="1:13" ht="15" x14ac:dyDescent="0.25">
      <c r="A430" s="334"/>
      <c r="B430" s="335"/>
      <c r="C430" s="335"/>
      <c r="D430" s="335"/>
      <c r="E430" s="335"/>
      <c r="F430" s="335"/>
      <c r="G430" s="335"/>
      <c r="H430" s="335"/>
    </row>
    <row r="431" spans="1:13" s="193" customFormat="1" ht="45" x14ac:dyDescent="0.25">
      <c r="A431" s="222" t="s">
        <v>5884</v>
      </c>
      <c r="B431" s="289" t="s">
        <v>7343</v>
      </c>
      <c r="C431" s="224">
        <f>MIN(E433:H433)</f>
        <v>43.47</v>
      </c>
      <c r="D431" s="225" t="s">
        <v>113</v>
      </c>
      <c r="E431" s="226" t="s">
        <v>13809</v>
      </c>
      <c r="F431" s="226" t="s">
        <v>6940</v>
      </c>
      <c r="G431" s="226" t="s">
        <v>6938</v>
      </c>
      <c r="H431" s="226"/>
      <c r="I431" s="215" t="s">
        <v>258</v>
      </c>
      <c r="J431" s="215"/>
      <c r="K431" s="215"/>
    </row>
    <row r="432" spans="1:13" s="193" customFormat="1" ht="11.25" x14ac:dyDescent="0.25">
      <c r="A432" s="190"/>
      <c r="B432" s="196"/>
      <c r="C432" s="4" t="s">
        <v>378</v>
      </c>
      <c r="D432" s="201"/>
      <c r="E432" s="72" t="s">
        <v>13571</v>
      </c>
      <c r="F432" s="72" t="s">
        <v>13810</v>
      </c>
      <c r="G432" s="72" t="s">
        <v>13803</v>
      </c>
      <c r="H432" s="72"/>
      <c r="I432" s="215"/>
      <c r="J432" s="215"/>
      <c r="K432" s="215"/>
    </row>
    <row r="433" spans="1:16" s="193" customFormat="1" ht="15" x14ac:dyDescent="0.25">
      <c r="A433" s="197"/>
      <c r="B433" s="198"/>
      <c r="C433" s="4" t="s">
        <v>12</v>
      </c>
      <c r="D433" s="202"/>
      <c r="E433" s="91">
        <v>146.69999999999999</v>
      </c>
      <c r="F433" s="91">
        <v>135</v>
      </c>
      <c r="G433" s="91">
        <v>43.47</v>
      </c>
      <c r="H433" s="91"/>
      <c r="I433" s="215"/>
      <c r="J433" s="215"/>
      <c r="K433" s="215"/>
      <c r="L433" s="215"/>
      <c r="M433" s="215"/>
    </row>
    <row r="434" spans="1:16" s="193" customFormat="1" ht="15" x14ac:dyDescent="0.25">
      <c r="A434" s="197"/>
      <c r="B434" s="198"/>
      <c r="C434" s="4" t="s">
        <v>11</v>
      </c>
      <c r="D434" s="202"/>
      <c r="E434" s="72" t="s">
        <v>13811</v>
      </c>
      <c r="F434" s="72" t="s">
        <v>13812</v>
      </c>
      <c r="G434" s="72" t="s">
        <v>13806</v>
      </c>
      <c r="H434" s="72"/>
      <c r="I434" s="215"/>
      <c r="J434" s="215"/>
      <c r="K434" s="215"/>
    </row>
    <row r="435" spans="1:16" s="193" customFormat="1" ht="15" x14ac:dyDescent="0.25">
      <c r="A435" s="197"/>
      <c r="B435" s="198"/>
      <c r="C435" s="4" t="s">
        <v>10</v>
      </c>
      <c r="D435" s="202"/>
      <c r="E435" s="3" t="s">
        <v>13813</v>
      </c>
      <c r="F435" s="3" t="s">
        <v>13814</v>
      </c>
      <c r="G435" s="3" t="s">
        <v>6939</v>
      </c>
      <c r="H435" s="3"/>
      <c r="I435" s="215"/>
      <c r="J435" s="215"/>
      <c r="K435" s="215"/>
    </row>
    <row r="436" spans="1:16" s="193" customFormat="1" ht="15" x14ac:dyDescent="0.25">
      <c r="A436" s="199"/>
      <c r="B436" s="200"/>
      <c r="C436" s="4" t="s">
        <v>9</v>
      </c>
      <c r="D436" s="203"/>
      <c r="E436" s="2">
        <v>43663</v>
      </c>
      <c r="F436" s="2">
        <v>43663</v>
      </c>
      <c r="G436" s="2">
        <v>43663</v>
      </c>
      <c r="H436" s="2"/>
      <c r="I436" s="215"/>
      <c r="J436" s="215"/>
      <c r="K436" s="215"/>
    </row>
    <row r="437" spans="1:16" ht="15" x14ac:dyDescent="0.25">
      <c r="A437" s="344"/>
      <c r="B437" s="345"/>
      <c r="C437" s="345"/>
      <c r="D437" s="345"/>
      <c r="E437" s="345"/>
      <c r="F437" s="345"/>
      <c r="G437" s="345"/>
      <c r="H437" s="345"/>
    </row>
    <row r="438" spans="1:16" s="193" customFormat="1" ht="33.75" x14ac:dyDescent="0.25">
      <c r="A438" s="222" t="s">
        <v>5885</v>
      </c>
      <c r="B438" s="223" t="s">
        <v>7344</v>
      </c>
      <c r="C438" s="224">
        <f>MIN(E440:H440)</f>
        <v>53.94</v>
      </c>
      <c r="D438" s="225" t="s">
        <v>113</v>
      </c>
      <c r="E438" s="226" t="s">
        <v>13809</v>
      </c>
      <c r="F438" s="226" t="s">
        <v>6940</v>
      </c>
      <c r="G438" s="226" t="s">
        <v>6938</v>
      </c>
      <c r="H438" s="226"/>
      <c r="I438" s="215" t="s">
        <v>258</v>
      </c>
      <c r="J438" s="215"/>
      <c r="K438" s="215"/>
    </row>
    <row r="439" spans="1:16" s="193" customFormat="1" ht="11.25" x14ac:dyDescent="0.25">
      <c r="A439" s="190"/>
      <c r="B439" s="196"/>
      <c r="C439" s="4" t="s">
        <v>378</v>
      </c>
      <c r="D439" s="201"/>
      <c r="E439" s="72" t="s">
        <v>13571</v>
      </c>
      <c r="F439" s="72" t="s">
        <v>13810</v>
      </c>
      <c r="G439" s="72" t="s">
        <v>13803</v>
      </c>
      <c r="H439" s="72"/>
      <c r="I439" s="215"/>
      <c r="J439" s="215"/>
      <c r="K439" s="215"/>
    </row>
    <row r="440" spans="1:16" s="193" customFormat="1" ht="15" x14ac:dyDescent="0.25">
      <c r="A440" s="197"/>
      <c r="B440" s="198"/>
      <c r="C440" s="4" t="s">
        <v>12</v>
      </c>
      <c r="D440" s="202"/>
      <c r="E440" s="91">
        <v>76.2</v>
      </c>
      <c r="F440" s="91">
        <v>186</v>
      </c>
      <c r="G440" s="91">
        <v>53.94</v>
      </c>
      <c r="H440" s="91"/>
      <c r="I440" s="215"/>
      <c r="J440" s="215"/>
      <c r="K440" s="215"/>
      <c r="L440" s="215"/>
      <c r="M440" s="215"/>
    </row>
    <row r="441" spans="1:16" s="193" customFormat="1" ht="15" x14ac:dyDescent="0.25">
      <c r="A441" s="197"/>
      <c r="B441" s="198"/>
      <c r="C441" s="4" t="s">
        <v>11</v>
      </c>
      <c r="D441" s="202"/>
      <c r="E441" s="72" t="s">
        <v>13811</v>
      </c>
      <c r="F441" s="72" t="s">
        <v>13812</v>
      </c>
      <c r="G441" s="72" t="s">
        <v>13806</v>
      </c>
      <c r="H441" s="72"/>
      <c r="I441" s="215"/>
      <c r="J441" s="215"/>
      <c r="K441" s="215"/>
      <c r="N441" s="330"/>
      <c r="O441" s="330"/>
      <c r="P441" s="330"/>
    </row>
    <row r="442" spans="1:16" s="193" customFormat="1" ht="15" x14ac:dyDescent="0.25">
      <c r="A442" s="197"/>
      <c r="B442" s="198"/>
      <c r="C442" s="4" t="s">
        <v>10</v>
      </c>
      <c r="D442" s="202"/>
      <c r="E442" s="3" t="s">
        <v>13813</v>
      </c>
      <c r="F442" s="3" t="s">
        <v>13814</v>
      </c>
      <c r="G442" s="3" t="s">
        <v>6939</v>
      </c>
      <c r="H442" s="3"/>
      <c r="I442" s="215"/>
      <c r="J442" s="215"/>
      <c r="K442" s="215"/>
    </row>
    <row r="443" spans="1:16" s="193" customFormat="1" ht="15" x14ac:dyDescent="0.25">
      <c r="A443" s="199"/>
      <c r="B443" s="200"/>
      <c r="C443" s="4" t="s">
        <v>9</v>
      </c>
      <c r="D443" s="203"/>
      <c r="E443" s="2">
        <v>43663</v>
      </c>
      <c r="F443" s="2">
        <v>43663</v>
      </c>
      <c r="G443" s="2">
        <v>43663</v>
      </c>
      <c r="H443" s="2"/>
      <c r="I443" s="215"/>
      <c r="J443" s="215"/>
      <c r="K443" s="215"/>
      <c r="P443" s="388" t="s">
        <v>239</v>
      </c>
    </row>
    <row r="444" spans="1:16" ht="15" x14ac:dyDescent="0.25">
      <c r="A444" s="6"/>
      <c r="B444" s="5"/>
      <c r="C444" s="5"/>
      <c r="D444" s="5"/>
      <c r="E444" s="5"/>
      <c r="F444" s="5"/>
      <c r="G444" s="5"/>
      <c r="H444" s="5"/>
    </row>
    <row r="445" spans="1:16" s="193" customFormat="1" ht="56.25" x14ac:dyDescent="0.25">
      <c r="A445" s="222" t="s">
        <v>5886</v>
      </c>
      <c r="B445" s="289" t="s">
        <v>7345</v>
      </c>
      <c r="C445" s="224">
        <f>MIN(E447:H447)</f>
        <v>64.599999999999994</v>
      </c>
      <c r="D445" s="225" t="s">
        <v>113</v>
      </c>
      <c r="E445" s="226" t="s">
        <v>13815</v>
      </c>
      <c r="F445" s="226" t="s">
        <v>13816</v>
      </c>
      <c r="G445" s="226" t="s">
        <v>6938</v>
      </c>
      <c r="H445" s="226"/>
      <c r="I445" s="215" t="s">
        <v>258</v>
      </c>
      <c r="J445" s="215"/>
      <c r="K445" s="215"/>
    </row>
    <row r="446" spans="1:16" s="193" customFormat="1" ht="22.5" x14ac:dyDescent="0.25">
      <c r="A446" s="190"/>
      <c r="B446" s="196"/>
      <c r="C446" s="4" t="s">
        <v>378</v>
      </c>
      <c r="D446" s="201"/>
      <c r="E446" s="72" t="s">
        <v>13817</v>
      </c>
      <c r="F446" s="72" t="s">
        <v>13818</v>
      </c>
      <c r="G446" s="72" t="s">
        <v>13803</v>
      </c>
      <c r="H446" s="72"/>
      <c r="I446" s="215"/>
      <c r="J446" s="215"/>
      <c r="K446" s="215"/>
    </row>
    <row r="447" spans="1:16" s="193" customFormat="1" ht="15" x14ac:dyDescent="0.25">
      <c r="A447" s="197"/>
      <c r="B447" s="198"/>
      <c r="C447" s="4" t="s">
        <v>12</v>
      </c>
      <c r="D447" s="202"/>
      <c r="E447" s="91">
        <v>105.36</v>
      </c>
      <c r="F447" s="91">
        <v>129.9</v>
      </c>
      <c r="G447" s="91">
        <v>64.599999999999994</v>
      </c>
      <c r="H447" s="91"/>
      <c r="I447" s="215"/>
      <c r="J447" s="215"/>
      <c r="K447" s="215"/>
      <c r="L447" s="215"/>
      <c r="M447" s="215"/>
    </row>
    <row r="448" spans="1:16" s="193" customFormat="1" ht="15" x14ac:dyDescent="0.25">
      <c r="A448" s="197"/>
      <c r="B448" s="198"/>
      <c r="C448" s="4" t="s">
        <v>11</v>
      </c>
      <c r="D448" s="202"/>
      <c r="E448" s="72" t="s">
        <v>13819</v>
      </c>
      <c r="F448" s="72" t="s">
        <v>13820</v>
      </c>
      <c r="G448" s="72" t="s">
        <v>13806</v>
      </c>
      <c r="H448" s="72"/>
      <c r="I448" s="215"/>
      <c r="J448" s="215"/>
      <c r="K448" s="215"/>
    </row>
    <row r="449" spans="1:13" s="193" customFormat="1" ht="15" x14ac:dyDescent="0.25">
      <c r="A449" s="197"/>
      <c r="B449" s="198"/>
      <c r="C449" s="4" t="s">
        <v>10</v>
      </c>
      <c r="D449" s="202"/>
      <c r="E449" s="3" t="s">
        <v>13821</v>
      </c>
      <c r="F449" s="3" t="s">
        <v>13822</v>
      </c>
      <c r="G449" s="3" t="s">
        <v>6939</v>
      </c>
      <c r="H449" s="3"/>
      <c r="I449" s="215"/>
      <c r="J449" s="215"/>
      <c r="K449" s="215"/>
    </row>
    <row r="450" spans="1:13" s="193" customFormat="1" ht="15" x14ac:dyDescent="0.25">
      <c r="A450" s="199"/>
      <c r="B450" s="200"/>
      <c r="C450" s="4" t="s">
        <v>9</v>
      </c>
      <c r="D450" s="203"/>
      <c r="E450" s="2">
        <v>43734</v>
      </c>
      <c r="F450" s="2">
        <v>43734</v>
      </c>
      <c r="G450" s="2">
        <v>43663</v>
      </c>
      <c r="H450" s="2"/>
      <c r="I450" s="215"/>
      <c r="J450" s="215"/>
      <c r="K450" s="215"/>
    </row>
    <row r="451" spans="1:13" ht="15" x14ac:dyDescent="0.25">
      <c r="A451" s="6"/>
      <c r="B451" s="5"/>
      <c r="C451" s="5"/>
      <c r="D451" s="5"/>
      <c r="E451" s="5"/>
      <c r="F451" s="5"/>
      <c r="G451" s="5"/>
      <c r="H451" s="5"/>
    </row>
    <row r="452" spans="1:13" s="193" customFormat="1" ht="22.5" x14ac:dyDescent="0.25">
      <c r="A452" s="222" t="s">
        <v>5887</v>
      </c>
      <c r="B452" s="289" t="s">
        <v>6937</v>
      </c>
      <c r="C452" s="224">
        <f>MIN(E454:H454)</f>
        <v>2.98</v>
      </c>
      <c r="D452" s="225" t="s">
        <v>8</v>
      </c>
      <c r="E452" s="226" t="s">
        <v>13823</v>
      </c>
      <c r="F452" s="226" t="s">
        <v>13824</v>
      </c>
      <c r="G452" s="226" t="s">
        <v>13825</v>
      </c>
      <c r="H452" s="226" t="s">
        <v>13826</v>
      </c>
      <c r="I452" s="215" t="s">
        <v>258</v>
      </c>
      <c r="J452" s="215"/>
      <c r="K452" s="215"/>
    </row>
    <row r="453" spans="1:13" s="193" customFormat="1" ht="67.5" x14ac:dyDescent="0.25">
      <c r="A453" s="190"/>
      <c r="B453" s="196"/>
      <c r="C453" s="4" t="s">
        <v>378</v>
      </c>
      <c r="D453" s="201"/>
      <c r="E453" s="72" t="s">
        <v>13827</v>
      </c>
      <c r="F453" s="72" t="s">
        <v>13828</v>
      </c>
      <c r="G453" s="72" t="s">
        <v>13829</v>
      </c>
      <c r="H453" s="72" t="s">
        <v>13830</v>
      </c>
      <c r="I453" s="215"/>
      <c r="J453" s="215"/>
      <c r="K453" s="215"/>
    </row>
    <row r="454" spans="1:13" s="193" customFormat="1" ht="15" x14ac:dyDescent="0.25">
      <c r="A454" s="197"/>
      <c r="B454" s="198"/>
      <c r="C454" s="4" t="s">
        <v>12</v>
      </c>
      <c r="D454" s="202"/>
      <c r="E454" s="91">
        <v>3.74</v>
      </c>
      <c r="F454" s="91">
        <v>4.5</v>
      </c>
      <c r="G454" s="91">
        <v>3.1</v>
      </c>
      <c r="H454" s="91">
        <v>2.98</v>
      </c>
      <c r="I454" s="215"/>
      <c r="J454" s="215"/>
      <c r="K454" s="215"/>
      <c r="L454" s="215"/>
      <c r="M454" s="215"/>
    </row>
    <row r="455" spans="1:13" s="193" customFormat="1" ht="15" x14ac:dyDescent="0.25">
      <c r="A455" s="197"/>
      <c r="B455" s="198"/>
      <c r="C455" s="4" t="s">
        <v>11</v>
      </c>
      <c r="D455" s="202"/>
      <c r="E455" s="72" t="s">
        <v>13534</v>
      </c>
      <c r="F455" s="72" t="s">
        <v>13831</v>
      </c>
      <c r="G455" s="72" t="s">
        <v>13832</v>
      </c>
      <c r="H455" s="72" t="s">
        <v>13833</v>
      </c>
      <c r="I455" s="215"/>
      <c r="J455" s="215"/>
      <c r="K455" s="215"/>
    </row>
    <row r="456" spans="1:13" s="193" customFormat="1" ht="22.5" x14ac:dyDescent="0.25">
      <c r="A456" s="197"/>
      <c r="B456" s="198"/>
      <c r="C456" s="4" t="s">
        <v>10</v>
      </c>
      <c r="D456" s="202"/>
      <c r="E456" s="3" t="s">
        <v>13834</v>
      </c>
      <c r="F456" s="3" t="s">
        <v>13835</v>
      </c>
      <c r="G456" s="3" t="s">
        <v>13836</v>
      </c>
      <c r="H456" s="3" t="s">
        <v>13837</v>
      </c>
      <c r="I456" s="215"/>
      <c r="J456" s="215"/>
      <c r="K456" s="215"/>
    </row>
    <row r="457" spans="1:13" s="193" customFormat="1" ht="15" x14ac:dyDescent="0.25">
      <c r="A457" s="199"/>
      <c r="B457" s="200"/>
      <c r="C457" s="4" t="s">
        <v>9</v>
      </c>
      <c r="D457" s="203"/>
      <c r="E457" s="2">
        <v>43665</v>
      </c>
      <c r="F457" s="2">
        <v>43665</v>
      </c>
      <c r="G457" s="2">
        <v>43665</v>
      </c>
      <c r="H457" s="2">
        <v>43665</v>
      </c>
      <c r="I457" s="215"/>
      <c r="J457" s="215"/>
      <c r="K457" s="215"/>
    </row>
    <row r="458" spans="1:13" ht="15" x14ac:dyDescent="0.25">
      <c r="A458" s="6"/>
      <c r="B458" s="5"/>
      <c r="C458" s="5"/>
      <c r="D458" s="5"/>
      <c r="E458" s="5"/>
      <c r="F458" s="5"/>
      <c r="G458" s="5"/>
      <c r="H458" s="5"/>
    </row>
    <row r="459" spans="1:13" s="193" customFormat="1" ht="11.25" x14ac:dyDescent="0.25">
      <c r="A459" s="222" t="s">
        <v>5888</v>
      </c>
      <c r="B459" s="289" t="s">
        <v>6956</v>
      </c>
      <c r="C459" s="224">
        <f>MIN(E461:H461)</f>
        <v>9.59</v>
      </c>
      <c r="D459" s="225" t="s">
        <v>113</v>
      </c>
      <c r="E459" s="226" t="s">
        <v>13733</v>
      </c>
      <c r="F459" s="226" t="s">
        <v>13838</v>
      </c>
      <c r="G459" s="226" t="s">
        <v>13839</v>
      </c>
      <c r="H459" s="226"/>
      <c r="I459" s="215" t="s">
        <v>258</v>
      </c>
      <c r="J459" s="215"/>
      <c r="K459" s="215"/>
    </row>
    <row r="460" spans="1:13" s="193" customFormat="1" ht="135" x14ac:dyDescent="0.25">
      <c r="A460" s="190"/>
      <c r="B460" s="196"/>
      <c r="C460" s="4" t="s">
        <v>378</v>
      </c>
      <c r="D460" s="201"/>
      <c r="E460" s="72" t="s">
        <v>13840</v>
      </c>
      <c r="F460" s="72" t="s">
        <v>13841</v>
      </c>
      <c r="G460" s="72" t="s">
        <v>13842</v>
      </c>
      <c r="H460" s="72"/>
      <c r="I460" s="215"/>
      <c r="J460" s="215"/>
      <c r="K460" s="215"/>
    </row>
    <row r="461" spans="1:13" s="193" customFormat="1" ht="15" x14ac:dyDescent="0.25">
      <c r="A461" s="197"/>
      <c r="B461" s="198"/>
      <c r="C461" s="4" t="s">
        <v>12</v>
      </c>
      <c r="D461" s="202"/>
      <c r="E461" s="91">
        <v>11.1</v>
      </c>
      <c r="F461" s="91">
        <v>10.52</v>
      </c>
      <c r="G461" s="91">
        <v>9.59</v>
      </c>
      <c r="H461" s="91"/>
      <c r="I461" s="215"/>
      <c r="J461" s="215"/>
      <c r="K461" s="215"/>
      <c r="L461" s="215"/>
      <c r="M461" s="215"/>
    </row>
    <row r="462" spans="1:13" s="193" customFormat="1" ht="15" x14ac:dyDescent="0.25">
      <c r="A462" s="197"/>
      <c r="B462" s="198"/>
      <c r="C462" s="4" t="s">
        <v>11</v>
      </c>
      <c r="D462" s="202"/>
      <c r="E462" s="72" t="s">
        <v>13739</v>
      </c>
      <c r="F462" s="72" t="s">
        <v>13843</v>
      </c>
      <c r="G462" s="72" t="s">
        <v>13844</v>
      </c>
      <c r="H462" s="72"/>
      <c r="I462" s="215"/>
      <c r="J462" s="215"/>
      <c r="K462" s="215"/>
    </row>
    <row r="463" spans="1:13" s="193" customFormat="1" ht="15" x14ac:dyDescent="0.25">
      <c r="A463" s="197"/>
      <c r="B463" s="198"/>
      <c r="C463" s="4" t="s">
        <v>10</v>
      </c>
      <c r="D463" s="202"/>
      <c r="E463" s="3" t="s">
        <v>13742</v>
      </c>
      <c r="F463" s="3" t="s">
        <v>13845</v>
      </c>
      <c r="G463" s="3" t="s">
        <v>13846</v>
      </c>
      <c r="H463" s="3"/>
      <c r="I463" s="215"/>
      <c r="J463" s="215"/>
      <c r="K463" s="215"/>
    </row>
    <row r="464" spans="1:13" s="193" customFormat="1" ht="15" x14ac:dyDescent="0.25">
      <c r="A464" s="199"/>
      <c r="B464" s="200"/>
      <c r="C464" s="4" t="s">
        <v>9</v>
      </c>
      <c r="D464" s="203"/>
      <c r="E464" s="2">
        <v>43665</v>
      </c>
      <c r="F464" s="2">
        <v>43665</v>
      </c>
      <c r="G464" s="2">
        <v>43665</v>
      </c>
      <c r="H464" s="2"/>
      <c r="I464" s="215"/>
      <c r="J464" s="215"/>
      <c r="K464" s="215"/>
    </row>
    <row r="465" spans="1:13" ht="15" x14ac:dyDescent="0.25">
      <c r="A465" s="6"/>
      <c r="B465" s="5"/>
      <c r="C465" s="5"/>
      <c r="D465" s="5"/>
      <c r="E465" s="5"/>
      <c r="F465" s="5"/>
      <c r="G465" s="5"/>
      <c r="H465" s="5"/>
    </row>
    <row r="466" spans="1:13" s="193" customFormat="1" ht="22.5" x14ac:dyDescent="0.25">
      <c r="A466" s="222" t="s">
        <v>5889</v>
      </c>
      <c r="B466" s="289" t="s">
        <v>6977</v>
      </c>
      <c r="C466" s="224">
        <f>MIN(E468:H468)</f>
        <v>2.06</v>
      </c>
      <c r="D466" s="225" t="s">
        <v>8</v>
      </c>
      <c r="E466" s="226" t="s">
        <v>13847</v>
      </c>
      <c r="F466" s="226" t="s">
        <v>13848</v>
      </c>
      <c r="G466" s="226" t="s">
        <v>13849</v>
      </c>
      <c r="H466" s="226" t="s">
        <v>13850</v>
      </c>
      <c r="I466" s="215" t="s">
        <v>258</v>
      </c>
      <c r="J466" s="215"/>
      <c r="K466" s="215"/>
    </row>
    <row r="467" spans="1:13" s="193" customFormat="1" ht="11.25" x14ac:dyDescent="0.25">
      <c r="A467" s="190"/>
      <c r="B467" s="196"/>
      <c r="C467" s="4" t="s">
        <v>378</v>
      </c>
      <c r="D467" s="201"/>
      <c r="E467" s="72" t="s">
        <v>13851</v>
      </c>
      <c r="F467" s="72" t="s">
        <v>6547</v>
      </c>
      <c r="G467" s="72" t="s">
        <v>13852</v>
      </c>
      <c r="H467" s="72" t="s">
        <v>7220</v>
      </c>
      <c r="I467" s="215"/>
      <c r="J467" s="215"/>
      <c r="K467" s="215"/>
    </row>
    <row r="468" spans="1:13" s="193" customFormat="1" ht="15" x14ac:dyDescent="0.25">
      <c r="A468" s="197"/>
      <c r="B468" s="198"/>
      <c r="C468" s="4" t="s">
        <v>12</v>
      </c>
      <c r="D468" s="202"/>
      <c r="E468" s="91">
        <v>2.66</v>
      </c>
      <c r="F468" s="91">
        <v>6.41</v>
      </c>
      <c r="G468" s="91">
        <v>2.57</v>
      </c>
      <c r="H468" s="91">
        <v>2.06</v>
      </c>
      <c r="I468" s="215"/>
      <c r="J468" s="215"/>
      <c r="K468" s="215"/>
      <c r="L468" s="215"/>
      <c r="M468" s="215"/>
    </row>
    <row r="469" spans="1:13" s="193" customFormat="1" ht="15" x14ac:dyDescent="0.25">
      <c r="A469" s="197"/>
      <c r="B469" s="198"/>
      <c r="C469" s="4" t="s">
        <v>11</v>
      </c>
      <c r="D469" s="202"/>
      <c r="E469" s="72" t="s">
        <v>6982</v>
      </c>
      <c r="F469" s="72" t="s">
        <v>13853</v>
      </c>
      <c r="G469" s="72" t="s">
        <v>13854</v>
      </c>
      <c r="H469" s="72" t="s">
        <v>13855</v>
      </c>
      <c r="I469" s="215"/>
      <c r="J469" s="215"/>
      <c r="K469" s="215"/>
    </row>
    <row r="470" spans="1:13" s="193" customFormat="1" ht="15" x14ac:dyDescent="0.25">
      <c r="A470" s="197"/>
      <c r="B470" s="198"/>
      <c r="C470" s="4" t="s">
        <v>10</v>
      </c>
      <c r="D470" s="202"/>
      <c r="E470" s="3" t="s">
        <v>13856</v>
      </c>
      <c r="F470" s="3" t="s">
        <v>13857</v>
      </c>
      <c r="G470" s="3" t="s">
        <v>13858</v>
      </c>
      <c r="H470" s="3" t="s">
        <v>13859</v>
      </c>
      <c r="I470" s="215"/>
      <c r="J470" s="215"/>
      <c r="K470" s="215"/>
    </row>
    <row r="471" spans="1:13" s="193" customFormat="1" ht="15" x14ac:dyDescent="0.25">
      <c r="A471" s="199"/>
      <c r="B471" s="200"/>
      <c r="C471" s="4" t="s">
        <v>9</v>
      </c>
      <c r="D471" s="203"/>
      <c r="E471" s="2">
        <v>43668</v>
      </c>
      <c r="F471" s="2">
        <v>43669</v>
      </c>
      <c r="G471" s="2" t="s">
        <v>13860</v>
      </c>
      <c r="H471" s="2">
        <v>43703</v>
      </c>
      <c r="I471" s="215"/>
      <c r="J471" s="215"/>
      <c r="K471" s="215"/>
    </row>
    <row r="472" spans="1:13" s="192" customFormat="1" ht="11.25" x14ac:dyDescent="0.25">
      <c r="A472" s="342"/>
      <c r="B472" s="343"/>
      <c r="C472" s="343"/>
      <c r="D472" s="343"/>
      <c r="E472" s="343"/>
      <c r="F472" s="343"/>
      <c r="G472" s="343"/>
      <c r="H472" s="343"/>
      <c r="I472" s="214"/>
      <c r="J472" s="214"/>
      <c r="K472" s="214"/>
    </row>
    <row r="473" spans="1:13" s="193" customFormat="1" ht="22.5" x14ac:dyDescent="0.25">
      <c r="A473" s="222" t="s">
        <v>5890</v>
      </c>
      <c r="B473" s="223" t="s">
        <v>6978</v>
      </c>
      <c r="C473" s="224">
        <f>MIN(E475:H475)</f>
        <v>3.56</v>
      </c>
      <c r="D473" s="225" t="s">
        <v>8</v>
      </c>
      <c r="E473" s="226" t="s">
        <v>13847</v>
      </c>
      <c r="F473" s="226" t="s">
        <v>13848</v>
      </c>
      <c r="G473" s="226" t="s">
        <v>13849</v>
      </c>
      <c r="H473" s="226" t="s">
        <v>13850</v>
      </c>
      <c r="I473" s="215" t="s">
        <v>258</v>
      </c>
      <c r="J473" s="215"/>
      <c r="K473" s="215"/>
    </row>
    <row r="474" spans="1:13" s="193" customFormat="1" ht="11.25" x14ac:dyDescent="0.25">
      <c r="A474" s="190"/>
      <c r="B474" s="196"/>
      <c r="C474" s="4" t="s">
        <v>378</v>
      </c>
      <c r="D474" s="201"/>
      <c r="E474" s="72" t="s">
        <v>13851</v>
      </c>
      <c r="F474" s="72" t="s">
        <v>6547</v>
      </c>
      <c r="G474" s="72" t="s">
        <v>13852</v>
      </c>
      <c r="H474" s="72" t="s">
        <v>7220</v>
      </c>
      <c r="I474" s="215"/>
      <c r="J474" s="215"/>
      <c r="K474" s="215"/>
    </row>
    <row r="475" spans="1:13" s="193" customFormat="1" ht="15" x14ac:dyDescent="0.25">
      <c r="A475" s="197"/>
      <c r="B475" s="198"/>
      <c r="C475" s="4" t="s">
        <v>12</v>
      </c>
      <c r="D475" s="202"/>
      <c r="E475" s="91">
        <v>3.56</v>
      </c>
      <c r="F475" s="91">
        <v>6.54</v>
      </c>
      <c r="G475" s="91">
        <v>4.1100000000000003</v>
      </c>
      <c r="H475" s="91">
        <v>4.09</v>
      </c>
      <c r="I475" s="215"/>
      <c r="J475" s="215"/>
      <c r="K475" s="215"/>
      <c r="L475" s="215"/>
      <c r="M475" s="215"/>
    </row>
    <row r="476" spans="1:13" s="193" customFormat="1" ht="15" x14ac:dyDescent="0.25">
      <c r="A476" s="197"/>
      <c r="B476" s="198"/>
      <c r="C476" s="4" t="s">
        <v>11</v>
      </c>
      <c r="D476" s="202"/>
      <c r="E476" s="72" t="s">
        <v>6982</v>
      </c>
      <c r="F476" s="72" t="s">
        <v>13853</v>
      </c>
      <c r="G476" s="72" t="s">
        <v>13854</v>
      </c>
      <c r="H476" s="72" t="s">
        <v>13855</v>
      </c>
      <c r="I476" s="215"/>
      <c r="J476" s="215"/>
      <c r="K476" s="215"/>
    </row>
    <row r="477" spans="1:13" s="193" customFormat="1" ht="15" x14ac:dyDescent="0.25">
      <c r="A477" s="197"/>
      <c r="B477" s="198"/>
      <c r="C477" s="4" t="s">
        <v>10</v>
      </c>
      <c r="D477" s="202"/>
      <c r="E477" s="3" t="s">
        <v>13856</v>
      </c>
      <c r="F477" s="3" t="s">
        <v>13857</v>
      </c>
      <c r="G477" s="3" t="s">
        <v>13858</v>
      </c>
      <c r="H477" s="3" t="s">
        <v>13859</v>
      </c>
      <c r="I477" s="215"/>
      <c r="J477" s="215"/>
      <c r="K477" s="215"/>
    </row>
    <row r="478" spans="1:13" s="193" customFormat="1" ht="15" x14ac:dyDescent="0.25">
      <c r="A478" s="199"/>
      <c r="B478" s="200"/>
      <c r="C478" s="4" t="s">
        <v>9</v>
      </c>
      <c r="D478" s="203"/>
      <c r="E478" s="2">
        <v>43668</v>
      </c>
      <c r="F478" s="2">
        <v>43669</v>
      </c>
      <c r="G478" s="2" t="s">
        <v>13860</v>
      </c>
      <c r="H478" s="2">
        <v>43703</v>
      </c>
      <c r="I478" s="215"/>
      <c r="J478" s="215"/>
      <c r="K478" s="215"/>
    </row>
    <row r="479" spans="1:13" s="192" customFormat="1" ht="11.25" x14ac:dyDescent="0.25">
      <c r="A479" s="342"/>
      <c r="B479" s="343"/>
      <c r="C479" s="343"/>
      <c r="D479" s="343"/>
      <c r="E479" s="343"/>
      <c r="F479" s="343"/>
      <c r="G479" s="343"/>
      <c r="H479" s="343"/>
      <c r="I479" s="214"/>
      <c r="J479" s="214"/>
      <c r="K479" s="214"/>
    </row>
    <row r="480" spans="1:13" s="193" customFormat="1" ht="22.5" x14ac:dyDescent="0.25">
      <c r="A480" s="222" t="s">
        <v>5891</v>
      </c>
      <c r="B480" s="223" t="s">
        <v>6979</v>
      </c>
      <c r="C480" s="224">
        <f>MIN(E482:H482)</f>
        <v>3.82</v>
      </c>
      <c r="D480" s="225" t="s">
        <v>8</v>
      </c>
      <c r="E480" s="226" t="s">
        <v>13847</v>
      </c>
      <c r="F480" s="226" t="s">
        <v>13848</v>
      </c>
      <c r="G480" s="226" t="s">
        <v>13849</v>
      </c>
      <c r="H480" s="226" t="s">
        <v>13850</v>
      </c>
      <c r="I480" s="215" t="s">
        <v>258</v>
      </c>
      <c r="J480" s="215"/>
      <c r="K480" s="215"/>
    </row>
    <row r="481" spans="1:13" s="193" customFormat="1" ht="11.25" x14ac:dyDescent="0.25">
      <c r="A481" s="190"/>
      <c r="B481" s="196"/>
      <c r="C481" s="4" t="s">
        <v>378</v>
      </c>
      <c r="D481" s="201"/>
      <c r="E481" s="72" t="s">
        <v>13851</v>
      </c>
      <c r="F481" s="72" t="s">
        <v>6547</v>
      </c>
      <c r="G481" s="72" t="s">
        <v>13852</v>
      </c>
      <c r="H481" s="72" t="s">
        <v>7220</v>
      </c>
      <c r="I481" s="215"/>
      <c r="J481" s="215"/>
      <c r="K481" s="215"/>
    </row>
    <row r="482" spans="1:13" s="193" customFormat="1" ht="15" x14ac:dyDescent="0.25">
      <c r="A482" s="197"/>
      <c r="B482" s="198"/>
      <c r="C482" s="4" t="s">
        <v>12</v>
      </c>
      <c r="D482" s="202"/>
      <c r="E482" s="91">
        <v>3.82</v>
      </c>
      <c r="F482" s="91">
        <v>7.02</v>
      </c>
      <c r="G482" s="91">
        <v>4.41</v>
      </c>
      <c r="H482" s="91">
        <v>4.78</v>
      </c>
      <c r="I482" s="215"/>
      <c r="J482" s="215"/>
      <c r="K482" s="215"/>
      <c r="L482" s="215"/>
      <c r="M482" s="215"/>
    </row>
    <row r="483" spans="1:13" s="193" customFormat="1" ht="15" x14ac:dyDescent="0.25">
      <c r="A483" s="197"/>
      <c r="B483" s="198"/>
      <c r="C483" s="4" t="s">
        <v>11</v>
      </c>
      <c r="D483" s="202"/>
      <c r="E483" s="72" t="s">
        <v>6982</v>
      </c>
      <c r="F483" s="72" t="s">
        <v>13853</v>
      </c>
      <c r="G483" s="72" t="s">
        <v>13854</v>
      </c>
      <c r="H483" s="72" t="s">
        <v>13855</v>
      </c>
      <c r="I483" s="215"/>
      <c r="J483" s="215"/>
      <c r="K483" s="215"/>
    </row>
    <row r="484" spans="1:13" s="193" customFormat="1" ht="15" x14ac:dyDescent="0.25">
      <c r="A484" s="197"/>
      <c r="B484" s="198"/>
      <c r="C484" s="4" t="s">
        <v>10</v>
      </c>
      <c r="D484" s="202"/>
      <c r="E484" s="3" t="s">
        <v>13856</v>
      </c>
      <c r="F484" s="3" t="s">
        <v>13857</v>
      </c>
      <c r="G484" s="3" t="s">
        <v>13858</v>
      </c>
      <c r="H484" s="3" t="s">
        <v>13859</v>
      </c>
      <c r="I484" s="215"/>
      <c r="J484" s="215"/>
      <c r="K484" s="215"/>
    </row>
    <row r="485" spans="1:13" s="193" customFormat="1" ht="15" x14ac:dyDescent="0.25">
      <c r="A485" s="199"/>
      <c r="B485" s="200"/>
      <c r="C485" s="4" t="s">
        <v>9</v>
      </c>
      <c r="D485" s="203"/>
      <c r="E485" s="2">
        <v>43668</v>
      </c>
      <c r="F485" s="2">
        <v>43669</v>
      </c>
      <c r="G485" s="2" t="s">
        <v>13860</v>
      </c>
      <c r="H485" s="2">
        <v>43703</v>
      </c>
      <c r="I485" s="215"/>
      <c r="J485" s="215"/>
      <c r="K485" s="215"/>
    </row>
    <row r="486" spans="1:13" s="192" customFormat="1" ht="11.25" x14ac:dyDescent="0.25">
      <c r="A486" s="342"/>
      <c r="B486" s="343"/>
      <c r="C486" s="343"/>
      <c r="D486" s="343"/>
      <c r="E486" s="343"/>
      <c r="F486" s="343"/>
      <c r="G486" s="343"/>
      <c r="H486" s="343"/>
      <c r="I486" s="214"/>
      <c r="J486" s="214"/>
      <c r="K486" s="214"/>
    </row>
    <row r="487" spans="1:13" s="193" customFormat="1" ht="22.5" x14ac:dyDescent="0.25">
      <c r="A487" s="222" t="s">
        <v>5892</v>
      </c>
      <c r="B487" s="223" t="s">
        <v>6980</v>
      </c>
      <c r="C487" s="224">
        <f>MIN(E489:H489)</f>
        <v>4.76</v>
      </c>
      <c r="D487" s="225" t="s">
        <v>8</v>
      </c>
      <c r="E487" s="226" t="s">
        <v>13847</v>
      </c>
      <c r="F487" s="226" t="s">
        <v>13848</v>
      </c>
      <c r="G487" s="226" t="s">
        <v>13849</v>
      </c>
      <c r="H487" s="226" t="s">
        <v>13850</v>
      </c>
      <c r="I487" s="215" t="s">
        <v>258</v>
      </c>
      <c r="J487" s="215"/>
      <c r="K487" s="215"/>
    </row>
    <row r="488" spans="1:13" s="193" customFormat="1" ht="11.25" x14ac:dyDescent="0.25">
      <c r="A488" s="190"/>
      <c r="B488" s="196"/>
      <c r="C488" s="4" t="s">
        <v>378</v>
      </c>
      <c r="D488" s="201"/>
      <c r="E488" s="72" t="s">
        <v>13851</v>
      </c>
      <c r="F488" s="72" t="s">
        <v>6547</v>
      </c>
      <c r="G488" s="72" t="s">
        <v>13852</v>
      </c>
      <c r="H488" s="72" t="s">
        <v>7220</v>
      </c>
      <c r="I488" s="215"/>
      <c r="J488" s="215"/>
      <c r="K488" s="215"/>
    </row>
    <row r="489" spans="1:13" s="193" customFormat="1" ht="15" x14ac:dyDescent="0.25">
      <c r="A489" s="197"/>
      <c r="B489" s="198"/>
      <c r="C489" s="4" t="s">
        <v>12</v>
      </c>
      <c r="D489" s="202"/>
      <c r="E489" s="91">
        <v>4.76</v>
      </c>
      <c r="F489" s="91">
        <v>8.75</v>
      </c>
      <c r="G489" s="91">
        <v>5.49</v>
      </c>
      <c r="H489" s="91">
        <v>6.05</v>
      </c>
      <c r="I489" s="215"/>
      <c r="J489" s="215"/>
      <c r="K489" s="215"/>
      <c r="L489" s="215"/>
      <c r="M489" s="215"/>
    </row>
    <row r="490" spans="1:13" s="193" customFormat="1" ht="15" x14ac:dyDescent="0.25">
      <c r="A490" s="197"/>
      <c r="B490" s="198"/>
      <c r="C490" s="4" t="s">
        <v>11</v>
      </c>
      <c r="D490" s="202"/>
      <c r="E490" s="72" t="s">
        <v>6982</v>
      </c>
      <c r="F490" s="72" t="s">
        <v>13853</v>
      </c>
      <c r="G490" s="72" t="s">
        <v>13854</v>
      </c>
      <c r="H490" s="72" t="s">
        <v>13855</v>
      </c>
      <c r="I490" s="215"/>
      <c r="J490" s="215"/>
      <c r="K490" s="215"/>
    </row>
    <row r="491" spans="1:13" s="193" customFormat="1" ht="15" x14ac:dyDescent="0.25">
      <c r="A491" s="197"/>
      <c r="B491" s="198"/>
      <c r="C491" s="4" t="s">
        <v>10</v>
      </c>
      <c r="D491" s="202"/>
      <c r="E491" s="3" t="s">
        <v>13856</v>
      </c>
      <c r="F491" s="3" t="s">
        <v>13857</v>
      </c>
      <c r="G491" s="3" t="s">
        <v>13858</v>
      </c>
      <c r="H491" s="3" t="s">
        <v>13859</v>
      </c>
      <c r="I491" s="215"/>
      <c r="J491" s="215"/>
      <c r="K491" s="215"/>
    </row>
    <row r="492" spans="1:13" s="193" customFormat="1" ht="15" x14ac:dyDescent="0.25">
      <c r="A492" s="199"/>
      <c r="B492" s="200"/>
      <c r="C492" s="4" t="s">
        <v>9</v>
      </c>
      <c r="D492" s="203"/>
      <c r="E492" s="2">
        <v>43668</v>
      </c>
      <c r="F492" s="2">
        <v>43669</v>
      </c>
      <c r="G492" s="2" t="s">
        <v>13860</v>
      </c>
      <c r="H492" s="2">
        <v>43703</v>
      </c>
      <c r="I492" s="215"/>
      <c r="J492" s="215"/>
      <c r="K492" s="215"/>
    </row>
    <row r="493" spans="1:13" s="192" customFormat="1" ht="11.25" x14ac:dyDescent="0.25">
      <c r="A493" s="342"/>
      <c r="B493" s="343"/>
      <c r="C493" s="343"/>
      <c r="D493" s="343"/>
      <c r="E493" s="343"/>
      <c r="F493" s="343"/>
      <c r="G493" s="343"/>
      <c r="H493" s="343"/>
      <c r="I493" s="214"/>
      <c r="J493" s="214"/>
      <c r="K493" s="214"/>
    </row>
    <row r="494" spans="1:13" s="193" customFormat="1" ht="22.5" x14ac:dyDescent="0.25">
      <c r="A494" s="222" t="s">
        <v>5893</v>
      </c>
      <c r="B494" s="223" t="s">
        <v>6981</v>
      </c>
      <c r="C494" s="224">
        <f>MIN(E496:H496)</f>
        <v>4.21</v>
      </c>
      <c r="D494" s="225" t="s">
        <v>8</v>
      </c>
      <c r="E494" s="226" t="s">
        <v>13847</v>
      </c>
      <c r="F494" s="226" t="s">
        <v>13848</v>
      </c>
      <c r="G494" s="226" t="s">
        <v>13849</v>
      </c>
      <c r="H494" s="226" t="s">
        <v>13850</v>
      </c>
      <c r="I494" s="215" t="s">
        <v>258</v>
      </c>
      <c r="J494" s="215"/>
      <c r="K494" s="215"/>
    </row>
    <row r="495" spans="1:13" s="193" customFormat="1" ht="11.25" x14ac:dyDescent="0.25">
      <c r="A495" s="190"/>
      <c r="B495" s="196"/>
      <c r="C495" s="4" t="s">
        <v>378</v>
      </c>
      <c r="D495" s="201"/>
      <c r="E495" s="72" t="s">
        <v>13851</v>
      </c>
      <c r="F495" s="72" t="s">
        <v>6547</v>
      </c>
      <c r="G495" s="72" t="s">
        <v>13852</v>
      </c>
      <c r="H495" s="72" t="s">
        <v>7220</v>
      </c>
      <c r="I495" s="215"/>
      <c r="J495" s="215"/>
      <c r="K495" s="215"/>
    </row>
    <row r="496" spans="1:13" s="193" customFormat="1" ht="15" x14ac:dyDescent="0.25">
      <c r="A496" s="197"/>
      <c r="B496" s="198"/>
      <c r="C496" s="4" t="s">
        <v>12</v>
      </c>
      <c r="D496" s="202"/>
      <c r="E496" s="91">
        <v>4.21</v>
      </c>
      <c r="F496" s="91">
        <v>7.73</v>
      </c>
      <c r="G496" s="91">
        <v>4.8499999999999996</v>
      </c>
      <c r="H496" s="91">
        <v>5.28</v>
      </c>
      <c r="I496" s="215"/>
      <c r="J496" s="215"/>
      <c r="K496" s="215"/>
      <c r="L496" s="215"/>
      <c r="M496" s="215"/>
    </row>
    <row r="497" spans="1:13" s="193" customFormat="1" ht="15" x14ac:dyDescent="0.25">
      <c r="A497" s="197"/>
      <c r="B497" s="198"/>
      <c r="C497" s="4" t="s">
        <v>11</v>
      </c>
      <c r="D497" s="202"/>
      <c r="E497" s="72" t="s">
        <v>6982</v>
      </c>
      <c r="F497" s="72" t="s">
        <v>13853</v>
      </c>
      <c r="G497" s="72" t="s">
        <v>13854</v>
      </c>
      <c r="H497" s="72" t="s">
        <v>13855</v>
      </c>
      <c r="I497" s="215"/>
      <c r="J497" s="215"/>
      <c r="K497" s="215"/>
    </row>
    <row r="498" spans="1:13" s="193" customFormat="1" ht="15" x14ac:dyDescent="0.25">
      <c r="A498" s="197"/>
      <c r="B498" s="198"/>
      <c r="C498" s="4" t="s">
        <v>10</v>
      </c>
      <c r="D498" s="202"/>
      <c r="E498" s="3" t="s">
        <v>13856</v>
      </c>
      <c r="F498" s="3" t="s">
        <v>13857</v>
      </c>
      <c r="G498" s="3" t="s">
        <v>13858</v>
      </c>
      <c r="H498" s="3" t="s">
        <v>13859</v>
      </c>
      <c r="I498" s="215"/>
      <c r="J498" s="215"/>
      <c r="K498" s="215"/>
    </row>
    <row r="499" spans="1:13" s="193" customFormat="1" ht="15" x14ac:dyDescent="0.25">
      <c r="A499" s="199"/>
      <c r="B499" s="200"/>
      <c r="C499" s="4" t="s">
        <v>9</v>
      </c>
      <c r="D499" s="203"/>
      <c r="E499" s="2">
        <v>43668</v>
      </c>
      <c r="F499" s="2">
        <v>43669</v>
      </c>
      <c r="G499" s="2" t="s">
        <v>13860</v>
      </c>
      <c r="H499" s="2">
        <v>43703</v>
      </c>
      <c r="I499" s="215"/>
      <c r="J499" s="215"/>
      <c r="K499" s="215"/>
    </row>
    <row r="500" spans="1:13" s="192" customFormat="1" ht="11.25" x14ac:dyDescent="0.25">
      <c r="A500" s="342"/>
      <c r="B500" s="343"/>
      <c r="C500" s="343"/>
      <c r="D500" s="343"/>
      <c r="E500" s="343"/>
      <c r="F500" s="343"/>
      <c r="G500" s="343"/>
      <c r="H500" s="343"/>
      <c r="I500" s="214"/>
      <c r="J500" s="214"/>
      <c r="K500" s="214"/>
    </row>
    <row r="501" spans="1:13" s="193" customFormat="1" ht="11.25" x14ac:dyDescent="0.25">
      <c r="A501" s="222" t="s">
        <v>5894</v>
      </c>
      <c r="B501" s="223" t="s">
        <v>7003</v>
      </c>
      <c r="C501" s="224">
        <f>MIN(E503:H503)</f>
        <v>16.989999999999998</v>
      </c>
      <c r="D501" s="225" t="s">
        <v>112</v>
      </c>
      <c r="E501" s="226" t="s">
        <v>13861</v>
      </c>
      <c r="F501" s="226" t="s">
        <v>13862</v>
      </c>
      <c r="G501" s="226" t="s">
        <v>7019</v>
      </c>
      <c r="H501" s="226"/>
      <c r="I501" s="215" t="s">
        <v>258</v>
      </c>
      <c r="J501" s="215"/>
      <c r="K501" s="215"/>
    </row>
    <row r="502" spans="1:13" s="193" customFormat="1" ht="11.25" x14ac:dyDescent="0.25">
      <c r="A502" s="190"/>
      <c r="B502" s="196"/>
      <c r="C502" s="4" t="s">
        <v>378</v>
      </c>
      <c r="D502" s="201"/>
      <c r="E502" s="72" t="s">
        <v>13863</v>
      </c>
      <c r="F502" s="72" t="s">
        <v>13864</v>
      </c>
      <c r="G502" s="72" t="s">
        <v>6547</v>
      </c>
      <c r="H502" s="72"/>
      <c r="I502" s="215"/>
      <c r="J502" s="215"/>
      <c r="K502" s="215"/>
    </row>
    <row r="503" spans="1:13" s="193" customFormat="1" ht="15" x14ac:dyDescent="0.25">
      <c r="A503" s="197"/>
      <c r="B503" s="198"/>
      <c r="C503" s="4" t="s">
        <v>12</v>
      </c>
      <c r="D503" s="202"/>
      <c r="E503" s="91">
        <v>16.989999999999998</v>
      </c>
      <c r="F503" s="91">
        <v>25.25</v>
      </c>
      <c r="G503" s="91">
        <v>19.690000000000001</v>
      </c>
      <c r="H503" s="91"/>
      <c r="I503" s="215"/>
      <c r="J503" s="215"/>
      <c r="K503" s="215"/>
      <c r="L503" s="215"/>
      <c r="M503" s="215"/>
    </row>
    <row r="504" spans="1:13" s="193" customFormat="1" ht="15" x14ac:dyDescent="0.25">
      <c r="A504" s="197"/>
      <c r="B504" s="198"/>
      <c r="C504" s="4" t="s">
        <v>11</v>
      </c>
      <c r="D504" s="202"/>
      <c r="E504" s="72" t="s">
        <v>13865</v>
      </c>
      <c r="F504" s="72" t="s">
        <v>13866</v>
      </c>
      <c r="G504" s="72" t="s">
        <v>13867</v>
      </c>
      <c r="H504" s="72"/>
      <c r="I504" s="215"/>
      <c r="J504" s="215"/>
      <c r="K504" s="215"/>
    </row>
    <row r="505" spans="1:13" s="193" customFormat="1" ht="15" x14ac:dyDescent="0.25">
      <c r="A505" s="197"/>
      <c r="B505" s="198"/>
      <c r="C505" s="4" t="s">
        <v>10</v>
      </c>
      <c r="D505" s="202"/>
      <c r="E505" s="3" t="s">
        <v>13868</v>
      </c>
      <c r="F505" s="3" t="s">
        <v>13869</v>
      </c>
      <c r="G505" s="3" t="s">
        <v>13870</v>
      </c>
      <c r="H505" s="3"/>
      <c r="I505" s="215"/>
      <c r="J505" s="215"/>
      <c r="K505" s="215"/>
    </row>
    <row r="506" spans="1:13" s="193" customFormat="1" ht="15" x14ac:dyDescent="0.25">
      <c r="A506" s="199"/>
      <c r="B506" s="200"/>
      <c r="C506" s="4" t="s">
        <v>9</v>
      </c>
      <c r="D506" s="203"/>
      <c r="E506" s="2">
        <v>43668</v>
      </c>
      <c r="F506" s="2">
        <v>43675</v>
      </c>
      <c r="G506" s="2">
        <v>43700</v>
      </c>
      <c r="H506" s="2"/>
      <c r="I506" s="215"/>
      <c r="J506" s="215"/>
      <c r="K506" s="215"/>
    </row>
    <row r="507" spans="1:13" s="192" customFormat="1" ht="11.25" x14ac:dyDescent="0.25">
      <c r="A507" s="342"/>
      <c r="B507" s="343"/>
      <c r="C507" s="343"/>
      <c r="D507" s="343"/>
      <c r="E507" s="343"/>
      <c r="F507" s="343"/>
      <c r="G507" s="343"/>
      <c r="H507" s="343"/>
      <c r="I507" s="214"/>
      <c r="J507" s="214"/>
      <c r="K507" s="214"/>
    </row>
    <row r="508" spans="1:13" s="193" customFormat="1" ht="11.25" x14ac:dyDescent="0.25">
      <c r="A508" s="222" t="s">
        <v>5895</v>
      </c>
      <c r="B508" s="223" t="s">
        <v>7004</v>
      </c>
      <c r="C508" s="224">
        <f>MIN(E510:H510)</f>
        <v>8.25</v>
      </c>
      <c r="D508" s="225" t="s">
        <v>8</v>
      </c>
      <c r="E508" s="226" t="s">
        <v>13848</v>
      </c>
      <c r="F508" s="226" t="s">
        <v>13871</v>
      </c>
      <c r="G508" s="226" t="s">
        <v>13872</v>
      </c>
      <c r="H508" s="226"/>
      <c r="I508" s="215" t="s">
        <v>258</v>
      </c>
      <c r="J508" s="215"/>
      <c r="K508" s="215"/>
    </row>
    <row r="509" spans="1:13" s="193" customFormat="1" ht="90" x14ac:dyDescent="0.25">
      <c r="A509" s="190"/>
      <c r="B509" s="196"/>
      <c r="C509" s="4" t="s">
        <v>378</v>
      </c>
      <c r="D509" s="201"/>
      <c r="E509" s="72" t="s">
        <v>6547</v>
      </c>
      <c r="F509" s="72" t="s">
        <v>13873</v>
      </c>
      <c r="G509" s="72" t="s">
        <v>13874</v>
      </c>
      <c r="H509" s="72"/>
      <c r="I509" s="215"/>
      <c r="J509" s="215"/>
      <c r="K509" s="215"/>
    </row>
    <row r="510" spans="1:13" s="193" customFormat="1" ht="15" x14ac:dyDescent="0.25">
      <c r="A510" s="197"/>
      <c r="B510" s="198"/>
      <c r="C510" s="4" t="s">
        <v>12</v>
      </c>
      <c r="D510" s="202"/>
      <c r="E510" s="91">
        <v>11.35</v>
      </c>
      <c r="F510" s="91">
        <v>8.25</v>
      </c>
      <c r="G510" s="91">
        <v>8.8000000000000007</v>
      </c>
      <c r="H510" s="91"/>
      <c r="I510" s="215"/>
      <c r="J510" s="215"/>
      <c r="K510" s="215"/>
      <c r="L510" s="215"/>
      <c r="M510" s="215"/>
    </row>
    <row r="511" spans="1:13" s="193" customFormat="1" ht="15" x14ac:dyDescent="0.25">
      <c r="A511" s="197"/>
      <c r="B511" s="198"/>
      <c r="C511" s="4" t="s">
        <v>11</v>
      </c>
      <c r="D511" s="202"/>
      <c r="E511" s="72" t="s">
        <v>13853</v>
      </c>
      <c r="F511" s="72" t="s">
        <v>13875</v>
      </c>
      <c r="G511" s="72" t="s">
        <v>13876</v>
      </c>
      <c r="H511" s="72"/>
      <c r="I511" s="215"/>
      <c r="J511" s="215"/>
      <c r="K511" s="215"/>
    </row>
    <row r="512" spans="1:13" s="193" customFormat="1" ht="15" x14ac:dyDescent="0.25">
      <c r="A512" s="197"/>
      <c r="B512" s="198"/>
      <c r="C512" s="4" t="s">
        <v>10</v>
      </c>
      <c r="D512" s="202"/>
      <c r="E512" s="3" t="s">
        <v>13857</v>
      </c>
      <c r="F512" s="3" t="s">
        <v>13877</v>
      </c>
      <c r="G512" s="3"/>
      <c r="H512" s="3"/>
      <c r="I512" s="215"/>
      <c r="J512" s="215"/>
      <c r="K512" s="215"/>
    </row>
    <row r="513" spans="1:13" s="193" customFormat="1" ht="15" x14ac:dyDescent="0.25">
      <c r="A513" s="199"/>
      <c r="B513" s="200"/>
      <c r="C513" s="4" t="s">
        <v>9</v>
      </c>
      <c r="D513" s="203"/>
      <c r="E513" s="2">
        <v>43669</v>
      </c>
      <c r="F513" s="2">
        <v>43672</v>
      </c>
      <c r="G513" s="2">
        <v>43682</v>
      </c>
      <c r="H513" s="2"/>
      <c r="I513" s="215"/>
      <c r="J513" s="215"/>
      <c r="K513" s="215"/>
    </row>
    <row r="514" spans="1:13" s="192" customFormat="1" ht="11.25" x14ac:dyDescent="0.25">
      <c r="A514" s="342"/>
      <c r="B514" s="343"/>
      <c r="C514" s="343"/>
      <c r="D514" s="343"/>
      <c r="E514" s="343"/>
      <c r="F514" s="343"/>
      <c r="G514" s="343"/>
      <c r="H514" s="343"/>
      <c r="I514" s="214"/>
      <c r="J514" s="214"/>
      <c r="K514" s="214"/>
    </row>
    <row r="515" spans="1:13" s="193" customFormat="1" ht="11.25" x14ac:dyDescent="0.25">
      <c r="A515" s="222" t="s">
        <v>5896</v>
      </c>
      <c r="B515" s="289" t="s">
        <v>7005</v>
      </c>
      <c r="C515" s="224">
        <f>MIN(E517:H517)</f>
        <v>12.38</v>
      </c>
      <c r="D515" s="225" t="s">
        <v>8</v>
      </c>
      <c r="E515" s="226" t="s">
        <v>13848</v>
      </c>
      <c r="F515" s="226" t="s">
        <v>13871</v>
      </c>
      <c r="G515" s="226" t="s">
        <v>13872</v>
      </c>
      <c r="H515" s="226"/>
      <c r="I515" s="215" t="s">
        <v>258</v>
      </c>
      <c r="J515" s="215"/>
      <c r="K515" s="215"/>
    </row>
    <row r="516" spans="1:13" s="193" customFormat="1" ht="22.5" x14ac:dyDescent="0.25">
      <c r="A516" s="190"/>
      <c r="B516" s="196"/>
      <c r="C516" s="4" t="s">
        <v>378</v>
      </c>
      <c r="D516" s="201"/>
      <c r="E516" s="72" t="s">
        <v>6547</v>
      </c>
      <c r="F516" s="72" t="s">
        <v>14091</v>
      </c>
      <c r="G516" s="72" t="s">
        <v>13874</v>
      </c>
      <c r="H516" s="72"/>
      <c r="I516" s="215"/>
      <c r="J516" s="215"/>
      <c r="K516" s="215"/>
    </row>
    <row r="517" spans="1:13" s="193" customFormat="1" ht="15" x14ac:dyDescent="0.25">
      <c r="A517" s="197"/>
      <c r="B517" s="198"/>
      <c r="C517" s="4" t="s">
        <v>12</v>
      </c>
      <c r="D517" s="202"/>
      <c r="E517" s="91">
        <v>17.03</v>
      </c>
      <c r="F517" s="91">
        <v>12.38</v>
      </c>
      <c r="G517" s="91">
        <v>13.9</v>
      </c>
      <c r="H517" s="91"/>
      <c r="I517" s="215"/>
      <c r="J517" s="215"/>
      <c r="K517" s="215"/>
      <c r="L517" s="215"/>
      <c r="M517" s="215"/>
    </row>
    <row r="518" spans="1:13" s="193" customFormat="1" ht="15" x14ac:dyDescent="0.25">
      <c r="A518" s="197"/>
      <c r="B518" s="198"/>
      <c r="C518" s="4" t="s">
        <v>11</v>
      </c>
      <c r="D518" s="202"/>
      <c r="E518" s="72" t="s">
        <v>13853</v>
      </c>
      <c r="F518" s="72" t="s">
        <v>13875</v>
      </c>
      <c r="G518" s="72" t="s">
        <v>13876</v>
      </c>
      <c r="H518" s="72"/>
      <c r="I518" s="215"/>
      <c r="J518" s="215"/>
      <c r="K518" s="215"/>
    </row>
    <row r="519" spans="1:13" s="193" customFormat="1" ht="15" x14ac:dyDescent="0.25">
      <c r="A519" s="197"/>
      <c r="B519" s="198"/>
      <c r="C519" s="4" t="s">
        <v>10</v>
      </c>
      <c r="D519" s="202"/>
      <c r="E519" s="3" t="s">
        <v>13857</v>
      </c>
      <c r="F519" s="3" t="s">
        <v>13877</v>
      </c>
      <c r="G519" s="3"/>
      <c r="H519" s="3"/>
      <c r="I519" s="215"/>
      <c r="J519" s="215"/>
      <c r="K519" s="215"/>
    </row>
    <row r="520" spans="1:13" s="193" customFormat="1" ht="15" x14ac:dyDescent="0.25">
      <c r="A520" s="199"/>
      <c r="B520" s="200"/>
      <c r="C520" s="4" t="s">
        <v>9</v>
      </c>
      <c r="D520" s="203"/>
      <c r="E520" s="2">
        <v>43669</v>
      </c>
      <c r="F520" s="2">
        <v>43672</v>
      </c>
      <c r="G520" s="2">
        <v>43682</v>
      </c>
      <c r="H520" s="2"/>
      <c r="I520" s="215"/>
      <c r="J520" s="215"/>
      <c r="K520" s="215"/>
    </row>
    <row r="521" spans="1:13" s="192" customFormat="1" ht="11.25" x14ac:dyDescent="0.25">
      <c r="A521" s="342"/>
      <c r="B521" s="343"/>
      <c r="C521" s="343"/>
      <c r="D521" s="343"/>
      <c r="E521" s="343"/>
      <c r="F521" s="343"/>
      <c r="G521" s="343"/>
      <c r="H521" s="343"/>
      <c r="I521" s="214"/>
      <c r="J521" s="214"/>
      <c r="K521" s="214"/>
    </row>
    <row r="522" spans="1:13" s="193" customFormat="1" ht="11.25" x14ac:dyDescent="0.25">
      <c r="A522" s="222" t="s">
        <v>5897</v>
      </c>
      <c r="B522" s="289" t="s">
        <v>7006</v>
      </c>
      <c r="C522" s="224">
        <f>MIN(E524:H524)</f>
        <v>15.5</v>
      </c>
      <c r="D522" s="225" t="s">
        <v>8</v>
      </c>
      <c r="E522" s="226" t="s">
        <v>13848</v>
      </c>
      <c r="F522" s="226" t="s">
        <v>13871</v>
      </c>
      <c r="G522" s="226" t="s">
        <v>13872</v>
      </c>
      <c r="H522" s="226"/>
      <c r="I522" s="215" t="s">
        <v>258</v>
      </c>
      <c r="J522" s="215"/>
      <c r="K522" s="215"/>
    </row>
    <row r="523" spans="1:13" s="193" customFormat="1" ht="22.5" x14ac:dyDescent="0.25">
      <c r="A523" s="190"/>
      <c r="B523" s="196"/>
      <c r="C523" s="4" t="s">
        <v>378</v>
      </c>
      <c r="D523" s="201"/>
      <c r="E523" s="72" t="s">
        <v>6547</v>
      </c>
      <c r="F523" s="72" t="s">
        <v>14091</v>
      </c>
      <c r="G523" s="72" t="s">
        <v>13874</v>
      </c>
      <c r="H523" s="72"/>
      <c r="I523" s="215"/>
      <c r="J523" s="215"/>
      <c r="K523" s="215"/>
    </row>
    <row r="524" spans="1:13" s="193" customFormat="1" ht="15" x14ac:dyDescent="0.25">
      <c r="A524" s="197"/>
      <c r="B524" s="198"/>
      <c r="C524" s="4" t="s">
        <v>12</v>
      </c>
      <c r="D524" s="202"/>
      <c r="E524" s="91">
        <v>22.7</v>
      </c>
      <c r="F524" s="91">
        <v>16.95</v>
      </c>
      <c r="G524" s="91">
        <v>15.5</v>
      </c>
      <c r="H524" s="91"/>
      <c r="I524" s="215"/>
      <c r="J524" s="215"/>
      <c r="K524" s="215"/>
      <c r="L524" s="215"/>
      <c r="M524" s="215"/>
    </row>
    <row r="525" spans="1:13" s="193" customFormat="1" ht="15" x14ac:dyDescent="0.25">
      <c r="A525" s="197"/>
      <c r="B525" s="198"/>
      <c r="C525" s="4" t="s">
        <v>11</v>
      </c>
      <c r="D525" s="202"/>
      <c r="E525" s="72" t="s">
        <v>13853</v>
      </c>
      <c r="F525" s="72" t="s">
        <v>13875</v>
      </c>
      <c r="G525" s="72" t="s">
        <v>13876</v>
      </c>
      <c r="H525" s="72"/>
      <c r="I525" s="215"/>
      <c r="J525" s="215"/>
      <c r="K525" s="215"/>
    </row>
    <row r="526" spans="1:13" s="193" customFormat="1" ht="15" x14ac:dyDescent="0.25">
      <c r="A526" s="197"/>
      <c r="B526" s="198"/>
      <c r="C526" s="4" t="s">
        <v>10</v>
      </c>
      <c r="D526" s="202"/>
      <c r="E526" s="3" t="s">
        <v>13857</v>
      </c>
      <c r="F526" s="3" t="s">
        <v>13877</v>
      </c>
      <c r="G526" s="3"/>
      <c r="H526" s="3"/>
      <c r="I526" s="215"/>
      <c r="J526" s="215"/>
      <c r="K526" s="215"/>
    </row>
    <row r="527" spans="1:13" s="193" customFormat="1" ht="15" x14ac:dyDescent="0.25">
      <c r="A527" s="199"/>
      <c r="B527" s="200"/>
      <c r="C527" s="4" t="s">
        <v>9</v>
      </c>
      <c r="D527" s="203"/>
      <c r="E527" s="2">
        <v>43669</v>
      </c>
      <c r="F527" s="2">
        <v>43672</v>
      </c>
      <c r="G527" s="2">
        <v>43682</v>
      </c>
      <c r="H527" s="2"/>
      <c r="I527" s="215"/>
      <c r="J527" s="215"/>
      <c r="K527" s="215"/>
    </row>
    <row r="528" spans="1:13" s="192" customFormat="1" ht="11.25" x14ac:dyDescent="0.25">
      <c r="A528" s="342"/>
      <c r="B528" s="343"/>
      <c r="C528" s="343"/>
      <c r="D528" s="343"/>
      <c r="E528" s="343"/>
      <c r="F528" s="343"/>
      <c r="G528" s="343"/>
      <c r="H528" s="343"/>
      <c r="I528" s="214"/>
      <c r="J528" s="214"/>
      <c r="K528" s="214"/>
    </row>
    <row r="529" spans="1:13" s="193" customFormat="1" ht="22.5" x14ac:dyDescent="0.25">
      <c r="A529" s="222" t="s">
        <v>5898</v>
      </c>
      <c r="B529" s="289" t="s">
        <v>7007</v>
      </c>
      <c r="C529" s="224">
        <f>MIN(E531:H531)</f>
        <v>2.96</v>
      </c>
      <c r="D529" s="225" t="s">
        <v>8</v>
      </c>
      <c r="E529" s="226" t="s">
        <v>13654</v>
      </c>
      <c r="F529" s="226" t="s">
        <v>13512</v>
      </c>
      <c r="G529" s="226" t="s">
        <v>13878</v>
      </c>
      <c r="H529" s="226" t="s">
        <v>13513</v>
      </c>
      <c r="I529" s="215" t="s">
        <v>258</v>
      </c>
      <c r="J529" s="215"/>
      <c r="K529" s="215"/>
    </row>
    <row r="530" spans="1:13" s="193" customFormat="1" ht="22.5" x14ac:dyDescent="0.25">
      <c r="A530" s="190"/>
      <c r="B530" s="196"/>
      <c r="C530" s="4" t="s">
        <v>378</v>
      </c>
      <c r="D530" s="201"/>
      <c r="E530" s="72" t="s">
        <v>14093</v>
      </c>
      <c r="F530" s="72" t="s">
        <v>14094</v>
      </c>
      <c r="G530" s="72" t="s">
        <v>13879</v>
      </c>
      <c r="H530" s="72" t="s">
        <v>14095</v>
      </c>
      <c r="I530" s="215"/>
      <c r="J530" s="215"/>
      <c r="K530" s="215"/>
    </row>
    <row r="531" spans="1:13" s="193" customFormat="1" ht="15" x14ac:dyDescent="0.25">
      <c r="A531" s="197"/>
      <c r="B531" s="198"/>
      <c r="C531" s="4" t="s">
        <v>12</v>
      </c>
      <c r="D531" s="202"/>
      <c r="E531" s="91">
        <v>3.8</v>
      </c>
      <c r="F531" s="91">
        <v>3.47</v>
      </c>
      <c r="G531" s="91">
        <v>4.46</v>
      </c>
      <c r="H531" s="91">
        <v>2.96</v>
      </c>
      <c r="I531" s="215"/>
      <c r="J531" s="215"/>
      <c r="K531" s="215"/>
      <c r="L531" s="215"/>
      <c r="M531" s="215"/>
    </row>
    <row r="532" spans="1:13" s="193" customFormat="1" ht="15" x14ac:dyDescent="0.25">
      <c r="A532" s="197"/>
      <c r="B532" s="198"/>
      <c r="C532" s="4" t="s">
        <v>11</v>
      </c>
      <c r="D532" s="202"/>
      <c r="E532" s="72" t="s">
        <v>13661</v>
      </c>
      <c r="F532" s="72" t="s">
        <v>13880</v>
      </c>
      <c r="G532" s="72" t="s">
        <v>13881</v>
      </c>
      <c r="H532" s="72" t="s">
        <v>13521</v>
      </c>
      <c r="I532" s="215"/>
      <c r="J532" s="215"/>
      <c r="K532" s="215"/>
    </row>
    <row r="533" spans="1:13" s="193" customFormat="1" ht="22.5" x14ac:dyDescent="0.25">
      <c r="A533" s="197"/>
      <c r="B533" s="198"/>
      <c r="C533" s="4" t="s">
        <v>10</v>
      </c>
      <c r="D533" s="202"/>
      <c r="E533" s="3" t="s">
        <v>13882</v>
      </c>
      <c r="F533" s="3" t="s">
        <v>13524</v>
      </c>
      <c r="G533" s="3" t="s">
        <v>13883</v>
      </c>
      <c r="H533" s="3" t="s">
        <v>13884</v>
      </c>
      <c r="I533" s="215"/>
      <c r="J533" s="215"/>
      <c r="K533" s="215"/>
    </row>
    <row r="534" spans="1:13" s="193" customFormat="1" ht="15" x14ac:dyDescent="0.25">
      <c r="A534" s="199"/>
      <c r="B534" s="200"/>
      <c r="C534" s="4" t="s">
        <v>9</v>
      </c>
      <c r="D534" s="203"/>
      <c r="E534" s="2">
        <v>43668</v>
      </c>
      <c r="F534" s="2">
        <v>43668</v>
      </c>
      <c r="G534" s="2">
        <v>43669</v>
      </c>
      <c r="H534" s="2">
        <v>43668</v>
      </c>
      <c r="I534" s="215"/>
      <c r="J534" s="215"/>
      <c r="K534" s="215"/>
    </row>
    <row r="535" spans="1:13" s="192" customFormat="1" ht="11.25" x14ac:dyDescent="0.25">
      <c r="A535" s="342"/>
      <c r="B535" s="343"/>
      <c r="C535" s="343"/>
      <c r="D535" s="343"/>
      <c r="E535" s="343"/>
      <c r="F535" s="343"/>
      <c r="G535" s="343"/>
      <c r="H535" s="343"/>
      <c r="I535" s="214"/>
      <c r="J535" s="214"/>
      <c r="K535" s="214"/>
    </row>
    <row r="536" spans="1:13" s="193" customFormat="1" ht="22.5" x14ac:dyDescent="0.25">
      <c r="A536" s="222" t="s">
        <v>5899</v>
      </c>
      <c r="B536" s="289" t="s">
        <v>7008</v>
      </c>
      <c r="C536" s="224">
        <f>MIN(E538:H538)</f>
        <v>0.05</v>
      </c>
      <c r="D536" s="225" t="s">
        <v>113</v>
      </c>
      <c r="E536" s="226" t="s">
        <v>13654</v>
      </c>
      <c r="F536" s="226" t="s">
        <v>13878</v>
      </c>
      <c r="G536" s="226" t="s">
        <v>13885</v>
      </c>
      <c r="H536" s="226" t="s">
        <v>13513</v>
      </c>
      <c r="I536" s="215" t="s">
        <v>258</v>
      </c>
      <c r="J536" s="215"/>
      <c r="K536" s="215"/>
    </row>
    <row r="537" spans="1:13" s="193" customFormat="1" ht="22.5" x14ac:dyDescent="0.25">
      <c r="A537" s="190"/>
      <c r="B537" s="196"/>
      <c r="C537" s="4" t="s">
        <v>378</v>
      </c>
      <c r="D537" s="201"/>
      <c r="E537" s="72" t="s">
        <v>14093</v>
      </c>
      <c r="F537" s="72" t="s">
        <v>13879</v>
      </c>
      <c r="G537" s="72" t="s">
        <v>13886</v>
      </c>
      <c r="H537" s="72" t="s">
        <v>14095</v>
      </c>
      <c r="I537" s="215"/>
      <c r="J537" s="215"/>
      <c r="K537" s="215"/>
    </row>
    <row r="538" spans="1:13" s="193" customFormat="1" ht="15" x14ac:dyDescent="0.25">
      <c r="A538" s="197"/>
      <c r="B538" s="198"/>
      <c r="C538" s="4" t="s">
        <v>12</v>
      </c>
      <c r="D538" s="202"/>
      <c r="E538" s="91">
        <v>0.32</v>
      </c>
      <c r="F538" s="91">
        <v>0.14000000000000001</v>
      </c>
      <c r="G538" s="91" t="s">
        <v>13887</v>
      </c>
      <c r="H538" s="91">
        <v>0.05</v>
      </c>
      <c r="I538" s="215"/>
      <c r="J538" s="215"/>
      <c r="K538" s="215"/>
      <c r="L538" s="215"/>
      <c r="M538" s="215"/>
    </row>
    <row r="539" spans="1:13" s="193" customFormat="1" ht="15" x14ac:dyDescent="0.25">
      <c r="A539" s="197"/>
      <c r="B539" s="198"/>
      <c r="C539" s="4" t="s">
        <v>11</v>
      </c>
      <c r="D539" s="202"/>
      <c r="E539" s="72" t="s">
        <v>13661</v>
      </c>
      <c r="F539" s="72" t="s">
        <v>13881</v>
      </c>
      <c r="G539" s="72" t="s">
        <v>13888</v>
      </c>
      <c r="H539" s="72" t="s">
        <v>13521</v>
      </c>
      <c r="I539" s="215"/>
      <c r="J539" s="215"/>
      <c r="K539" s="215"/>
    </row>
    <row r="540" spans="1:13" s="193" customFormat="1" ht="22.5" x14ac:dyDescent="0.25">
      <c r="A540" s="197"/>
      <c r="B540" s="198"/>
      <c r="C540" s="4" t="s">
        <v>10</v>
      </c>
      <c r="D540" s="202"/>
      <c r="E540" s="3" t="s">
        <v>13882</v>
      </c>
      <c r="F540" s="3" t="s">
        <v>13883</v>
      </c>
      <c r="G540" s="3" t="s">
        <v>13889</v>
      </c>
      <c r="H540" s="3" t="s">
        <v>13884</v>
      </c>
      <c r="I540" s="215"/>
      <c r="J540" s="215"/>
      <c r="K540" s="215"/>
    </row>
    <row r="541" spans="1:13" s="193" customFormat="1" ht="15" x14ac:dyDescent="0.25">
      <c r="A541" s="199"/>
      <c r="B541" s="200"/>
      <c r="C541" s="4" t="s">
        <v>9</v>
      </c>
      <c r="D541" s="203"/>
      <c r="E541" s="2">
        <v>43668</v>
      </c>
      <c r="F541" s="2">
        <v>43669</v>
      </c>
      <c r="G541" s="2">
        <v>43668</v>
      </c>
      <c r="H541" s="2">
        <v>43668</v>
      </c>
      <c r="I541" s="215"/>
      <c r="J541" s="215"/>
      <c r="K541" s="215"/>
    </row>
    <row r="542" spans="1:13" s="192" customFormat="1" ht="11.25" x14ac:dyDescent="0.25">
      <c r="A542" s="342"/>
      <c r="B542" s="343"/>
      <c r="C542" s="343"/>
      <c r="D542" s="343"/>
      <c r="E542" s="343"/>
      <c r="F542" s="343"/>
      <c r="G542" s="343"/>
      <c r="H542" s="343"/>
      <c r="I542" s="214"/>
      <c r="J542" s="214"/>
      <c r="K542" s="214"/>
    </row>
    <row r="543" spans="1:13" s="193" customFormat="1" ht="22.5" x14ac:dyDescent="0.25">
      <c r="A543" s="222" t="s">
        <v>5900</v>
      </c>
      <c r="B543" s="289" t="s">
        <v>7009</v>
      </c>
      <c r="C543" s="224">
        <f>MIN(E545:H545)</f>
        <v>0.04</v>
      </c>
      <c r="D543" s="225" t="s">
        <v>113</v>
      </c>
      <c r="E543" s="226" t="s">
        <v>13654</v>
      </c>
      <c r="F543" s="226" t="s">
        <v>13512</v>
      </c>
      <c r="G543" s="226" t="s">
        <v>13878</v>
      </c>
      <c r="H543" s="226" t="s">
        <v>13513</v>
      </c>
      <c r="I543" s="215" t="s">
        <v>258</v>
      </c>
      <c r="J543" s="215"/>
      <c r="K543" s="215"/>
    </row>
    <row r="544" spans="1:13" s="193" customFormat="1" ht="22.5" x14ac:dyDescent="0.25">
      <c r="A544" s="190"/>
      <c r="B544" s="196"/>
      <c r="C544" s="4" t="s">
        <v>378</v>
      </c>
      <c r="D544" s="201"/>
      <c r="E544" s="72" t="s">
        <v>14093</v>
      </c>
      <c r="F544" s="72" t="s">
        <v>14094</v>
      </c>
      <c r="G544" s="72" t="s">
        <v>13879</v>
      </c>
      <c r="H544" s="72" t="s">
        <v>14095</v>
      </c>
      <c r="I544" s="215"/>
      <c r="J544" s="215"/>
      <c r="K544" s="215"/>
    </row>
    <row r="545" spans="1:13" s="193" customFormat="1" ht="15" x14ac:dyDescent="0.25">
      <c r="A545" s="197"/>
      <c r="B545" s="198"/>
      <c r="C545" s="4" t="s">
        <v>12</v>
      </c>
      <c r="D545" s="202"/>
      <c r="E545" s="91">
        <v>0.08</v>
      </c>
      <c r="F545" s="91">
        <v>0.12</v>
      </c>
      <c r="G545" s="91">
        <v>0.1</v>
      </c>
      <c r="H545" s="91">
        <v>0.04</v>
      </c>
      <c r="I545" s="215"/>
      <c r="J545" s="215"/>
      <c r="K545" s="215"/>
      <c r="L545" s="215"/>
      <c r="M545" s="215"/>
    </row>
    <row r="546" spans="1:13" s="193" customFormat="1" ht="15" x14ac:dyDescent="0.25">
      <c r="A546" s="197"/>
      <c r="B546" s="198"/>
      <c r="C546" s="4" t="s">
        <v>11</v>
      </c>
      <c r="D546" s="202"/>
      <c r="E546" s="72" t="s">
        <v>13661</v>
      </c>
      <c r="F546" s="72" t="s">
        <v>13880</v>
      </c>
      <c r="G546" s="72" t="s">
        <v>13881</v>
      </c>
      <c r="H546" s="72" t="s">
        <v>13521</v>
      </c>
      <c r="I546" s="215"/>
      <c r="J546" s="215"/>
      <c r="K546" s="215"/>
    </row>
    <row r="547" spans="1:13" s="193" customFormat="1" ht="22.5" x14ac:dyDescent="0.25">
      <c r="A547" s="197"/>
      <c r="B547" s="198"/>
      <c r="C547" s="4" t="s">
        <v>10</v>
      </c>
      <c r="D547" s="202"/>
      <c r="E547" s="3" t="s">
        <v>13882</v>
      </c>
      <c r="F547" s="3" t="s">
        <v>13524</v>
      </c>
      <c r="G547" s="3" t="s">
        <v>13883</v>
      </c>
      <c r="H547" s="3" t="s">
        <v>13884</v>
      </c>
      <c r="I547" s="215"/>
      <c r="J547" s="215"/>
      <c r="K547" s="215"/>
    </row>
    <row r="548" spans="1:13" s="193" customFormat="1" ht="15" x14ac:dyDescent="0.25">
      <c r="A548" s="199"/>
      <c r="B548" s="200"/>
      <c r="C548" s="4" t="s">
        <v>9</v>
      </c>
      <c r="D548" s="203"/>
      <c r="E548" s="2">
        <v>43668</v>
      </c>
      <c r="F548" s="2">
        <v>43668</v>
      </c>
      <c r="G548" s="2">
        <v>43669</v>
      </c>
      <c r="H548" s="2">
        <v>43668</v>
      </c>
      <c r="I548" s="215"/>
      <c r="J548" s="215"/>
      <c r="K548" s="215"/>
    </row>
    <row r="549" spans="1:13" ht="15" x14ac:dyDescent="0.25">
      <c r="A549" s="6"/>
      <c r="B549" s="5"/>
      <c r="C549" s="5"/>
      <c r="D549" s="5"/>
      <c r="E549" s="5"/>
      <c r="F549" s="5"/>
      <c r="G549" s="5"/>
      <c r="H549" s="5"/>
    </row>
    <row r="550" spans="1:13" s="193" customFormat="1" ht="45" x14ac:dyDescent="0.25">
      <c r="A550" s="222" t="s">
        <v>5901</v>
      </c>
      <c r="B550" s="223" t="s">
        <v>7010</v>
      </c>
      <c r="C550" s="224">
        <f>MIN(E552:H552)</f>
        <v>215.85</v>
      </c>
      <c r="D550" s="225" t="s">
        <v>113</v>
      </c>
      <c r="E550" s="226" t="s">
        <v>13848</v>
      </c>
      <c r="F550" s="226" t="s">
        <v>13890</v>
      </c>
      <c r="G550" s="226" t="s">
        <v>13891</v>
      </c>
      <c r="H550" s="226"/>
      <c r="I550" s="215" t="s">
        <v>258</v>
      </c>
      <c r="J550" s="215"/>
      <c r="K550" s="215"/>
    </row>
    <row r="551" spans="1:13" s="193" customFormat="1" ht="22.5" x14ac:dyDescent="0.25">
      <c r="A551" s="190"/>
      <c r="B551" s="196"/>
      <c r="C551" s="4" t="s">
        <v>378</v>
      </c>
      <c r="D551" s="201"/>
      <c r="E551" s="72" t="s">
        <v>6547</v>
      </c>
      <c r="F551" s="72" t="s">
        <v>13892</v>
      </c>
      <c r="G551" s="72" t="s">
        <v>13893</v>
      </c>
      <c r="H551" s="72"/>
      <c r="I551" s="215"/>
      <c r="J551" s="215"/>
      <c r="K551" s="215"/>
    </row>
    <row r="552" spans="1:13" s="193" customFormat="1" ht="15" x14ac:dyDescent="0.25">
      <c r="A552" s="197"/>
      <c r="B552" s="198"/>
      <c r="C552" s="4" t="s">
        <v>12</v>
      </c>
      <c r="D552" s="202"/>
      <c r="E552" s="91">
        <v>468.42</v>
      </c>
      <c r="F552" s="91">
        <v>244.05</v>
      </c>
      <c r="G552" s="91">
        <v>215.85</v>
      </c>
      <c r="H552" s="91"/>
      <c r="I552" s="215"/>
      <c r="J552" s="215"/>
      <c r="K552" s="215"/>
      <c r="L552" s="215"/>
      <c r="M552" s="215"/>
    </row>
    <row r="553" spans="1:13" s="193" customFormat="1" ht="15" x14ac:dyDescent="0.25">
      <c r="A553" s="197"/>
      <c r="B553" s="198"/>
      <c r="C553" s="4" t="s">
        <v>11</v>
      </c>
      <c r="D553" s="202"/>
      <c r="E553" s="72" t="s">
        <v>13853</v>
      </c>
      <c r="F553" s="72" t="s">
        <v>13894</v>
      </c>
      <c r="G553" s="72" t="s">
        <v>13895</v>
      </c>
      <c r="H553" s="72"/>
      <c r="I553" s="215"/>
      <c r="J553" s="215"/>
      <c r="K553" s="215"/>
    </row>
    <row r="554" spans="1:13" s="193" customFormat="1" ht="15" x14ac:dyDescent="0.25">
      <c r="A554" s="197"/>
      <c r="B554" s="198"/>
      <c r="C554" s="4" t="s">
        <v>10</v>
      </c>
      <c r="D554" s="202"/>
      <c r="E554" s="3" t="s">
        <v>13857</v>
      </c>
      <c r="F554" s="3" t="s">
        <v>13896</v>
      </c>
      <c r="G554" s="3" t="s">
        <v>13897</v>
      </c>
      <c r="H554" s="3"/>
      <c r="I554" s="215"/>
      <c r="J554" s="215"/>
      <c r="K554" s="215"/>
    </row>
    <row r="555" spans="1:13" s="193" customFormat="1" ht="15" x14ac:dyDescent="0.25">
      <c r="A555" s="199"/>
      <c r="B555" s="200"/>
      <c r="C555" s="4" t="s">
        <v>9</v>
      </c>
      <c r="D555" s="203"/>
      <c r="E555" s="2">
        <v>43669</v>
      </c>
      <c r="F555" s="2">
        <v>43697</v>
      </c>
      <c r="G555" s="2">
        <v>43710</v>
      </c>
      <c r="H555" s="2"/>
      <c r="I555" s="215"/>
      <c r="J555" s="215"/>
      <c r="K555" s="215"/>
    </row>
    <row r="556" spans="1:13" ht="15" x14ac:dyDescent="0.25">
      <c r="A556" s="6"/>
      <c r="B556" s="5"/>
      <c r="C556" s="5"/>
      <c r="D556" s="5"/>
      <c r="E556" s="5"/>
      <c r="F556" s="5"/>
      <c r="G556" s="5"/>
      <c r="H556" s="5"/>
    </row>
    <row r="557" spans="1:13" s="193" customFormat="1" ht="45" x14ac:dyDescent="0.25">
      <c r="A557" s="222" t="s">
        <v>5902</v>
      </c>
      <c r="B557" s="223" t="s">
        <v>7011</v>
      </c>
      <c r="C557" s="224">
        <f>MIN(E559:H559)</f>
        <v>103.8</v>
      </c>
      <c r="D557" s="225" t="s">
        <v>113</v>
      </c>
      <c r="E557" s="226" t="s">
        <v>13848</v>
      </c>
      <c r="F557" s="226" t="s">
        <v>7022</v>
      </c>
      <c r="G557" s="226" t="s">
        <v>13890</v>
      </c>
      <c r="H557" s="226"/>
      <c r="I557" s="215" t="s">
        <v>258</v>
      </c>
      <c r="J557" s="215"/>
      <c r="K557" s="215"/>
    </row>
    <row r="558" spans="1:13" s="193" customFormat="1" ht="22.5" x14ac:dyDescent="0.25">
      <c r="A558" s="190"/>
      <c r="B558" s="196"/>
      <c r="C558" s="4" t="s">
        <v>378</v>
      </c>
      <c r="D558" s="201"/>
      <c r="E558" s="72" t="s">
        <v>6547</v>
      </c>
      <c r="F558" s="72" t="s">
        <v>13898</v>
      </c>
      <c r="G558" s="72" t="s">
        <v>13892</v>
      </c>
      <c r="H558" s="72"/>
      <c r="I558" s="215"/>
      <c r="J558" s="215"/>
      <c r="K558" s="215"/>
    </row>
    <row r="559" spans="1:13" s="193" customFormat="1" ht="15" x14ac:dyDescent="0.25">
      <c r="A559" s="197"/>
      <c r="B559" s="198"/>
      <c r="C559" s="4" t="s">
        <v>12</v>
      </c>
      <c r="D559" s="202"/>
      <c r="E559" s="91">
        <v>220.17</v>
      </c>
      <c r="F559" s="91">
        <v>128.1</v>
      </c>
      <c r="G559" s="91">
        <v>103.8</v>
      </c>
      <c r="H559" s="91"/>
      <c r="I559" s="215"/>
      <c r="J559" s="215"/>
      <c r="K559" s="215"/>
      <c r="L559" s="215"/>
      <c r="M559" s="215"/>
    </row>
    <row r="560" spans="1:13" s="193" customFormat="1" ht="15" x14ac:dyDescent="0.25">
      <c r="A560" s="197"/>
      <c r="B560" s="198"/>
      <c r="C560" s="4" t="s">
        <v>11</v>
      </c>
      <c r="D560" s="202"/>
      <c r="E560" s="72" t="s">
        <v>13853</v>
      </c>
      <c r="F560" s="72" t="s">
        <v>13899</v>
      </c>
      <c r="G560" s="72" t="s">
        <v>13894</v>
      </c>
      <c r="H560" s="72"/>
      <c r="I560" s="215"/>
      <c r="J560" s="215"/>
      <c r="K560" s="215"/>
    </row>
    <row r="561" spans="1:13" s="193" customFormat="1" ht="15" x14ac:dyDescent="0.25">
      <c r="A561" s="197"/>
      <c r="B561" s="198"/>
      <c r="C561" s="4" t="s">
        <v>10</v>
      </c>
      <c r="D561" s="202"/>
      <c r="E561" s="3" t="s">
        <v>13857</v>
      </c>
      <c r="F561" s="3" t="s">
        <v>13900</v>
      </c>
      <c r="G561" s="3" t="s">
        <v>13896</v>
      </c>
      <c r="H561" s="3"/>
      <c r="I561" s="215"/>
      <c r="J561" s="215"/>
      <c r="K561" s="215"/>
    </row>
    <row r="562" spans="1:13" s="193" customFormat="1" ht="15" x14ac:dyDescent="0.25">
      <c r="A562" s="199"/>
      <c r="B562" s="200"/>
      <c r="C562" s="4" t="s">
        <v>9</v>
      </c>
      <c r="D562" s="203"/>
      <c r="E562" s="2">
        <v>43669</v>
      </c>
      <c r="F562" s="2">
        <v>43670</v>
      </c>
      <c r="G562" s="2">
        <v>43689</v>
      </c>
      <c r="H562" s="2"/>
      <c r="I562" s="215"/>
      <c r="J562" s="215"/>
      <c r="K562" s="215"/>
    </row>
    <row r="563" spans="1:13" s="192" customFormat="1" ht="11.25" x14ac:dyDescent="0.25">
      <c r="A563" s="342"/>
      <c r="B563" s="343"/>
      <c r="C563" s="343"/>
      <c r="D563" s="343"/>
      <c r="E563" s="343"/>
      <c r="F563" s="343"/>
      <c r="G563" s="343"/>
      <c r="H563" s="343"/>
      <c r="I563" s="214"/>
      <c r="J563" s="214"/>
      <c r="K563" s="214"/>
    </row>
    <row r="564" spans="1:13" s="193" customFormat="1" ht="45" x14ac:dyDescent="0.25">
      <c r="A564" s="222" t="s">
        <v>5903</v>
      </c>
      <c r="B564" s="289" t="s">
        <v>7012</v>
      </c>
      <c r="C564" s="224">
        <f>MIN(E566:H566)</f>
        <v>128.1</v>
      </c>
      <c r="D564" s="225" t="s">
        <v>113</v>
      </c>
      <c r="E564" s="226" t="s">
        <v>13848</v>
      </c>
      <c r="F564" s="226" t="s">
        <v>7022</v>
      </c>
      <c r="G564" s="226" t="s">
        <v>13890</v>
      </c>
      <c r="H564" s="226"/>
      <c r="I564" s="215" t="s">
        <v>258</v>
      </c>
      <c r="J564" s="215"/>
      <c r="K564" s="215"/>
    </row>
    <row r="565" spans="1:13" s="193" customFormat="1" ht="22.5" x14ac:dyDescent="0.25">
      <c r="A565" s="190"/>
      <c r="B565" s="196"/>
      <c r="C565" s="4" t="s">
        <v>378</v>
      </c>
      <c r="D565" s="201"/>
      <c r="E565" s="72" t="s">
        <v>6547</v>
      </c>
      <c r="F565" s="72" t="s">
        <v>13898</v>
      </c>
      <c r="G565" s="72" t="s">
        <v>13892</v>
      </c>
      <c r="H565" s="72"/>
      <c r="I565" s="215"/>
      <c r="J565" s="215"/>
      <c r="K565" s="215"/>
    </row>
    <row r="566" spans="1:13" s="193" customFormat="1" ht="15" x14ac:dyDescent="0.25">
      <c r="A566" s="197"/>
      <c r="B566" s="198"/>
      <c r="C566" s="4" t="s">
        <v>12</v>
      </c>
      <c r="D566" s="202"/>
      <c r="E566" s="91">
        <v>328.73</v>
      </c>
      <c r="F566" s="91">
        <v>128.1</v>
      </c>
      <c r="G566" s="91">
        <v>202.1</v>
      </c>
      <c r="H566" s="91"/>
      <c r="I566" s="215"/>
      <c r="J566" s="215"/>
      <c r="K566" s="215"/>
      <c r="L566" s="215"/>
      <c r="M566" s="215"/>
    </row>
    <row r="567" spans="1:13" s="193" customFormat="1" ht="15" x14ac:dyDescent="0.25">
      <c r="A567" s="197"/>
      <c r="B567" s="198"/>
      <c r="C567" s="4" t="s">
        <v>11</v>
      </c>
      <c r="D567" s="202"/>
      <c r="E567" s="72" t="s">
        <v>13853</v>
      </c>
      <c r="F567" s="72" t="s">
        <v>13899</v>
      </c>
      <c r="G567" s="72" t="s">
        <v>13894</v>
      </c>
      <c r="H567" s="72"/>
      <c r="I567" s="215"/>
      <c r="J567" s="215"/>
      <c r="K567" s="215"/>
    </row>
    <row r="568" spans="1:13" s="193" customFormat="1" ht="15" x14ac:dyDescent="0.25">
      <c r="A568" s="197"/>
      <c r="B568" s="198"/>
      <c r="C568" s="4" t="s">
        <v>10</v>
      </c>
      <c r="D568" s="202"/>
      <c r="E568" s="3" t="s">
        <v>13857</v>
      </c>
      <c r="F568" s="3" t="s">
        <v>13900</v>
      </c>
      <c r="G568" s="3" t="s">
        <v>13896</v>
      </c>
      <c r="H568" s="3"/>
      <c r="I568" s="215"/>
      <c r="J568" s="215"/>
      <c r="K568" s="215"/>
    </row>
    <row r="569" spans="1:13" s="193" customFormat="1" ht="15" x14ac:dyDescent="0.25">
      <c r="A569" s="199"/>
      <c r="B569" s="200"/>
      <c r="C569" s="4" t="s">
        <v>9</v>
      </c>
      <c r="D569" s="203"/>
      <c r="E569" s="2">
        <v>43669</v>
      </c>
      <c r="F569" s="2">
        <v>43670</v>
      </c>
      <c r="G569" s="2">
        <v>43697</v>
      </c>
      <c r="H569" s="2"/>
      <c r="I569" s="215"/>
      <c r="J569" s="215"/>
      <c r="K569" s="215"/>
    </row>
    <row r="570" spans="1:13" s="192" customFormat="1" ht="11.25" x14ac:dyDescent="0.25">
      <c r="A570" s="342"/>
      <c r="B570" s="343"/>
      <c r="C570" s="343"/>
      <c r="D570" s="343"/>
      <c r="E570" s="343"/>
      <c r="F570" s="343"/>
      <c r="G570" s="343"/>
      <c r="H570" s="343"/>
      <c r="I570" s="214"/>
      <c r="J570" s="214"/>
      <c r="K570" s="214"/>
    </row>
    <row r="571" spans="1:13" s="193" customFormat="1" ht="22.5" x14ac:dyDescent="0.25">
      <c r="A571" s="222" t="s">
        <v>5904</v>
      </c>
      <c r="B571" s="289" t="s">
        <v>7013</v>
      </c>
      <c r="C571" s="224">
        <f>MIN(E573:H573)</f>
        <v>86.38</v>
      </c>
      <c r="D571" s="225" t="s">
        <v>113</v>
      </c>
      <c r="E571" s="226" t="s">
        <v>13848</v>
      </c>
      <c r="F571" s="226" t="s">
        <v>7022</v>
      </c>
      <c r="G571" s="226" t="s">
        <v>13871</v>
      </c>
      <c r="H571" s="226"/>
      <c r="I571" s="215" t="s">
        <v>258</v>
      </c>
      <c r="J571" s="215"/>
      <c r="K571" s="215"/>
    </row>
    <row r="572" spans="1:13" s="193" customFormat="1" ht="22.5" x14ac:dyDescent="0.25">
      <c r="A572" s="190"/>
      <c r="B572" s="196"/>
      <c r="C572" s="4" t="s">
        <v>378</v>
      </c>
      <c r="D572" s="201"/>
      <c r="E572" s="72" t="s">
        <v>6547</v>
      </c>
      <c r="F572" s="72" t="s">
        <v>13898</v>
      </c>
      <c r="G572" s="72" t="s">
        <v>14091</v>
      </c>
      <c r="H572" s="72"/>
      <c r="I572" s="215"/>
      <c r="J572" s="215"/>
      <c r="K572" s="215"/>
    </row>
    <row r="573" spans="1:13" s="193" customFormat="1" ht="15" x14ac:dyDescent="0.25">
      <c r="A573" s="197"/>
      <c r="B573" s="198"/>
      <c r="C573" s="4" t="s">
        <v>12</v>
      </c>
      <c r="D573" s="202"/>
      <c r="E573" s="91">
        <v>379.78</v>
      </c>
      <c r="F573" s="91">
        <v>86.38</v>
      </c>
      <c r="G573" s="91">
        <v>150.5</v>
      </c>
      <c r="H573" s="91"/>
      <c r="I573" s="215"/>
      <c r="J573" s="215"/>
      <c r="K573" s="215"/>
      <c r="L573" s="215"/>
      <c r="M573" s="215"/>
    </row>
    <row r="574" spans="1:13" s="193" customFormat="1" ht="15" x14ac:dyDescent="0.25">
      <c r="A574" s="197"/>
      <c r="B574" s="198"/>
      <c r="C574" s="4" t="s">
        <v>11</v>
      </c>
      <c r="D574" s="202"/>
      <c r="E574" s="72" t="s">
        <v>13853</v>
      </c>
      <c r="F574" s="72" t="s">
        <v>13899</v>
      </c>
      <c r="G574" s="72" t="s">
        <v>13875</v>
      </c>
      <c r="H574" s="72"/>
      <c r="I574" s="215"/>
      <c r="J574" s="215"/>
      <c r="K574" s="215"/>
    </row>
    <row r="575" spans="1:13" s="193" customFormat="1" ht="15" x14ac:dyDescent="0.25">
      <c r="A575" s="197"/>
      <c r="B575" s="198"/>
      <c r="C575" s="4" t="s">
        <v>10</v>
      </c>
      <c r="D575" s="202"/>
      <c r="E575" s="3" t="s">
        <v>13857</v>
      </c>
      <c r="F575" s="3" t="s">
        <v>13900</v>
      </c>
      <c r="G575" s="3" t="s">
        <v>13877</v>
      </c>
      <c r="H575" s="3"/>
      <c r="I575" s="215"/>
      <c r="J575" s="215"/>
      <c r="K575" s="215"/>
    </row>
    <row r="576" spans="1:13" s="193" customFormat="1" ht="15" x14ac:dyDescent="0.25">
      <c r="A576" s="199"/>
      <c r="B576" s="200"/>
      <c r="C576" s="4" t="s">
        <v>9</v>
      </c>
      <c r="D576" s="203"/>
      <c r="E576" s="2">
        <v>43669</v>
      </c>
      <c r="F576" s="2">
        <v>43670</v>
      </c>
      <c r="G576" s="2">
        <v>43672</v>
      </c>
      <c r="H576" s="2"/>
      <c r="I576" s="215"/>
      <c r="J576" s="215"/>
      <c r="K576" s="215"/>
    </row>
    <row r="577" spans="1:13" s="192" customFormat="1" ht="11.25" x14ac:dyDescent="0.25">
      <c r="A577" s="342"/>
      <c r="B577" s="343"/>
      <c r="C577" s="343"/>
      <c r="D577" s="343"/>
      <c r="E577" s="343"/>
      <c r="F577" s="343"/>
      <c r="G577" s="343"/>
      <c r="H577" s="343"/>
      <c r="I577" s="214"/>
      <c r="J577" s="214"/>
      <c r="K577" s="214"/>
    </row>
    <row r="578" spans="1:13" s="193" customFormat="1" ht="33.75" x14ac:dyDescent="0.25">
      <c r="A578" s="222" t="s">
        <v>5905</v>
      </c>
      <c r="B578" s="289" t="s">
        <v>7014</v>
      </c>
      <c r="C578" s="224">
        <f>MIN(E580:H580)</f>
        <v>512.83000000000004</v>
      </c>
      <c r="D578" s="225" t="s">
        <v>113</v>
      </c>
      <c r="E578" s="226" t="s">
        <v>13848</v>
      </c>
      <c r="F578" s="226" t="s">
        <v>7022</v>
      </c>
      <c r="G578" s="226" t="s">
        <v>13871</v>
      </c>
      <c r="H578" s="226"/>
      <c r="I578" s="215" t="s">
        <v>258</v>
      </c>
      <c r="J578" s="215"/>
      <c r="K578" s="215"/>
    </row>
    <row r="579" spans="1:13" s="193" customFormat="1" ht="22.5" x14ac:dyDescent="0.25">
      <c r="A579" s="190"/>
      <c r="B579" s="196"/>
      <c r="C579" s="4" t="s">
        <v>378</v>
      </c>
      <c r="D579" s="201"/>
      <c r="E579" s="72" t="s">
        <v>6547</v>
      </c>
      <c r="F579" s="72" t="s">
        <v>13898</v>
      </c>
      <c r="G579" s="72" t="s">
        <v>14091</v>
      </c>
      <c r="H579" s="72"/>
      <c r="I579" s="215"/>
      <c r="J579" s="215"/>
      <c r="K579" s="215"/>
    </row>
    <row r="580" spans="1:13" s="193" customFormat="1" ht="15" x14ac:dyDescent="0.25">
      <c r="A580" s="197"/>
      <c r="B580" s="198"/>
      <c r="C580" s="4" t="s">
        <v>12</v>
      </c>
      <c r="D580" s="202"/>
      <c r="E580" s="91">
        <v>1200.4000000000001</v>
      </c>
      <c r="F580" s="91">
        <v>512.83000000000004</v>
      </c>
      <c r="G580" s="91">
        <v>675</v>
      </c>
      <c r="H580" s="91"/>
      <c r="I580" s="215"/>
      <c r="J580" s="215"/>
      <c r="K580" s="215"/>
      <c r="L580" s="215"/>
      <c r="M580" s="215"/>
    </row>
    <row r="581" spans="1:13" s="193" customFormat="1" ht="15" x14ac:dyDescent="0.25">
      <c r="A581" s="197"/>
      <c r="B581" s="198"/>
      <c r="C581" s="4" t="s">
        <v>11</v>
      </c>
      <c r="D581" s="202"/>
      <c r="E581" s="72" t="s">
        <v>13853</v>
      </c>
      <c r="F581" s="72" t="s">
        <v>13899</v>
      </c>
      <c r="G581" s="72" t="s">
        <v>13875</v>
      </c>
      <c r="H581" s="72"/>
      <c r="I581" s="215"/>
      <c r="J581" s="215"/>
      <c r="K581" s="215"/>
    </row>
    <row r="582" spans="1:13" s="193" customFormat="1" ht="15" x14ac:dyDescent="0.25">
      <c r="A582" s="197"/>
      <c r="B582" s="198"/>
      <c r="C582" s="4" t="s">
        <v>10</v>
      </c>
      <c r="D582" s="202"/>
      <c r="E582" s="3" t="s">
        <v>13857</v>
      </c>
      <c r="F582" s="3" t="s">
        <v>13900</v>
      </c>
      <c r="G582" s="3" t="s">
        <v>13877</v>
      </c>
      <c r="H582" s="3"/>
      <c r="I582" s="215"/>
      <c r="J582" s="215"/>
      <c r="K582" s="215"/>
    </row>
    <row r="583" spans="1:13" s="193" customFormat="1" ht="15" x14ac:dyDescent="0.25">
      <c r="A583" s="199"/>
      <c r="B583" s="200"/>
      <c r="C583" s="4" t="s">
        <v>9</v>
      </c>
      <c r="D583" s="203"/>
      <c r="E583" s="2">
        <v>43669</v>
      </c>
      <c r="F583" s="2">
        <v>43670</v>
      </c>
      <c r="G583" s="2">
        <v>43672</v>
      </c>
      <c r="H583" s="2"/>
      <c r="I583" s="215"/>
      <c r="J583" s="215"/>
      <c r="K583" s="215"/>
    </row>
    <row r="584" spans="1:13" s="192" customFormat="1" ht="11.25" x14ac:dyDescent="0.25">
      <c r="A584" s="342"/>
      <c r="B584" s="343"/>
      <c r="C584" s="343"/>
      <c r="D584" s="343"/>
      <c r="E584" s="343"/>
      <c r="F584" s="343"/>
      <c r="G584" s="343"/>
      <c r="H584" s="343"/>
      <c r="I584" s="214"/>
      <c r="J584" s="214"/>
      <c r="K584" s="214"/>
    </row>
    <row r="585" spans="1:13" s="193" customFormat="1" ht="33.75" x14ac:dyDescent="0.25">
      <c r="A585" s="222" t="s">
        <v>5906</v>
      </c>
      <c r="B585" s="289" t="s">
        <v>7015</v>
      </c>
      <c r="C585" s="224">
        <f>MIN(E587:H587)</f>
        <v>158.4</v>
      </c>
      <c r="D585" s="225" t="s">
        <v>113</v>
      </c>
      <c r="E585" s="226" t="s">
        <v>13848</v>
      </c>
      <c r="F585" s="226" t="s">
        <v>7022</v>
      </c>
      <c r="G585" s="226" t="s">
        <v>13871</v>
      </c>
      <c r="H585" s="226"/>
      <c r="I585" s="215" t="s">
        <v>258</v>
      </c>
      <c r="J585" s="215"/>
      <c r="K585" s="215"/>
    </row>
    <row r="586" spans="1:13" s="193" customFormat="1" ht="22.5" x14ac:dyDescent="0.25">
      <c r="A586" s="190"/>
      <c r="B586" s="196"/>
      <c r="C586" s="4" t="s">
        <v>378</v>
      </c>
      <c r="D586" s="201"/>
      <c r="E586" s="72" t="s">
        <v>6547</v>
      </c>
      <c r="F586" s="72" t="s">
        <v>13898</v>
      </c>
      <c r="G586" s="72" t="s">
        <v>14091</v>
      </c>
      <c r="H586" s="72"/>
      <c r="I586" s="215"/>
      <c r="J586" s="215"/>
      <c r="K586" s="215"/>
    </row>
    <row r="587" spans="1:13" s="193" customFormat="1" ht="15" x14ac:dyDescent="0.25">
      <c r="A587" s="197"/>
      <c r="B587" s="198"/>
      <c r="C587" s="4" t="s">
        <v>12</v>
      </c>
      <c r="D587" s="202"/>
      <c r="E587" s="91">
        <v>379.78</v>
      </c>
      <c r="F587" s="91">
        <v>158.4</v>
      </c>
      <c r="G587" s="91">
        <v>325.5</v>
      </c>
      <c r="H587" s="91"/>
      <c r="I587" s="215"/>
      <c r="J587" s="215"/>
      <c r="K587" s="215"/>
      <c r="L587" s="215"/>
      <c r="M587" s="215"/>
    </row>
    <row r="588" spans="1:13" s="193" customFormat="1" ht="15" x14ac:dyDescent="0.25">
      <c r="A588" s="197"/>
      <c r="B588" s="198"/>
      <c r="C588" s="4" t="s">
        <v>11</v>
      </c>
      <c r="D588" s="202"/>
      <c r="E588" s="72" t="s">
        <v>13853</v>
      </c>
      <c r="F588" s="72" t="s">
        <v>13899</v>
      </c>
      <c r="G588" s="72" t="s">
        <v>13875</v>
      </c>
      <c r="H588" s="72"/>
      <c r="I588" s="215"/>
      <c r="J588" s="215"/>
      <c r="K588" s="215"/>
    </row>
    <row r="589" spans="1:13" s="193" customFormat="1" ht="15" x14ac:dyDescent="0.25">
      <c r="A589" s="197"/>
      <c r="B589" s="198"/>
      <c r="C589" s="4" t="s">
        <v>10</v>
      </c>
      <c r="D589" s="202"/>
      <c r="E589" s="3" t="s">
        <v>13857</v>
      </c>
      <c r="F589" s="3" t="s">
        <v>13900</v>
      </c>
      <c r="G589" s="3" t="s">
        <v>13877</v>
      </c>
      <c r="H589" s="3"/>
      <c r="I589" s="215"/>
      <c r="J589" s="215"/>
      <c r="K589" s="215"/>
    </row>
    <row r="590" spans="1:13" s="193" customFormat="1" ht="15" x14ac:dyDescent="0.25">
      <c r="A590" s="199"/>
      <c r="B590" s="200"/>
      <c r="C590" s="4" t="s">
        <v>9</v>
      </c>
      <c r="D590" s="203"/>
      <c r="E590" s="2">
        <v>43669</v>
      </c>
      <c r="F590" s="2">
        <v>43670</v>
      </c>
      <c r="G590" s="2">
        <v>43672</v>
      </c>
      <c r="H590" s="2"/>
      <c r="I590" s="215"/>
      <c r="J590" s="215"/>
      <c r="K590" s="215"/>
    </row>
    <row r="591" spans="1:13" s="192" customFormat="1" ht="11.25" x14ac:dyDescent="0.25">
      <c r="A591" s="342"/>
      <c r="B591" s="343"/>
      <c r="C591" s="343"/>
      <c r="D591" s="343"/>
      <c r="E591" s="343"/>
      <c r="F591" s="343"/>
      <c r="G591" s="343"/>
      <c r="H591" s="343"/>
      <c r="I591" s="214"/>
      <c r="J591" s="214"/>
      <c r="K591" s="214"/>
    </row>
    <row r="592" spans="1:13" s="193" customFormat="1" ht="11.25" x14ac:dyDescent="0.25">
      <c r="A592" s="222" t="s">
        <v>5907</v>
      </c>
      <c r="B592" s="289" t="s">
        <v>7016</v>
      </c>
      <c r="C592" s="224">
        <f>MIN(E594:H594)</f>
        <v>32</v>
      </c>
      <c r="D592" s="225" t="s">
        <v>220</v>
      </c>
      <c r="E592" s="226" t="s">
        <v>13901</v>
      </c>
      <c r="F592" s="226" t="s">
        <v>13902</v>
      </c>
      <c r="G592" s="226" t="s">
        <v>13903</v>
      </c>
      <c r="H592" s="226"/>
      <c r="I592" s="215" t="s">
        <v>258</v>
      </c>
      <c r="J592" s="215"/>
      <c r="K592" s="215"/>
    </row>
    <row r="593" spans="1:13" s="193" customFormat="1" ht="22.5" x14ac:dyDescent="0.25">
      <c r="A593" s="190"/>
      <c r="B593" s="196"/>
      <c r="C593" s="4" t="s">
        <v>378</v>
      </c>
      <c r="D593" s="201"/>
      <c r="E593" s="72" t="s">
        <v>14092</v>
      </c>
      <c r="F593" s="72" t="s">
        <v>13904</v>
      </c>
      <c r="G593" s="72" t="s">
        <v>13905</v>
      </c>
      <c r="H593" s="72"/>
      <c r="I593" s="215"/>
      <c r="J593" s="215"/>
      <c r="K593" s="215"/>
    </row>
    <row r="594" spans="1:13" s="193" customFormat="1" ht="15" x14ac:dyDescent="0.25">
      <c r="A594" s="197"/>
      <c r="B594" s="198"/>
      <c r="C594" s="4" t="s">
        <v>12</v>
      </c>
      <c r="D594" s="202"/>
      <c r="E594" s="91">
        <v>42.06</v>
      </c>
      <c r="F594" s="91">
        <v>32</v>
      </c>
      <c r="G594" s="91">
        <v>33.58</v>
      </c>
      <c r="H594" s="91"/>
      <c r="I594" s="215"/>
      <c r="J594" s="215"/>
      <c r="K594" s="215"/>
      <c r="L594" s="215"/>
      <c r="M594" s="215"/>
    </row>
    <row r="595" spans="1:13" s="193" customFormat="1" ht="15" x14ac:dyDescent="0.25">
      <c r="A595" s="197"/>
      <c r="B595" s="198"/>
      <c r="C595" s="4" t="s">
        <v>11</v>
      </c>
      <c r="D595" s="202"/>
      <c r="E595" s="72" t="s">
        <v>13906</v>
      </c>
      <c r="F595" s="72" t="s">
        <v>13907</v>
      </c>
      <c r="G595" s="72" t="s">
        <v>13908</v>
      </c>
      <c r="H595" s="72"/>
      <c r="I595" s="215"/>
      <c r="J595" s="215"/>
      <c r="K595" s="215"/>
    </row>
    <row r="596" spans="1:13" s="193" customFormat="1" ht="15" x14ac:dyDescent="0.25">
      <c r="A596" s="197"/>
      <c r="B596" s="198"/>
      <c r="C596" s="4" t="s">
        <v>10</v>
      </c>
      <c r="D596" s="202"/>
      <c r="E596" s="3" t="s">
        <v>13909</v>
      </c>
      <c r="F596" s="3" t="s">
        <v>13910</v>
      </c>
      <c r="G596" s="3" t="s">
        <v>13911</v>
      </c>
      <c r="H596" s="3"/>
      <c r="I596" s="215"/>
      <c r="J596" s="215"/>
      <c r="K596" s="215"/>
    </row>
    <row r="597" spans="1:13" s="193" customFormat="1" ht="15" x14ac:dyDescent="0.25">
      <c r="A597" s="199"/>
      <c r="B597" s="200"/>
      <c r="C597" s="4" t="s">
        <v>9</v>
      </c>
      <c r="D597" s="203"/>
      <c r="E597" s="2">
        <v>43668</v>
      </c>
      <c r="F597" s="2">
        <v>43677</v>
      </c>
      <c r="G597" s="2"/>
      <c r="H597" s="2"/>
      <c r="I597" s="215"/>
      <c r="J597" s="215"/>
      <c r="K597" s="215"/>
    </row>
    <row r="598" spans="1:13" s="192" customFormat="1" ht="11.25" x14ac:dyDescent="0.25">
      <c r="A598" s="342"/>
      <c r="B598" s="343"/>
      <c r="C598" s="343"/>
      <c r="D598" s="343"/>
      <c r="E598" s="343"/>
      <c r="F598" s="343"/>
      <c r="G598" s="343"/>
      <c r="H598" s="343"/>
      <c r="I598" s="214"/>
      <c r="J598" s="214"/>
      <c r="K598" s="214"/>
    </row>
    <row r="599" spans="1:13" s="193" customFormat="1" ht="11.25" x14ac:dyDescent="0.25">
      <c r="A599" s="222" t="s">
        <v>5908</v>
      </c>
      <c r="B599" s="289" t="s">
        <v>7017</v>
      </c>
      <c r="C599" s="224">
        <f>MIN(E601:H601)</f>
        <v>189.05</v>
      </c>
      <c r="D599" s="225" t="s">
        <v>220</v>
      </c>
      <c r="E599" s="226" t="s">
        <v>13912</v>
      </c>
      <c r="F599" s="226" t="s">
        <v>13913</v>
      </c>
      <c r="G599" s="226" t="s">
        <v>7018</v>
      </c>
      <c r="H599" s="226"/>
      <c r="I599" s="215" t="s">
        <v>258</v>
      </c>
      <c r="J599" s="215"/>
      <c r="K599" s="215"/>
    </row>
    <row r="600" spans="1:13" s="193" customFormat="1" ht="22.5" x14ac:dyDescent="0.25">
      <c r="A600" s="190"/>
      <c r="B600" s="196"/>
      <c r="C600" s="4" t="s">
        <v>378</v>
      </c>
      <c r="D600" s="201"/>
      <c r="E600" s="72" t="s">
        <v>13914</v>
      </c>
      <c r="F600" s="72" t="s">
        <v>13915</v>
      </c>
      <c r="G600" s="72" t="s">
        <v>7020</v>
      </c>
      <c r="H600" s="72"/>
      <c r="I600" s="215"/>
      <c r="J600" s="215"/>
      <c r="K600" s="215"/>
    </row>
    <row r="601" spans="1:13" s="193" customFormat="1" ht="15" x14ac:dyDescent="0.25">
      <c r="A601" s="197"/>
      <c r="B601" s="198"/>
      <c r="C601" s="4" t="s">
        <v>12</v>
      </c>
      <c r="D601" s="202"/>
      <c r="E601" s="91">
        <v>189.05</v>
      </c>
      <c r="F601" s="91">
        <v>214.65</v>
      </c>
      <c r="G601" s="91">
        <v>271.5</v>
      </c>
      <c r="H601" s="91"/>
      <c r="I601" s="215"/>
      <c r="J601" s="215"/>
      <c r="K601" s="215"/>
      <c r="L601" s="215"/>
      <c r="M601" s="215"/>
    </row>
    <row r="602" spans="1:13" s="193" customFormat="1" ht="15" x14ac:dyDescent="0.25">
      <c r="A602" s="197"/>
      <c r="B602" s="198"/>
      <c r="C602" s="4" t="s">
        <v>11</v>
      </c>
      <c r="D602" s="202"/>
      <c r="E602" s="72" t="s">
        <v>13916</v>
      </c>
      <c r="F602" s="72" t="s">
        <v>13917</v>
      </c>
      <c r="G602" s="72" t="s">
        <v>13918</v>
      </c>
      <c r="H602" s="72"/>
      <c r="I602" s="215"/>
      <c r="J602" s="215"/>
      <c r="K602" s="215"/>
    </row>
    <row r="603" spans="1:13" s="193" customFormat="1" ht="15" x14ac:dyDescent="0.25">
      <c r="A603" s="197"/>
      <c r="B603" s="198"/>
      <c r="C603" s="4" t="s">
        <v>10</v>
      </c>
      <c r="D603" s="202"/>
      <c r="E603" s="3" t="s">
        <v>7023</v>
      </c>
      <c r="F603" s="3" t="s">
        <v>13919</v>
      </c>
      <c r="G603" s="3" t="s">
        <v>7021</v>
      </c>
      <c r="H603" s="3"/>
      <c r="I603" s="215"/>
      <c r="J603" s="215"/>
      <c r="K603" s="215"/>
    </row>
    <row r="604" spans="1:13" s="193" customFormat="1" ht="15" x14ac:dyDescent="0.25">
      <c r="A604" s="199"/>
      <c r="B604" s="200"/>
      <c r="C604" s="4" t="s">
        <v>9</v>
      </c>
      <c r="D604" s="203"/>
      <c r="E604" s="2">
        <v>43681</v>
      </c>
      <c r="F604" s="2">
        <v>43734</v>
      </c>
      <c r="G604" s="2">
        <v>42639</v>
      </c>
      <c r="H604" s="2"/>
      <c r="I604" s="215"/>
      <c r="J604" s="215"/>
      <c r="K604" s="215"/>
    </row>
    <row r="605" spans="1:13" s="192" customFormat="1" ht="11.25" x14ac:dyDescent="0.25">
      <c r="A605" s="342"/>
      <c r="B605" s="343"/>
      <c r="C605" s="343"/>
      <c r="D605" s="343"/>
      <c r="E605" s="343"/>
      <c r="F605" s="343"/>
      <c r="G605" s="343"/>
      <c r="H605" s="343"/>
      <c r="I605" s="214"/>
      <c r="J605" s="214"/>
      <c r="K605" s="214"/>
    </row>
    <row r="606" spans="1:13" s="193" customFormat="1" ht="22.5" x14ac:dyDescent="0.25">
      <c r="A606" s="222" t="s">
        <v>5909</v>
      </c>
      <c r="B606" s="289" t="s">
        <v>7024</v>
      </c>
      <c r="C606" s="224">
        <f>MIN(E608:H608)</f>
        <v>16.274999999999999</v>
      </c>
      <c r="D606" s="225" t="s">
        <v>8</v>
      </c>
      <c r="E606" s="226" t="s">
        <v>7025</v>
      </c>
      <c r="F606" s="226" t="s">
        <v>6443</v>
      </c>
      <c r="G606" s="226" t="s">
        <v>13920</v>
      </c>
      <c r="H606" s="226"/>
      <c r="I606" s="215" t="s">
        <v>258</v>
      </c>
      <c r="J606" s="215"/>
      <c r="K606" s="215"/>
    </row>
    <row r="607" spans="1:13" s="193" customFormat="1" ht="22.5" x14ac:dyDescent="0.25">
      <c r="A607" s="190"/>
      <c r="B607" s="196"/>
      <c r="C607" s="4" t="s">
        <v>378</v>
      </c>
      <c r="D607" s="201"/>
      <c r="E607" s="72" t="s">
        <v>13637</v>
      </c>
      <c r="F607" s="72" t="s">
        <v>13921</v>
      </c>
      <c r="G607" s="72" t="s">
        <v>13922</v>
      </c>
      <c r="H607" s="72"/>
      <c r="I607" s="215"/>
      <c r="J607" s="215"/>
      <c r="K607" s="215"/>
    </row>
    <row r="608" spans="1:13" s="193" customFormat="1" ht="15" x14ac:dyDescent="0.25">
      <c r="A608" s="197"/>
      <c r="B608" s="198"/>
      <c r="C608" s="4" t="s">
        <v>12</v>
      </c>
      <c r="D608" s="202"/>
      <c r="E608" s="91">
        <v>38.33</v>
      </c>
      <c r="F608" s="91">
        <v>21.17</v>
      </c>
      <c r="G608" s="91">
        <v>16.274999999999999</v>
      </c>
      <c r="H608" s="91"/>
      <c r="I608" s="215"/>
      <c r="J608" s="215"/>
      <c r="K608" s="215"/>
      <c r="L608" s="215"/>
      <c r="M608" s="215"/>
    </row>
    <row r="609" spans="1:13" s="193" customFormat="1" ht="15" x14ac:dyDescent="0.25">
      <c r="A609" s="197"/>
      <c r="B609" s="198"/>
      <c r="C609" s="4" t="s">
        <v>11</v>
      </c>
      <c r="D609" s="202"/>
      <c r="E609" s="72" t="s">
        <v>7026</v>
      </c>
      <c r="F609" s="72" t="s">
        <v>13923</v>
      </c>
      <c r="G609" s="72" t="s">
        <v>13924</v>
      </c>
      <c r="H609" s="72"/>
      <c r="I609" s="215"/>
      <c r="J609" s="215"/>
      <c r="K609" s="215"/>
    </row>
    <row r="610" spans="1:13" s="193" customFormat="1" ht="15" x14ac:dyDescent="0.25">
      <c r="A610" s="197"/>
      <c r="B610" s="198"/>
      <c r="C610" s="4" t="s">
        <v>10</v>
      </c>
      <c r="D610" s="202"/>
      <c r="E610" s="3" t="s">
        <v>7027</v>
      </c>
      <c r="F610" s="3" t="s">
        <v>6444</v>
      </c>
      <c r="G610" s="3" t="s">
        <v>13925</v>
      </c>
      <c r="H610" s="3"/>
      <c r="I610" s="215"/>
      <c r="J610" s="215"/>
      <c r="K610" s="215"/>
    </row>
    <row r="611" spans="1:13" s="193" customFormat="1" ht="15" x14ac:dyDescent="0.25">
      <c r="A611" s="199"/>
      <c r="B611" s="200"/>
      <c r="C611" s="4" t="s">
        <v>9</v>
      </c>
      <c r="D611" s="203"/>
      <c r="E611" s="2">
        <v>43700</v>
      </c>
      <c r="F611" s="2">
        <v>43703</v>
      </c>
      <c r="G611" s="2">
        <v>43703</v>
      </c>
      <c r="H611" s="2"/>
      <c r="I611" s="215"/>
      <c r="J611" s="215"/>
      <c r="K611" s="215"/>
    </row>
    <row r="612" spans="1:13" ht="15" x14ac:dyDescent="0.25">
      <c r="A612" s="6"/>
      <c r="B612" s="5"/>
      <c r="C612" s="5"/>
      <c r="D612" s="5"/>
      <c r="E612" s="5"/>
      <c r="F612" s="5"/>
      <c r="G612" s="5"/>
      <c r="H612" s="5"/>
    </row>
    <row r="613" spans="1:13" s="193" customFormat="1" ht="11.25" x14ac:dyDescent="0.25">
      <c r="A613" s="222" t="s">
        <v>5910</v>
      </c>
      <c r="B613" s="223" t="s">
        <v>7204</v>
      </c>
      <c r="C613" s="224">
        <f>MIN(E615:H615)</f>
        <v>4.3</v>
      </c>
      <c r="D613" s="225" t="s">
        <v>8</v>
      </c>
      <c r="E613" s="226" t="s">
        <v>13926</v>
      </c>
      <c r="F613" s="226" t="s">
        <v>13927</v>
      </c>
      <c r="G613" s="226" t="s">
        <v>13928</v>
      </c>
      <c r="H613" s="226"/>
      <c r="I613" s="215" t="s">
        <v>258</v>
      </c>
      <c r="J613" s="215"/>
      <c r="K613" s="215"/>
    </row>
    <row r="614" spans="1:13" s="193" customFormat="1" ht="22.5" x14ac:dyDescent="0.25">
      <c r="A614" s="190"/>
      <c r="B614" s="196"/>
      <c r="C614" s="4" t="s">
        <v>378</v>
      </c>
      <c r="D614" s="201"/>
      <c r="E614" s="72" t="s">
        <v>13929</v>
      </c>
      <c r="F614" s="72" t="s">
        <v>13701</v>
      </c>
      <c r="G614" s="72" t="s">
        <v>6546</v>
      </c>
      <c r="H614" s="72"/>
      <c r="I614" s="215"/>
      <c r="J614" s="215"/>
      <c r="K614" s="215"/>
    </row>
    <row r="615" spans="1:13" s="193" customFormat="1" ht="15" x14ac:dyDescent="0.25">
      <c r="A615" s="197"/>
      <c r="B615" s="198"/>
      <c r="C615" s="4" t="s">
        <v>12</v>
      </c>
      <c r="D615" s="202"/>
      <c r="E615" s="91">
        <v>5.5</v>
      </c>
      <c r="F615" s="91">
        <v>4.3</v>
      </c>
      <c r="G615" s="91">
        <v>7</v>
      </c>
      <c r="H615" s="91"/>
      <c r="I615" s="215"/>
      <c r="J615" s="215"/>
      <c r="K615" s="215"/>
      <c r="L615" s="215"/>
      <c r="M615" s="215"/>
    </row>
    <row r="616" spans="1:13" s="193" customFormat="1" ht="15" x14ac:dyDescent="0.25">
      <c r="A616" s="197"/>
      <c r="B616" s="198"/>
      <c r="C616" s="4" t="s">
        <v>11</v>
      </c>
      <c r="D616" s="202"/>
      <c r="E616" s="72" t="s">
        <v>13930</v>
      </c>
      <c r="F616" s="72" t="s">
        <v>13931</v>
      </c>
      <c r="G616" s="72" t="s">
        <v>13932</v>
      </c>
      <c r="H616" s="72"/>
      <c r="I616" s="215"/>
      <c r="J616" s="215"/>
      <c r="K616" s="215"/>
    </row>
    <row r="617" spans="1:13" s="193" customFormat="1" ht="15" x14ac:dyDescent="0.25">
      <c r="A617" s="197"/>
      <c r="B617" s="198"/>
      <c r="C617" s="4" t="s">
        <v>10</v>
      </c>
      <c r="D617" s="202"/>
      <c r="E617" s="3" t="s">
        <v>13933</v>
      </c>
      <c r="F617" s="3" t="s">
        <v>13934</v>
      </c>
      <c r="G617" s="3" t="s">
        <v>7205</v>
      </c>
      <c r="H617" s="3"/>
      <c r="I617" s="215"/>
      <c r="J617" s="215"/>
      <c r="K617" s="215"/>
    </row>
    <row r="618" spans="1:13" s="193" customFormat="1" ht="15" x14ac:dyDescent="0.25">
      <c r="A618" s="199"/>
      <c r="B618" s="200"/>
      <c r="C618" s="4" t="s">
        <v>9</v>
      </c>
      <c r="D618" s="203"/>
      <c r="E618" s="2">
        <v>43679</v>
      </c>
      <c r="F618" s="2">
        <v>43703</v>
      </c>
      <c r="G618" s="2">
        <v>43703</v>
      </c>
      <c r="H618" s="2"/>
      <c r="I618" s="215"/>
      <c r="J618" s="215"/>
      <c r="K618" s="215"/>
    </row>
    <row r="619" spans="1:13" ht="15" x14ac:dyDescent="0.25">
      <c r="A619" s="6"/>
      <c r="B619" s="5"/>
      <c r="C619" s="5"/>
      <c r="D619" s="5"/>
      <c r="E619" s="5"/>
      <c r="F619" s="5"/>
      <c r="G619" s="5"/>
      <c r="H619" s="5"/>
    </row>
    <row r="620" spans="1:13" s="193" customFormat="1" ht="22.5" x14ac:dyDescent="0.25">
      <c r="A620" s="222" t="s">
        <v>5911</v>
      </c>
      <c r="B620" s="223" t="s">
        <v>7331</v>
      </c>
      <c r="C620" s="224">
        <f>MIN(E622:H622)</f>
        <v>1160</v>
      </c>
      <c r="D620" s="225" t="s">
        <v>7086</v>
      </c>
      <c r="E620" s="226" t="s">
        <v>13935</v>
      </c>
      <c r="F620" s="226" t="s">
        <v>13936</v>
      </c>
      <c r="G620" s="226" t="s">
        <v>13937</v>
      </c>
      <c r="H620" s="226" t="s">
        <v>13938</v>
      </c>
      <c r="I620" s="215" t="s">
        <v>258</v>
      </c>
      <c r="J620" s="215"/>
      <c r="K620" s="215"/>
    </row>
    <row r="621" spans="1:13" s="193" customFormat="1" ht="11.25" x14ac:dyDescent="0.25">
      <c r="A621" s="190"/>
      <c r="B621" s="196"/>
      <c r="C621" s="4" t="s">
        <v>378</v>
      </c>
      <c r="D621" s="201"/>
      <c r="E621" s="72" t="s">
        <v>13939</v>
      </c>
      <c r="F621" s="72" t="s">
        <v>13940</v>
      </c>
      <c r="G621" s="72" t="s">
        <v>13941</v>
      </c>
      <c r="H621" s="72"/>
      <c r="I621" s="215"/>
      <c r="J621" s="215"/>
      <c r="K621" s="215"/>
    </row>
    <row r="622" spans="1:13" s="193" customFormat="1" ht="15" x14ac:dyDescent="0.25">
      <c r="A622" s="197"/>
      <c r="B622" s="198"/>
      <c r="C622" s="4" t="s">
        <v>12</v>
      </c>
      <c r="D622" s="202"/>
      <c r="E622" s="91">
        <v>1160</v>
      </c>
      <c r="F622" s="91">
        <v>1320</v>
      </c>
      <c r="G622" s="91">
        <v>1177.8</v>
      </c>
      <c r="H622" s="91"/>
      <c r="I622" s="215"/>
      <c r="J622" s="215"/>
      <c r="K622" s="215"/>
    </row>
    <row r="623" spans="1:13" s="193" customFormat="1" ht="15" x14ac:dyDescent="0.25">
      <c r="A623" s="197"/>
      <c r="B623" s="198"/>
      <c r="C623" s="4" t="s">
        <v>11</v>
      </c>
      <c r="D623" s="202"/>
      <c r="E623" s="72" t="s">
        <v>7332</v>
      </c>
      <c r="F623" s="72" t="s">
        <v>13942</v>
      </c>
      <c r="G623" s="72" t="s">
        <v>13943</v>
      </c>
      <c r="H623" s="72"/>
      <c r="I623" s="215"/>
      <c r="J623" s="215"/>
      <c r="K623" s="215"/>
    </row>
    <row r="624" spans="1:13" s="193" customFormat="1" ht="15" x14ac:dyDescent="0.25">
      <c r="A624" s="197"/>
      <c r="B624" s="198"/>
      <c r="C624" s="4" t="s">
        <v>10</v>
      </c>
      <c r="D624" s="202"/>
      <c r="E624" s="3" t="s">
        <v>13944</v>
      </c>
      <c r="F624" s="3" t="s">
        <v>13945</v>
      </c>
      <c r="G624" s="3"/>
      <c r="H624" s="3"/>
      <c r="I624" s="215"/>
      <c r="J624" s="215"/>
      <c r="K624" s="215"/>
    </row>
    <row r="625" spans="1:11" s="193" customFormat="1" ht="15" x14ac:dyDescent="0.25">
      <c r="A625" s="199"/>
      <c r="B625" s="200"/>
      <c r="C625" s="4" t="s">
        <v>9</v>
      </c>
      <c r="D625" s="203"/>
      <c r="E625" s="2">
        <v>43633</v>
      </c>
      <c r="F625" s="2">
        <v>43633</v>
      </c>
      <c r="G625" s="2">
        <v>43689</v>
      </c>
      <c r="H625" s="2"/>
      <c r="I625" s="215"/>
      <c r="J625" s="215"/>
      <c r="K625" s="215"/>
    </row>
    <row r="626" spans="1:11" ht="15" x14ac:dyDescent="0.25">
      <c r="A626" s="6"/>
      <c r="B626" s="5"/>
      <c r="C626" s="5"/>
      <c r="D626" s="5"/>
      <c r="E626" s="5"/>
      <c r="F626" s="5"/>
      <c r="G626" s="5"/>
      <c r="H626" s="5"/>
    </row>
    <row r="627" spans="1:11" s="193" customFormat="1" ht="106.15" customHeight="1" x14ac:dyDescent="0.25">
      <c r="A627" s="222" t="s">
        <v>5912</v>
      </c>
      <c r="B627" s="223" t="s">
        <v>14096</v>
      </c>
      <c r="C627" s="224">
        <f>MIN(E629:H629)</f>
        <v>1842.4</v>
      </c>
      <c r="D627" s="225" t="s">
        <v>113</v>
      </c>
      <c r="E627" s="226" t="s">
        <v>13946</v>
      </c>
      <c r="F627" s="226" t="s">
        <v>13947</v>
      </c>
      <c r="G627" s="226" t="s">
        <v>13848</v>
      </c>
      <c r="H627" s="226"/>
      <c r="I627" s="215" t="s">
        <v>258</v>
      </c>
      <c r="J627" s="215"/>
      <c r="K627" s="215"/>
    </row>
    <row r="628" spans="1:11" s="193" customFormat="1" ht="22.5" x14ac:dyDescent="0.25">
      <c r="A628" s="190"/>
      <c r="B628" s="474"/>
      <c r="C628" s="4" t="s">
        <v>378</v>
      </c>
      <c r="D628" s="201"/>
      <c r="E628" s="72" t="s">
        <v>13948</v>
      </c>
      <c r="F628" s="72" t="s">
        <v>13949</v>
      </c>
      <c r="G628" s="72" t="s">
        <v>6547</v>
      </c>
      <c r="H628" s="72"/>
      <c r="I628" s="215"/>
      <c r="J628" s="215"/>
      <c r="K628" s="215"/>
    </row>
    <row r="629" spans="1:11" s="193" customFormat="1" ht="15" x14ac:dyDescent="0.25">
      <c r="A629" s="197"/>
      <c r="B629" s="479"/>
      <c r="C629" s="4" t="s">
        <v>12</v>
      </c>
      <c r="D629" s="202"/>
      <c r="E629" s="91">
        <v>1842.4</v>
      </c>
      <c r="F629" s="91">
        <v>4157.2299999999996</v>
      </c>
      <c r="G629" s="91">
        <v>2666</v>
      </c>
      <c r="H629" s="91"/>
      <c r="I629" s="215"/>
      <c r="J629" s="215"/>
      <c r="K629" s="215"/>
    </row>
    <row r="630" spans="1:11" s="193" customFormat="1" ht="15" x14ac:dyDescent="0.25">
      <c r="A630" s="197"/>
      <c r="B630" s="479"/>
      <c r="C630" s="4" t="s">
        <v>11</v>
      </c>
      <c r="D630" s="202"/>
      <c r="E630" s="72" t="s">
        <v>6639</v>
      </c>
      <c r="F630" s="72" t="s">
        <v>13950</v>
      </c>
      <c r="G630" s="72" t="s">
        <v>13853</v>
      </c>
      <c r="H630" s="72"/>
      <c r="I630" s="215"/>
      <c r="J630" s="215"/>
      <c r="K630" s="215"/>
    </row>
    <row r="631" spans="1:11" s="193" customFormat="1" ht="22.5" x14ac:dyDescent="0.25">
      <c r="A631" s="197"/>
      <c r="B631" s="479"/>
      <c r="C631" s="4" t="s">
        <v>10</v>
      </c>
      <c r="D631" s="202"/>
      <c r="E631" s="3" t="s">
        <v>13948</v>
      </c>
      <c r="F631" s="3" t="s">
        <v>13951</v>
      </c>
      <c r="G631" s="3" t="s">
        <v>13952</v>
      </c>
      <c r="H631" s="3"/>
      <c r="I631" s="215"/>
      <c r="J631" s="215"/>
      <c r="K631" s="215"/>
    </row>
    <row r="632" spans="1:11" s="193" customFormat="1" ht="15" x14ac:dyDescent="0.25">
      <c r="A632" s="199"/>
      <c r="B632" s="484"/>
      <c r="C632" s="4" t="s">
        <v>9</v>
      </c>
      <c r="D632" s="203"/>
      <c r="E632" s="2">
        <v>43650</v>
      </c>
      <c r="F632" s="2">
        <v>43662</v>
      </c>
      <c r="G632" s="2">
        <v>43672</v>
      </c>
      <c r="H632" s="2"/>
      <c r="I632" s="215"/>
      <c r="J632" s="215"/>
      <c r="K632" s="215"/>
    </row>
    <row r="633" spans="1:11" ht="15" x14ac:dyDescent="0.25">
      <c r="A633" s="6"/>
      <c r="B633" s="487"/>
      <c r="C633" s="5"/>
      <c r="D633" s="5"/>
      <c r="E633" s="5"/>
      <c r="F633" s="5"/>
      <c r="G633" s="5"/>
      <c r="H633" s="5"/>
    </row>
    <row r="634" spans="1:11" s="193" customFormat="1" ht="102" customHeight="1" x14ac:dyDescent="0.25">
      <c r="A634" s="222" t="s">
        <v>5913</v>
      </c>
      <c r="B634" s="223" t="s">
        <v>14098</v>
      </c>
      <c r="C634" s="224">
        <f>MIN(E636:H636)</f>
        <v>1709.69</v>
      </c>
      <c r="D634" s="225" t="s">
        <v>113</v>
      </c>
      <c r="E634" s="226" t="s">
        <v>13946</v>
      </c>
      <c r="F634" s="226" t="s">
        <v>13947</v>
      </c>
      <c r="G634" s="226" t="s">
        <v>13848</v>
      </c>
      <c r="H634" s="226"/>
      <c r="I634" s="215" t="s">
        <v>258</v>
      </c>
      <c r="J634" s="215"/>
      <c r="K634" s="215"/>
    </row>
    <row r="635" spans="1:11" s="193" customFormat="1" ht="22.5" x14ac:dyDescent="0.25">
      <c r="A635" s="190"/>
      <c r="B635" s="474"/>
      <c r="C635" s="4" t="s">
        <v>378</v>
      </c>
      <c r="D635" s="201"/>
      <c r="E635" s="72" t="s">
        <v>13948</v>
      </c>
      <c r="F635" s="72" t="s">
        <v>13949</v>
      </c>
      <c r="G635" s="72" t="s">
        <v>6547</v>
      </c>
      <c r="H635" s="72"/>
      <c r="I635" s="215"/>
      <c r="J635" s="215"/>
      <c r="K635" s="215"/>
    </row>
    <row r="636" spans="1:11" s="193" customFormat="1" ht="15" x14ac:dyDescent="0.25">
      <c r="A636" s="197"/>
      <c r="B636" s="479"/>
      <c r="C636" s="4" t="s">
        <v>12</v>
      </c>
      <c r="D636" s="202"/>
      <c r="E636" s="91">
        <v>1709.69</v>
      </c>
      <c r="F636" s="91">
        <v>3420.13</v>
      </c>
      <c r="G636" s="91">
        <v>2270</v>
      </c>
      <c r="H636" s="91"/>
      <c r="I636" s="215"/>
      <c r="J636" s="215"/>
      <c r="K636" s="215"/>
    </row>
    <row r="637" spans="1:11" s="193" customFormat="1" ht="15" x14ac:dyDescent="0.25">
      <c r="A637" s="197"/>
      <c r="B637" s="479"/>
      <c r="C637" s="4" t="s">
        <v>11</v>
      </c>
      <c r="D637" s="202"/>
      <c r="E637" s="72" t="s">
        <v>6639</v>
      </c>
      <c r="F637" s="72" t="s">
        <v>13950</v>
      </c>
      <c r="G637" s="72" t="s">
        <v>13853</v>
      </c>
      <c r="H637" s="72"/>
      <c r="I637" s="215"/>
      <c r="J637" s="215"/>
      <c r="K637" s="215"/>
    </row>
    <row r="638" spans="1:11" s="193" customFormat="1" ht="15" x14ac:dyDescent="0.25">
      <c r="A638" s="197"/>
      <c r="B638" s="479"/>
      <c r="C638" s="4" t="s">
        <v>10</v>
      </c>
      <c r="D638" s="202"/>
      <c r="E638" s="3" t="s">
        <v>13953</v>
      </c>
      <c r="F638" s="3" t="s">
        <v>13951</v>
      </c>
      <c r="G638" s="3" t="s">
        <v>13952</v>
      </c>
      <c r="H638" s="3"/>
      <c r="I638" s="215"/>
      <c r="J638" s="215"/>
      <c r="K638" s="215"/>
    </row>
    <row r="639" spans="1:11" s="193" customFormat="1" ht="15" x14ac:dyDescent="0.25">
      <c r="A639" s="199"/>
      <c r="B639" s="484"/>
      <c r="C639" s="4" t="s">
        <v>9</v>
      </c>
      <c r="D639" s="203"/>
      <c r="E639" s="2">
        <v>43650</v>
      </c>
      <c r="F639" s="2">
        <v>43662</v>
      </c>
      <c r="G639" s="2">
        <v>43672</v>
      </c>
      <c r="H639" s="2"/>
      <c r="I639" s="215"/>
      <c r="J639" s="215"/>
      <c r="K639" s="215"/>
    </row>
    <row r="640" spans="1:11" ht="15" x14ac:dyDescent="0.25">
      <c r="A640" s="6"/>
      <c r="B640" s="487"/>
      <c r="C640" s="5"/>
      <c r="D640" s="5"/>
      <c r="E640" s="5"/>
      <c r="F640" s="5"/>
      <c r="G640" s="5"/>
      <c r="H640" s="5"/>
    </row>
    <row r="641" spans="1:11" s="193" customFormat="1" ht="101.25" x14ac:dyDescent="0.25">
      <c r="A641" s="222" t="s">
        <v>5914</v>
      </c>
      <c r="B641" s="223" t="s">
        <v>14100</v>
      </c>
      <c r="C641" s="224">
        <f>MIN(E643:H643)</f>
        <v>2451.33</v>
      </c>
      <c r="D641" s="225" t="s">
        <v>113</v>
      </c>
      <c r="E641" s="226" t="s">
        <v>13946</v>
      </c>
      <c r="F641" s="226" t="s">
        <v>13947</v>
      </c>
      <c r="G641" s="226" t="s">
        <v>13848</v>
      </c>
      <c r="H641" s="226"/>
      <c r="I641" s="215" t="s">
        <v>258</v>
      </c>
      <c r="J641" s="215"/>
      <c r="K641" s="215"/>
    </row>
    <row r="642" spans="1:11" s="193" customFormat="1" ht="22.5" x14ac:dyDescent="0.25">
      <c r="A642" s="190"/>
      <c r="B642" s="474"/>
      <c r="C642" s="4" t="s">
        <v>378</v>
      </c>
      <c r="D642" s="201"/>
      <c r="E642" s="72" t="s">
        <v>13948</v>
      </c>
      <c r="F642" s="72" t="s">
        <v>13949</v>
      </c>
      <c r="G642" s="72" t="s">
        <v>6547</v>
      </c>
      <c r="H642" s="72"/>
      <c r="I642" s="215"/>
      <c r="J642" s="215"/>
      <c r="K642" s="215"/>
    </row>
    <row r="643" spans="1:11" s="193" customFormat="1" ht="15" x14ac:dyDescent="0.25">
      <c r="A643" s="197"/>
      <c r="B643" s="479"/>
      <c r="C643" s="4" t="s">
        <v>12</v>
      </c>
      <c r="D643" s="202"/>
      <c r="E643" s="91">
        <v>2451.33</v>
      </c>
      <c r="F643" s="91">
        <v>5935.99</v>
      </c>
      <c r="G643" s="91">
        <v>4398</v>
      </c>
      <c r="H643" s="91"/>
      <c r="I643" s="215"/>
      <c r="J643" s="215"/>
      <c r="K643" s="215"/>
    </row>
    <row r="644" spans="1:11" s="193" customFormat="1" ht="15" x14ac:dyDescent="0.25">
      <c r="A644" s="197"/>
      <c r="B644" s="479"/>
      <c r="C644" s="4" t="s">
        <v>11</v>
      </c>
      <c r="D644" s="202"/>
      <c r="E644" s="72" t="s">
        <v>6639</v>
      </c>
      <c r="F644" s="72" t="s">
        <v>13950</v>
      </c>
      <c r="G644" s="72" t="s">
        <v>13853</v>
      </c>
      <c r="H644" s="72"/>
      <c r="I644" s="215"/>
      <c r="J644" s="215"/>
      <c r="K644" s="215"/>
    </row>
    <row r="645" spans="1:11" s="193" customFormat="1" ht="15" x14ac:dyDescent="0.25">
      <c r="A645" s="197"/>
      <c r="B645" s="479"/>
      <c r="C645" s="4" t="s">
        <v>10</v>
      </c>
      <c r="D645" s="202"/>
      <c r="E645" s="3" t="s">
        <v>13953</v>
      </c>
      <c r="F645" s="3" t="s">
        <v>13951</v>
      </c>
      <c r="G645" s="3" t="s">
        <v>13952</v>
      </c>
      <c r="H645" s="3"/>
      <c r="I645" s="215"/>
      <c r="J645" s="215"/>
      <c r="K645" s="215"/>
    </row>
    <row r="646" spans="1:11" s="193" customFormat="1" ht="15" x14ac:dyDescent="0.25">
      <c r="A646" s="199"/>
      <c r="B646" s="484"/>
      <c r="C646" s="4" t="s">
        <v>9</v>
      </c>
      <c r="D646" s="203"/>
      <c r="E646" s="2">
        <v>43650</v>
      </c>
      <c r="F646" s="2">
        <v>43662</v>
      </c>
      <c r="G646" s="2">
        <v>43672</v>
      </c>
      <c r="H646" s="2"/>
      <c r="I646" s="215"/>
      <c r="J646" s="215"/>
      <c r="K646" s="215"/>
    </row>
    <row r="647" spans="1:11" ht="15" x14ac:dyDescent="0.25">
      <c r="A647" s="6"/>
      <c r="B647" s="487"/>
      <c r="C647" s="5"/>
      <c r="D647" s="5"/>
      <c r="E647" s="5"/>
      <c r="F647" s="5"/>
      <c r="G647" s="5"/>
      <c r="H647" s="5"/>
    </row>
    <row r="648" spans="1:11" s="193" customFormat="1" ht="109.15" customHeight="1" x14ac:dyDescent="0.25">
      <c r="A648" s="222" t="s">
        <v>5915</v>
      </c>
      <c r="B648" s="223" t="s">
        <v>14102</v>
      </c>
      <c r="C648" s="224">
        <f>MIN(E650:H650)</f>
        <v>1584.78</v>
      </c>
      <c r="D648" s="225" t="s">
        <v>113</v>
      </c>
      <c r="E648" s="226" t="s">
        <v>13946</v>
      </c>
      <c r="F648" s="226" t="s">
        <v>13947</v>
      </c>
      <c r="G648" s="226" t="s">
        <v>13848</v>
      </c>
      <c r="H648" s="226"/>
      <c r="I648" s="215" t="s">
        <v>258</v>
      </c>
      <c r="J648" s="215"/>
      <c r="K648" s="215"/>
    </row>
    <row r="649" spans="1:11" s="193" customFormat="1" ht="22.5" x14ac:dyDescent="0.25">
      <c r="A649" s="190"/>
      <c r="B649" s="474"/>
      <c r="C649" s="4" t="s">
        <v>378</v>
      </c>
      <c r="D649" s="201"/>
      <c r="E649" s="72" t="s">
        <v>13948</v>
      </c>
      <c r="F649" s="72" t="s">
        <v>13949</v>
      </c>
      <c r="G649" s="72" t="s">
        <v>6547</v>
      </c>
      <c r="H649" s="72"/>
      <c r="I649" s="215"/>
      <c r="J649" s="215"/>
      <c r="K649" s="215"/>
    </row>
    <row r="650" spans="1:11" s="193" customFormat="1" ht="15" x14ac:dyDescent="0.25">
      <c r="A650" s="197"/>
      <c r="B650" s="479"/>
      <c r="C650" s="4" t="s">
        <v>12</v>
      </c>
      <c r="D650" s="202"/>
      <c r="E650" s="91">
        <v>1584.78</v>
      </c>
      <c r="F650" s="91">
        <v>3351.33</v>
      </c>
      <c r="G650" s="91">
        <v>2062</v>
      </c>
      <c r="H650" s="91"/>
      <c r="I650" s="215"/>
      <c r="J650" s="215"/>
      <c r="K650" s="215"/>
    </row>
    <row r="651" spans="1:11" s="193" customFormat="1" ht="15" x14ac:dyDescent="0.25">
      <c r="A651" s="197"/>
      <c r="B651" s="479"/>
      <c r="C651" s="4" t="s">
        <v>11</v>
      </c>
      <c r="D651" s="202"/>
      <c r="E651" s="72" t="s">
        <v>6639</v>
      </c>
      <c r="F651" s="72" t="s">
        <v>13950</v>
      </c>
      <c r="G651" s="72" t="s">
        <v>13853</v>
      </c>
      <c r="H651" s="72"/>
      <c r="I651" s="215"/>
      <c r="J651" s="215"/>
      <c r="K651" s="215"/>
    </row>
    <row r="652" spans="1:11" s="193" customFormat="1" ht="15" x14ac:dyDescent="0.25">
      <c r="A652" s="197"/>
      <c r="B652" s="479"/>
      <c r="C652" s="4" t="s">
        <v>10</v>
      </c>
      <c r="D652" s="202"/>
      <c r="E652" s="3" t="s">
        <v>13953</v>
      </c>
      <c r="F652" s="3" t="s">
        <v>13951</v>
      </c>
      <c r="G652" s="3" t="s">
        <v>13952</v>
      </c>
      <c r="H652" s="3"/>
      <c r="I652" s="215"/>
      <c r="J652" s="215"/>
      <c r="K652" s="215"/>
    </row>
    <row r="653" spans="1:11" s="193" customFormat="1" ht="15" x14ac:dyDescent="0.25">
      <c r="A653" s="199"/>
      <c r="B653" s="484"/>
      <c r="C653" s="4" t="s">
        <v>9</v>
      </c>
      <c r="D653" s="203"/>
      <c r="E653" s="2">
        <v>43650</v>
      </c>
      <c r="F653" s="2">
        <v>43662</v>
      </c>
      <c r="G653" s="2">
        <v>43672</v>
      </c>
      <c r="H653" s="2"/>
      <c r="I653" s="215"/>
      <c r="J653" s="215"/>
      <c r="K653" s="215"/>
    </row>
    <row r="654" spans="1:11" ht="15" x14ac:dyDescent="0.25">
      <c r="A654" s="6"/>
      <c r="B654" s="487"/>
      <c r="C654" s="5"/>
      <c r="D654" s="5"/>
      <c r="E654" s="5"/>
      <c r="F654" s="5"/>
      <c r="G654" s="5"/>
      <c r="H654" s="5"/>
    </row>
    <row r="655" spans="1:11" s="193" customFormat="1" ht="106.9" customHeight="1" x14ac:dyDescent="0.25">
      <c r="A655" s="222" t="s">
        <v>5916</v>
      </c>
      <c r="B655" s="223" t="s">
        <v>14104</v>
      </c>
      <c r="C655" s="224">
        <f>MIN(E657:H657)</f>
        <v>1647.23</v>
      </c>
      <c r="D655" s="225" t="s">
        <v>113</v>
      </c>
      <c r="E655" s="226" t="s">
        <v>13946</v>
      </c>
      <c r="F655" s="226" t="s">
        <v>13947</v>
      </c>
      <c r="G655" s="226" t="s">
        <v>13848</v>
      </c>
      <c r="H655" s="226"/>
      <c r="I655" s="215" t="s">
        <v>258</v>
      </c>
      <c r="J655" s="215"/>
      <c r="K655" s="215"/>
    </row>
    <row r="656" spans="1:11" s="193" customFormat="1" ht="22.5" x14ac:dyDescent="0.25">
      <c r="A656" s="190"/>
      <c r="B656" s="474"/>
      <c r="C656" s="4" t="s">
        <v>378</v>
      </c>
      <c r="D656" s="201"/>
      <c r="E656" s="72" t="s">
        <v>13948</v>
      </c>
      <c r="F656" s="72" t="s">
        <v>13949</v>
      </c>
      <c r="G656" s="72" t="s">
        <v>6547</v>
      </c>
      <c r="H656" s="72"/>
      <c r="I656" s="215"/>
      <c r="J656" s="215"/>
      <c r="K656" s="215"/>
    </row>
    <row r="657" spans="1:11" s="193" customFormat="1" ht="15" x14ac:dyDescent="0.25">
      <c r="A657" s="197"/>
      <c r="B657" s="479"/>
      <c r="C657" s="4" t="s">
        <v>12</v>
      </c>
      <c r="D657" s="202"/>
      <c r="E657" s="91">
        <v>1647.23</v>
      </c>
      <c r="F657" s="91">
        <v>3398.67</v>
      </c>
      <c r="G657" s="91">
        <v>2164</v>
      </c>
      <c r="H657" s="91"/>
      <c r="I657" s="215"/>
      <c r="J657" s="215"/>
      <c r="K657" s="215"/>
    </row>
    <row r="658" spans="1:11" s="193" customFormat="1" ht="15" x14ac:dyDescent="0.25">
      <c r="A658" s="197"/>
      <c r="B658" s="479"/>
      <c r="C658" s="4" t="s">
        <v>11</v>
      </c>
      <c r="D658" s="202"/>
      <c r="E658" s="72" t="s">
        <v>6639</v>
      </c>
      <c r="F658" s="72" t="s">
        <v>13950</v>
      </c>
      <c r="G658" s="72" t="s">
        <v>13853</v>
      </c>
      <c r="H658" s="72"/>
      <c r="I658" s="215"/>
      <c r="J658" s="215"/>
      <c r="K658" s="215"/>
    </row>
    <row r="659" spans="1:11" s="193" customFormat="1" ht="15" x14ac:dyDescent="0.25">
      <c r="A659" s="197"/>
      <c r="B659" s="479"/>
      <c r="C659" s="4" t="s">
        <v>10</v>
      </c>
      <c r="D659" s="202"/>
      <c r="E659" s="3" t="s">
        <v>13953</v>
      </c>
      <c r="F659" s="3" t="s">
        <v>13951</v>
      </c>
      <c r="G659" s="3" t="s">
        <v>13952</v>
      </c>
      <c r="H659" s="3"/>
      <c r="I659" s="215"/>
      <c r="J659" s="215"/>
      <c r="K659" s="215"/>
    </row>
    <row r="660" spans="1:11" s="193" customFormat="1" ht="15" x14ac:dyDescent="0.25">
      <c r="A660" s="199"/>
      <c r="B660" s="484"/>
      <c r="C660" s="4" t="s">
        <v>9</v>
      </c>
      <c r="D660" s="203"/>
      <c r="E660" s="2">
        <v>43650</v>
      </c>
      <c r="F660" s="2">
        <v>43662</v>
      </c>
      <c r="G660" s="2">
        <v>43672</v>
      </c>
      <c r="H660" s="2"/>
      <c r="I660" s="215"/>
      <c r="J660" s="215"/>
      <c r="K660" s="215"/>
    </row>
    <row r="661" spans="1:11" ht="15" x14ac:dyDescent="0.25">
      <c r="A661" s="6"/>
      <c r="B661" s="487"/>
      <c r="C661" s="5"/>
      <c r="D661" s="5"/>
      <c r="E661" s="5"/>
      <c r="F661" s="5"/>
      <c r="G661" s="5"/>
      <c r="H661" s="5"/>
    </row>
    <row r="662" spans="1:11" s="193" customFormat="1" ht="127.9" customHeight="1" x14ac:dyDescent="0.25">
      <c r="A662" s="222" t="s">
        <v>5917</v>
      </c>
      <c r="B662" s="223" t="s">
        <v>14107</v>
      </c>
      <c r="C662" s="224">
        <f>MIN(E664:H664)</f>
        <v>11640</v>
      </c>
      <c r="D662" s="225" t="s">
        <v>113</v>
      </c>
      <c r="E662" s="226" t="s">
        <v>13946</v>
      </c>
      <c r="F662" s="226" t="s">
        <v>13947</v>
      </c>
      <c r="G662" s="226" t="s">
        <v>13848</v>
      </c>
      <c r="H662" s="226"/>
      <c r="I662" s="215" t="s">
        <v>258</v>
      </c>
      <c r="J662" s="215"/>
      <c r="K662" s="215"/>
    </row>
    <row r="663" spans="1:11" s="193" customFormat="1" ht="22.5" x14ac:dyDescent="0.25">
      <c r="A663" s="190"/>
      <c r="B663" s="474"/>
      <c r="C663" s="4" t="s">
        <v>378</v>
      </c>
      <c r="D663" s="201"/>
      <c r="E663" s="72" t="s">
        <v>13948</v>
      </c>
      <c r="F663" s="72" t="s">
        <v>13949</v>
      </c>
      <c r="G663" s="72" t="s">
        <v>6547</v>
      </c>
      <c r="H663" s="72"/>
      <c r="I663" s="215"/>
      <c r="J663" s="215"/>
      <c r="K663" s="215"/>
    </row>
    <row r="664" spans="1:11" s="193" customFormat="1" ht="15" x14ac:dyDescent="0.25">
      <c r="A664" s="197"/>
      <c r="B664" s="479"/>
      <c r="C664" s="4" t="s">
        <v>12</v>
      </c>
      <c r="D664" s="202"/>
      <c r="E664" s="91">
        <v>12739.44</v>
      </c>
      <c r="F664" s="91">
        <v>15823.1</v>
      </c>
      <c r="G664" s="91">
        <v>11640</v>
      </c>
      <c r="H664" s="91"/>
      <c r="I664" s="215"/>
      <c r="J664" s="215"/>
      <c r="K664" s="215"/>
    </row>
    <row r="665" spans="1:11" s="193" customFormat="1" ht="15" x14ac:dyDescent="0.25">
      <c r="A665" s="197"/>
      <c r="B665" s="479"/>
      <c r="C665" s="4" t="s">
        <v>11</v>
      </c>
      <c r="D665" s="202"/>
      <c r="E665" s="72" t="s">
        <v>6639</v>
      </c>
      <c r="F665" s="72" t="s">
        <v>13950</v>
      </c>
      <c r="G665" s="72" t="s">
        <v>13853</v>
      </c>
      <c r="H665" s="72"/>
      <c r="I665" s="215"/>
      <c r="J665" s="215"/>
      <c r="K665" s="215"/>
    </row>
    <row r="666" spans="1:11" s="193" customFormat="1" ht="15" x14ac:dyDescent="0.25">
      <c r="A666" s="197"/>
      <c r="B666" s="479"/>
      <c r="C666" s="4" t="s">
        <v>10</v>
      </c>
      <c r="D666" s="202"/>
      <c r="E666" s="3" t="s">
        <v>13953</v>
      </c>
      <c r="F666" s="3" t="s">
        <v>13951</v>
      </c>
      <c r="G666" s="3" t="s">
        <v>13952</v>
      </c>
      <c r="H666" s="3"/>
      <c r="I666" s="215"/>
      <c r="J666" s="215"/>
      <c r="K666" s="215"/>
    </row>
    <row r="667" spans="1:11" s="193" customFormat="1" ht="15" x14ac:dyDescent="0.25">
      <c r="A667" s="199"/>
      <c r="B667" s="484"/>
      <c r="C667" s="4" t="s">
        <v>9</v>
      </c>
      <c r="D667" s="203"/>
      <c r="E667" s="2">
        <v>43650</v>
      </c>
      <c r="F667" s="2">
        <v>43662</v>
      </c>
      <c r="G667" s="2">
        <v>43672</v>
      </c>
      <c r="H667" s="2"/>
      <c r="I667" s="215"/>
      <c r="J667" s="215"/>
      <c r="K667" s="215"/>
    </row>
    <row r="668" spans="1:11" ht="15" x14ac:dyDescent="0.25">
      <c r="A668" s="6"/>
      <c r="B668" s="487"/>
      <c r="C668" s="5"/>
      <c r="D668" s="5"/>
      <c r="E668" s="5"/>
      <c r="F668" s="5"/>
      <c r="G668" s="5"/>
      <c r="H668" s="5"/>
    </row>
    <row r="669" spans="1:11" s="193" customFormat="1" ht="125.45" customHeight="1" x14ac:dyDescent="0.25">
      <c r="A669" s="222" t="s">
        <v>5918</v>
      </c>
      <c r="B669" s="223" t="s">
        <v>14108</v>
      </c>
      <c r="C669" s="224">
        <f>MIN(E671:H671)</f>
        <v>20157.13</v>
      </c>
      <c r="D669" s="225" t="s">
        <v>113</v>
      </c>
      <c r="E669" s="226" t="s">
        <v>13946</v>
      </c>
      <c r="F669" s="226" t="s">
        <v>13947</v>
      </c>
      <c r="G669" s="226" t="s">
        <v>13848</v>
      </c>
      <c r="H669" s="226"/>
      <c r="I669" s="215" t="s">
        <v>258</v>
      </c>
      <c r="J669" s="215"/>
      <c r="K669" s="215"/>
    </row>
    <row r="670" spans="1:11" s="193" customFormat="1" ht="22.5" x14ac:dyDescent="0.25">
      <c r="A670" s="190"/>
      <c r="B670" s="474"/>
      <c r="C670" s="4" t="s">
        <v>378</v>
      </c>
      <c r="D670" s="201"/>
      <c r="E670" s="72" t="s">
        <v>13948</v>
      </c>
      <c r="F670" s="72" t="s">
        <v>13949</v>
      </c>
      <c r="G670" s="72" t="s">
        <v>6547</v>
      </c>
      <c r="H670" s="72"/>
      <c r="I670" s="215"/>
      <c r="J670" s="215"/>
      <c r="K670" s="215"/>
    </row>
    <row r="671" spans="1:11" s="193" customFormat="1" ht="15" x14ac:dyDescent="0.25">
      <c r="A671" s="197"/>
      <c r="B671" s="479"/>
      <c r="C671" s="4" t="s">
        <v>12</v>
      </c>
      <c r="D671" s="202"/>
      <c r="E671" s="91">
        <v>20157.13</v>
      </c>
      <c r="F671" s="91">
        <v>23459.46</v>
      </c>
      <c r="G671" s="91">
        <v>23480</v>
      </c>
      <c r="H671" s="91"/>
      <c r="I671" s="215"/>
      <c r="J671" s="215"/>
      <c r="K671" s="215"/>
    </row>
    <row r="672" spans="1:11" s="193" customFormat="1" ht="15" x14ac:dyDescent="0.25">
      <c r="A672" s="197"/>
      <c r="B672" s="479"/>
      <c r="C672" s="4" t="s">
        <v>11</v>
      </c>
      <c r="D672" s="202"/>
      <c r="E672" s="72" t="s">
        <v>6639</v>
      </c>
      <c r="F672" s="72" t="s">
        <v>13950</v>
      </c>
      <c r="G672" s="72" t="s">
        <v>13853</v>
      </c>
      <c r="H672" s="72"/>
      <c r="I672" s="215"/>
      <c r="J672" s="215"/>
      <c r="K672" s="215"/>
    </row>
    <row r="673" spans="1:13" s="193" customFormat="1" ht="15" x14ac:dyDescent="0.25">
      <c r="A673" s="197"/>
      <c r="B673" s="479"/>
      <c r="C673" s="4" t="s">
        <v>10</v>
      </c>
      <c r="D673" s="202"/>
      <c r="E673" s="3" t="s">
        <v>13953</v>
      </c>
      <c r="F673" s="3" t="s">
        <v>13951</v>
      </c>
      <c r="G673" s="3" t="s">
        <v>13952</v>
      </c>
      <c r="H673" s="3"/>
      <c r="I673" s="215"/>
      <c r="J673" s="215"/>
      <c r="K673" s="215"/>
    </row>
    <row r="674" spans="1:13" s="193" customFormat="1" ht="15" x14ac:dyDescent="0.25">
      <c r="A674" s="199"/>
      <c r="B674" s="484"/>
      <c r="C674" s="4" t="s">
        <v>9</v>
      </c>
      <c r="D674" s="203"/>
      <c r="E674" s="2">
        <v>43650</v>
      </c>
      <c r="F674" s="2">
        <v>43662</v>
      </c>
      <c r="G674" s="2">
        <v>43672</v>
      </c>
      <c r="H674" s="2"/>
      <c r="I674" s="215"/>
      <c r="J674" s="215"/>
      <c r="K674" s="215"/>
    </row>
    <row r="675" spans="1:13" ht="15" x14ac:dyDescent="0.25">
      <c r="A675" s="6"/>
      <c r="B675" s="487"/>
      <c r="C675" s="5"/>
      <c r="D675" s="5"/>
      <c r="E675" s="5"/>
      <c r="F675" s="5"/>
      <c r="G675" s="5"/>
      <c r="H675" s="5"/>
    </row>
    <row r="676" spans="1:13" s="193" customFormat="1" ht="70.150000000000006" customHeight="1" x14ac:dyDescent="0.25">
      <c r="A676" s="222" t="s">
        <v>5919</v>
      </c>
      <c r="B676" s="223" t="s">
        <v>7218</v>
      </c>
      <c r="C676" s="224">
        <f>MIN(E678:H678)</f>
        <v>4191.57</v>
      </c>
      <c r="D676" s="225" t="s">
        <v>113</v>
      </c>
      <c r="E676" s="226" t="s">
        <v>13954</v>
      </c>
      <c r="F676" s="226" t="s">
        <v>13955</v>
      </c>
      <c r="G676" s="226" t="s">
        <v>7022</v>
      </c>
      <c r="H676" s="226"/>
      <c r="I676" s="215" t="s">
        <v>258</v>
      </c>
      <c r="J676" s="215"/>
      <c r="K676" s="215"/>
    </row>
    <row r="677" spans="1:13" s="193" customFormat="1" ht="11.25" x14ac:dyDescent="0.25">
      <c r="A677" s="190"/>
      <c r="B677" s="474"/>
      <c r="C677" s="4" t="s">
        <v>378</v>
      </c>
      <c r="D677" s="201"/>
      <c r="E677" s="72" t="s">
        <v>13956</v>
      </c>
      <c r="F677" s="72" t="s">
        <v>13957</v>
      </c>
      <c r="G677" s="72" t="s">
        <v>13571</v>
      </c>
      <c r="H677" s="72"/>
      <c r="I677" s="215"/>
      <c r="J677" s="215"/>
      <c r="K677" s="215"/>
    </row>
    <row r="678" spans="1:13" s="193" customFormat="1" ht="15" x14ac:dyDescent="0.25">
      <c r="A678" s="197"/>
      <c r="B678" s="479"/>
      <c r="C678" s="4" t="s">
        <v>12</v>
      </c>
      <c r="D678" s="202"/>
      <c r="E678" s="91">
        <v>6150</v>
      </c>
      <c r="F678" s="91">
        <v>4480</v>
      </c>
      <c r="G678" s="91">
        <v>4191.57</v>
      </c>
      <c r="H678" s="91"/>
      <c r="I678" s="215"/>
      <c r="J678" s="215"/>
      <c r="K678" s="215"/>
      <c r="L678" s="215"/>
      <c r="M678" s="215"/>
    </row>
    <row r="679" spans="1:13" s="193" customFormat="1" ht="15" x14ac:dyDescent="0.25">
      <c r="A679" s="197"/>
      <c r="B679" s="479"/>
      <c r="C679" s="4" t="s">
        <v>11</v>
      </c>
      <c r="D679" s="202"/>
      <c r="E679" s="72" t="s">
        <v>13958</v>
      </c>
      <c r="F679" s="72" t="s">
        <v>13959</v>
      </c>
      <c r="G679" s="72" t="s">
        <v>13899</v>
      </c>
      <c r="H679" s="72"/>
      <c r="I679" s="215"/>
      <c r="J679" s="215"/>
      <c r="K679" s="215"/>
    </row>
    <row r="680" spans="1:13" s="193" customFormat="1" ht="15" x14ac:dyDescent="0.25">
      <c r="A680" s="197"/>
      <c r="B680" s="479"/>
      <c r="C680" s="4" t="s">
        <v>10</v>
      </c>
      <c r="D680" s="202"/>
      <c r="E680" s="3" t="s">
        <v>13960</v>
      </c>
      <c r="F680" s="3" t="s">
        <v>13961</v>
      </c>
      <c r="G680" s="3" t="s">
        <v>13962</v>
      </c>
      <c r="H680" s="3"/>
      <c r="I680" s="215"/>
      <c r="J680" s="215"/>
      <c r="K680" s="215"/>
    </row>
    <row r="681" spans="1:13" s="193" customFormat="1" ht="15" x14ac:dyDescent="0.25">
      <c r="A681" s="199"/>
      <c r="B681" s="484"/>
      <c r="C681" s="4" t="s">
        <v>9</v>
      </c>
      <c r="D681" s="203"/>
      <c r="E681" s="2">
        <v>43672</v>
      </c>
      <c r="F681" s="2">
        <v>43670</v>
      </c>
      <c r="G681" s="2">
        <v>43670</v>
      </c>
      <c r="H681" s="2"/>
      <c r="I681" s="215"/>
      <c r="J681" s="215"/>
      <c r="K681" s="215"/>
    </row>
    <row r="682" spans="1:13" ht="15" x14ac:dyDescent="0.25">
      <c r="A682" s="6"/>
      <c r="B682" s="487"/>
      <c r="C682" s="5"/>
      <c r="D682" s="5"/>
      <c r="E682" s="5"/>
      <c r="F682" s="5"/>
      <c r="G682" s="5"/>
      <c r="H682" s="5"/>
    </row>
    <row r="683" spans="1:13" s="193" customFormat="1" ht="65.45" customHeight="1" x14ac:dyDescent="0.25">
      <c r="A683" s="222" t="s">
        <v>5920</v>
      </c>
      <c r="B683" s="223" t="s">
        <v>7219</v>
      </c>
      <c r="C683" s="224">
        <f>MIN(E685:H685)</f>
        <v>8391.06</v>
      </c>
      <c r="D683" s="225" t="s">
        <v>113</v>
      </c>
      <c r="E683" s="226" t="s">
        <v>13954</v>
      </c>
      <c r="F683" s="226" t="s">
        <v>13955</v>
      </c>
      <c r="G683" s="226" t="s">
        <v>7022</v>
      </c>
      <c r="H683" s="226"/>
      <c r="I683" s="215" t="s">
        <v>258</v>
      </c>
      <c r="J683" s="215"/>
      <c r="K683" s="215"/>
    </row>
    <row r="684" spans="1:13" s="193" customFormat="1" ht="11.25" x14ac:dyDescent="0.25">
      <c r="A684" s="190"/>
      <c r="B684" s="196"/>
      <c r="C684" s="4" t="s">
        <v>378</v>
      </c>
      <c r="D684" s="201"/>
      <c r="E684" s="72" t="s">
        <v>13956</v>
      </c>
      <c r="F684" s="72" t="s">
        <v>13957</v>
      </c>
      <c r="G684" s="72" t="s">
        <v>13571</v>
      </c>
      <c r="H684" s="72"/>
      <c r="I684" s="215"/>
      <c r="J684" s="215"/>
      <c r="K684" s="215"/>
    </row>
    <row r="685" spans="1:13" s="193" customFormat="1" ht="15" x14ac:dyDescent="0.25">
      <c r="A685" s="197"/>
      <c r="B685" s="198"/>
      <c r="C685" s="4" t="s">
        <v>12</v>
      </c>
      <c r="D685" s="202"/>
      <c r="E685" s="91">
        <v>12700</v>
      </c>
      <c r="F685" s="91">
        <v>10780</v>
      </c>
      <c r="G685" s="91">
        <v>8391.06</v>
      </c>
      <c r="H685" s="91"/>
      <c r="I685" s="215"/>
      <c r="J685" s="215"/>
      <c r="K685" s="215"/>
      <c r="L685" s="215"/>
      <c r="M685" s="215"/>
    </row>
    <row r="686" spans="1:13" s="193" customFormat="1" ht="15" x14ac:dyDescent="0.25">
      <c r="A686" s="197"/>
      <c r="B686" s="198"/>
      <c r="C686" s="4" t="s">
        <v>11</v>
      </c>
      <c r="D686" s="202"/>
      <c r="E686" s="72" t="s">
        <v>13958</v>
      </c>
      <c r="F686" s="72" t="s">
        <v>13959</v>
      </c>
      <c r="G686" s="72" t="s">
        <v>13899</v>
      </c>
      <c r="H686" s="72"/>
      <c r="I686" s="215"/>
      <c r="J686" s="215"/>
      <c r="K686" s="215"/>
    </row>
    <row r="687" spans="1:13" s="193" customFormat="1" ht="15" x14ac:dyDescent="0.25">
      <c r="A687" s="197"/>
      <c r="B687" s="198"/>
      <c r="C687" s="4" t="s">
        <v>10</v>
      </c>
      <c r="D687" s="202"/>
      <c r="E687" s="3" t="s">
        <v>13960</v>
      </c>
      <c r="F687" s="3" t="s">
        <v>13961</v>
      </c>
      <c r="G687" s="3" t="s">
        <v>13962</v>
      </c>
      <c r="H687" s="3"/>
      <c r="I687" s="215"/>
      <c r="J687" s="215"/>
      <c r="K687" s="215"/>
    </row>
    <row r="688" spans="1:13" s="193" customFormat="1" ht="15" x14ac:dyDescent="0.25">
      <c r="A688" s="199"/>
      <c r="B688" s="200"/>
      <c r="C688" s="4" t="s">
        <v>9</v>
      </c>
      <c r="D688" s="203"/>
      <c r="E688" s="2">
        <v>43672</v>
      </c>
      <c r="F688" s="2">
        <v>43670</v>
      </c>
      <c r="G688" s="2">
        <v>43670</v>
      </c>
      <c r="H688" s="2"/>
      <c r="I688" s="215"/>
      <c r="J688" s="215"/>
      <c r="K688" s="215"/>
    </row>
    <row r="689" spans="1:13" ht="15" x14ac:dyDescent="0.25">
      <c r="A689" s="6"/>
      <c r="B689" s="5"/>
      <c r="C689" s="5"/>
      <c r="D689" s="5"/>
      <c r="E689" s="5"/>
      <c r="F689" s="5"/>
      <c r="G689" s="5"/>
      <c r="H689" s="5"/>
    </row>
    <row r="690" spans="1:13" s="193" customFormat="1" ht="37.15" customHeight="1" x14ac:dyDescent="0.25">
      <c r="A690" s="222" t="s">
        <v>5921</v>
      </c>
      <c r="B690" s="223" t="s">
        <v>7221</v>
      </c>
      <c r="C690" s="224">
        <f>MIN(E692:H692)</f>
        <v>1056</v>
      </c>
      <c r="D690" s="225" t="s">
        <v>113</v>
      </c>
      <c r="E690" s="226" t="s">
        <v>13646</v>
      </c>
      <c r="F690" s="226" t="s">
        <v>13963</v>
      </c>
      <c r="G690" s="226" t="s">
        <v>13964</v>
      </c>
      <c r="H690" s="226"/>
      <c r="I690" s="215" t="s">
        <v>258</v>
      </c>
      <c r="J690" s="215"/>
      <c r="K690" s="215"/>
    </row>
    <row r="691" spans="1:13" s="193" customFormat="1" ht="11.25" x14ac:dyDescent="0.25">
      <c r="A691" s="190"/>
      <c r="B691" s="196"/>
      <c r="C691" s="4" t="s">
        <v>378</v>
      </c>
      <c r="D691" s="201"/>
      <c r="E691" s="72" t="s">
        <v>13648</v>
      </c>
      <c r="F691" s="72" t="s">
        <v>13965</v>
      </c>
      <c r="G691" s="72" t="s">
        <v>13966</v>
      </c>
      <c r="H691" s="72"/>
      <c r="I691" s="215"/>
      <c r="J691" s="215"/>
      <c r="K691" s="215"/>
    </row>
    <row r="692" spans="1:13" s="193" customFormat="1" ht="15" x14ac:dyDescent="0.25">
      <c r="A692" s="197"/>
      <c r="B692" s="198"/>
      <c r="C692" s="4" t="s">
        <v>12</v>
      </c>
      <c r="D692" s="202"/>
      <c r="E692" s="91">
        <v>1056</v>
      </c>
      <c r="F692" s="91">
        <v>2760</v>
      </c>
      <c r="G692" s="91">
        <v>1802.36</v>
      </c>
      <c r="H692" s="91"/>
      <c r="I692" s="215"/>
      <c r="J692" s="215"/>
      <c r="K692" s="215"/>
      <c r="L692" s="215"/>
      <c r="M692" s="215"/>
    </row>
    <row r="693" spans="1:13" s="193" customFormat="1" ht="15" x14ac:dyDescent="0.25">
      <c r="A693" s="197"/>
      <c r="B693" s="198"/>
      <c r="C693" s="4" t="s">
        <v>11</v>
      </c>
      <c r="D693" s="202"/>
      <c r="E693" s="72" t="s">
        <v>13651</v>
      </c>
      <c r="F693" s="72" t="s">
        <v>13967</v>
      </c>
      <c r="G693" s="72" t="s">
        <v>13968</v>
      </c>
      <c r="H693" s="72"/>
      <c r="I693" s="215"/>
      <c r="J693" s="215"/>
      <c r="K693" s="215"/>
    </row>
    <row r="694" spans="1:13" s="193" customFormat="1" ht="15" x14ac:dyDescent="0.25">
      <c r="A694" s="197"/>
      <c r="B694" s="198"/>
      <c r="C694" s="4" t="s">
        <v>10</v>
      </c>
      <c r="D694" s="202"/>
      <c r="E694" s="3" t="s">
        <v>13653</v>
      </c>
      <c r="F694" s="3" t="s">
        <v>13969</v>
      </c>
      <c r="G694" s="3" t="s">
        <v>13970</v>
      </c>
      <c r="H694" s="3"/>
      <c r="I694" s="215"/>
      <c r="J694" s="215"/>
      <c r="K694" s="215"/>
    </row>
    <row r="695" spans="1:13" s="193" customFormat="1" ht="15" x14ac:dyDescent="0.25">
      <c r="A695" s="199"/>
      <c r="B695" s="200"/>
      <c r="C695" s="4" t="s">
        <v>9</v>
      </c>
      <c r="D695" s="203"/>
      <c r="E695" s="2">
        <v>43658</v>
      </c>
      <c r="F695" s="2">
        <v>43663</v>
      </c>
      <c r="G695" s="2">
        <v>43670</v>
      </c>
      <c r="H695" s="2"/>
      <c r="I695" s="215"/>
      <c r="J695" s="215"/>
      <c r="K695" s="215"/>
    </row>
    <row r="696" spans="1:13" ht="15" x14ac:dyDescent="0.25">
      <c r="A696" s="6"/>
      <c r="B696" s="5"/>
      <c r="C696" s="5"/>
      <c r="D696" s="5"/>
      <c r="E696" s="5"/>
      <c r="F696" s="5"/>
      <c r="G696" s="5"/>
      <c r="H696" s="5"/>
    </row>
    <row r="697" spans="1:13" s="193" customFormat="1" ht="36" customHeight="1" x14ac:dyDescent="0.25">
      <c r="A697" s="222" t="s">
        <v>5922</v>
      </c>
      <c r="B697" s="223" t="s">
        <v>7222</v>
      </c>
      <c r="C697" s="224">
        <f>MIN(E699:H699)</f>
        <v>11953.26</v>
      </c>
      <c r="D697" s="225" t="s">
        <v>113</v>
      </c>
      <c r="E697" s="226" t="s">
        <v>6649</v>
      </c>
      <c r="F697" s="226" t="s">
        <v>13963</v>
      </c>
      <c r="G697" s="226" t="s">
        <v>13964</v>
      </c>
      <c r="H697" s="226"/>
      <c r="I697" s="404" t="s">
        <v>258</v>
      </c>
      <c r="J697" s="404"/>
      <c r="K697" s="404"/>
    </row>
    <row r="698" spans="1:13" s="193" customFormat="1" ht="11.25" x14ac:dyDescent="0.25">
      <c r="A698" s="190"/>
      <c r="B698" s="196"/>
      <c r="C698" s="4" t="s">
        <v>378</v>
      </c>
      <c r="D698" s="201"/>
      <c r="E698" s="72" t="s">
        <v>7311</v>
      </c>
      <c r="F698" s="72" t="s">
        <v>13965</v>
      </c>
      <c r="G698" s="72" t="s">
        <v>13966</v>
      </c>
      <c r="H698" s="72"/>
      <c r="I698" s="404"/>
      <c r="J698" s="404"/>
      <c r="K698" s="404"/>
    </row>
    <row r="699" spans="1:13" s="193" customFormat="1" ht="15" x14ac:dyDescent="0.25">
      <c r="A699" s="197"/>
      <c r="B699" s="198"/>
      <c r="C699" s="4" t="s">
        <v>12</v>
      </c>
      <c r="D699" s="202"/>
      <c r="E699" s="91">
        <v>11953.26</v>
      </c>
      <c r="F699" s="91">
        <v>26989.200000000001</v>
      </c>
      <c r="G699" s="91">
        <v>11953.26</v>
      </c>
      <c r="H699" s="91"/>
      <c r="I699" s="404"/>
      <c r="J699" s="404"/>
      <c r="K699" s="404"/>
      <c r="L699" s="404"/>
      <c r="M699" s="404"/>
    </row>
    <row r="700" spans="1:13" s="193" customFormat="1" ht="15" x14ac:dyDescent="0.25">
      <c r="A700" s="197"/>
      <c r="B700" s="198"/>
      <c r="C700" s="4" t="s">
        <v>11</v>
      </c>
      <c r="D700" s="202"/>
      <c r="E700" s="72" t="s">
        <v>6650</v>
      </c>
      <c r="F700" s="72" t="s">
        <v>13967</v>
      </c>
      <c r="G700" s="72" t="s">
        <v>13968</v>
      </c>
      <c r="H700" s="72"/>
      <c r="I700" s="404"/>
      <c r="J700" s="404"/>
      <c r="K700" s="404"/>
    </row>
    <row r="701" spans="1:13" s="193" customFormat="1" ht="15" x14ac:dyDescent="0.25">
      <c r="A701" s="197"/>
      <c r="B701" s="198"/>
      <c r="C701" s="4" t="s">
        <v>10</v>
      </c>
      <c r="D701" s="202"/>
      <c r="E701" s="3" t="s">
        <v>13971</v>
      </c>
      <c r="F701" s="3" t="s">
        <v>13969</v>
      </c>
      <c r="G701" s="3" t="s">
        <v>13970</v>
      </c>
      <c r="H701" s="3"/>
      <c r="I701" s="404"/>
      <c r="J701" s="404"/>
      <c r="K701" s="404"/>
    </row>
    <row r="702" spans="1:13" s="193" customFormat="1" ht="15" x14ac:dyDescent="0.25">
      <c r="A702" s="199"/>
      <c r="B702" s="200"/>
      <c r="C702" s="4" t="s">
        <v>9</v>
      </c>
      <c r="D702" s="203"/>
      <c r="E702" s="2">
        <v>43644</v>
      </c>
      <c r="F702" s="2">
        <v>43663</v>
      </c>
      <c r="G702" s="2">
        <v>43670</v>
      </c>
      <c r="H702" s="2"/>
      <c r="I702" s="404"/>
      <c r="J702" s="404"/>
      <c r="K702" s="404"/>
    </row>
    <row r="703" spans="1:13" ht="15" x14ac:dyDescent="0.25">
      <c r="A703" s="6"/>
      <c r="B703" s="5"/>
      <c r="C703" s="5"/>
      <c r="D703" s="5"/>
      <c r="E703" s="5"/>
      <c r="F703" s="5"/>
      <c r="G703" s="5"/>
      <c r="H703" s="5"/>
    </row>
    <row r="704" spans="1:13" s="193" customFormat="1" ht="32.450000000000003" customHeight="1" x14ac:dyDescent="0.25">
      <c r="A704" s="222" t="s">
        <v>5924</v>
      </c>
      <c r="B704" s="223" t="s">
        <v>7223</v>
      </c>
      <c r="C704" s="224">
        <f>MIN(E706:H706)</f>
        <v>1367.1</v>
      </c>
      <c r="D704" s="225" t="s">
        <v>113</v>
      </c>
      <c r="E704" s="226" t="s">
        <v>7224</v>
      </c>
      <c r="F704" s="226" t="s">
        <v>13972</v>
      </c>
      <c r="G704" s="226" t="s">
        <v>13973</v>
      </c>
      <c r="H704" s="226"/>
      <c r="I704" s="215" t="s">
        <v>258</v>
      </c>
      <c r="J704" s="215"/>
      <c r="K704" s="215"/>
    </row>
    <row r="705" spans="1:13" s="193" customFormat="1" ht="22.5" x14ac:dyDescent="0.25">
      <c r="A705" s="190"/>
      <c r="B705" s="196"/>
      <c r="C705" s="4" t="s">
        <v>378</v>
      </c>
      <c r="D705" s="201"/>
      <c r="E705" s="72" t="s">
        <v>13974</v>
      </c>
      <c r="F705" s="72" t="s">
        <v>13975</v>
      </c>
      <c r="G705" s="72" t="s">
        <v>13976</v>
      </c>
      <c r="H705" s="72"/>
      <c r="I705" s="215"/>
      <c r="J705" s="215"/>
      <c r="K705" s="215"/>
    </row>
    <row r="706" spans="1:13" s="193" customFormat="1" ht="15" x14ac:dyDescent="0.25">
      <c r="A706" s="197"/>
      <c r="B706" s="198"/>
      <c r="C706" s="4" t="s">
        <v>12</v>
      </c>
      <c r="D706" s="202"/>
      <c r="E706" s="91">
        <v>3769.5</v>
      </c>
      <c r="F706" s="91">
        <v>1367.1</v>
      </c>
      <c r="G706" s="91">
        <v>1646.58</v>
      </c>
      <c r="H706" s="91"/>
      <c r="I706" s="215"/>
      <c r="J706" s="215"/>
      <c r="K706" s="215"/>
      <c r="L706" s="215"/>
      <c r="M706" s="215"/>
    </row>
    <row r="707" spans="1:13" s="193" customFormat="1" ht="15" x14ac:dyDescent="0.25">
      <c r="A707" s="197"/>
      <c r="B707" s="198"/>
      <c r="C707" s="4" t="s">
        <v>11</v>
      </c>
      <c r="D707" s="202"/>
      <c r="E707" s="72" t="s">
        <v>7225</v>
      </c>
      <c r="F707" s="72" t="s">
        <v>13672</v>
      </c>
      <c r="G707" s="72" t="s">
        <v>13977</v>
      </c>
      <c r="H707" s="72"/>
      <c r="I707" s="215"/>
      <c r="J707" s="215"/>
      <c r="K707" s="215"/>
    </row>
    <row r="708" spans="1:13" s="193" customFormat="1" ht="15" x14ac:dyDescent="0.25">
      <c r="A708" s="197"/>
      <c r="B708" s="198"/>
      <c r="C708" s="4" t="s">
        <v>10</v>
      </c>
      <c r="D708" s="202"/>
      <c r="E708" s="3" t="s">
        <v>7226</v>
      </c>
      <c r="F708" s="3" t="s">
        <v>13978</v>
      </c>
      <c r="G708" s="3" t="s">
        <v>13979</v>
      </c>
      <c r="H708" s="3"/>
      <c r="I708" s="215"/>
      <c r="J708" s="215"/>
      <c r="K708" s="215"/>
    </row>
    <row r="709" spans="1:13" s="193" customFormat="1" ht="15" x14ac:dyDescent="0.25">
      <c r="A709" s="199"/>
      <c r="B709" s="200"/>
      <c r="C709" s="4" t="s">
        <v>9</v>
      </c>
      <c r="D709" s="203"/>
      <c r="E709" s="2">
        <v>43651</v>
      </c>
      <c r="F709" s="2">
        <v>43651</v>
      </c>
      <c r="G709" s="2">
        <v>43678</v>
      </c>
      <c r="H709" s="2"/>
      <c r="I709" s="215"/>
      <c r="J709" s="215"/>
      <c r="K709" s="215"/>
    </row>
    <row r="710" spans="1:13" ht="15" x14ac:dyDescent="0.25">
      <c r="A710" s="6"/>
      <c r="B710" s="5"/>
      <c r="C710" s="5"/>
      <c r="D710" s="5"/>
      <c r="E710" s="5"/>
      <c r="F710" s="5"/>
      <c r="G710" s="5"/>
      <c r="H710" s="5"/>
    </row>
    <row r="711" spans="1:13" s="193" customFormat="1" ht="22.5" x14ac:dyDescent="0.25">
      <c r="A711" s="222" t="s">
        <v>5925</v>
      </c>
      <c r="B711" s="223" t="s">
        <v>7227</v>
      </c>
      <c r="C711" s="224">
        <f>MIN(E713:H713)</f>
        <v>750</v>
      </c>
      <c r="D711" s="225" t="s">
        <v>113</v>
      </c>
      <c r="E711" s="226" t="s">
        <v>13980</v>
      </c>
      <c r="F711" s="226" t="s">
        <v>13981</v>
      </c>
      <c r="G711" s="226" t="s">
        <v>13982</v>
      </c>
      <c r="H711" s="226"/>
      <c r="I711" s="215" t="s">
        <v>258</v>
      </c>
      <c r="J711" s="215"/>
      <c r="K711" s="215"/>
    </row>
    <row r="712" spans="1:13" s="193" customFormat="1" ht="22.5" x14ac:dyDescent="0.25">
      <c r="A712" s="190"/>
      <c r="B712" s="196"/>
      <c r="C712" s="4" t="s">
        <v>378</v>
      </c>
      <c r="D712" s="201"/>
      <c r="E712" s="72" t="s">
        <v>13983</v>
      </c>
      <c r="F712" s="72" t="s">
        <v>13984</v>
      </c>
      <c r="G712" s="72" t="s">
        <v>13985</v>
      </c>
      <c r="H712" s="72"/>
      <c r="I712" s="215"/>
      <c r="J712" s="215"/>
      <c r="K712" s="215"/>
    </row>
    <row r="713" spans="1:13" s="193" customFormat="1" ht="15" x14ac:dyDescent="0.25">
      <c r="A713" s="197"/>
      <c r="B713" s="198"/>
      <c r="C713" s="4" t="s">
        <v>12</v>
      </c>
      <c r="D713" s="202"/>
      <c r="E713" s="91">
        <v>926.5</v>
      </c>
      <c r="F713" s="91">
        <v>750</v>
      </c>
      <c r="G713" s="91"/>
      <c r="H713" s="91"/>
      <c r="I713" s="215"/>
      <c r="J713" s="215"/>
      <c r="K713" s="215"/>
      <c r="L713" s="215"/>
      <c r="M713" s="215"/>
    </row>
    <row r="714" spans="1:13" s="193" customFormat="1" ht="15" x14ac:dyDescent="0.25">
      <c r="A714" s="197"/>
      <c r="B714" s="198"/>
      <c r="C714" s="4" t="s">
        <v>11</v>
      </c>
      <c r="D714" s="202"/>
      <c r="E714" s="72" t="s">
        <v>13986</v>
      </c>
      <c r="F714" s="72" t="s">
        <v>6639</v>
      </c>
      <c r="G714" s="72" t="s">
        <v>6639</v>
      </c>
      <c r="H714" s="72"/>
      <c r="I714" s="215"/>
      <c r="J714" s="215"/>
      <c r="K714" s="215"/>
    </row>
    <row r="715" spans="1:13" s="193" customFormat="1" ht="15" x14ac:dyDescent="0.25">
      <c r="A715" s="197"/>
      <c r="B715" s="198"/>
      <c r="C715" s="4" t="s">
        <v>10</v>
      </c>
      <c r="D715" s="202"/>
      <c r="E715" s="3" t="s">
        <v>13987</v>
      </c>
      <c r="F715" s="3" t="s">
        <v>13988</v>
      </c>
      <c r="G715" s="3" t="s">
        <v>13989</v>
      </c>
      <c r="H715" s="3"/>
      <c r="I715" s="215"/>
      <c r="J715" s="215"/>
      <c r="K715" s="215"/>
    </row>
    <row r="716" spans="1:13" s="193" customFormat="1" ht="15" x14ac:dyDescent="0.25">
      <c r="A716" s="199"/>
      <c r="B716" s="200"/>
      <c r="C716" s="4" t="s">
        <v>9</v>
      </c>
      <c r="D716" s="203"/>
      <c r="E716" s="2">
        <v>43651</v>
      </c>
      <c r="F716" s="2">
        <v>43726</v>
      </c>
      <c r="G716" s="2">
        <v>43727</v>
      </c>
      <c r="H716" s="2"/>
      <c r="I716" s="215"/>
      <c r="J716" s="215"/>
      <c r="K716" s="215"/>
    </row>
    <row r="717" spans="1:13" ht="15" x14ac:dyDescent="0.25">
      <c r="A717" s="6"/>
      <c r="B717" s="5"/>
      <c r="C717" s="5"/>
      <c r="D717" s="5"/>
      <c r="E717" s="5"/>
      <c r="F717" s="5"/>
      <c r="G717" s="5"/>
      <c r="H717" s="5"/>
    </row>
    <row r="718" spans="1:13" s="193" customFormat="1" ht="22.5" x14ac:dyDescent="0.25">
      <c r="A718" s="222" t="s">
        <v>5926</v>
      </c>
      <c r="B718" s="223" t="s">
        <v>7228</v>
      </c>
      <c r="C718" s="224">
        <f>MIN(E720:H720)</f>
        <v>584.1</v>
      </c>
      <c r="D718" s="225" t="s">
        <v>113</v>
      </c>
      <c r="E718" s="226" t="s">
        <v>13980</v>
      </c>
      <c r="F718" s="226" t="s">
        <v>13981</v>
      </c>
      <c r="G718" s="226" t="s">
        <v>13982</v>
      </c>
      <c r="H718" s="226"/>
      <c r="I718" s="215" t="s">
        <v>258</v>
      </c>
      <c r="J718" s="215"/>
      <c r="K718" s="215"/>
    </row>
    <row r="719" spans="1:13" s="193" customFormat="1" ht="22.5" x14ac:dyDescent="0.25">
      <c r="A719" s="190"/>
      <c r="B719" s="196"/>
      <c r="C719" s="4" t="s">
        <v>378</v>
      </c>
      <c r="D719" s="201"/>
      <c r="E719" s="72" t="s">
        <v>13983</v>
      </c>
      <c r="F719" s="72" t="s">
        <v>13984</v>
      </c>
      <c r="G719" s="72" t="s">
        <v>13985</v>
      </c>
      <c r="H719" s="72"/>
      <c r="I719" s="215"/>
      <c r="J719" s="215"/>
      <c r="K719" s="215"/>
    </row>
    <row r="720" spans="1:13" s="193" customFormat="1" ht="15" x14ac:dyDescent="0.25">
      <c r="A720" s="197"/>
      <c r="B720" s="198"/>
      <c r="C720" s="4" t="s">
        <v>12</v>
      </c>
      <c r="D720" s="202"/>
      <c r="E720" s="91">
        <v>868</v>
      </c>
      <c r="F720" s="91">
        <v>750</v>
      </c>
      <c r="G720" s="91">
        <v>584.1</v>
      </c>
      <c r="H720" s="91"/>
      <c r="I720" s="215"/>
      <c r="J720" s="215"/>
      <c r="K720" s="215"/>
      <c r="L720" s="215"/>
      <c r="M720" s="215"/>
    </row>
    <row r="721" spans="1:13" s="193" customFormat="1" ht="15" x14ac:dyDescent="0.25">
      <c r="A721" s="197"/>
      <c r="B721" s="198"/>
      <c r="C721" s="4" t="s">
        <v>11</v>
      </c>
      <c r="D721" s="202"/>
      <c r="E721" s="72" t="s">
        <v>13986</v>
      </c>
      <c r="F721" s="72" t="s">
        <v>6639</v>
      </c>
      <c r="G721" s="72" t="s">
        <v>6639</v>
      </c>
      <c r="H721" s="72"/>
      <c r="I721" s="215"/>
      <c r="J721" s="215"/>
      <c r="K721" s="215"/>
    </row>
    <row r="722" spans="1:13" s="193" customFormat="1" ht="15" x14ac:dyDescent="0.25">
      <c r="A722" s="197"/>
      <c r="B722" s="198"/>
      <c r="C722" s="4" t="s">
        <v>10</v>
      </c>
      <c r="D722" s="202"/>
      <c r="E722" s="3" t="s">
        <v>13987</v>
      </c>
      <c r="F722" s="3" t="s">
        <v>13988</v>
      </c>
      <c r="G722" s="3" t="s">
        <v>13989</v>
      </c>
      <c r="H722" s="3"/>
      <c r="I722" s="215"/>
      <c r="J722" s="215"/>
      <c r="K722" s="215"/>
    </row>
    <row r="723" spans="1:13" s="193" customFormat="1" ht="15" x14ac:dyDescent="0.25">
      <c r="A723" s="199"/>
      <c r="B723" s="200"/>
      <c r="C723" s="4" t="s">
        <v>9</v>
      </c>
      <c r="D723" s="203"/>
      <c r="E723" s="2">
        <v>43651</v>
      </c>
      <c r="F723" s="2">
        <v>43726</v>
      </c>
      <c r="G723" s="2">
        <v>43727</v>
      </c>
      <c r="H723" s="2"/>
      <c r="I723" s="215"/>
      <c r="J723" s="215"/>
      <c r="K723" s="215"/>
    </row>
    <row r="724" spans="1:13" ht="15" x14ac:dyDescent="0.25">
      <c r="A724" s="6"/>
      <c r="B724" s="5"/>
      <c r="C724" s="5"/>
      <c r="D724" s="5"/>
      <c r="E724" s="5"/>
      <c r="F724" s="5"/>
      <c r="G724" s="5"/>
      <c r="H724" s="5"/>
    </row>
    <row r="725" spans="1:13" s="193" customFormat="1" ht="22.5" x14ac:dyDescent="0.25">
      <c r="A725" s="222" t="s">
        <v>5927</v>
      </c>
      <c r="B725" s="223" t="s">
        <v>7229</v>
      </c>
      <c r="C725" s="224">
        <f>MIN(E727:H727)</f>
        <v>3900</v>
      </c>
      <c r="D725" s="225" t="s">
        <v>113</v>
      </c>
      <c r="E725" s="226" t="s">
        <v>13980</v>
      </c>
      <c r="F725" s="226" t="s">
        <v>13981</v>
      </c>
      <c r="G725" s="226" t="s">
        <v>13982</v>
      </c>
      <c r="H725" s="226"/>
      <c r="I725" s="215" t="s">
        <v>258</v>
      </c>
      <c r="J725" s="215"/>
      <c r="K725" s="215"/>
    </row>
    <row r="726" spans="1:13" s="193" customFormat="1" ht="22.5" x14ac:dyDescent="0.25">
      <c r="A726" s="190"/>
      <c r="B726" s="196"/>
      <c r="C726" s="4" t="s">
        <v>378</v>
      </c>
      <c r="D726" s="201"/>
      <c r="E726" s="72" t="s">
        <v>13983</v>
      </c>
      <c r="F726" s="72" t="s">
        <v>13984</v>
      </c>
      <c r="G726" s="72" t="s">
        <v>13985</v>
      </c>
      <c r="H726" s="72"/>
      <c r="I726" s="215"/>
      <c r="J726" s="215"/>
      <c r="K726" s="215"/>
    </row>
    <row r="727" spans="1:13" s="193" customFormat="1" ht="15" x14ac:dyDescent="0.25">
      <c r="A727" s="197"/>
      <c r="B727" s="198"/>
      <c r="C727" s="4" t="s">
        <v>12</v>
      </c>
      <c r="D727" s="202"/>
      <c r="E727" s="91">
        <v>5460</v>
      </c>
      <c r="F727" s="91">
        <v>3900</v>
      </c>
      <c r="G727" s="91">
        <v>6068.28</v>
      </c>
      <c r="H727" s="91"/>
      <c r="I727" s="215"/>
      <c r="J727" s="215"/>
      <c r="K727" s="215"/>
      <c r="L727" s="215"/>
      <c r="M727" s="215"/>
    </row>
    <row r="728" spans="1:13" s="193" customFormat="1" ht="15" x14ac:dyDescent="0.25">
      <c r="A728" s="197"/>
      <c r="B728" s="198"/>
      <c r="C728" s="4" t="s">
        <v>11</v>
      </c>
      <c r="D728" s="202"/>
      <c r="E728" s="72" t="s">
        <v>13986</v>
      </c>
      <c r="F728" s="72" t="s">
        <v>6639</v>
      </c>
      <c r="G728" s="72" t="s">
        <v>6639</v>
      </c>
      <c r="H728" s="72"/>
      <c r="I728" s="215"/>
      <c r="J728" s="215"/>
      <c r="K728" s="215"/>
    </row>
    <row r="729" spans="1:13" s="193" customFormat="1" ht="15" x14ac:dyDescent="0.25">
      <c r="A729" s="197"/>
      <c r="B729" s="198"/>
      <c r="C729" s="4" t="s">
        <v>10</v>
      </c>
      <c r="D729" s="202"/>
      <c r="E729" s="3" t="s">
        <v>13987</v>
      </c>
      <c r="F729" s="3" t="s">
        <v>13988</v>
      </c>
      <c r="G729" s="3" t="s">
        <v>13989</v>
      </c>
      <c r="H729" s="3"/>
      <c r="I729" s="215"/>
      <c r="J729" s="215"/>
      <c r="K729" s="215"/>
    </row>
    <row r="730" spans="1:13" s="193" customFormat="1" ht="15" x14ac:dyDescent="0.25">
      <c r="A730" s="199"/>
      <c r="B730" s="200"/>
      <c r="C730" s="4" t="s">
        <v>9</v>
      </c>
      <c r="D730" s="203"/>
      <c r="E730" s="2">
        <v>43651</v>
      </c>
      <c r="F730" s="2">
        <v>43726</v>
      </c>
      <c r="G730" s="2">
        <v>43727</v>
      </c>
      <c r="H730" s="2"/>
      <c r="I730" s="215"/>
      <c r="J730" s="215"/>
      <c r="K730" s="215"/>
    </row>
    <row r="731" spans="1:13" ht="15" x14ac:dyDescent="0.25">
      <c r="A731" s="6"/>
      <c r="B731" s="5"/>
      <c r="C731" s="5"/>
      <c r="D731" s="5"/>
      <c r="E731" s="5"/>
      <c r="F731" s="5"/>
      <c r="G731" s="5"/>
      <c r="H731" s="5"/>
    </row>
    <row r="732" spans="1:13" s="193" customFormat="1" ht="22.5" x14ac:dyDescent="0.25">
      <c r="A732" s="222" t="s">
        <v>5928</v>
      </c>
      <c r="B732" s="223" t="s">
        <v>7230</v>
      </c>
      <c r="C732" s="224">
        <f>MIN(E734:H734)</f>
        <v>4986.82</v>
      </c>
      <c r="D732" s="225" t="s">
        <v>113</v>
      </c>
      <c r="E732" s="226" t="s">
        <v>13980</v>
      </c>
      <c r="F732" s="226" t="s">
        <v>13981</v>
      </c>
      <c r="G732" s="226" t="s">
        <v>13982</v>
      </c>
      <c r="H732" s="226"/>
      <c r="I732" s="215" t="s">
        <v>258</v>
      </c>
      <c r="J732" s="215"/>
      <c r="K732" s="215"/>
    </row>
    <row r="733" spans="1:13" s="193" customFormat="1" ht="22.5" x14ac:dyDescent="0.25">
      <c r="A733" s="190"/>
      <c r="B733" s="196"/>
      <c r="C733" s="4" t="s">
        <v>378</v>
      </c>
      <c r="D733" s="201"/>
      <c r="E733" s="72" t="s">
        <v>13983</v>
      </c>
      <c r="F733" s="72" t="s">
        <v>13984</v>
      </c>
      <c r="G733" s="72" t="s">
        <v>13985</v>
      </c>
      <c r="H733" s="72"/>
      <c r="I733" s="215"/>
      <c r="J733" s="215"/>
      <c r="K733" s="215"/>
    </row>
    <row r="734" spans="1:13" s="193" customFormat="1" ht="15" x14ac:dyDescent="0.25">
      <c r="A734" s="197"/>
      <c r="B734" s="198"/>
      <c r="C734" s="4" t="s">
        <v>12</v>
      </c>
      <c r="D734" s="202"/>
      <c r="E734" s="91">
        <v>13572</v>
      </c>
      <c r="F734" s="91">
        <v>8500</v>
      </c>
      <c r="G734" s="91">
        <v>4986.82</v>
      </c>
      <c r="H734" s="91"/>
      <c r="I734" s="215"/>
      <c r="J734" s="215"/>
      <c r="K734" s="215"/>
      <c r="L734" s="215"/>
      <c r="M734" s="215"/>
    </row>
    <row r="735" spans="1:13" s="193" customFormat="1" ht="15" x14ac:dyDescent="0.25">
      <c r="A735" s="197"/>
      <c r="B735" s="198"/>
      <c r="C735" s="4" t="s">
        <v>11</v>
      </c>
      <c r="D735" s="202"/>
      <c r="E735" s="72" t="s">
        <v>13986</v>
      </c>
      <c r="F735" s="72" t="s">
        <v>6639</v>
      </c>
      <c r="G735" s="72" t="s">
        <v>6639</v>
      </c>
      <c r="H735" s="72"/>
      <c r="I735" s="215"/>
      <c r="J735" s="215"/>
      <c r="K735" s="215"/>
    </row>
    <row r="736" spans="1:13" s="193" customFormat="1" ht="15" x14ac:dyDescent="0.25">
      <c r="A736" s="197"/>
      <c r="B736" s="198"/>
      <c r="C736" s="4" t="s">
        <v>10</v>
      </c>
      <c r="D736" s="202"/>
      <c r="E736" s="3" t="s">
        <v>13987</v>
      </c>
      <c r="F736" s="3" t="s">
        <v>13988</v>
      </c>
      <c r="G736" s="3" t="s">
        <v>13989</v>
      </c>
      <c r="H736" s="3"/>
      <c r="I736" s="215"/>
      <c r="J736" s="215"/>
      <c r="K736" s="215"/>
    </row>
    <row r="737" spans="1:13" s="193" customFormat="1" ht="15" x14ac:dyDescent="0.25">
      <c r="A737" s="199"/>
      <c r="B737" s="200"/>
      <c r="C737" s="4" t="s">
        <v>9</v>
      </c>
      <c r="D737" s="203"/>
      <c r="E737" s="2">
        <v>43651</v>
      </c>
      <c r="F737" s="2">
        <v>43726</v>
      </c>
      <c r="G737" s="2">
        <v>43727</v>
      </c>
      <c r="H737" s="2"/>
      <c r="I737" s="215"/>
      <c r="J737" s="215"/>
      <c r="K737" s="215"/>
    </row>
    <row r="738" spans="1:13" ht="15" x14ac:dyDescent="0.25">
      <c r="A738" s="6"/>
      <c r="B738" s="5"/>
      <c r="C738" s="5"/>
      <c r="D738" s="5"/>
      <c r="E738" s="5"/>
      <c r="F738" s="5"/>
      <c r="G738" s="5"/>
      <c r="H738" s="5"/>
    </row>
    <row r="739" spans="1:13" s="193" customFormat="1" ht="22.5" x14ac:dyDescent="0.25">
      <c r="A739" s="222" t="s">
        <v>5929</v>
      </c>
      <c r="B739" s="223" t="s">
        <v>7231</v>
      </c>
      <c r="C739" s="224">
        <f>MIN(E741:H741)</f>
        <v>570</v>
      </c>
      <c r="D739" s="225" t="s">
        <v>113</v>
      </c>
      <c r="E739" s="226" t="s">
        <v>13980</v>
      </c>
      <c r="F739" s="226" t="s">
        <v>13981</v>
      </c>
      <c r="G739" s="226" t="s">
        <v>13982</v>
      </c>
      <c r="H739" s="226"/>
      <c r="I739" s="215" t="s">
        <v>258</v>
      </c>
      <c r="J739" s="215"/>
      <c r="K739" s="215"/>
    </row>
    <row r="740" spans="1:13" s="193" customFormat="1" ht="22.5" x14ac:dyDescent="0.25">
      <c r="A740" s="190"/>
      <c r="B740" s="196"/>
      <c r="C740" s="4" t="s">
        <v>378</v>
      </c>
      <c r="D740" s="201"/>
      <c r="E740" s="72" t="s">
        <v>13983</v>
      </c>
      <c r="F740" s="72" t="s">
        <v>13984</v>
      </c>
      <c r="G740" s="72" t="s">
        <v>13985</v>
      </c>
      <c r="H740" s="72"/>
      <c r="I740" s="215"/>
      <c r="J740" s="215"/>
      <c r="K740" s="215"/>
    </row>
    <row r="741" spans="1:13" s="193" customFormat="1" ht="15" x14ac:dyDescent="0.25">
      <c r="A741" s="197"/>
      <c r="B741" s="198"/>
      <c r="C741" s="4" t="s">
        <v>12</v>
      </c>
      <c r="D741" s="202"/>
      <c r="E741" s="91">
        <v>1248</v>
      </c>
      <c r="F741" s="91">
        <v>570</v>
      </c>
      <c r="G741" s="91">
        <v>2328.56</v>
      </c>
      <c r="H741" s="91"/>
      <c r="I741" s="215"/>
      <c r="J741" s="215"/>
      <c r="K741" s="215"/>
      <c r="L741" s="215"/>
      <c r="M741" s="215"/>
    </row>
    <row r="742" spans="1:13" s="193" customFormat="1" ht="15" x14ac:dyDescent="0.25">
      <c r="A742" s="197"/>
      <c r="B742" s="198"/>
      <c r="C742" s="4" t="s">
        <v>11</v>
      </c>
      <c r="D742" s="202"/>
      <c r="E742" s="72" t="s">
        <v>13986</v>
      </c>
      <c r="F742" s="72" t="s">
        <v>6639</v>
      </c>
      <c r="G742" s="72" t="s">
        <v>6639</v>
      </c>
      <c r="H742" s="72"/>
      <c r="I742" s="215"/>
      <c r="J742" s="215"/>
      <c r="K742" s="215"/>
    </row>
    <row r="743" spans="1:13" s="193" customFormat="1" ht="15" x14ac:dyDescent="0.25">
      <c r="A743" s="197"/>
      <c r="B743" s="198"/>
      <c r="C743" s="4" t="s">
        <v>10</v>
      </c>
      <c r="D743" s="202"/>
      <c r="E743" s="3" t="s">
        <v>13987</v>
      </c>
      <c r="F743" s="3" t="s">
        <v>13988</v>
      </c>
      <c r="G743" s="3" t="s">
        <v>13989</v>
      </c>
      <c r="H743" s="3"/>
      <c r="I743" s="215"/>
      <c r="J743" s="215"/>
      <c r="K743" s="215"/>
    </row>
    <row r="744" spans="1:13" s="193" customFormat="1" ht="15" x14ac:dyDescent="0.25">
      <c r="A744" s="199"/>
      <c r="B744" s="200"/>
      <c r="C744" s="4" t="s">
        <v>9</v>
      </c>
      <c r="D744" s="203"/>
      <c r="E744" s="2">
        <v>43651</v>
      </c>
      <c r="F744" s="2">
        <v>43726</v>
      </c>
      <c r="G744" s="2">
        <v>43727</v>
      </c>
      <c r="H744" s="2"/>
      <c r="I744" s="215"/>
      <c r="J744" s="215"/>
      <c r="K744" s="215"/>
    </row>
    <row r="745" spans="1:13" ht="15" x14ac:dyDescent="0.25">
      <c r="A745" s="6"/>
      <c r="B745" s="5"/>
      <c r="C745" s="5"/>
      <c r="D745" s="5"/>
      <c r="E745" s="5"/>
      <c r="F745" s="5"/>
      <c r="G745" s="5"/>
      <c r="H745" s="5"/>
    </row>
    <row r="746" spans="1:13" s="193" customFormat="1" ht="22.5" x14ac:dyDescent="0.25">
      <c r="A746" s="222" t="s">
        <v>5930</v>
      </c>
      <c r="B746" s="223" t="s">
        <v>7232</v>
      </c>
      <c r="C746" s="224">
        <f>MIN(E748:H748)</f>
        <v>3584.12</v>
      </c>
      <c r="D746" s="225" t="s">
        <v>113</v>
      </c>
      <c r="E746" s="226" t="s">
        <v>13990</v>
      </c>
      <c r="F746" s="226" t="s">
        <v>13981</v>
      </c>
      <c r="G746" s="226" t="s">
        <v>13982</v>
      </c>
      <c r="H746" s="226"/>
      <c r="I746" s="215" t="s">
        <v>258</v>
      </c>
      <c r="J746" s="215"/>
      <c r="K746" s="215"/>
    </row>
    <row r="747" spans="1:13" s="193" customFormat="1" ht="11.25" x14ac:dyDescent="0.25">
      <c r="A747" s="190"/>
      <c r="B747" s="196"/>
      <c r="C747" s="4" t="s">
        <v>378</v>
      </c>
      <c r="D747" s="201"/>
      <c r="E747" s="72" t="s">
        <v>13983</v>
      </c>
      <c r="F747" s="72"/>
      <c r="G747" s="72" t="s">
        <v>13985</v>
      </c>
      <c r="H747" s="72"/>
      <c r="I747" s="215"/>
      <c r="J747" s="215"/>
      <c r="K747" s="215"/>
    </row>
    <row r="748" spans="1:13" s="193" customFormat="1" ht="15" x14ac:dyDescent="0.25">
      <c r="A748" s="197"/>
      <c r="B748" s="198"/>
      <c r="C748" s="4" t="s">
        <v>12</v>
      </c>
      <c r="D748" s="202"/>
      <c r="E748" s="91">
        <v>4652</v>
      </c>
      <c r="F748" s="91">
        <v>4200</v>
      </c>
      <c r="G748" s="91">
        <v>3584.12</v>
      </c>
      <c r="H748" s="91"/>
      <c r="I748" s="215"/>
      <c r="J748" s="215"/>
      <c r="K748" s="215"/>
      <c r="L748" s="215"/>
      <c r="M748" s="215"/>
    </row>
    <row r="749" spans="1:13" s="193" customFormat="1" ht="15" x14ac:dyDescent="0.25">
      <c r="A749" s="197"/>
      <c r="B749" s="198"/>
      <c r="C749" s="4" t="s">
        <v>11</v>
      </c>
      <c r="D749" s="202"/>
      <c r="E749" s="72" t="s">
        <v>13986</v>
      </c>
      <c r="F749" s="72" t="s">
        <v>6639</v>
      </c>
      <c r="G749" s="72" t="s">
        <v>6639</v>
      </c>
      <c r="H749" s="72"/>
      <c r="I749" s="215"/>
      <c r="J749" s="215"/>
      <c r="K749" s="215"/>
    </row>
    <row r="750" spans="1:13" s="193" customFormat="1" ht="15" x14ac:dyDescent="0.25">
      <c r="A750" s="197"/>
      <c r="B750" s="198"/>
      <c r="C750" s="4" t="s">
        <v>10</v>
      </c>
      <c r="D750" s="202"/>
      <c r="E750" s="3" t="s">
        <v>13987</v>
      </c>
      <c r="F750" s="3" t="s">
        <v>13988</v>
      </c>
      <c r="G750" s="3" t="s">
        <v>13989</v>
      </c>
      <c r="H750" s="3"/>
      <c r="I750" s="215"/>
      <c r="J750" s="215"/>
      <c r="K750" s="215"/>
    </row>
    <row r="751" spans="1:13" s="193" customFormat="1" ht="15" x14ac:dyDescent="0.25">
      <c r="A751" s="199"/>
      <c r="B751" s="200"/>
      <c r="C751" s="4" t="s">
        <v>9</v>
      </c>
      <c r="D751" s="203"/>
      <c r="E751" s="2">
        <v>43651</v>
      </c>
      <c r="F751" s="2">
        <v>43726</v>
      </c>
      <c r="G751" s="2">
        <v>43727</v>
      </c>
      <c r="H751" s="2"/>
      <c r="I751" s="215"/>
      <c r="J751" s="215"/>
      <c r="K751" s="215"/>
    </row>
    <row r="752" spans="1:13" ht="15" x14ac:dyDescent="0.25">
      <c r="A752" s="6"/>
      <c r="B752" s="5"/>
      <c r="C752" s="5"/>
      <c r="D752" s="5"/>
      <c r="E752" s="5"/>
      <c r="F752" s="5"/>
      <c r="G752" s="5"/>
      <c r="H752" s="5"/>
    </row>
    <row r="753" spans="1:13" s="193" customFormat="1" ht="22.5" x14ac:dyDescent="0.25">
      <c r="A753" s="222" t="s">
        <v>5931</v>
      </c>
      <c r="B753" s="223" t="s">
        <v>7233</v>
      </c>
      <c r="C753" s="224">
        <f>MIN(E755:H755)</f>
        <v>484.1</v>
      </c>
      <c r="D753" s="225" t="s">
        <v>113</v>
      </c>
      <c r="E753" s="226" t="s">
        <v>13980</v>
      </c>
      <c r="F753" s="226" t="s">
        <v>13981</v>
      </c>
      <c r="G753" s="226" t="s">
        <v>13982</v>
      </c>
      <c r="H753" s="226"/>
      <c r="I753" s="215" t="s">
        <v>258</v>
      </c>
      <c r="J753" s="215"/>
      <c r="K753" s="215"/>
    </row>
    <row r="754" spans="1:13" s="193" customFormat="1" ht="22.5" x14ac:dyDescent="0.25">
      <c r="A754" s="190"/>
      <c r="B754" s="196"/>
      <c r="C754" s="4" t="s">
        <v>378</v>
      </c>
      <c r="D754" s="201"/>
      <c r="E754" s="72" t="s">
        <v>13983</v>
      </c>
      <c r="F754" s="72" t="s">
        <v>13984</v>
      </c>
      <c r="G754" s="72" t="s">
        <v>13985</v>
      </c>
      <c r="H754" s="72"/>
      <c r="I754" s="215"/>
      <c r="J754" s="215"/>
      <c r="K754" s="215"/>
    </row>
    <row r="755" spans="1:13" s="193" customFormat="1" ht="15" x14ac:dyDescent="0.25">
      <c r="A755" s="197"/>
      <c r="B755" s="198"/>
      <c r="C755" s="4" t="s">
        <v>12</v>
      </c>
      <c r="D755" s="202"/>
      <c r="E755" s="91">
        <v>1492</v>
      </c>
      <c r="F755" s="91">
        <v>494</v>
      </c>
      <c r="G755" s="91">
        <v>484.1</v>
      </c>
      <c r="H755" s="91"/>
      <c r="I755" s="215"/>
      <c r="J755" s="215"/>
      <c r="K755" s="215"/>
      <c r="L755" s="215"/>
      <c r="M755" s="215"/>
    </row>
    <row r="756" spans="1:13" s="193" customFormat="1" ht="15" x14ac:dyDescent="0.25">
      <c r="A756" s="197"/>
      <c r="B756" s="198"/>
      <c r="C756" s="4" t="s">
        <v>11</v>
      </c>
      <c r="D756" s="202"/>
      <c r="E756" s="72" t="s">
        <v>13986</v>
      </c>
      <c r="F756" s="72" t="s">
        <v>6639</v>
      </c>
      <c r="G756" s="72" t="s">
        <v>6639</v>
      </c>
      <c r="H756" s="72"/>
      <c r="I756" s="215"/>
      <c r="J756" s="215"/>
      <c r="K756" s="215"/>
    </row>
    <row r="757" spans="1:13" s="193" customFormat="1" ht="15" x14ac:dyDescent="0.25">
      <c r="A757" s="197"/>
      <c r="B757" s="198"/>
      <c r="C757" s="4" t="s">
        <v>10</v>
      </c>
      <c r="D757" s="202"/>
      <c r="E757" s="3" t="s">
        <v>13987</v>
      </c>
      <c r="F757" s="3" t="s">
        <v>13988</v>
      </c>
      <c r="G757" s="3" t="s">
        <v>13989</v>
      </c>
      <c r="H757" s="3"/>
      <c r="I757" s="215"/>
      <c r="J757" s="215"/>
      <c r="K757" s="215"/>
    </row>
    <row r="758" spans="1:13" s="193" customFormat="1" ht="15" x14ac:dyDescent="0.25">
      <c r="A758" s="199"/>
      <c r="B758" s="200"/>
      <c r="C758" s="4" t="s">
        <v>9</v>
      </c>
      <c r="D758" s="203"/>
      <c r="E758" s="2">
        <v>43651</v>
      </c>
      <c r="F758" s="2">
        <v>43726</v>
      </c>
      <c r="G758" s="2">
        <v>43727</v>
      </c>
      <c r="H758" s="2"/>
      <c r="I758" s="215"/>
      <c r="J758" s="215"/>
      <c r="K758" s="215"/>
    </row>
    <row r="759" spans="1:13" ht="15" x14ac:dyDescent="0.25">
      <c r="A759" s="6"/>
      <c r="B759" s="5"/>
      <c r="C759" s="5"/>
      <c r="D759" s="5"/>
      <c r="E759" s="5"/>
      <c r="F759" s="5"/>
      <c r="G759" s="5"/>
      <c r="H759" s="5"/>
    </row>
    <row r="760" spans="1:13" s="193" customFormat="1" ht="22.5" x14ac:dyDescent="0.25">
      <c r="A760" s="222" t="s">
        <v>5932</v>
      </c>
      <c r="B760" s="223" t="s">
        <v>7234</v>
      </c>
      <c r="C760" s="224">
        <f>MIN(E762:H762)</f>
        <v>1804</v>
      </c>
      <c r="D760" s="225" t="s">
        <v>113</v>
      </c>
      <c r="E760" s="226" t="s">
        <v>13980</v>
      </c>
      <c r="F760" s="226" t="s">
        <v>13981</v>
      </c>
      <c r="G760" s="226" t="s">
        <v>13982</v>
      </c>
      <c r="H760" s="226"/>
      <c r="I760" s="215" t="s">
        <v>258</v>
      </c>
      <c r="J760" s="215"/>
      <c r="K760" s="215"/>
    </row>
    <row r="761" spans="1:13" s="193" customFormat="1" ht="22.5" x14ac:dyDescent="0.25">
      <c r="A761" s="190"/>
      <c r="B761" s="196"/>
      <c r="C761" s="4" t="s">
        <v>378</v>
      </c>
      <c r="D761" s="201"/>
      <c r="E761" s="72" t="s">
        <v>13983</v>
      </c>
      <c r="F761" s="72" t="s">
        <v>13984</v>
      </c>
      <c r="G761" s="72" t="s">
        <v>13985</v>
      </c>
      <c r="H761" s="72"/>
      <c r="I761" s="215"/>
      <c r="J761" s="215"/>
      <c r="K761" s="215"/>
    </row>
    <row r="762" spans="1:13" s="193" customFormat="1" ht="15" x14ac:dyDescent="0.25">
      <c r="A762" s="197"/>
      <c r="B762" s="198"/>
      <c r="C762" s="4" t="s">
        <v>12</v>
      </c>
      <c r="D762" s="202"/>
      <c r="E762" s="91">
        <v>1804</v>
      </c>
      <c r="F762" s="91">
        <v>2800</v>
      </c>
      <c r="G762" s="91">
        <v>2784.12</v>
      </c>
      <c r="H762" s="91"/>
      <c r="I762" s="215"/>
      <c r="J762" s="215"/>
      <c r="K762" s="215"/>
      <c r="L762" s="215"/>
      <c r="M762" s="215"/>
    </row>
    <row r="763" spans="1:13" s="193" customFormat="1" ht="15" x14ac:dyDescent="0.25">
      <c r="A763" s="197"/>
      <c r="B763" s="198"/>
      <c r="C763" s="4" t="s">
        <v>11</v>
      </c>
      <c r="D763" s="202"/>
      <c r="E763" s="72" t="s">
        <v>13986</v>
      </c>
      <c r="F763" s="72" t="s">
        <v>6639</v>
      </c>
      <c r="G763" s="72" t="s">
        <v>6639</v>
      </c>
      <c r="H763" s="72"/>
      <c r="I763" s="215"/>
      <c r="J763" s="215"/>
      <c r="K763" s="215"/>
    </row>
    <row r="764" spans="1:13" s="193" customFormat="1" ht="15" x14ac:dyDescent="0.25">
      <c r="A764" s="197"/>
      <c r="B764" s="198"/>
      <c r="C764" s="4" t="s">
        <v>10</v>
      </c>
      <c r="D764" s="202"/>
      <c r="E764" s="3" t="s">
        <v>13987</v>
      </c>
      <c r="F764" s="3" t="s">
        <v>13988</v>
      </c>
      <c r="G764" s="3" t="s">
        <v>13989</v>
      </c>
      <c r="H764" s="3"/>
      <c r="I764" s="215"/>
      <c r="J764" s="215"/>
      <c r="K764" s="215"/>
    </row>
    <row r="765" spans="1:13" s="193" customFormat="1" ht="15" x14ac:dyDescent="0.25">
      <c r="A765" s="199"/>
      <c r="B765" s="200"/>
      <c r="C765" s="4" t="s">
        <v>9</v>
      </c>
      <c r="D765" s="203"/>
      <c r="E765" s="2">
        <v>43651</v>
      </c>
      <c r="F765" s="2">
        <v>43726</v>
      </c>
      <c r="G765" s="2">
        <v>43727</v>
      </c>
      <c r="H765" s="2"/>
      <c r="I765" s="215"/>
      <c r="J765" s="215"/>
      <c r="K765" s="215"/>
    </row>
    <row r="766" spans="1:13" ht="15" x14ac:dyDescent="0.25">
      <c r="A766" s="6"/>
      <c r="B766" s="5"/>
      <c r="C766" s="5"/>
      <c r="D766" s="5"/>
      <c r="E766" s="5"/>
      <c r="F766" s="5"/>
      <c r="G766" s="5"/>
      <c r="H766" s="5"/>
    </row>
    <row r="767" spans="1:13" s="193" customFormat="1" ht="22.5" x14ac:dyDescent="0.25">
      <c r="A767" s="222" t="s">
        <v>5933</v>
      </c>
      <c r="B767" s="223" t="s">
        <v>7235</v>
      </c>
      <c r="C767" s="224">
        <f>MIN(E769:H769)</f>
        <v>1009.79</v>
      </c>
      <c r="D767" s="225" t="s">
        <v>113</v>
      </c>
      <c r="E767" s="226" t="s">
        <v>13980</v>
      </c>
      <c r="F767" s="226" t="s">
        <v>13981</v>
      </c>
      <c r="G767" s="226" t="s">
        <v>13982</v>
      </c>
      <c r="H767" s="226"/>
      <c r="I767" s="215" t="s">
        <v>258</v>
      </c>
      <c r="J767" s="215"/>
      <c r="K767" s="215"/>
    </row>
    <row r="768" spans="1:13" s="193" customFormat="1" ht="22.5" x14ac:dyDescent="0.25">
      <c r="A768" s="190"/>
      <c r="B768" s="196"/>
      <c r="C768" s="4" t="s">
        <v>378</v>
      </c>
      <c r="D768" s="201"/>
      <c r="E768" s="72" t="s">
        <v>13983</v>
      </c>
      <c r="F768" s="72" t="s">
        <v>13984</v>
      </c>
      <c r="G768" s="72" t="s">
        <v>13985</v>
      </c>
      <c r="H768" s="72"/>
      <c r="I768" s="215"/>
      <c r="J768" s="215"/>
      <c r="K768" s="215"/>
    </row>
    <row r="769" spans="1:13" s="193" customFormat="1" ht="15" x14ac:dyDescent="0.25">
      <c r="A769" s="197"/>
      <c r="B769" s="198"/>
      <c r="C769" s="4" t="s">
        <v>12</v>
      </c>
      <c r="D769" s="202"/>
      <c r="E769" s="91">
        <v>4408</v>
      </c>
      <c r="F769" s="91">
        <v>5700</v>
      </c>
      <c r="G769" s="91">
        <v>1009.79</v>
      </c>
      <c r="H769" s="91"/>
      <c r="I769" s="215"/>
      <c r="J769" s="215"/>
      <c r="K769" s="215"/>
      <c r="L769" s="215"/>
      <c r="M769" s="215"/>
    </row>
    <row r="770" spans="1:13" s="193" customFormat="1" ht="15" x14ac:dyDescent="0.25">
      <c r="A770" s="197"/>
      <c r="B770" s="198"/>
      <c r="C770" s="4" t="s">
        <v>11</v>
      </c>
      <c r="D770" s="202"/>
      <c r="E770" s="72" t="s">
        <v>13986</v>
      </c>
      <c r="F770" s="72" t="s">
        <v>6639</v>
      </c>
      <c r="G770" s="72" t="s">
        <v>6639</v>
      </c>
      <c r="H770" s="72"/>
      <c r="I770" s="215"/>
      <c r="J770" s="215"/>
      <c r="K770" s="215"/>
    </row>
    <row r="771" spans="1:13" s="193" customFormat="1" ht="15" x14ac:dyDescent="0.25">
      <c r="A771" s="197"/>
      <c r="B771" s="198"/>
      <c r="C771" s="4" t="s">
        <v>10</v>
      </c>
      <c r="D771" s="202"/>
      <c r="E771" s="3" t="s">
        <v>13987</v>
      </c>
      <c r="F771" s="3" t="s">
        <v>13988</v>
      </c>
      <c r="G771" s="3" t="s">
        <v>13989</v>
      </c>
      <c r="H771" s="3"/>
      <c r="I771" s="215"/>
      <c r="J771" s="215"/>
      <c r="K771" s="215"/>
    </row>
    <row r="772" spans="1:13" s="193" customFormat="1" ht="15" x14ac:dyDescent="0.25">
      <c r="A772" s="199"/>
      <c r="B772" s="200"/>
      <c r="C772" s="4" t="s">
        <v>9</v>
      </c>
      <c r="D772" s="203"/>
      <c r="E772" s="2">
        <v>43651</v>
      </c>
      <c r="F772" s="2">
        <v>43726</v>
      </c>
      <c r="G772" s="2">
        <v>43727</v>
      </c>
      <c r="H772" s="2"/>
      <c r="I772" s="215"/>
      <c r="J772" s="215"/>
      <c r="K772" s="215"/>
    </row>
    <row r="773" spans="1:13" ht="15" x14ac:dyDescent="0.25">
      <c r="A773" s="6"/>
      <c r="B773" s="5"/>
      <c r="C773" s="5"/>
      <c r="D773" s="5"/>
      <c r="E773" s="5"/>
      <c r="F773" s="5"/>
      <c r="G773" s="5"/>
      <c r="H773" s="5"/>
    </row>
    <row r="774" spans="1:13" s="193" customFormat="1" ht="41.45" customHeight="1" x14ac:dyDescent="0.25">
      <c r="A774" s="222" t="s">
        <v>5934</v>
      </c>
      <c r="B774" s="223" t="s">
        <v>7254</v>
      </c>
      <c r="C774" s="224">
        <f>MIN(E776:H776)</f>
        <v>6950</v>
      </c>
      <c r="D774" s="225" t="s">
        <v>113</v>
      </c>
      <c r="E774" s="226" t="s">
        <v>13646</v>
      </c>
      <c r="F774" s="226" t="s">
        <v>13963</v>
      </c>
      <c r="G774" s="226" t="s">
        <v>13964</v>
      </c>
      <c r="H774" s="226"/>
      <c r="I774" s="215" t="s">
        <v>258</v>
      </c>
      <c r="J774" s="215"/>
      <c r="K774" s="215"/>
    </row>
    <row r="775" spans="1:13" s="193" customFormat="1" ht="11.25" x14ac:dyDescent="0.25">
      <c r="A775" s="190"/>
      <c r="B775" s="196"/>
      <c r="C775" s="4" t="s">
        <v>378</v>
      </c>
      <c r="D775" s="201"/>
      <c r="E775" s="72" t="s">
        <v>13648</v>
      </c>
      <c r="F775" s="72" t="s">
        <v>13965</v>
      </c>
      <c r="G775" s="72" t="s">
        <v>13966</v>
      </c>
      <c r="H775" s="72"/>
      <c r="I775" s="215"/>
      <c r="J775" s="215"/>
      <c r="K775" s="215"/>
    </row>
    <row r="776" spans="1:13" s="193" customFormat="1" ht="15" x14ac:dyDescent="0.25">
      <c r="A776" s="197"/>
      <c r="B776" s="198"/>
      <c r="C776" s="4" t="s">
        <v>12</v>
      </c>
      <c r="D776" s="202"/>
      <c r="E776" s="91">
        <v>6950</v>
      </c>
      <c r="F776" s="91">
        <v>7287.6</v>
      </c>
      <c r="G776" s="91">
        <v>8174.3</v>
      </c>
      <c r="H776" s="91"/>
      <c r="I776" s="215"/>
      <c r="J776" s="215"/>
      <c r="K776" s="215"/>
      <c r="L776" s="215"/>
      <c r="M776" s="215"/>
    </row>
    <row r="777" spans="1:13" s="193" customFormat="1" ht="15" x14ac:dyDescent="0.25">
      <c r="A777" s="197"/>
      <c r="B777" s="198"/>
      <c r="C777" s="4" t="s">
        <v>11</v>
      </c>
      <c r="D777" s="202"/>
      <c r="E777" s="72" t="s">
        <v>13651</v>
      </c>
      <c r="F777" s="72" t="s">
        <v>13967</v>
      </c>
      <c r="G777" s="72" t="s">
        <v>13968</v>
      </c>
      <c r="H777" s="72"/>
      <c r="I777" s="215"/>
      <c r="J777" s="215"/>
      <c r="K777" s="215"/>
    </row>
    <row r="778" spans="1:13" s="193" customFormat="1" ht="15" x14ac:dyDescent="0.25">
      <c r="A778" s="197"/>
      <c r="B778" s="198"/>
      <c r="C778" s="4" t="s">
        <v>10</v>
      </c>
      <c r="D778" s="202"/>
      <c r="E778" s="3" t="s">
        <v>13653</v>
      </c>
      <c r="F778" s="3" t="s">
        <v>13969</v>
      </c>
      <c r="G778" s="3" t="s">
        <v>13970</v>
      </c>
      <c r="H778" s="3"/>
      <c r="I778" s="215"/>
      <c r="J778" s="215"/>
      <c r="K778" s="215"/>
    </row>
    <row r="779" spans="1:13" s="193" customFormat="1" ht="15" x14ac:dyDescent="0.25">
      <c r="A779" s="199"/>
      <c r="B779" s="200"/>
      <c r="C779" s="4" t="s">
        <v>9</v>
      </c>
      <c r="D779" s="203"/>
      <c r="E779" s="2">
        <v>43658</v>
      </c>
      <c r="F779" s="2">
        <v>43663</v>
      </c>
      <c r="G779" s="2">
        <v>43670</v>
      </c>
      <c r="H779" s="2"/>
      <c r="I779" s="215"/>
      <c r="J779" s="215"/>
      <c r="K779" s="215"/>
    </row>
    <row r="780" spans="1:13" ht="15" x14ac:dyDescent="0.25">
      <c r="A780" s="6"/>
      <c r="B780" s="5"/>
      <c r="C780" s="5"/>
      <c r="D780" s="5"/>
      <c r="E780" s="5"/>
      <c r="F780" s="5"/>
      <c r="G780" s="5"/>
      <c r="H780" s="5"/>
    </row>
    <row r="781" spans="1:13" s="193" customFormat="1" ht="35.450000000000003" customHeight="1" x14ac:dyDescent="0.25">
      <c r="A781" s="222" t="s">
        <v>5935</v>
      </c>
      <c r="B781" s="223" t="s">
        <v>7255</v>
      </c>
      <c r="C781" s="224">
        <f>MIN(E783:H783)</f>
        <v>6380</v>
      </c>
      <c r="D781" s="225" t="s">
        <v>113</v>
      </c>
      <c r="E781" s="226" t="s">
        <v>13991</v>
      </c>
      <c r="F781" s="226" t="s">
        <v>13992</v>
      </c>
      <c r="G781" s="226" t="s">
        <v>13993</v>
      </c>
      <c r="H781" s="226"/>
      <c r="I781" s="215" t="s">
        <v>258</v>
      </c>
      <c r="J781" s="215"/>
      <c r="K781" s="215"/>
    </row>
    <row r="782" spans="1:13" s="193" customFormat="1" ht="22.5" x14ac:dyDescent="0.25">
      <c r="A782" s="190"/>
      <c r="B782" s="196"/>
      <c r="C782" s="4" t="s">
        <v>378</v>
      </c>
      <c r="D782" s="201"/>
      <c r="E782" s="72" t="s">
        <v>13994</v>
      </c>
      <c r="F782" s="72" t="s">
        <v>13995</v>
      </c>
      <c r="G782" s="72" t="s">
        <v>13996</v>
      </c>
      <c r="H782" s="72"/>
      <c r="I782" s="215"/>
      <c r="J782" s="215"/>
      <c r="K782" s="215"/>
    </row>
    <row r="783" spans="1:13" s="193" customFormat="1" ht="15" x14ac:dyDescent="0.25">
      <c r="A783" s="197"/>
      <c r="B783" s="198"/>
      <c r="C783" s="4" t="s">
        <v>12</v>
      </c>
      <c r="D783" s="202"/>
      <c r="E783" s="91">
        <v>6380</v>
      </c>
      <c r="F783" s="91">
        <v>10449.049999999999</v>
      </c>
      <c r="G783" s="91">
        <v>10805.85</v>
      </c>
      <c r="H783" s="91"/>
      <c r="I783" s="215"/>
      <c r="J783" s="215"/>
      <c r="K783" s="215"/>
      <c r="L783" s="215"/>
      <c r="M783" s="215"/>
    </row>
    <row r="784" spans="1:13" s="193" customFormat="1" ht="15" x14ac:dyDescent="0.25">
      <c r="A784" s="197"/>
      <c r="B784" s="198"/>
      <c r="C784" s="4" t="s">
        <v>11</v>
      </c>
      <c r="D784" s="202"/>
      <c r="E784" s="72" t="s">
        <v>13997</v>
      </c>
      <c r="F784" s="72" t="s">
        <v>6639</v>
      </c>
      <c r="G784" s="72" t="s">
        <v>13998</v>
      </c>
      <c r="H784" s="72"/>
      <c r="I784" s="215"/>
      <c r="J784" s="215"/>
      <c r="K784" s="215"/>
    </row>
    <row r="785" spans="1:13" s="193" customFormat="1" ht="15" x14ac:dyDescent="0.25">
      <c r="A785" s="197"/>
      <c r="B785" s="198"/>
      <c r="C785" s="4" t="s">
        <v>10</v>
      </c>
      <c r="D785" s="202"/>
      <c r="E785" s="3" t="s">
        <v>13999</v>
      </c>
      <c r="F785" s="3" t="s">
        <v>14000</v>
      </c>
      <c r="G785" s="3" t="s">
        <v>14001</v>
      </c>
      <c r="H785" s="3"/>
      <c r="I785" s="215"/>
      <c r="J785" s="215"/>
      <c r="K785" s="215"/>
    </row>
    <row r="786" spans="1:13" s="193" customFormat="1" ht="15" x14ac:dyDescent="0.25">
      <c r="A786" s="199"/>
      <c r="B786" s="200"/>
      <c r="C786" s="4" t="s">
        <v>9</v>
      </c>
      <c r="D786" s="203"/>
      <c r="E786" s="2">
        <v>43654</v>
      </c>
      <c r="F786" s="2">
        <v>43661</v>
      </c>
      <c r="G786" s="2">
        <v>43661</v>
      </c>
      <c r="H786" s="2"/>
      <c r="I786" s="215"/>
      <c r="J786" s="215"/>
      <c r="K786" s="215"/>
    </row>
    <row r="787" spans="1:13" ht="15" x14ac:dyDescent="0.25">
      <c r="A787" s="6"/>
      <c r="B787" s="5"/>
      <c r="C787" s="5"/>
      <c r="D787" s="5"/>
      <c r="E787" s="5"/>
      <c r="F787" s="5"/>
      <c r="G787" s="5"/>
      <c r="H787" s="5"/>
    </row>
    <row r="788" spans="1:13" s="193" customFormat="1" ht="33.75" x14ac:dyDescent="0.25">
      <c r="A788" s="222" t="s">
        <v>5936</v>
      </c>
      <c r="B788" s="223" t="s">
        <v>7256</v>
      </c>
      <c r="C788" s="224">
        <f>MIN(E790:H790)</f>
        <v>3549.57</v>
      </c>
      <c r="D788" s="225" t="s">
        <v>113</v>
      </c>
      <c r="E788" s="226" t="s">
        <v>14002</v>
      </c>
      <c r="F788" s="226" t="s">
        <v>6649</v>
      </c>
      <c r="G788" s="226" t="s">
        <v>13963</v>
      </c>
      <c r="H788" s="226" t="s">
        <v>13964</v>
      </c>
      <c r="I788" s="404" t="s">
        <v>258</v>
      </c>
      <c r="J788" s="404"/>
      <c r="K788" s="404"/>
    </row>
    <row r="789" spans="1:13" s="193" customFormat="1" ht="22.5" x14ac:dyDescent="0.25">
      <c r="A789" s="190"/>
      <c r="B789" s="196"/>
      <c r="C789" s="4" t="s">
        <v>378</v>
      </c>
      <c r="D789" s="201"/>
      <c r="E789" s="72" t="s">
        <v>14003</v>
      </c>
      <c r="F789" s="72" t="s">
        <v>14004</v>
      </c>
      <c r="G789" s="72" t="s">
        <v>13965</v>
      </c>
      <c r="H789" s="72" t="s">
        <v>13966</v>
      </c>
      <c r="I789" s="404"/>
      <c r="J789" s="404"/>
      <c r="K789" s="404"/>
    </row>
    <row r="790" spans="1:13" s="193" customFormat="1" ht="15" x14ac:dyDescent="0.25">
      <c r="A790" s="197"/>
      <c r="B790" s="198"/>
      <c r="C790" s="4" t="s">
        <v>12</v>
      </c>
      <c r="D790" s="202"/>
      <c r="E790" s="91">
        <v>3600</v>
      </c>
      <c r="F790" s="91">
        <v>5341.57</v>
      </c>
      <c r="G790" s="91">
        <v>8468.4</v>
      </c>
      <c r="H790" s="91">
        <v>3549.57</v>
      </c>
      <c r="I790" s="404"/>
      <c r="J790" s="404"/>
      <c r="K790" s="404"/>
      <c r="L790" s="404"/>
      <c r="M790" s="404"/>
    </row>
    <row r="791" spans="1:13" s="193" customFormat="1" ht="15" x14ac:dyDescent="0.25">
      <c r="A791" s="197"/>
      <c r="B791" s="198"/>
      <c r="C791" s="4" t="s">
        <v>11</v>
      </c>
      <c r="D791" s="202"/>
      <c r="E791" s="72" t="s">
        <v>13651</v>
      </c>
      <c r="F791" s="72" t="s">
        <v>6650</v>
      </c>
      <c r="G791" s="72" t="s">
        <v>13967</v>
      </c>
      <c r="H791" s="72" t="s">
        <v>13968</v>
      </c>
      <c r="I791" s="404"/>
      <c r="J791" s="404"/>
      <c r="K791" s="404"/>
    </row>
    <row r="792" spans="1:13" s="193" customFormat="1" ht="15" x14ac:dyDescent="0.25">
      <c r="A792" s="197"/>
      <c r="B792" s="198"/>
      <c r="C792" s="4" t="s">
        <v>10</v>
      </c>
      <c r="D792" s="202"/>
      <c r="E792" s="3" t="s">
        <v>13653</v>
      </c>
      <c r="F792" s="3" t="s">
        <v>6652</v>
      </c>
      <c r="G792" s="3" t="s">
        <v>13969</v>
      </c>
      <c r="H792" s="3" t="s">
        <v>13970</v>
      </c>
      <c r="I792" s="404"/>
      <c r="J792" s="404"/>
      <c r="K792" s="404"/>
    </row>
    <row r="793" spans="1:13" s="193" customFormat="1" ht="15" x14ac:dyDescent="0.25">
      <c r="A793" s="199"/>
      <c r="B793" s="200"/>
      <c r="C793" s="4" t="s">
        <v>9</v>
      </c>
      <c r="D793" s="203"/>
      <c r="E793" s="2">
        <v>43662</v>
      </c>
      <c r="F793" s="2">
        <v>43644</v>
      </c>
      <c r="G793" s="2">
        <v>43663</v>
      </c>
      <c r="H793" s="2">
        <v>43670</v>
      </c>
      <c r="I793" s="404"/>
      <c r="J793" s="404"/>
      <c r="K793" s="404"/>
    </row>
    <row r="794" spans="1:13" ht="15" x14ac:dyDescent="0.25">
      <c r="A794" s="6"/>
      <c r="B794" s="5"/>
      <c r="C794" s="5"/>
      <c r="D794" s="5"/>
      <c r="E794" s="5"/>
      <c r="F794" s="5"/>
      <c r="G794" s="5"/>
      <c r="H794" s="5"/>
    </row>
    <row r="795" spans="1:13" s="193" customFormat="1" ht="33.75" x14ac:dyDescent="0.25">
      <c r="A795" s="222" t="s">
        <v>5937</v>
      </c>
      <c r="B795" s="223" t="s">
        <v>7257</v>
      </c>
      <c r="C795" s="224">
        <f>MIN(E797:H797)</f>
        <v>2670</v>
      </c>
      <c r="D795" s="225" t="s">
        <v>113</v>
      </c>
      <c r="E795" s="226" t="s">
        <v>14002</v>
      </c>
      <c r="F795" s="226" t="s">
        <v>6649</v>
      </c>
      <c r="G795" s="226" t="s">
        <v>13963</v>
      </c>
      <c r="H795" s="226" t="s">
        <v>13964</v>
      </c>
      <c r="I795" s="404" t="s">
        <v>258</v>
      </c>
      <c r="J795" s="404"/>
      <c r="K795" s="404"/>
    </row>
    <row r="796" spans="1:13" s="193" customFormat="1" ht="22.5" x14ac:dyDescent="0.25">
      <c r="A796" s="190"/>
      <c r="B796" s="196"/>
      <c r="C796" s="4" t="s">
        <v>378</v>
      </c>
      <c r="D796" s="201"/>
      <c r="E796" s="72" t="s">
        <v>14003</v>
      </c>
      <c r="F796" s="72" t="s">
        <v>14004</v>
      </c>
      <c r="G796" s="72" t="s">
        <v>13965</v>
      </c>
      <c r="H796" s="72" t="s">
        <v>13966</v>
      </c>
      <c r="I796" s="404"/>
      <c r="J796" s="404"/>
      <c r="K796" s="404"/>
    </row>
    <row r="797" spans="1:13" s="193" customFormat="1" ht="15" x14ac:dyDescent="0.25">
      <c r="A797" s="197"/>
      <c r="B797" s="198"/>
      <c r="C797" s="4" t="s">
        <v>12</v>
      </c>
      <c r="D797" s="202"/>
      <c r="E797" s="91">
        <v>2670</v>
      </c>
      <c r="F797" s="91">
        <v>3926.45</v>
      </c>
      <c r="G797" s="91">
        <v>4010.4</v>
      </c>
      <c r="H797" s="91">
        <v>3316.59</v>
      </c>
      <c r="I797" s="404"/>
      <c r="J797" s="404"/>
      <c r="K797" s="404"/>
      <c r="L797" s="404"/>
      <c r="M797" s="404"/>
    </row>
    <row r="798" spans="1:13" s="193" customFormat="1" ht="15" x14ac:dyDescent="0.25">
      <c r="A798" s="197"/>
      <c r="B798" s="198"/>
      <c r="C798" s="4" t="s">
        <v>11</v>
      </c>
      <c r="D798" s="202"/>
      <c r="E798" s="72" t="s">
        <v>13651</v>
      </c>
      <c r="F798" s="72" t="s">
        <v>6650</v>
      </c>
      <c r="G798" s="72" t="s">
        <v>13967</v>
      </c>
      <c r="H798" s="72" t="s">
        <v>13968</v>
      </c>
      <c r="I798" s="404"/>
      <c r="J798" s="404"/>
      <c r="K798" s="404"/>
    </row>
    <row r="799" spans="1:13" s="193" customFormat="1" ht="15" x14ac:dyDescent="0.25">
      <c r="A799" s="197"/>
      <c r="B799" s="198"/>
      <c r="C799" s="4" t="s">
        <v>10</v>
      </c>
      <c r="D799" s="202"/>
      <c r="E799" s="3" t="s">
        <v>13653</v>
      </c>
      <c r="F799" s="3" t="s">
        <v>6652</v>
      </c>
      <c r="G799" s="3" t="s">
        <v>13969</v>
      </c>
      <c r="H799" s="3" t="s">
        <v>13970</v>
      </c>
      <c r="I799" s="404"/>
      <c r="J799" s="404"/>
      <c r="K799" s="404"/>
    </row>
    <row r="800" spans="1:13" s="193" customFormat="1" ht="15" x14ac:dyDescent="0.25">
      <c r="A800" s="199"/>
      <c r="B800" s="200"/>
      <c r="C800" s="4" t="s">
        <v>9</v>
      </c>
      <c r="D800" s="203"/>
      <c r="E800" s="2">
        <v>43662</v>
      </c>
      <c r="F800" s="2">
        <v>43644</v>
      </c>
      <c r="G800" s="2">
        <v>43663</v>
      </c>
      <c r="H800" s="2">
        <v>43670</v>
      </c>
      <c r="I800" s="404"/>
      <c r="J800" s="404"/>
      <c r="K800" s="404"/>
    </row>
    <row r="801" spans="1:13" ht="15" x14ac:dyDescent="0.25">
      <c r="A801" s="6"/>
      <c r="B801" s="5"/>
      <c r="C801" s="5"/>
      <c r="D801" s="5"/>
      <c r="E801" s="5"/>
      <c r="F801" s="5"/>
      <c r="G801" s="5"/>
      <c r="H801" s="5"/>
    </row>
    <row r="802" spans="1:13" s="193" customFormat="1" ht="37.9" customHeight="1" x14ac:dyDescent="0.25">
      <c r="A802" s="222" t="s">
        <v>5938</v>
      </c>
      <c r="B802" s="223" t="s">
        <v>7258</v>
      </c>
      <c r="C802" s="224">
        <f>MIN(E804:H804)</f>
        <v>688.01</v>
      </c>
      <c r="D802" s="225" t="s">
        <v>113</v>
      </c>
      <c r="E802" s="226" t="s">
        <v>14005</v>
      </c>
      <c r="F802" s="226" t="s">
        <v>14006</v>
      </c>
      <c r="G802" s="226" t="s">
        <v>14007</v>
      </c>
      <c r="H802" s="226"/>
      <c r="I802" s="215" t="s">
        <v>258</v>
      </c>
      <c r="J802" s="215"/>
      <c r="K802" s="215"/>
    </row>
    <row r="803" spans="1:13" s="193" customFormat="1" ht="22.5" x14ac:dyDescent="0.25">
      <c r="A803" s="190"/>
      <c r="B803" s="196"/>
      <c r="C803" s="4" t="s">
        <v>378</v>
      </c>
      <c r="D803" s="201"/>
      <c r="E803" s="72" t="s">
        <v>14008</v>
      </c>
      <c r="F803" s="72" t="s">
        <v>14009</v>
      </c>
      <c r="G803" s="72" t="s">
        <v>14010</v>
      </c>
      <c r="H803" s="72"/>
      <c r="I803" s="215"/>
      <c r="J803" s="215"/>
      <c r="K803" s="215"/>
    </row>
    <row r="804" spans="1:13" s="193" customFormat="1" ht="15" x14ac:dyDescent="0.25">
      <c r="A804" s="197"/>
      <c r="B804" s="198"/>
      <c r="C804" s="4" t="s">
        <v>12</v>
      </c>
      <c r="D804" s="202"/>
      <c r="E804" s="91">
        <v>688.01</v>
      </c>
      <c r="F804" s="91">
        <v>748</v>
      </c>
      <c r="G804" s="91">
        <v>757.02</v>
      </c>
      <c r="H804" s="91"/>
      <c r="I804" s="215"/>
      <c r="J804" s="215"/>
      <c r="K804" s="215"/>
      <c r="L804" s="215"/>
      <c r="M804" s="215"/>
    </row>
    <row r="805" spans="1:13" s="193" customFormat="1" ht="15" x14ac:dyDescent="0.25">
      <c r="A805" s="197"/>
      <c r="B805" s="198"/>
      <c r="C805" s="4" t="s">
        <v>11</v>
      </c>
      <c r="D805" s="202"/>
      <c r="E805" s="72" t="s">
        <v>14011</v>
      </c>
      <c r="F805" s="72" t="s">
        <v>14012</v>
      </c>
      <c r="G805" s="72" t="s">
        <v>14013</v>
      </c>
      <c r="H805" s="72"/>
      <c r="I805" s="215"/>
      <c r="J805" s="215"/>
      <c r="K805" s="215"/>
    </row>
    <row r="806" spans="1:13" s="193" customFormat="1" ht="15" x14ac:dyDescent="0.25">
      <c r="A806" s="197"/>
      <c r="B806" s="198"/>
      <c r="C806" s="4" t="s">
        <v>10</v>
      </c>
      <c r="D806" s="202"/>
      <c r="E806" s="3" t="s">
        <v>14014</v>
      </c>
      <c r="F806" s="3" t="s">
        <v>14015</v>
      </c>
      <c r="G806" s="3" t="s">
        <v>7267</v>
      </c>
      <c r="H806" s="3"/>
      <c r="I806" s="215"/>
      <c r="J806" s="215"/>
      <c r="K806" s="215"/>
    </row>
    <row r="807" spans="1:13" s="193" customFormat="1" ht="15" x14ac:dyDescent="0.25">
      <c r="A807" s="199"/>
      <c r="B807" s="200"/>
      <c r="C807" s="4" t="s">
        <v>9</v>
      </c>
      <c r="D807" s="203"/>
      <c r="E807" s="2">
        <v>43734</v>
      </c>
      <c r="F807" s="2">
        <v>43651</v>
      </c>
      <c r="G807" s="2">
        <v>43651</v>
      </c>
      <c r="H807" s="2"/>
      <c r="I807" s="215"/>
      <c r="J807" s="215"/>
      <c r="K807" s="215"/>
    </row>
    <row r="808" spans="1:13" ht="15" x14ac:dyDescent="0.25">
      <c r="A808" s="6"/>
      <c r="B808" s="5"/>
      <c r="C808" s="5"/>
      <c r="D808" s="5"/>
      <c r="E808" s="5"/>
      <c r="F808" s="5"/>
      <c r="G808" s="5"/>
      <c r="H808" s="5"/>
    </row>
    <row r="809" spans="1:13" s="193" customFormat="1" ht="33.6" customHeight="1" x14ac:dyDescent="0.25">
      <c r="A809" s="222" t="s">
        <v>5939</v>
      </c>
      <c r="B809" s="223" t="s">
        <v>7333</v>
      </c>
      <c r="C809" s="224">
        <f>MIN(E811:H811)</f>
        <v>411.3</v>
      </c>
      <c r="D809" s="225" t="s">
        <v>113</v>
      </c>
      <c r="E809" s="226" t="s">
        <v>7334</v>
      </c>
      <c r="F809" s="226" t="s">
        <v>14016</v>
      </c>
      <c r="G809" s="226" t="s">
        <v>14017</v>
      </c>
      <c r="H809" s="226"/>
      <c r="I809" s="215" t="s">
        <v>258</v>
      </c>
      <c r="J809" s="215"/>
      <c r="K809" s="215"/>
    </row>
    <row r="810" spans="1:13" s="193" customFormat="1" ht="22.5" x14ac:dyDescent="0.25">
      <c r="A810" s="190"/>
      <c r="B810" s="196"/>
      <c r="C810" s="4" t="s">
        <v>378</v>
      </c>
      <c r="D810" s="201"/>
      <c r="E810" s="72" t="s">
        <v>13670</v>
      </c>
      <c r="F810" s="72" t="s">
        <v>14018</v>
      </c>
      <c r="G810" s="72" t="s">
        <v>14019</v>
      </c>
      <c r="H810" s="72"/>
      <c r="I810" s="215"/>
      <c r="J810" s="215"/>
      <c r="K810" s="215"/>
    </row>
    <row r="811" spans="1:13" s="193" customFormat="1" ht="15" x14ac:dyDescent="0.25">
      <c r="A811" s="197"/>
      <c r="B811" s="198"/>
      <c r="C811" s="4" t="s">
        <v>12</v>
      </c>
      <c r="D811" s="202"/>
      <c r="E811" s="91">
        <v>540.33000000000004</v>
      </c>
      <c r="F811" s="91">
        <v>422.1</v>
      </c>
      <c r="G811" s="91">
        <v>411.3</v>
      </c>
      <c r="H811" s="91"/>
      <c r="I811" s="215"/>
      <c r="J811" s="215"/>
      <c r="K811" s="215"/>
      <c r="L811" s="215"/>
      <c r="M811" s="215"/>
    </row>
    <row r="812" spans="1:13" s="193" customFormat="1" ht="15" x14ac:dyDescent="0.25">
      <c r="A812" s="197"/>
      <c r="B812" s="198"/>
      <c r="C812" s="4" t="s">
        <v>11</v>
      </c>
      <c r="D812" s="202"/>
      <c r="E812" s="72" t="s">
        <v>7268</v>
      </c>
      <c r="F812" s="72" t="s">
        <v>14020</v>
      </c>
      <c r="G812" s="72" t="s">
        <v>14021</v>
      </c>
      <c r="H812" s="72"/>
      <c r="I812" s="215"/>
      <c r="J812" s="215"/>
      <c r="K812" s="215"/>
    </row>
    <row r="813" spans="1:13" s="193" customFormat="1" ht="15" x14ac:dyDescent="0.25">
      <c r="A813" s="197"/>
      <c r="B813" s="198"/>
      <c r="C813" s="4" t="s">
        <v>10</v>
      </c>
      <c r="D813" s="202"/>
      <c r="E813" s="3" t="s">
        <v>7269</v>
      </c>
      <c r="F813" s="3" t="s">
        <v>14022</v>
      </c>
      <c r="G813" s="3" t="s">
        <v>14023</v>
      </c>
      <c r="H813" s="3"/>
      <c r="I813" s="215"/>
      <c r="J813" s="215"/>
      <c r="K813" s="215"/>
    </row>
    <row r="814" spans="1:13" s="193" customFormat="1" ht="15" x14ac:dyDescent="0.25">
      <c r="A814" s="199"/>
      <c r="B814" s="200"/>
      <c r="C814" s="4" t="s">
        <v>9</v>
      </c>
      <c r="D814" s="203"/>
      <c r="E814" s="2">
        <v>43651</v>
      </c>
      <c r="F814" s="2">
        <v>43734</v>
      </c>
      <c r="G814" s="2">
        <v>43734</v>
      </c>
      <c r="H814" s="2"/>
      <c r="I814" s="215"/>
      <c r="J814" s="215"/>
      <c r="K814" s="215"/>
    </row>
    <row r="815" spans="1:13" ht="15" x14ac:dyDescent="0.25">
      <c r="A815" s="6"/>
      <c r="B815" s="5"/>
      <c r="C815" s="5"/>
      <c r="D815" s="5"/>
      <c r="E815" s="5"/>
      <c r="F815" s="5"/>
      <c r="G815" s="5"/>
      <c r="H815" s="5"/>
    </row>
    <row r="816" spans="1:13" s="193" customFormat="1" ht="45" x14ac:dyDescent="0.25">
      <c r="A816" s="222" t="s">
        <v>5940</v>
      </c>
      <c r="B816" s="223" t="s">
        <v>7335</v>
      </c>
      <c r="C816" s="224">
        <f>MIN(E818:H818)</f>
        <v>3277.41</v>
      </c>
      <c r="D816" s="225" t="s">
        <v>113</v>
      </c>
      <c r="E816" s="226" t="s">
        <v>14024</v>
      </c>
      <c r="F816" s="226" t="s">
        <v>7334</v>
      </c>
      <c r="G816" s="226" t="s">
        <v>14025</v>
      </c>
      <c r="H816" s="226"/>
      <c r="I816" s="215" t="s">
        <v>258</v>
      </c>
      <c r="J816" s="215"/>
      <c r="K816" s="215"/>
    </row>
    <row r="817" spans="1:13" s="193" customFormat="1" ht="22.5" x14ac:dyDescent="0.25">
      <c r="A817" s="190"/>
      <c r="B817" s="196"/>
      <c r="C817" s="4" t="s">
        <v>378</v>
      </c>
      <c r="D817" s="201"/>
      <c r="E817" s="72" t="s">
        <v>14026</v>
      </c>
      <c r="F817" s="72" t="s">
        <v>13670</v>
      </c>
      <c r="G817" s="72" t="s">
        <v>14027</v>
      </c>
      <c r="H817" s="72"/>
      <c r="I817" s="215"/>
      <c r="J817" s="215"/>
      <c r="K817" s="215"/>
    </row>
    <row r="818" spans="1:13" s="193" customFormat="1" ht="15" x14ac:dyDescent="0.25">
      <c r="A818" s="197"/>
      <c r="B818" s="198"/>
      <c r="C818" s="4" t="s">
        <v>12</v>
      </c>
      <c r="D818" s="202"/>
      <c r="E818" s="91">
        <v>3449.9</v>
      </c>
      <c r="F818" s="91">
        <v>4022.25</v>
      </c>
      <c r="G818" s="91">
        <v>3277.41</v>
      </c>
      <c r="H818" s="91"/>
      <c r="I818" s="215"/>
      <c r="J818" s="215"/>
      <c r="K818" s="215"/>
      <c r="L818" s="215"/>
      <c r="M818" s="215"/>
    </row>
    <row r="819" spans="1:13" s="193" customFormat="1" ht="45" x14ac:dyDescent="0.25">
      <c r="A819" s="197"/>
      <c r="B819" s="198"/>
      <c r="C819" s="4" t="s">
        <v>11</v>
      </c>
      <c r="D819" s="202"/>
      <c r="E819" s="72" t="s">
        <v>14028</v>
      </c>
      <c r="F819" s="72" t="s">
        <v>7268</v>
      </c>
      <c r="G819" s="72" t="s">
        <v>14029</v>
      </c>
      <c r="H819" s="72"/>
      <c r="I819" s="215"/>
      <c r="J819" s="215"/>
      <c r="K819" s="215"/>
    </row>
    <row r="820" spans="1:13" s="193" customFormat="1" ht="15" x14ac:dyDescent="0.25">
      <c r="A820" s="197"/>
      <c r="B820" s="198"/>
      <c r="C820" s="4" t="s">
        <v>10</v>
      </c>
      <c r="D820" s="202"/>
      <c r="E820" s="3" t="s">
        <v>7270</v>
      </c>
      <c r="F820" s="3" t="s">
        <v>7269</v>
      </c>
      <c r="G820" s="3" t="s">
        <v>14030</v>
      </c>
      <c r="H820" s="3"/>
      <c r="I820" s="215"/>
      <c r="J820" s="215"/>
      <c r="K820" s="215"/>
    </row>
    <row r="821" spans="1:13" s="193" customFormat="1" ht="15" x14ac:dyDescent="0.25">
      <c r="A821" s="199"/>
      <c r="B821" s="200"/>
      <c r="C821" s="4" t="s">
        <v>9</v>
      </c>
      <c r="D821" s="203"/>
      <c r="E821" s="2">
        <v>43651</v>
      </c>
      <c r="F821" s="2">
        <v>43651</v>
      </c>
      <c r="G821" s="2">
        <v>43651</v>
      </c>
      <c r="H821" s="2"/>
      <c r="I821" s="215"/>
      <c r="J821" s="215"/>
      <c r="K821" s="215"/>
    </row>
    <row r="822" spans="1:13" ht="15" x14ac:dyDescent="0.25">
      <c r="A822" s="6"/>
      <c r="B822" s="5"/>
      <c r="C822" s="5"/>
      <c r="D822" s="5"/>
      <c r="E822" s="5"/>
      <c r="F822" s="5"/>
      <c r="G822" s="5"/>
      <c r="H822" s="5"/>
    </row>
    <row r="823" spans="1:13" s="193" customFormat="1" ht="27.6" customHeight="1" x14ac:dyDescent="0.25">
      <c r="A823" s="222" t="s">
        <v>5941</v>
      </c>
      <c r="B823" s="223" t="s">
        <v>7259</v>
      </c>
      <c r="C823" s="224">
        <f>MIN(E825:H825)</f>
        <v>2664.54</v>
      </c>
      <c r="D823" s="225" t="s">
        <v>113</v>
      </c>
      <c r="E823" s="226" t="s">
        <v>14031</v>
      </c>
      <c r="F823" s="226" t="s">
        <v>14005</v>
      </c>
      <c r="G823" s="226" t="s">
        <v>14032</v>
      </c>
      <c r="H823" s="226"/>
      <c r="I823" s="215" t="s">
        <v>258</v>
      </c>
      <c r="J823" s="215"/>
      <c r="K823" s="215"/>
    </row>
    <row r="824" spans="1:13" s="193" customFormat="1" ht="22.5" x14ac:dyDescent="0.25">
      <c r="A824" s="190"/>
      <c r="B824" s="196"/>
      <c r="C824" s="4" t="s">
        <v>378</v>
      </c>
      <c r="D824" s="201"/>
      <c r="E824" s="72" t="s">
        <v>14033</v>
      </c>
      <c r="F824" s="72" t="s">
        <v>14008</v>
      </c>
      <c r="G824" s="72" t="s">
        <v>14034</v>
      </c>
      <c r="H824" s="72"/>
      <c r="I824" s="215"/>
      <c r="J824" s="215"/>
      <c r="K824" s="215"/>
    </row>
    <row r="825" spans="1:13" s="193" customFormat="1" ht="15" x14ac:dyDescent="0.25">
      <c r="A825" s="197"/>
      <c r="B825" s="198"/>
      <c r="C825" s="4" t="s">
        <v>12</v>
      </c>
      <c r="D825" s="202"/>
      <c r="E825" s="91">
        <v>3650</v>
      </c>
      <c r="F825" s="91">
        <v>2664.54</v>
      </c>
      <c r="G825" s="91">
        <v>3040.87</v>
      </c>
      <c r="H825" s="91"/>
      <c r="I825" s="215"/>
      <c r="J825" s="215"/>
      <c r="K825" s="215"/>
      <c r="L825" s="215"/>
      <c r="M825" s="215"/>
    </row>
    <row r="826" spans="1:13" s="193" customFormat="1" ht="15" x14ac:dyDescent="0.25">
      <c r="A826" s="197"/>
      <c r="B826" s="198"/>
      <c r="C826" s="4" t="s">
        <v>11</v>
      </c>
      <c r="D826" s="202"/>
      <c r="E826" s="72" t="s">
        <v>14035</v>
      </c>
      <c r="F826" s="72" t="s">
        <v>14011</v>
      </c>
      <c r="G826" s="72" t="s">
        <v>14036</v>
      </c>
      <c r="H826" s="72"/>
      <c r="I826" s="215"/>
      <c r="J826" s="215"/>
      <c r="K826" s="215"/>
    </row>
    <row r="827" spans="1:13" s="193" customFormat="1" ht="15" x14ac:dyDescent="0.25">
      <c r="A827" s="197"/>
      <c r="B827" s="198"/>
      <c r="C827" s="4" t="s">
        <v>10</v>
      </c>
      <c r="D827" s="202"/>
      <c r="E827" s="3" t="s">
        <v>14037</v>
      </c>
      <c r="F827" s="3" t="s">
        <v>14014</v>
      </c>
      <c r="G827" s="3" t="s">
        <v>14038</v>
      </c>
      <c r="H827" s="3"/>
      <c r="I827" s="215"/>
      <c r="J827" s="215"/>
      <c r="K827" s="215"/>
    </row>
    <row r="828" spans="1:13" s="193" customFormat="1" ht="15" x14ac:dyDescent="0.25">
      <c r="A828" s="199"/>
      <c r="B828" s="200"/>
      <c r="C828" s="4" t="s">
        <v>9</v>
      </c>
      <c r="D828" s="203"/>
      <c r="E828" s="2">
        <v>43651</v>
      </c>
      <c r="F828" s="2">
        <v>43734</v>
      </c>
      <c r="G828" s="2">
        <v>43734</v>
      </c>
      <c r="H828" s="2"/>
      <c r="I828" s="215"/>
      <c r="J828" s="215"/>
      <c r="K828" s="215"/>
    </row>
    <row r="829" spans="1:13" ht="15" x14ac:dyDescent="0.25">
      <c r="A829" s="6"/>
      <c r="B829" s="5"/>
      <c r="C829" s="5"/>
      <c r="D829" s="5"/>
      <c r="E829" s="5"/>
      <c r="F829" s="5"/>
      <c r="G829" s="5"/>
      <c r="H829" s="5"/>
    </row>
    <row r="830" spans="1:13" s="193" customFormat="1" ht="31.15" customHeight="1" x14ac:dyDescent="0.25">
      <c r="A830" s="222" t="s">
        <v>5942</v>
      </c>
      <c r="B830" s="223" t="s">
        <v>7336</v>
      </c>
      <c r="C830" s="224">
        <f>MIN(E832:H832)</f>
        <v>2641.14</v>
      </c>
      <c r="D830" s="225" t="s">
        <v>113</v>
      </c>
      <c r="E830" s="226" t="s">
        <v>7334</v>
      </c>
      <c r="F830" s="226" t="s">
        <v>14039</v>
      </c>
      <c r="G830" s="226" t="s">
        <v>14040</v>
      </c>
      <c r="H830" s="226"/>
      <c r="I830" s="215" t="s">
        <v>258</v>
      </c>
      <c r="J830" s="215"/>
      <c r="K830" s="215"/>
    </row>
    <row r="831" spans="1:13" s="193" customFormat="1" ht="22.5" x14ac:dyDescent="0.25">
      <c r="A831" s="190"/>
      <c r="B831" s="196"/>
      <c r="C831" s="4" t="s">
        <v>378</v>
      </c>
      <c r="D831" s="201"/>
      <c r="E831" s="72" t="s">
        <v>13670</v>
      </c>
      <c r="F831" s="72" t="s">
        <v>14041</v>
      </c>
      <c r="G831" s="72" t="s">
        <v>14042</v>
      </c>
      <c r="H831" s="72"/>
      <c r="I831" s="215"/>
      <c r="J831" s="215"/>
      <c r="K831" s="215"/>
    </row>
    <row r="832" spans="1:13" s="193" customFormat="1" ht="15" x14ac:dyDescent="0.25">
      <c r="A832" s="197"/>
      <c r="B832" s="198"/>
      <c r="C832" s="4" t="s">
        <v>12</v>
      </c>
      <c r="D832" s="202"/>
      <c r="E832" s="91">
        <v>2864.4</v>
      </c>
      <c r="F832" s="91">
        <v>3105.27</v>
      </c>
      <c r="G832" s="91">
        <v>2641.14</v>
      </c>
      <c r="H832" s="91"/>
      <c r="I832" s="215"/>
      <c r="J832" s="215"/>
      <c r="K832" s="215"/>
      <c r="L832" s="215"/>
      <c r="M832" s="215"/>
    </row>
    <row r="833" spans="1:13" s="193" customFormat="1" ht="15" x14ac:dyDescent="0.25">
      <c r="A833" s="197"/>
      <c r="B833" s="198"/>
      <c r="C833" s="4" t="s">
        <v>11</v>
      </c>
      <c r="D833" s="202"/>
      <c r="E833" s="72" t="s">
        <v>7268</v>
      </c>
      <c r="F833" s="72" t="s">
        <v>14043</v>
      </c>
      <c r="G833" s="72" t="s">
        <v>14044</v>
      </c>
      <c r="H833" s="72"/>
      <c r="I833" s="215"/>
      <c r="J833" s="215"/>
      <c r="K833" s="215"/>
    </row>
    <row r="834" spans="1:13" s="193" customFormat="1" ht="15" x14ac:dyDescent="0.25">
      <c r="A834" s="197"/>
      <c r="B834" s="198"/>
      <c r="C834" s="4" t="s">
        <v>10</v>
      </c>
      <c r="D834" s="202"/>
      <c r="E834" s="3" t="s">
        <v>7269</v>
      </c>
      <c r="F834" s="3" t="s">
        <v>14045</v>
      </c>
      <c r="G834" s="3" t="s">
        <v>14046</v>
      </c>
      <c r="H834" s="3"/>
      <c r="I834" s="215"/>
      <c r="J834" s="215"/>
      <c r="K834" s="215"/>
    </row>
    <row r="835" spans="1:13" s="193" customFormat="1" ht="15" x14ac:dyDescent="0.25">
      <c r="A835" s="199"/>
      <c r="B835" s="200"/>
      <c r="C835" s="4" t="s">
        <v>9</v>
      </c>
      <c r="D835" s="203"/>
      <c r="E835" s="2">
        <v>43644</v>
      </c>
      <c r="F835" s="2">
        <v>43734</v>
      </c>
      <c r="G835" s="2">
        <v>43644</v>
      </c>
      <c r="H835" s="2"/>
      <c r="I835" s="215"/>
      <c r="J835" s="215"/>
      <c r="K835" s="215"/>
    </row>
    <row r="836" spans="1:13" ht="15" x14ac:dyDescent="0.25">
      <c r="A836" s="6"/>
      <c r="B836" s="5"/>
      <c r="C836" s="5"/>
      <c r="D836" s="5"/>
      <c r="E836" s="5"/>
      <c r="F836" s="5"/>
      <c r="G836" s="5"/>
      <c r="H836" s="5"/>
    </row>
    <row r="837" spans="1:13" s="193" customFormat="1" ht="34.9" customHeight="1" x14ac:dyDescent="0.25">
      <c r="A837" s="222" t="s">
        <v>5943</v>
      </c>
      <c r="B837" s="223" t="s">
        <v>7337</v>
      </c>
      <c r="C837" s="224">
        <f>MIN(E839:H839)</f>
        <v>5858.07</v>
      </c>
      <c r="D837" s="225" t="s">
        <v>113</v>
      </c>
      <c r="E837" s="226" t="s">
        <v>7334</v>
      </c>
      <c r="F837" s="226" t="s">
        <v>14005</v>
      </c>
      <c r="G837" s="226" t="s">
        <v>14047</v>
      </c>
      <c r="H837" s="226"/>
      <c r="I837" s="215" t="s">
        <v>258</v>
      </c>
      <c r="J837" s="215"/>
      <c r="K837" s="215"/>
    </row>
    <row r="838" spans="1:13" s="193" customFormat="1" ht="22.5" x14ac:dyDescent="0.25">
      <c r="A838" s="190"/>
      <c r="B838" s="196"/>
      <c r="C838" s="4" t="s">
        <v>378</v>
      </c>
      <c r="D838" s="201"/>
      <c r="E838" s="72" t="s">
        <v>13670</v>
      </c>
      <c r="F838" s="72" t="s">
        <v>14008</v>
      </c>
      <c r="G838" s="72" t="s">
        <v>14048</v>
      </c>
      <c r="H838" s="72"/>
      <c r="I838" s="215"/>
      <c r="J838" s="215"/>
      <c r="K838" s="215"/>
    </row>
    <row r="839" spans="1:13" s="193" customFormat="1" ht="15" x14ac:dyDescent="0.25">
      <c r="A839" s="197"/>
      <c r="B839" s="198"/>
      <c r="C839" s="4" t="s">
        <v>12</v>
      </c>
      <c r="D839" s="202"/>
      <c r="E839" s="91">
        <v>5951.07</v>
      </c>
      <c r="F839" s="91">
        <v>6780.1</v>
      </c>
      <c r="G839" s="91">
        <v>5858.07</v>
      </c>
      <c r="H839" s="91"/>
      <c r="I839" s="215"/>
      <c r="J839" s="215"/>
      <c r="K839" s="215"/>
      <c r="L839" s="215"/>
      <c r="M839" s="215"/>
    </row>
    <row r="840" spans="1:13" s="193" customFormat="1" ht="15" x14ac:dyDescent="0.25">
      <c r="A840" s="197"/>
      <c r="B840" s="198"/>
      <c r="C840" s="4" t="s">
        <v>11</v>
      </c>
      <c r="D840" s="202"/>
      <c r="E840" s="72" t="s">
        <v>7268</v>
      </c>
      <c r="F840" s="72" t="s">
        <v>14011</v>
      </c>
      <c r="G840" s="72" t="s">
        <v>14049</v>
      </c>
      <c r="H840" s="72"/>
      <c r="I840" s="215"/>
      <c r="J840" s="215"/>
      <c r="K840" s="215"/>
    </row>
    <row r="841" spans="1:13" s="193" customFormat="1" ht="15" x14ac:dyDescent="0.25">
      <c r="A841" s="197"/>
      <c r="B841" s="198"/>
      <c r="C841" s="4" t="s">
        <v>10</v>
      </c>
      <c r="D841" s="202"/>
      <c r="E841" s="3" t="s">
        <v>7269</v>
      </c>
      <c r="F841" s="3" t="s">
        <v>14014</v>
      </c>
      <c r="G841" s="3" t="s">
        <v>14050</v>
      </c>
      <c r="H841" s="3"/>
      <c r="I841" s="215"/>
      <c r="J841" s="215"/>
      <c r="K841" s="215"/>
    </row>
    <row r="842" spans="1:13" s="193" customFormat="1" ht="15" x14ac:dyDescent="0.25">
      <c r="A842" s="199"/>
      <c r="B842" s="200"/>
      <c r="C842" s="4" t="s">
        <v>9</v>
      </c>
      <c r="D842" s="203"/>
      <c r="E842" s="2">
        <v>43649</v>
      </c>
      <c r="F842" s="2">
        <v>43734</v>
      </c>
      <c r="G842" s="2">
        <v>43649</v>
      </c>
      <c r="H842" s="2"/>
      <c r="I842" s="215"/>
      <c r="J842" s="215"/>
      <c r="K842" s="215"/>
    </row>
    <row r="843" spans="1:13" ht="15" x14ac:dyDescent="0.25">
      <c r="A843" s="6"/>
      <c r="B843" s="5"/>
      <c r="C843" s="5"/>
      <c r="D843" s="5"/>
      <c r="E843" s="5"/>
      <c r="F843" s="5"/>
      <c r="G843" s="5"/>
      <c r="H843" s="5"/>
    </row>
    <row r="844" spans="1:13" s="193" customFormat="1" ht="28.15" customHeight="1" x14ac:dyDescent="0.25">
      <c r="A844" s="222" t="s">
        <v>5944</v>
      </c>
      <c r="B844" s="223" t="s">
        <v>7338</v>
      </c>
      <c r="C844" s="224">
        <f>MIN(E846:H846)</f>
        <v>6071.3</v>
      </c>
      <c r="D844" s="225" t="s">
        <v>113</v>
      </c>
      <c r="E844" s="226" t="s">
        <v>7334</v>
      </c>
      <c r="F844" s="226" t="s">
        <v>14005</v>
      </c>
      <c r="G844" s="226" t="s">
        <v>14047</v>
      </c>
      <c r="H844" s="226"/>
      <c r="I844" s="215" t="s">
        <v>258</v>
      </c>
      <c r="J844" s="215"/>
      <c r="K844" s="215"/>
    </row>
    <row r="845" spans="1:13" s="193" customFormat="1" ht="22.5" x14ac:dyDescent="0.25">
      <c r="A845" s="190"/>
      <c r="B845" s="196"/>
      <c r="C845" s="4" t="s">
        <v>378</v>
      </c>
      <c r="D845" s="201"/>
      <c r="E845" s="72" t="s">
        <v>13670</v>
      </c>
      <c r="F845" s="72" t="s">
        <v>14008</v>
      </c>
      <c r="G845" s="72" t="s">
        <v>14048</v>
      </c>
      <c r="H845" s="72"/>
      <c r="I845" s="215"/>
      <c r="J845" s="215"/>
      <c r="K845" s="215"/>
    </row>
    <row r="846" spans="1:13" s="193" customFormat="1" ht="15" x14ac:dyDescent="0.25">
      <c r="A846" s="197"/>
      <c r="B846" s="198"/>
      <c r="C846" s="4" t="s">
        <v>12</v>
      </c>
      <c r="D846" s="202"/>
      <c r="E846" s="91">
        <v>6071.3</v>
      </c>
      <c r="F846" s="91">
        <v>7956.03</v>
      </c>
      <c r="G846" s="91">
        <v>6760.17</v>
      </c>
      <c r="H846" s="91"/>
      <c r="I846" s="215"/>
      <c r="J846" s="215"/>
      <c r="K846" s="215"/>
      <c r="L846" s="215"/>
      <c r="M846" s="215"/>
    </row>
    <row r="847" spans="1:13" s="193" customFormat="1" ht="15" x14ac:dyDescent="0.25">
      <c r="A847" s="197"/>
      <c r="B847" s="198"/>
      <c r="C847" s="4" t="s">
        <v>11</v>
      </c>
      <c r="D847" s="202"/>
      <c r="E847" s="72" t="s">
        <v>7268</v>
      </c>
      <c r="F847" s="72" t="s">
        <v>14011</v>
      </c>
      <c r="G847" s="72" t="s">
        <v>14049</v>
      </c>
      <c r="H847" s="72"/>
      <c r="I847" s="215"/>
      <c r="J847" s="215"/>
      <c r="K847" s="215"/>
    </row>
    <row r="848" spans="1:13" s="193" customFormat="1" ht="15" x14ac:dyDescent="0.25">
      <c r="A848" s="197"/>
      <c r="B848" s="198"/>
      <c r="C848" s="4" t="s">
        <v>10</v>
      </c>
      <c r="D848" s="202"/>
      <c r="E848" s="3" t="s">
        <v>7269</v>
      </c>
      <c r="F848" s="3" t="s">
        <v>14014</v>
      </c>
      <c r="G848" s="3" t="s">
        <v>14050</v>
      </c>
      <c r="H848" s="3"/>
      <c r="I848" s="215"/>
      <c r="J848" s="215"/>
      <c r="K848" s="215"/>
    </row>
    <row r="849" spans="1:13" s="193" customFormat="1" ht="15" x14ac:dyDescent="0.25">
      <c r="A849" s="199"/>
      <c r="B849" s="200"/>
      <c r="C849" s="4" t="s">
        <v>9</v>
      </c>
      <c r="D849" s="203"/>
      <c r="E849" s="2">
        <v>43644</v>
      </c>
      <c r="F849" s="2">
        <v>43734</v>
      </c>
      <c r="G849" s="2">
        <v>43734</v>
      </c>
      <c r="H849" s="2"/>
      <c r="I849" s="215"/>
      <c r="J849" s="215"/>
      <c r="K849" s="215"/>
    </row>
    <row r="850" spans="1:13" ht="15" x14ac:dyDescent="0.25">
      <c r="A850" s="6"/>
      <c r="B850" s="5"/>
      <c r="C850" s="5"/>
      <c r="D850" s="5"/>
      <c r="E850" s="5"/>
      <c r="F850" s="5"/>
      <c r="G850" s="5"/>
      <c r="H850" s="5"/>
    </row>
    <row r="851" spans="1:13" s="193" customFormat="1" ht="28.9" customHeight="1" x14ac:dyDescent="0.25">
      <c r="A851" s="222" t="s">
        <v>5945</v>
      </c>
      <c r="B851" s="223" t="s">
        <v>7260</v>
      </c>
      <c r="C851" s="224">
        <f>MIN(E853:H853)</f>
        <v>2094</v>
      </c>
      <c r="D851" s="225" t="s">
        <v>113</v>
      </c>
      <c r="E851" s="226" t="s">
        <v>14006</v>
      </c>
      <c r="F851" s="226" t="s">
        <v>14051</v>
      </c>
      <c r="G851" s="226" t="s">
        <v>14016</v>
      </c>
      <c r="H851" s="226"/>
      <c r="I851" s="215" t="s">
        <v>258</v>
      </c>
      <c r="J851" s="215"/>
      <c r="K851" s="215"/>
    </row>
    <row r="852" spans="1:13" s="193" customFormat="1" ht="22.5" x14ac:dyDescent="0.25">
      <c r="A852" s="190"/>
      <c r="B852" s="196"/>
      <c r="C852" s="4" t="s">
        <v>378</v>
      </c>
      <c r="D852" s="201"/>
      <c r="E852" s="72" t="s">
        <v>14009</v>
      </c>
      <c r="F852" s="72" t="s">
        <v>14052</v>
      </c>
      <c r="G852" s="72" t="s">
        <v>14053</v>
      </c>
      <c r="H852" s="72"/>
      <c r="I852" s="215"/>
      <c r="J852" s="215"/>
      <c r="K852" s="215"/>
    </row>
    <row r="853" spans="1:13" s="193" customFormat="1" ht="15" x14ac:dyDescent="0.25">
      <c r="A853" s="197"/>
      <c r="B853" s="198"/>
      <c r="C853" s="4" t="s">
        <v>12</v>
      </c>
      <c r="D853" s="202"/>
      <c r="E853" s="91">
        <v>2335</v>
      </c>
      <c r="F853" s="91">
        <v>2094</v>
      </c>
      <c r="G853" s="91">
        <v>2249</v>
      </c>
      <c r="H853" s="91"/>
      <c r="I853" s="215"/>
      <c r="J853" s="215"/>
      <c r="K853" s="215"/>
      <c r="L853" s="215"/>
      <c r="M853" s="215"/>
    </row>
    <row r="854" spans="1:13" s="193" customFormat="1" ht="15" x14ac:dyDescent="0.25">
      <c r="A854" s="197"/>
      <c r="B854" s="198"/>
      <c r="C854" s="4" t="s">
        <v>11</v>
      </c>
      <c r="D854" s="202"/>
      <c r="E854" s="72" t="s">
        <v>14012</v>
      </c>
      <c r="F854" s="72" t="s">
        <v>14021</v>
      </c>
      <c r="G854" s="72" t="s">
        <v>14020</v>
      </c>
      <c r="H854" s="72"/>
      <c r="I854" s="215"/>
      <c r="J854" s="215"/>
      <c r="K854" s="215"/>
    </row>
    <row r="855" spans="1:13" s="193" customFormat="1" ht="15" x14ac:dyDescent="0.25">
      <c r="A855" s="197"/>
      <c r="B855" s="198"/>
      <c r="C855" s="4" t="s">
        <v>10</v>
      </c>
      <c r="D855" s="202"/>
      <c r="E855" s="3" t="s">
        <v>14015</v>
      </c>
      <c r="F855" s="3" t="s">
        <v>14054</v>
      </c>
      <c r="G855" s="3" t="s">
        <v>14022</v>
      </c>
      <c r="H855" s="3"/>
      <c r="I855" s="215"/>
      <c r="J855" s="215"/>
      <c r="K855" s="215"/>
    </row>
    <row r="856" spans="1:13" s="193" customFormat="1" ht="15" x14ac:dyDescent="0.25">
      <c r="A856" s="199"/>
      <c r="B856" s="200"/>
      <c r="C856" s="4" t="s">
        <v>9</v>
      </c>
      <c r="D856" s="203"/>
      <c r="E856" s="2">
        <v>43651</v>
      </c>
      <c r="F856" s="2">
        <v>43651</v>
      </c>
      <c r="G856" s="2">
        <v>43734</v>
      </c>
      <c r="H856" s="2"/>
      <c r="I856" s="215"/>
      <c r="J856" s="215"/>
      <c r="K856" s="215"/>
    </row>
    <row r="857" spans="1:13" ht="15" x14ac:dyDescent="0.25">
      <c r="A857" s="6"/>
      <c r="B857" s="5"/>
      <c r="C857" s="5"/>
      <c r="D857" s="5"/>
      <c r="E857" s="5"/>
      <c r="F857" s="5"/>
      <c r="G857" s="5"/>
      <c r="H857" s="5"/>
    </row>
    <row r="858" spans="1:13" s="193" customFormat="1" ht="27" customHeight="1" x14ac:dyDescent="0.25">
      <c r="A858" s="222" t="s">
        <v>5946</v>
      </c>
      <c r="B858" s="223" t="s">
        <v>7261</v>
      </c>
      <c r="C858" s="224">
        <f>MIN(E860:H860)</f>
        <v>9838.4</v>
      </c>
      <c r="D858" s="225" t="s">
        <v>113</v>
      </c>
      <c r="E858" s="226" t="s">
        <v>14055</v>
      </c>
      <c r="F858" s="226" t="s">
        <v>13681</v>
      </c>
      <c r="G858" s="226" t="s">
        <v>14056</v>
      </c>
      <c r="H858" s="226"/>
      <c r="I858" s="215" t="s">
        <v>258</v>
      </c>
      <c r="J858" s="215"/>
      <c r="K858" s="215"/>
    </row>
    <row r="859" spans="1:13" s="193" customFormat="1" ht="22.5" x14ac:dyDescent="0.25">
      <c r="A859" s="190"/>
      <c r="B859" s="196"/>
      <c r="C859" s="4" t="s">
        <v>378</v>
      </c>
      <c r="D859" s="201"/>
      <c r="E859" s="72" t="s">
        <v>14057</v>
      </c>
      <c r="F859" s="72" t="s">
        <v>14058</v>
      </c>
      <c r="G859" s="72" t="s">
        <v>6639</v>
      </c>
      <c r="H859" s="72"/>
      <c r="I859" s="215"/>
      <c r="J859" s="215"/>
      <c r="K859" s="215"/>
    </row>
    <row r="860" spans="1:13" s="193" customFormat="1" ht="15" x14ac:dyDescent="0.25">
      <c r="A860" s="197"/>
      <c r="B860" s="198"/>
      <c r="C860" s="4" t="s">
        <v>12</v>
      </c>
      <c r="D860" s="202"/>
      <c r="E860" s="91">
        <v>9838.4</v>
      </c>
      <c r="F860" s="91">
        <v>10616.47</v>
      </c>
      <c r="G860" s="91">
        <v>10275</v>
      </c>
      <c r="H860" s="91"/>
      <c r="I860" s="215"/>
      <c r="J860" s="215"/>
      <c r="K860" s="215"/>
      <c r="L860" s="215"/>
      <c r="M860" s="215"/>
    </row>
    <row r="861" spans="1:13" s="193" customFormat="1" ht="15" x14ac:dyDescent="0.25">
      <c r="A861" s="197"/>
      <c r="B861" s="198"/>
      <c r="C861" s="4" t="s">
        <v>11</v>
      </c>
      <c r="D861" s="202"/>
      <c r="E861" s="72" t="s">
        <v>14059</v>
      </c>
      <c r="F861" s="72" t="s">
        <v>14060</v>
      </c>
      <c r="G861" s="72" t="s">
        <v>14061</v>
      </c>
      <c r="H861" s="72"/>
      <c r="I861" s="215"/>
      <c r="J861" s="215"/>
      <c r="K861" s="215"/>
    </row>
    <row r="862" spans="1:13" s="193" customFormat="1" ht="15" x14ac:dyDescent="0.25">
      <c r="A862" s="197"/>
      <c r="B862" s="198"/>
      <c r="C862" s="4" t="s">
        <v>10</v>
      </c>
      <c r="D862" s="202"/>
      <c r="E862" s="3" t="s">
        <v>14062</v>
      </c>
      <c r="F862" s="3" t="s">
        <v>13693</v>
      </c>
      <c r="G862" s="3" t="s">
        <v>14063</v>
      </c>
      <c r="H862" s="3"/>
      <c r="I862" s="215"/>
      <c r="J862" s="215"/>
      <c r="K862" s="215"/>
    </row>
    <row r="863" spans="1:13" s="193" customFormat="1" ht="15" x14ac:dyDescent="0.25">
      <c r="A863" s="199"/>
      <c r="B863" s="200"/>
      <c r="C863" s="4" t="s">
        <v>9</v>
      </c>
      <c r="D863" s="203"/>
      <c r="E863" s="2">
        <v>43734</v>
      </c>
      <c r="F863" s="2">
        <v>43641</v>
      </c>
      <c r="G863" s="2">
        <v>43641</v>
      </c>
      <c r="H863" s="2"/>
      <c r="I863" s="215"/>
      <c r="J863" s="215"/>
      <c r="K863" s="215"/>
    </row>
    <row r="864" spans="1:13" ht="15" x14ac:dyDescent="0.25">
      <c r="A864" s="6"/>
      <c r="B864" s="5"/>
      <c r="C864" s="5"/>
      <c r="D864" s="5"/>
      <c r="E864" s="5"/>
      <c r="F864" s="5"/>
      <c r="G864" s="5"/>
      <c r="H864" s="5"/>
    </row>
    <row r="865" spans="1:13" s="193" customFormat="1" ht="30" customHeight="1" x14ac:dyDescent="0.25">
      <c r="A865" s="222" t="s">
        <v>5947</v>
      </c>
      <c r="B865" s="223" t="s">
        <v>7262</v>
      </c>
      <c r="C865" s="224">
        <f>MIN(E867:H867)</f>
        <v>302.68</v>
      </c>
      <c r="D865" s="225" t="s">
        <v>113</v>
      </c>
      <c r="E865" s="226" t="s">
        <v>14064</v>
      </c>
      <c r="F865" s="226" t="s">
        <v>14005</v>
      </c>
      <c r="G865" s="226" t="s">
        <v>14065</v>
      </c>
      <c r="H865" s="226"/>
      <c r="I865" s="215" t="s">
        <v>258</v>
      </c>
      <c r="J865" s="215"/>
      <c r="K865" s="215"/>
    </row>
    <row r="866" spans="1:13" s="193" customFormat="1" ht="22.5" x14ac:dyDescent="0.25">
      <c r="A866" s="190"/>
      <c r="B866" s="196"/>
      <c r="C866" s="4" t="s">
        <v>378</v>
      </c>
      <c r="D866" s="201"/>
      <c r="E866" s="72" t="s">
        <v>14066</v>
      </c>
      <c r="F866" s="72" t="s">
        <v>14008</v>
      </c>
      <c r="G866" s="72" t="s">
        <v>14067</v>
      </c>
      <c r="H866" s="72"/>
      <c r="I866" s="215"/>
      <c r="J866" s="215"/>
      <c r="K866" s="215"/>
    </row>
    <row r="867" spans="1:13" s="193" customFormat="1" ht="15" x14ac:dyDescent="0.25">
      <c r="A867" s="197"/>
      <c r="B867" s="198"/>
      <c r="C867" s="4" t="s">
        <v>12</v>
      </c>
      <c r="D867" s="202"/>
      <c r="E867" s="91">
        <v>319.83</v>
      </c>
      <c r="F867" s="91">
        <v>302.68</v>
      </c>
      <c r="G867" s="91">
        <v>357.88</v>
      </c>
      <c r="H867" s="91"/>
      <c r="I867" s="215"/>
      <c r="J867" s="215"/>
      <c r="K867" s="215"/>
      <c r="L867" s="215"/>
      <c r="M867" s="215"/>
    </row>
    <row r="868" spans="1:13" s="193" customFormat="1" ht="15" x14ac:dyDescent="0.25">
      <c r="A868" s="197"/>
      <c r="B868" s="198"/>
      <c r="C868" s="4" t="s">
        <v>11</v>
      </c>
      <c r="D868" s="202"/>
      <c r="E868" s="72" t="s">
        <v>7273</v>
      </c>
      <c r="F868" s="72" t="s">
        <v>14011</v>
      </c>
      <c r="G868" s="72" t="s">
        <v>14068</v>
      </c>
      <c r="H868" s="72"/>
      <c r="I868" s="215"/>
      <c r="J868" s="215"/>
      <c r="K868" s="215"/>
    </row>
    <row r="869" spans="1:13" s="193" customFormat="1" ht="15" x14ac:dyDescent="0.25">
      <c r="A869" s="197"/>
      <c r="B869" s="198"/>
      <c r="C869" s="4" t="s">
        <v>10</v>
      </c>
      <c r="D869" s="202"/>
      <c r="E869" s="3" t="s">
        <v>14069</v>
      </c>
      <c r="F869" s="3" t="s">
        <v>14014</v>
      </c>
      <c r="G869" s="3" t="s">
        <v>14070</v>
      </c>
      <c r="H869" s="3"/>
      <c r="I869" s="215"/>
      <c r="J869" s="215"/>
      <c r="K869" s="215"/>
    </row>
    <row r="870" spans="1:13" s="193" customFormat="1" ht="15" x14ac:dyDescent="0.25">
      <c r="A870" s="199"/>
      <c r="B870" s="200"/>
      <c r="C870" s="4" t="s">
        <v>9</v>
      </c>
      <c r="D870" s="203"/>
      <c r="E870" s="2">
        <v>43651</v>
      </c>
      <c r="F870" s="2">
        <v>43734</v>
      </c>
      <c r="G870" s="2">
        <v>43734</v>
      </c>
      <c r="H870" s="2"/>
      <c r="I870" s="215"/>
      <c r="J870" s="215"/>
      <c r="K870" s="215"/>
    </row>
    <row r="871" spans="1:13" ht="15" x14ac:dyDescent="0.25">
      <c r="A871" s="6"/>
      <c r="B871" s="5"/>
      <c r="C871" s="5"/>
      <c r="D871" s="5"/>
      <c r="E871" s="5"/>
      <c r="F871" s="5"/>
      <c r="G871" s="5"/>
      <c r="H871" s="5"/>
    </row>
    <row r="872" spans="1:13" s="193" customFormat="1" ht="33.75" x14ac:dyDescent="0.25">
      <c r="A872" s="222" t="s">
        <v>5948</v>
      </c>
      <c r="B872" s="223" t="s">
        <v>7263</v>
      </c>
      <c r="C872" s="224">
        <f>MIN(E874:H874)</f>
        <v>6302.25</v>
      </c>
      <c r="D872" s="225" t="s">
        <v>113</v>
      </c>
      <c r="E872" s="226" t="s">
        <v>14002</v>
      </c>
      <c r="F872" s="226" t="s">
        <v>6649</v>
      </c>
      <c r="G872" s="226" t="s">
        <v>13963</v>
      </c>
      <c r="H872" s="226" t="s">
        <v>13964</v>
      </c>
      <c r="I872" s="404" t="s">
        <v>258</v>
      </c>
      <c r="J872" s="404"/>
      <c r="K872" s="404"/>
    </row>
    <row r="873" spans="1:13" s="193" customFormat="1" ht="22.5" x14ac:dyDescent="0.25">
      <c r="A873" s="190"/>
      <c r="B873" s="196"/>
      <c r="C873" s="4" t="s">
        <v>378</v>
      </c>
      <c r="D873" s="201"/>
      <c r="E873" s="72" t="s">
        <v>14003</v>
      </c>
      <c r="F873" s="72" t="s">
        <v>14004</v>
      </c>
      <c r="G873" s="72" t="s">
        <v>13965</v>
      </c>
      <c r="H873" s="72" t="s">
        <v>13966</v>
      </c>
      <c r="I873" s="404"/>
      <c r="J873" s="404"/>
      <c r="K873" s="404"/>
    </row>
    <row r="874" spans="1:13" s="193" customFormat="1" ht="15" x14ac:dyDescent="0.25">
      <c r="A874" s="197"/>
      <c r="B874" s="198"/>
      <c r="C874" s="4" t="s">
        <v>12</v>
      </c>
      <c r="D874" s="202"/>
      <c r="E874" s="91">
        <v>6460</v>
      </c>
      <c r="F874" s="91">
        <v>6302.25</v>
      </c>
      <c r="G874" s="91">
        <v>7498.8</v>
      </c>
      <c r="H874" s="91">
        <v>6729.86</v>
      </c>
      <c r="I874" s="404"/>
      <c r="J874" s="404"/>
      <c r="K874" s="404"/>
      <c r="L874" s="404"/>
      <c r="M874" s="404"/>
    </row>
    <row r="875" spans="1:13" s="193" customFormat="1" ht="15" x14ac:dyDescent="0.25">
      <c r="A875" s="197"/>
      <c r="B875" s="198"/>
      <c r="C875" s="4" t="s">
        <v>11</v>
      </c>
      <c r="D875" s="202"/>
      <c r="E875" s="72" t="s">
        <v>13651</v>
      </c>
      <c r="F875" s="72" t="s">
        <v>6650</v>
      </c>
      <c r="G875" s="72" t="s">
        <v>13967</v>
      </c>
      <c r="H875" s="72" t="s">
        <v>13968</v>
      </c>
      <c r="I875" s="404"/>
      <c r="J875" s="404"/>
      <c r="K875" s="404"/>
    </row>
    <row r="876" spans="1:13" s="193" customFormat="1" ht="15" x14ac:dyDescent="0.25">
      <c r="A876" s="197"/>
      <c r="B876" s="198"/>
      <c r="C876" s="4" t="s">
        <v>10</v>
      </c>
      <c r="D876" s="202"/>
      <c r="E876" s="3" t="s">
        <v>13653</v>
      </c>
      <c r="F876" s="3" t="s">
        <v>6652</v>
      </c>
      <c r="G876" s="3" t="s">
        <v>13969</v>
      </c>
      <c r="H876" s="3" t="s">
        <v>13970</v>
      </c>
      <c r="I876" s="404"/>
      <c r="J876" s="404"/>
      <c r="K876" s="404"/>
    </row>
    <row r="877" spans="1:13" s="193" customFormat="1" ht="15" x14ac:dyDescent="0.25">
      <c r="A877" s="199"/>
      <c r="B877" s="200"/>
      <c r="C877" s="4" t="s">
        <v>9</v>
      </c>
      <c r="D877" s="203"/>
      <c r="E877" s="2">
        <v>43662</v>
      </c>
      <c r="F877" s="2">
        <v>43644</v>
      </c>
      <c r="G877" s="2">
        <v>43663</v>
      </c>
      <c r="H877" s="2">
        <v>43670</v>
      </c>
      <c r="I877" s="404"/>
      <c r="J877" s="404"/>
      <c r="K877" s="404"/>
    </row>
    <row r="878" spans="1:13" ht="15" x14ac:dyDescent="0.25">
      <c r="A878" s="6"/>
      <c r="B878" s="5"/>
      <c r="C878" s="5"/>
      <c r="D878" s="5"/>
      <c r="E878" s="5"/>
      <c r="F878" s="5"/>
      <c r="G878" s="5"/>
      <c r="H878" s="5"/>
    </row>
    <row r="879" spans="1:13" s="193" customFormat="1" ht="33.75" x14ac:dyDescent="0.25">
      <c r="A879" s="222" t="s">
        <v>5949</v>
      </c>
      <c r="B879" s="223" t="s">
        <v>7264</v>
      </c>
      <c r="C879" s="224">
        <f>MIN(E881:H881)</f>
        <v>4968</v>
      </c>
      <c r="D879" s="225" t="s">
        <v>113</v>
      </c>
      <c r="E879" s="226" t="s">
        <v>14002</v>
      </c>
      <c r="F879" s="226" t="s">
        <v>6649</v>
      </c>
      <c r="G879" s="226" t="s">
        <v>13963</v>
      </c>
      <c r="H879" s="226" t="s">
        <v>13964</v>
      </c>
      <c r="I879" s="404" t="s">
        <v>258</v>
      </c>
      <c r="J879" s="404"/>
      <c r="K879" s="404"/>
    </row>
    <row r="880" spans="1:13" s="193" customFormat="1" ht="22.5" x14ac:dyDescent="0.25">
      <c r="A880" s="190"/>
      <c r="B880" s="196"/>
      <c r="C880" s="4" t="s">
        <v>378</v>
      </c>
      <c r="D880" s="201"/>
      <c r="E880" s="72" t="s">
        <v>14003</v>
      </c>
      <c r="F880" s="72" t="s">
        <v>14004</v>
      </c>
      <c r="G880" s="72" t="s">
        <v>13965</v>
      </c>
      <c r="H880" s="72" t="s">
        <v>13966</v>
      </c>
      <c r="I880" s="404"/>
      <c r="J880" s="404"/>
      <c r="K880" s="404"/>
    </row>
    <row r="881" spans="1:13" s="193" customFormat="1" ht="15" x14ac:dyDescent="0.25">
      <c r="A881" s="197"/>
      <c r="B881" s="198"/>
      <c r="C881" s="4" t="s">
        <v>12</v>
      </c>
      <c r="D881" s="202"/>
      <c r="E881" s="91">
        <v>4968</v>
      </c>
      <c r="F881" s="91">
        <v>9962.24</v>
      </c>
      <c r="G881" s="91">
        <v>9225.6</v>
      </c>
      <c r="H881" s="91">
        <v>6758.24</v>
      </c>
      <c r="I881" s="404"/>
      <c r="J881" s="404"/>
      <c r="K881" s="404"/>
      <c r="L881" s="404"/>
      <c r="M881" s="404"/>
    </row>
    <row r="882" spans="1:13" s="193" customFormat="1" ht="15" x14ac:dyDescent="0.25">
      <c r="A882" s="197"/>
      <c r="B882" s="198"/>
      <c r="C882" s="4" t="s">
        <v>11</v>
      </c>
      <c r="D882" s="202"/>
      <c r="E882" s="72" t="s">
        <v>13651</v>
      </c>
      <c r="F882" s="72" t="s">
        <v>6650</v>
      </c>
      <c r="G882" s="72" t="s">
        <v>13967</v>
      </c>
      <c r="H882" s="72" t="s">
        <v>13968</v>
      </c>
      <c r="I882" s="404"/>
      <c r="J882" s="404"/>
      <c r="K882" s="404"/>
    </row>
    <row r="883" spans="1:13" s="193" customFormat="1" ht="15" x14ac:dyDescent="0.25">
      <c r="A883" s="197"/>
      <c r="B883" s="198"/>
      <c r="C883" s="4" t="s">
        <v>10</v>
      </c>
      <c r="D883" s="202"/>
      <c r="E883" s="3" t="s">
        <v>13653</v>
      </c>
      <c r="F883" s="3" t="s">
        <v>6652</v>
      </c>
      <c r="G883" s="3" t="s">
        <v>13969</v>
      </c>
      <c r="H883" s="3" t="s">
        <v>13970</v>
      </c>
      <c r="I883" s="404"/>
      <c r="J883" s="404"/>
      <c r="K883" s="404"/>
    </row>
    <row r="884" spans="1:13" s="193" customFormat="1" ht="15" x14ac:dyDescent="0.25">
      <c r="A884" s="199"/>
      <c r="B884" s="200"/>
      <c r="C884" s="4" t="s">
        <v>9</v>
      </c>
      <c r="D884" s="203"/>
      <c r="E884" s="2">
        <v>43662</v>
      </c>
      <c r="F884" s="2">
        <v>43644</v>
      </c>
      <c r="G884" s="2">
        <v>43663</v>
      </c>
      <c r="H884" s="2">
        <v>43670</v>
      </c>
      <c r="I884" s="404"/>
      <c r="J884" s="404"/>
      <c r="K884" s="404"/>
    </row>
    <row r="885" spans="1:13" ht="15" x14ac:dyDescent="0.25">
      <c r="A885" s="6"/>
      <c r="B885" s="5"/>
      <c r="C885" s="5"/>
      <c r="D885" s="5"/>
      <c r="E885" s="5"/>
      <c r="F885" s="5"/>
      <c r="G885" s="5"/>
      <c r="H885" s="5"/>
    </row>
    <row r="886" spans="1:13" s="193" customFormat="1" ht="33.75" x14ac:dyDescent="0.25">
      <c r="A886" s="222" t="s">
        <v>5950</v>
      </c>
      <c r="B886" s="223" t="s">
        <v>7265</v>
      </c>
      <c r="C886" s="224">
        <f>MIN(E888:H888)</f>
        <v>18847.5</v>
      </c>
      <c r="D886" s="225" t="s">
        <v>113</v>
      </c>
      <c r="E886" s="226" t="s">
        <v>14071</v>
      </c>
      <c r="F886" s="226" t="s">
        <v>14072</v>
      </c>
      <c r="G886" s="226" t="s">
        <v>14073</v>
      </c>
      <c r="H886" s="226"/>
      <c r="I886" s="215" t="s">
        <v>258</v>
      </c>
      <c r="J886" s="215"/>
      <c r="K886" s="215"/>
    </row>
    <row r="887" spans="1:13" s="193" customFormat="1" ht="22.5" x14ac:dyDescent="0.25">
      <c r="A887" s="190"/>
      <c r="B887" s="196"/>
      <c r="C887" s="4" t="s">
        <v>378</v>
      </c>
      <c r="D887" s="201"/>
      <c r="E887" s="72" t="s">
        <v>6639</v>
      </c>
      <c r="F887" s="72" t="s">
        <v>14074</v>
      </c>
      <c r="G887" s="72" t="s">
        <v>13533</v>
      </c>
      <c r="H887" s="72"/>
      <c r="I887" s="215"/>
      <c r="J887" s="215"/>
      <c r="K887" s="215"/>
    </row>
    <row r="888" spans="1:13" s="193" customFormat="1" ht="15" x14ac:dyDescent="0.25">
      <c r="A888" s="197"/>
      <c r="B888" s="198"/>
      <c r="C888" s="4" t="s">
        <v>12</v>
      </c>
      <c r="D888" s="202"/>
      <c r="E888" s="91">
        <v>18847.5</v>
      </c>
      <c r="F888" s="91">
        <v>19144.02</v>
      </c>
      <c r="G888" s="91">
        <v>19969.2</v>
      </c>
      <c r="H888" s="91"/>
      <c r="I888" s="215"/>
      <c r="J888" s="215"/>
      <c r="K888" s="215"/>
      <c r="L888" s="215"/>
      <c r="M888" s="215"/>
    </row>
    <row r="889" spans="1:13" s="193" customFormat="1" ht="45" x14ac:dyDescent="0.25">
      <c r="A889" s="197"/>
      <c r="B889" s="198"/>
      <c r="C889" s="4" t="s">
        <v>11</v>
      </c>
      <c r="D889" s="202"/>
      <c r="E889" s="72" t="s">
        <v>7271</v>
      </c>
      <c r="F889" s="72" t="s">
        <v>14075</v>
      </c>
      <c r="G889" s="72" t="s">
        <v>14076</v>
      </c>
      <c r="H889" s="72"/>
      <c r="I889" s="215"/>
      <c r="J889" s="215"/>
      <c r="K889" s="215"/>
    </row>
    <row r="890" spans="1:13" s="193" customFormat="1" ht="15" x14ac:dyDescent="0.25">
      <c r="A890" s="197"/>
      <c r="B890" s="198"/>
      <c r="C890" s="4" t="s">
        <v>10</v>
      </c>
      <c r="D890" s="202"/>
      <c r="E890" s="3" t="s">
        <v>7272</v>
      </c>
      <c r="F890" s="3" t="s">
        <v>14077</v>
      </c>
      <c r="G890" s="3" t="s">
        <v>14078</v>
      </c>
      <c r="H890" s="3"/>
      <c r="I890" s="215"/>
      <c r="J890" s="215"/>
      <c r="K890" s="215"/>
    </row>
    <row r="891" spans="1:13" s="193" customFormat="1" ht="15" x14ac:dyDescent="0.25">
      <c r="A891" s="199"/>
      <c r="B891" s="200"/>
      <c r="C891" s="4" t="s">
        <v>9</v>
      </c>
      <c r="D891" s="203"/>
      <c r="E891" s="2">
        <v>43641</v>
      </c>
      <c r="F891" s="2">
        <v>43734</v>
      </c>
      <c r="G891" s="2">
        <v>43641</v>
      </c>
      <c r="H891" s="2"/>
      <c r="I891" s="215"/>
      <c r="J891" s="215"/>
      <c r="K891" s="215"/>
    </row>
    <row r="892" spans="1:13" ht="15" x14ac:dyDescent="0.25">
      <c r="A892" s="6"/>
      <c r="B892" s="5"/>
      <c r="C892" s="5"/>
      <c r="D892" s="5"/>
      <c r="E892" s="5"/>
      <c r="F892" s="5"/>
      <c r="G892" s="5"/>
      <c r="H892" s="5"/>
    </row>
    <row r="893" spans="1:13" s="193" customFormat="1" ht="30" customHeight="1" x14ac:dyDescent="0.25">
      <c r="A893" s="222" t="s">
        <v>5951</v>
      </c>
      <c r="B893" s="223" t="s">
        <v>7266</v>
      </c>
      <c r="C893" s="224">
        <f>MIN(E895:H895)</f>
        <v>24224.05</v>
      </c>
      <c r="D893" s="225" t="s">
        <v>113</v>
      </c>
      <c r="E893" s="226" t="s">
        <v>13992</v>
      </c>
      <c r="F893" s="226" t="s">
        <v>7334</v>
      </c>
      <c r="G893" s="226" t="s">
        <v>14079</v>
      </c>
      <c r="H893" s="226"/>
      <c r="I893" s="215" t="s">
        <v>258</v>
      </c>
      <c r="J893" s="215"/>
      <c r="K893" s="215"/>
    </row>
    <row r="894" spans="1:13" s="193" customFormat="1" ht="22.5" x14ac:dyDescent="0.25">
      <c r="A894" s="190"/>
      <c r="B894" s="196"/>
      <c r="C894" s="4" t="s">
        <v>378</v>
      </c>
      <c r="D894" s="201"/>
      <c r="E894" s="72" t="s">
        <v>13995</v>
      </c>
      <c r="F894" s="72" t="s">
        <v>13670</v>
      </c>
      <c r="G894" s="72" t="s">
        <v>14080</v>
      </c>
      <c r="H894" s="72"/>
      <c r="I894" s="215"/>
      <c r="J894" s="215"/>
      <c r="K894" s="215"/>
    </row>
    <row r="895" spans="1:13" s="193" customFormat="1" ht="15" x14ac:dyDescent="0.25">
      <c r="A895" s="197"/>
      <c r="B895" s="198"/>
      <c r="C895" s="4" t="s">
        <v>12</v>
      </c>
      <c r="D895" s="202"/>
      <c r="E895" s="91">
        <v>24224.05</v>
      </c>
      <c r="F895" s="91">
        <v>24700.01</v>
      </c>
      <c r="G895" s="91">
        <v>39046.07</v>
      </c>
      <c r="H895" s="91"/>
      <c r="I895" s="215"/>
      <c r="J895" s="215"/>
      <c r="K895" s="215"/>
      <c r="L895" s="215"/>
      <c r="M895" s="215"/>
    </row>
    <row r="896" spans="1:13" s="193" customFormat="1" ht="15" x14ac:dyDescent="0.25">
      <c r="A896" s="197"/>
      <c r="B896" s="198"/>
      <c r="C896" s="4" t="s">
        <v>11</v>
      </c>
      <c r="D896" s="202"/>
      <c r="E896" s="72" t="s">
        <v>6639</v>
      </c>
      <c r="F896" s="72" t="s">
        <v>7268</v>
      </c>
      <c r="G896" s="72" t="s">
        <v>14081</v>
      </c>
      <c r="H896" s="72"/>
      <c r="I896" s="215"/>
      <c r="J896" s="215"/>
      <c r="K896" s="215"/>
    </row>
    <row r="897" spans="1:13" s="193" customFormat="1" ht="15" x14ac:dyDescent="0.25">
      <c r="A897" s="197"/>
      <c r="B897" s="198"/>
      <c r="C897" s="4" t="s">
        <v>10</v>
      </c>
      <c r="D897" s="202"/>
      <c r="E897" s="3" t="s">
        <v>14000</v>
      </c>
      <c r="F897" s="3" t="s">
        <v>7269</v>
      </c>
      <c r="G897" s="3" t="s">
        <v>14082</v>
      </c>
      <c r="H897" s="3"/>
      <c r="I897" s="215"/>
      <c r="J897" s="215"/>
      <c r="K897" s="215"/>
    </row>
    <row r="898" spans="1:13" s="193" customFormat="1" ht="15" x14ac:dyDescent="0.25">
      <c r="A898" s="199"/>
      <c r="B898" s="200"/>
      <c r="C898" s="4" t="s">
        <v>9</v>
      </c>
      <c r="D898" s="203"/>
      <c r="E898" s="2">
        <v>43734</v>
      </c>
      <c r="F898" s="2">
        <v>43734</v>
      </c>
      <c r="G898" s="2">
        <v>43734</v>
      </c>
      <c r="H898" s="2"/>
      <c r="I898" s="215"/>
      <c r="J898" s="215"/>
      <c r="K898" s="215"/>
    </row>
    <row r="899" spans="1:13" ht="15" x14ac:dyDescent="0.25">
      <c r="A899" s="6"/>
      <c r="B899" s="5"/>
      <c r="C899" s="5"/>
      <c r="D899" s="5"/>
      <c r="E899" s="5"/>
      <c r="F899" s="5"/>
      <c r="G899" s="5"/>
      <c r="H899" s="5"/>
    </row>
    <row r="900" spans="1:13" s="193" customFormat="1" ht="33.75" x14ac:dyDescent="0.25">
      <c r="A900" s="222" t="s">
        <v>5952</v>
      </c>
      <c r="B900" s="223" t="s">
        <v>7357</v>
      </c>
      <c r="C900" s="224">
        <f>MIN(E902:H902)</f>
        <v>21948.82</v>
      </c>
      <c r="D900" s="225" t="s">
        <v>113</v>
      </c>
      <c r="E900" s="226" t="s">
        <v>6649</v>
      </c>
      <c r="F900" s="226" t="s">
        <v>13963</v>
      </c>
      <c r="G900" s="226" t="s">
        <v>13964</v>
      </c>
      <c r="H900" s="226"/>
      <c r="I900" s="404" t="s">
        <v>258</v>
      </c>
      <c r="J900" s="404"/>
      <c r="K900" s="404"/>
    </row>
    <row r="901" spans="1:13" s="193" customFormat="1" ht="22.5" x14ac:dyDescent="0.25">
      <c r="A901" s="190"/>
      <c r="B901" s="196"/>
      <c r="C901" s="4" t="s">
        <v>378</v>
      </c>
      <c r="D901" s="201"/>
      <c r="E901" s="72" t="s">
        <v>14004</v>
      </c>
      <c r="F901" s="72" t="s">
        <v>13965</v>
      </c>
      <c r="G901" s="72" t="s">
        <v>13966</v>
      </c>
      <c r="H901" s="72"/>
      <c r="I901" s="404"/>
      <c r="J901" s="404"/>
      <c r="K901" s="404"/>
    </row>
    <row r="902" spans="1:13" s="193" customFormat="1" ht="15" x14ac:dyDescent="0.25">
      <c r="A902" s="197"/>
      <c r="B902" s="198"/>
      <c r="C902" s="4" t="s">
        <v>12</v>
      </c>
      <c r="D902" s="202"/>
      <c r="E902" s="91">
        <v>21948.82</v>
      </c>
      <c r="F902" s="91">
        <v>37522.800000000003</v>
      </c>
      <c r="G902" s="91">
        <v>21948.82</v>
      </c>
      <c r="H902" s="91"/>
      <c r="I902" s="404"/>
      <c r="J902" s="404"/>
      <c r="K902" s="404"/>
      <c r="L902" s="404"/>
      <c r="M902" s="404"/>
    </row>
    <row r="903" spans="1:13" s="193" customFormat="1" ht="15" x14ac:dyDescent="0.25">
      <c r="A903" s="197"/>
      <c r="B903" s="198"/>
      <c r="C903" s="4" t="s">
        <v>11</v>
      </c>
      <c r="D903" s="202"/>
      <c r="E903" s="72" t="s">
        <v>6650</v>
      </c>
      <c r="F903" s="72" t="s">
        <v>13967</v>
      </c>
      <c r="G903" s="72" t="s">
        <v>13968</v>
      </c>
      <c r="H903" s="72"/>
      <c r="I903" s="404"/>
      <c r="J903" s="404"/>
      <c r="K903" s="404"/>
    </row>
    <row r="904" spans="1:13" s="193" customFormat="1" ht="15" x14ac:dyDescent="0.25">
      <c r="A904" s="197"/>
      <c r="B904" s="198"/>
      <c r="C904" s="4" t="s">
        <v>10</v>
      </c>
      <c r="D904" s="202"/>
      <c r="E904" s="3" t="s">
        <v>6652</v>
      </c>
      <c r="F904" s="3" t="s">
        <v>13969</v>
      </c>
      <c r="G904" s="3" t="s">
        <v>13970</v>
      </c>
      <c r="H904" s="3"/>
      <c r="I904" s="404"/>
      <c r="J904" s="404"/>
      <c r="K904" s="404"/>
    </row>
    <row r="905" spans="1:13" s="193" customFormat="1" ht="15" x14ac:dyDescent="0.25">
      <c r="A905" s="199"/>
      <c r="B905" s="200"/>
      <c r="C905" s="4" t="s">
        <v>9</v>
      </c>
      <c r="D905" s="203"/>
      <c r="E905" s="2">
        <v>43644</v>
      </c>
      <c r="F905" s="2">
        <v>43663</v>
      </c>
      <c r="G905" s="2">
        <v>43670</v>
      </c>
      <c r="H905" s="2"/>
      <c r="I905" s="404"/>
      <c r="J905" s="404"/>
      <c r="K905" s="404"/>
    </row>
    <row r="906" spans="1:13" ht="15" x14ac:dyDescent="0.25">
      <c r="A906" s="6"/>
      <c r="B906" s="5"/>
      <c r="C906" s="5"/>
      <c r="D906" s="5"/>
      <c r="E906" s="5"/>
      <c r="F906" s="5"/>
      <c r="G906" s="5"/>
      <c r="H906" s="5"/>
    </row>
    <row r="907" spans="1:13" s="193" customFormat="1" ht="33.75" x14ac:dyDescent="0.25">
      <c r="A907" s="222" t="s">
        <v>5953</v>
      </c>
      <c r="B907" s="223" t="s">
        <v>7274</v>
      </c>
      <c r="C907" s="224">
        <f>MIN(E909:H909)</f>
        <v>990</v>
      </c>
      <c r="D907" s="225" t="s">
        <v>113</v>
      </c>
      <c r="E907" s="226" t="s">
        <v>6649</v>
      </c>
      <c r="F907" s="226" t="s">
        <v>13963</v>
      </c>
      <c r="G907" s="226" t="s">
        <v>13964</v>
      </c>
      <c r="H907" s="226" t="s">
        <v>14002</v>
      </c>
      <c r="I907" s="404" t="s">
        <v>258</v>
      </c>
      <c r="J907" s="404"/>
      <c r="K907" s="404"/>
    </row>
    <row r="908" spans="1:13" s="193" customFormat="1" ht="22.5" x14ac:dyDescent="0.25">
      <c r="A908" s="190"/>
      <c r="B908" s="196"/>
      <c r="C908" s="4" t="s">
        <v>378</v>
      </c>
      <c r="D908" s="201"/>
      <c r="E908" s="72" t="s">
        <v>14004</v>
      </c>
      <c r="F908" s="72" t="s">
        <v>13965</v>
      </c>
      <c r="G908" s="72" t="s">
        <v>13966</v>
      </c>
      <c r="H908" s="72" t="s">
        <v>14003</v>
      </c>
      <c r="I908" s="404"/>
      <c r="J908" s="404"/>
      <c r="K908" s="404"/>
    </row>
    <row r="909" spans="1:13" s="193" customFormat="1" ht="15" x14ac:dyDescent="0.25">
      <c r="A909" s="197"/>
      <c r="B909" s="198"/>
      <c r="C909" s="4" t="s">
        <v>12</v>
      </c>
      <c r="D909" s="202"/>
      <c r="E909" s="91">
        <v>1124.26</v>
      </c>
      <c r="F909" s="91">
        <v>1172.4000000000001</v>
      </c>
      <c r="G909" s="91">
        <v>1124.26</v>
      </c>
      <c r="H909" s="91">
        <v>990</v>
      </c>
      <c r="I909" s="404"/>
      <c r="J909" s="404"/>
      <c r="K909" s="404"/>
      <c r="L909" s="404"/>
      <c r="M909" s="404"/>
    </row>
    <row r="910" spans="1:13" s="193" customFormat="1" ht="15" x14ac:dyDescent="0.25">
      <c r="A910" s="197"/>
      <c r="B910" s="198"/>
      <c r="C910" s="4" t="s">
        <v>11</v>
      </c>
      <c r="D910" s="202"/>
      <c r="E910" s="72" t="s">
        <v>6650</v>
      </c>
      <c r="F910" s="72" t="s">
        <v>13967</v>
      </c>
      <c r="G910" s="72" t="s">
        <v>13968</v>
      </c>
      <c r="H910" s="72" t="s">
        <v>13651</v>
      </c>
      <c r="I910" s="404"/>
      <c r="J910" s="404"/>
      <c r="K910" s="404"/>
    </row>
    <row r="911" spans="1:13" s="193" customFormat="1" ht="15" x14ac:dyDescent="0.25">
      <c r="A911" s="197"/>
      <c r="B911" s="198"/>
      <c r="C911" s="4" t="s">
        <v>10</v>
      </c>
      <c r="D911" s="202"/>
      <c r="E911" s="3" t="s">
        <v>6652</v>
      </c>
      <c r="F911" s="3" t="s">
        <v>13969</v>
      </c>
      <c r="G911" s="3" t="s">
        <v>13970</v>
      </c>
      <c r="H911" s="3" t="s">
        <v>13653</v>
      </c>
      <c r="I911" s="404"/>
      <c r="J911" s="404"/>
      <c r="K911" s="404"/>
    </row>
    <row r="912" spans="1:13" s="193" customFormat="1" ht="15" x14ac:dyDescent="0.25">
      <c r="A912" s="199"/>
      <c r="B912" s="200"/>
      <c r="C912" s="4" t="s">
        <v>9</v>
      </c>
      <c r="D912" s="203"/>
      <c r="E912" s="2">
        <v>43644</v>
      </c>
      <c r="F912" s="2">
        <v>43663</v>
      </c>
      <c r="G912" s="2">
        <v>43670</v>
      </c>
      <c r="H912" s="2">
        <v>43662</v>
      </c>
      <c r="I912" s="404"/>
      <c r="J912" s="404"/>
      <c r="K912" s="404"/>
    </row>
    <row r="913" spans="1:13" ht="15" x14ac:dyDescent="0.25">
      <c r="A913" s="6"/>
      <c r="B913" s="5"/>
      <c r="C913" s="5"/>
      <c r="D913" s="5"/>
      <c r="E913" s="5"/>
      <c r="F913" s="5"/>
      <c r="G913" s="5"/>
      <c r="H913" s="5"/>
    </row>
    <row r="914" spans="1:13" s="193" customFormat="1" ht="22.5" x14ac:dyDescent="0.25">
      <c r="A914" s="222" t="s">
        <v>7313</v>
      </c>
      <c r="B914" s="223" t="s">
        <v>7325</v>
      </c>
      <c r="C914" s="224">
        <f>MIN(E916:H916)</f>
        <v>6670</v>
      </c>
      <c r="D914" s="225" t="s">
        <v>113</v>
      </c>
      <c r="E914" s="226" t="s">
        <v>14002</v>
      </c>
      <c r="F914" s="226" t="s">
        <v>13963</v>
      </c>
      <c r="G914" s="226" t="s">
        <v>6649</v>
      </c>
      <c r="H914" s="226"/>
      <c r="I914" s="404" t="s">
        <v>258</v>
      </c>
      <c r="J914" s="404"/>
      <c r="K914" s="404"/>
    </row>
    <row r="915" spans="1:13" s="193" customFormat="1" ht="11.25" x14ac:dyDescent="0.25">
      <c r="A915" s="190"/>
      <c r="B915" s="196"/>
      <c r="C915" s="4" t="s">
        <v>378</v>
      </c>
      <c r="D915" s="201"/>
      <c r="E915" s="72" t="s">
        <v>14003</v>
      </c>
      <c r="F915" s="72" t="s">
        <v>13965</v>
      </c>
      <c r="G915" s="72"/>
      <c r="H915" s="72"/>
      <c r="I915" s="404"/>
      <c r="J915" s="404"/>
      <c r="K915" s="404"/>
    </row>
    <row r="916" spans="1:13" s="193" customFormat="1" ht="15" x14ac:dyDescent="0.25">
      <c r="A916" s="197"/>
      <c r="B916" s="198"/>
      <c r="C916" s="4" t="s">
        <v>12</v>
      </c>
      <c r="D916" s="202"/>
      <c r="E916" s="91">
        <v>6670</v>
      </c>
      <c r="F916" s="91">
        <v>16255.2</v>
      </c>
      <c r="G916" s="91">
        <v>12674.15</v>
      </c>
      <c r="H916" s="91"/>
      <c r="I916" s="404"/>
      <c r="J916" s="404"/>
      <c r="K916" s="404"/>
      <c r="L916" s="404"/>
      <c r="M916" s="404"/>
    </row>
    <row r="917" spans="1:13" s="193" customFormat="1" ht="15" x14ac:dyDescent="0.25">
      <c r="A917" s="197"/>
      <c r="B917" s="198"/>
      <c r="C917" s="4" t="s">
        <v>11</v>
      </c>
      <c r="D917" s="202"/>
      <c r="E917" s="72" t="s">
        <v>13651</v>
      </c>
      <c r="F917" s="72" t="s">
        <v>13967</v>
      </c>
      <c r="G917" s="72" t="s">
        <v>6650</v>
      </c>
      <c r="H917" s="72"/>
      <c r="I917" s="404"/>
      <c r="J917" s="404"/>
      <c r="K917" s="404"/>
    </row>
    <row r="918" spans="1:13" s="193" customFormat="1" ht="15" x14ac:dyDescent="0.25">
      <c r="A918" s="197"/>
      <c r="B918" s="198"/>
      <c r="C918" s="4" t="s">
        <v>10</v>
      </c>
      <c r="D918" s="202"/>
      <c r="E918" s="3" t="s">
        <v>13653</v>
      </c>
      <c r="F918" s="3" t="s">
        <v>13969</v>
      </c>
      <c r="G918" s="3" t="s">
        <v>6652</v>
      </c>
      <c r="H918" s="3"/>
      <c r="I918" s="404"/>
      <c r="J918" s="404"/>
      <c r="K918" s="404"/>
    </row>
    <row r="919" spans="1:13" s="193" customFormat="1" ht="15" x14ac:dyDescent="0.25">
      <c r="A919" s="199"/>
      <c r="B919" s="200"/>
      <c r="C919" s="4" t="s">
        <v>9</v>
      </c>
      <c r="D919" s="203"/>
      <c r="E919" s="2">
        <v>43662</v>
      </c>
      <c r="F919" s="2">
        <v>43663</v>
      </c>
      <c r="G919" s="2">
        <v>43708</v>
      </c>
      <c r="H919" s="2"/>
      <c r="I919" s="404"/>
      <c r="J919" s="404"/>
      <c r="K919" s="404"/>
    </row>
    <row r="920" spans="1:13" ht="15" x14ac:dyDescent="0.25">
      <c r="A920" s="6"/>
      <c r="B920" s="5"/>
      <c r="C920" s="5"/>
      <c r="D920" s="5"/>
      <c r="E920" s="5"/>
      <c r="F920" s="5"/>
      <c r="G920" s="5"/>
      <c r="H920" s="5"/>
    </row>
    <row r="921" spans="1:13" s="193" customFormat="1" ht="22.5" x14ac:dyDescent="0.25">
      <c r="A921" s="222" t="s">
        <v>7314</v>
      </c>
      <c r="B921" s="223" t="s">
        <v>7326</v>
      </c>
      <c r="C921" s="224">
        <f>MIN(E923:H923)</f>
        <v>9338</v>
      </c>
      <c r="D921" s="225" t="s">
        <v>113</v>
      </c>
      <c r="E921" s="226" t="s">
        <v>14002</v>
      </c>
      <c r="F921" s="226" t="s">
        <v>13963</v>
      </c>
      <c r="G921" s="226" t="s">
        <v>6649</v>
      </c>
      <c r="H921" s="226"/>
      <c r="I921" s="404" t="s">
        <v>258</v>
      </c>
      <c r="J921" s="404"/>
      <c r="K921" s="404"/>
    </row>
    <row r="922" spans="1:13" s="193" customFormat="1" ht="11.25" x14ac:dyDescent="0.25">
      <c r="A922" s="190"/>
      <c r="B922" s="196"/>
      <c r="C922" s="4" t="s">
        <v>378</v>
      </c>
      <c r="D922" s="201"/>
      <c r="E922" s="72" t="s">
        <v>14003</v>
      </c>
      <c r="F922" s="72" t="s">
        <v>13965</v>
      </c>
      <c r="G922" s="72"/>
      <c r="H922" s="72"/>
      <c r="I922" s="404"/>
      <c r="J922" s="404"/>
      <c r="K922" s="404"/>
    </row>
    <row r="923" spans="1:13" s="193" customFormat="1" ht="15" x14ac:dyDescent="0.25">
      <c r="A923" s="197"/>
      <c r="B923" s="198"/>
      <c r="C923" s="4" t="s">
        <v>12</v>
      </c>
      <c r="D923" s="202"/>
      <c r="E923" s="91">
        <v>9338</v>
      </c>
      <c r="F923" s="91">
        <v>15499.2</v>
      </c>
      <c r="G923" s="91">
        <v>14122.51</v>
      </c>
      <c r="H923" s="91"/>
      <c r="I923" s="404"/>
      <c r="J923" s="404"/>
      <c r="K923" s="404"/>
      <c r="L923" s="404"/>
      <c r="M923" s="404"/>
    </row>
    <row r="924" spans="1:13" s="193" customFormat="1" ht="15" x14ac:dyDescent="0.25">
      <c r="A924" s="197"/>
      <c r="B924" s="198"/>
      <c r="C924" s="4" t="s">
        <v>11</v>
      </c>
      <c r="D924" s="202"/>
      <c r="E924" s="72" t="s">
        <v>13651</v>
      </c>
      <c r="F924" s="72" t="s">
        <v>13967</v>
      </c>
      <c r="G924" s="72" t="s">
        <v>6650</v>
      </c>
      <c r="H924" s="72"/>
      <c r="I924" s="404"/>
      <c r="J924" s="404"/>
      <c r="K924" s="404"/>
    </row>
    <row r="925" spans="1:13" s="193" customFormat="1" ht="15" x14ac:dyDescent="0.25">
      <c r="A925" s="197"/>
      <c r="B925" s="198"/>
      <c r="C925" s="4" t="s">
        <v>10</v>
      </c>
      <c r="D925" s="202"/>
      <c r="E925" s="3" t="s">
        <v>13653</v>
      </c>
      <c r="F925" s="3" t="s">
        <v>13969</v>
      </c>
      <c r="G925" s="3" t="s">
        <v>6652</v>
      </c>
      <c r="H925" s="3"/>
      <c r="I925" s="404"/>
      <c r="J925" s="404"/>
      <c r="K925" s="404"/>
    </row>
    <row r="926" spans="1:13" s="193" customFormat="1" ht="15" x14ac:dyDescent="0.25">
      <c r="A926" s="199"/>
      <c r="B926" s="200"/>
      <c r="C926" s="4" t="s">
        <v>9</v>
      </c>
      <c r="D926" s="203"/>
      <c r="E926" s="2">
        <v>43662</v>
      </c>
      <c r="F926" s="2">
        <v>43663</v>
      </c>
      <c r="G926" s="2">
        <v>43708</v>
      </c>
      <c r="H926" s="2"/>
      <c r="I926" s="404"/>
      <c r="J926" s="404"/>
      <c r="K926" s="404"/>
    </row>
    <row r="927" spans="1:13" ht="15" x14ac:dyDescent="0.25">
      <c r="A927" s="6"/>
      <c r="B927" s="5"/>
      <c r="C927" s="5"/>
      <c r="D927" s="5"/>
      <c r="E927" s="5"/>
      <c r="F927" s="5"/>
      <c r="G927" s="5"/>
      <c r="H927" s="5"/>
    </row>
    <row r="928" spans="1:13" s="193" customFormat="1" ht="25.15" customHeight="1" x14ac:dyDescent="0.25">
      <c r="A928" s="222" t="s">
        <v>7315</v>
      </c>
      <c r="B928" s="223" t="s">
        <v>7327</v>
      </c>
      <c r="C928" s="224">
        <f>MIN(E930:H930)</f>
        <v>3680</v>
      </c>
      <c r="D928" s="225" t="s">
        <v>113</v>
      </c>
      <c r="E928" s="226" t="s">
        <v>14002</v>
      </c>
      <c r="F928" s="226" t="s">
        <v>13963</v>
      </c>
      <c r="G928" s="226" t="s">
        <v>6649</v>
      </c>
      <c r="H928" s="226"/>
      <c r="I928" s="404" t="s">
        <v>258</v>
      </c>
      <c r="J928" s="404"/>
      <c r="K928" s="404"/>
    </row>
    <row r="929" spans="1:13" s="193" customFormat="1" ht="11.25" x14ac:dyDescent="0.25">
      <c r="A929" s="190"/>
      <c r="B929" s="196"/>
      <c r="C929" s="4" t="s">
        <v>378</v>
      </c>
      <c r="D929" s="201"/>
      <c r="E929" s="72" t="s">
        <v>14003</v>
      </c>
      <c r="F929" s="72" t="s">
        <v>13965</v>
      </c>
      <c r="G929" s="72"/>
      <c r="H929" s="72"/>
      <c r="I929" s="404"/>
      <c r="J929" s="404"/>
      <c r="K929" s="404"/>
    </row>
    <row r="930" spans="1:13" s="193" customFormat="1" ht="15" x14ac:dyDescent="0.25">
      <c r="A930" s="197"/>
      <c r="B930" s="198"/>
      <c r="C930" s="4" t="s">
        <v>12</v>
      </c>
      <c r="D930" s="202"/>
      <c r="E930" s="91">
        <v>3680</v>
      </c>
      <c r="F930" s="91">
        <v>10610.4</v>
      </c>
      <c r="G930" s="91">
        <v>8724.4</v>
      </c>
      <c r="H930" s="91"/>
      <c r="I930" s="404"/>
      <c r="J930" s="404"/>
      <c r="K930" s="404"/>
      <c r="L930" s="404"/>
      <c r="M930" s="404"/>
    </row>
    <row r="931" spans="1:13" s="193" customFormat="1" ht="15" x14ac:dyDescent="0.25">
      <c r="A931" s="197"/>
      <c r="B931" s="198"/>
      <c r="C931" s="4" t="s">
        <v>11</v>
      </c>
      <c r="D931" s="202"/>
      <c r="E931" s="72" t="s">
        <v>13651</v>
      </c>
      <c r="F931" s="72" t="s">
        <v>13967</v>
      </c>
      <c r="G931" s="72" t="s">
        <v>6650</v>
      </c>
      <c r="H931" s="72"/>
      <c r="I931" s="404"/>
      <c r="J931" s="404"/>
      <c r="K931" s="404"/>
    </row>
    <row r="932" spans="1:13" s="193" customFormat="1" ht="15" x14ac:dyDescent="0.25">
      <c r="A932" s="197"/>
      <c r="B932" s="198"/>
      <c r="C932" s="4" t="s">
        <v>10</v>
      </c>
      <c r="D932" s="202"/>
      <c r="E932" s="3" t="s">
        <v>13653</v>
      </c>
      <c r="F932" s="3" t="s">
        <v>13969</v>
      </c>
      <c r="G932" s="3" t="s">
        <v>6652</v>
      </c>
      <c r="H932" s="3"/>
      <c r="I932" s="404"/>
      <c r="J932" s="404"/>
      <c r="K932" s="404"/>
    </row>
    <row r="933" spans="1:13" s="193" customFormat="1" ht="15" x14ac:dyDescent="0.25">
      <c r="A933" s="199"/>
      <c r="B933" s="200"/>
      <c r="C933" s="4" t="s">
        <v>9</v>
      </c>
      <c r="D933" s="203"/>
      <c r="E933" s="2">
        <v>43662</v>
      </c>
      <c r="F933" s="2">
        <v>43663</v>
      </c>
      <c r="G933" s="2">
        <v>43708</v>
      </c>
      <c r="H933" s="2"/>
      <c r="I933" s="404"/>
      <c r="J933" s="404"/>
      <c r="K933" s="404"/>
    </row>
    <row r="934" spans="1:13" ht="15" x14ac:dyDescent="0.25">
      <c r="A934" s="6"/>
      <c r="B934" s="5"/>
      <c r="C934" s="5"/>
      <c r="D934" s="5"/>
      <c r="E934" s="5"/>
      <c r="F934" s="5"/>
      <c r="G934" s="5"/>
      <c r="H934" s="5"/>
    </row>
    <row r="935" spans="1:13" s="193" customFormat="1" ht="57" customHeight="1" x14ac:dyDescent="0.25">
      <c r="A935" s="222" t="s">
        <v>7316</v>
      </c>
      <c r="B935" s="223" t="s">
        <v>7328</v>
      </c>
      <c r="C935" s="224">
        <f>MIN(E937:H937)</f>
        <v>16270.65</v>
      </c>
      <c r="D935" s="225" t="s">
        <v>113</v>
      </c>
      <c r="E935" s="226" t="s">
        <v>14083</v>
      </c>
      <c r="F935" s="226" t="s">
        <v>14084</v>
      </c>
      <c r="G935" s="226" t="s">
        <v>6649</v>
      </c>
      <c r="H935" s="226"/>
      <c r="I935" s="404" t="s">
        <v>258</v>
      </c>
      <c r="J935" s="404"/>
      <c r="K935" s="404"/>
    </row>
    <row r="936" spans="1:13" s="193" customFormat="1" ht="11.25" x14ac:dyDescent="0.25">
      <c r="A936" s="190"/>
      <c r="B936" s="196"/>
      <c r="C936" s="4" t="s">
        <v>378</v>
      </c>
      <c r="D936" s="201"/>
      <c r="E936" s="72" t="s">
        <v>14085</v>
      </c>
      <c r="F936" s="72" t="s">
        <v>14086</v>
      </c>
      <c r="G936" s="72"/>
      <c r="H936" s="72"/>
      <c r="I936" s="404"/>
      <c r="J936" s="404"/>
      <c r="K936" s="404"/>
    </row>
    <row r="937" spans="1:13" s="193" customFormat="1" ht="15" x14ac:dyDescent="0.25">
      <c r="A937" s="197"/>
      <c r="B937" s="198"/>
      <c r="C937" s="4" t="s">
        <v>12</v>
      </c>
      <c r="D937" s="202"/>
      <c r="E937" s="91">
        <v>16270.65</v>
      </c>
      <c r="F937" s="91">
        <v>18585</v>
      </c>
      <c r="G937" s="91">
        <v>36635.339999999997</v>
      </c>
      <c r="H937" s="91"/>
      <c r="I937" s="404"/>
      <c r="J937" s="404"/>
      <c r="K937" s="404"/>
      <c r="L937" s="404"/>
      <c r="M937" s="404"/>
    </row>
    <row r="938" spans="1:13" s="193" customFormat="1" ht="15" x14ac:dyDescent="0.25">
      <c r="A938" s="197"/>
      <c r="B938" s="198"/>
      <c r="C938" s="4" t="s">
        <v>11</v>
      </c>
      <c r="D938" s="202"/>
      <c r="E938" s="72" t="s">
        <v>14087</v>
      </c>
      <c r="F938" s="72" t="s">
        <v>14088</v>
      </c>
      <c r="G938" s="72" t="s">
        <v>6650</v>
      </c>
      <c r="H938" s="72"/>
      <c r="I938" s="404"/>
      <c r="J938" s="404"/>
      <c r="K938" s="404"/>
    </row>
    <row r="939" spans="1:13" s="193" customFormat="1" ht="15" x14ac:dyDescent="0.25">
      <c r="A939" s="197"/>
      <c r="B939" s="198"/>
      <c r="C939" s="4" t="s">
        <v>10</v>
      </c>
      <c r="D939" s="202"/>
      <c r="E939" s="3" t="s">
        <v>14089</v>
      </c>
      <c r="F939" s="3" t="s">
        <v>14090</v>
      </c>
      <c r="G939" s="3" t="s">
        <v>6652</v>
      </c>
      <c r="H939" s="3"/>
      <c r="I939" s="404"/>
      <c r="J939" s="404"/>
      <c r="K939" s="404"/>
    </row>
    <row r="940" spans="1:13" s="193" customFormat="1" ht="15" x14ac:dyDescent="0.25">
      <c r="A940" s="199"/>
      <c r="B940" s="200"/>
      <c r="C940" s="4" t="s">
        <v>9</v>
      </c>
      <c r="D940" s="203"/>
      <c r="E940" s="2">
        <v>43658</v>
      </c>
      <c r="F940" s="2">
        <v>43658</v>
      </c>
      <c r="G940" s="2">
        <v>43708</v>
      </c>
      <c r="H940" s="2"/>
      <c r="I940" s="404"/>
      <c r="J940" s="404"/>
      <c r="K940" s="404"/>
    </row>
    <row r="941" spans="1:13" ht="15" x14ac:dyDescent="0.25">
      <c r="A941" s="6"/>
      <c r="B941" s="5"/>
      <c r="C941" s="5"/>
      <c r="D941" s="5"/>
      <c r="E941" s="5"/>
      <c r="F941" s="5"/>
      <c r="G941" s="5"/>
      <c r="H941" s="5"/>
    </row>
    <row r="942" spans="1:13" s="193" customFormat="1" ht="22.5" x14ac:dyDescent="0.25">
      <c r="A942" s="222" t="s">
        <v>7317</v>
      </c>
      <c r="B942" s="223" t="s">
        <v>7329</v>
      </c>
      <c r="C942" s="224">
        <f>MIN(E944:H944)</f>
        <v>9040</v>
      </c>
      <c r="D942" s="225" t="s">
        <v>113</v>
      </c>
      <c r="E942" s="226" t="s">
        <v>14002</v>
      </c>
      <c r="F942" s="226" t="s">
        <v>13963</v>
      </c>
      <c r="G942" s="226" t="s">
        <v>6649</v>
      </c>
      <c r="H942" s="226"/>
      <c r="I942" s="404" t="s">
        <v>258</v>
      </c>
      <c r="J942" s="404"/>
      <c r="K942" s="404"/>
    </row>
    <row r="943" spans="1:13" s="193" customFormat="1" ht="11.25" x14ac:dyDescent="0.25">
      <c r="A943" s="190"/>
      <c r="B943" s="196"/>
      <c r="C943" s="4" t="s">
        <v>378</v>
      </c>
      <c r="D943" s="201"/>
      <c r="E943" s="72" t="s">
        <v>14003</v>
      </c>
      <c r="F943" s="72" t="s">
        <v>13965</v>
      </c>
      <c r="G943" s="72"/>
      <c r="H943" s="72"/>
      <c r="I943" s="404"/>
      <c r="J943" s="404"/>
      <c r="K943" s="404"/>
    </row>
    <row r="944" spans="1:13" s="193" customFormat="1" ht="15" x14ac:dyDescent="0.25">
      <c r="A944" s="197"/>
      <c r="B944" s="198"/>
      <c r="C944" s="4" t="s">
        <v>12</v>
      </c>
      <c r="D944" s="202"/>
      <c r="E944" s="91">
        <v>9040</v>
      </c>
      <c r="F944" s="91">
        <v>11107.2</v>
      </c>
      <c r="G944" s="91">
        <v>11294.45</v>
      </c>
      <c r="H944" s="91"/>
      <c r="I944" s="404"/>
      <c r="J944" s="404"/>
      <c r="K944" s="404"/>
      <c r="L944" s="404"/>
      <c r="M944" s="404"/>
    </row>
    <row r="945" spans="1:18" s="193" customFormat="1" ht="15" x14ac:dyDescent="0.25">
      <c r="A945" s="197"/>
      <c r="B945" s="198"/>
      <c r="C945" s="4" t="s">
        <v>11</v>
      </c>
      <c r="D945" s="202"/>
      <c r="E945" s="72" t="s">
        <v>13651</v>
      </c>
      <c r="F945" s="72" t="s">
        <v>13967</v>
      </c>
      <c r="G945" s="72" t="s">
        <v>6650</v>
      </c>
      <c r="H945" s="72"/>
      <c r="I945" s="404"/>
      <c r="J945" s="404"/>
      <c r="K945" s="404"/>
    </row>
    <row r="946" spans="1:18" s="193" customFormat="1" ht="15" x14ac:dyDescent="0.25">
      <c r="A946" s="197"/>
      <c r="B946" s="198"/>
      <c r="C946" s="4" t="s">
        <v>10</v>
      </c>
      <c r="D946" s="202"/>
      <c r="E946" s="3" t="s">
        <v>13653</v>
      </c>
      <c r="F946" s="3" t="s">
        <v>13969</v>
      </c>
      <c r="G946" s="3" t="s">
        <v>6652</v>
      </c>
      <c r="H946" s="3"/>
      <c r="I946" s="404"/>
      <c r="J946" s="404"/>
      <c r="K946" s="404"/>
    </row>
    <row r="947" spans="1:18" s="193" customFormat="1" ht="15" x14ac:dyDescent="0.25">
      <c r="A947" s="199"/>
      <c r="B947" s="200"/>
      <c r="C947" s="4" t="s">
        <v>9</v>
      </c>
      <c r="D947" s="203"/>
      <c r="E947" s="2">
        <v>43662</v>
      </c>
      <c r="F947" s="2">
        <v>43663</v>
      </c>
      <c r="G947" s="2">
        <v>43708</v>
      </c>
      <c r="H947" s="2"/>
      <c r="I947" s="404"/>
      <c r="J947" s="404"/>
      <c r="K947" s="404"/>
    </row>
    <row r="948" spans="1:18" ht="15" x14ac:dyDescent="0.25">
      <c r="A948" s="6"/>
      <c r="B948" s="5"/>
      <c r="C948" s="5"/>
      <c r="D948" s="5"/>
      <c r="E948" s="5"/>
      <c r="F948" s="5"/>
      <c r="G948" s="5"/>
      <c r="H948" s="5"/>
    </row>
    <row r="949" spans="1:18" s="193" customFormat="1" ht="22.5" x14ac:dyDescent="0.25">
      <c r="A949" s="222" t="s">
        <v>7318</v>
      </c>
      <c r="B949" s="223" t="s">
        <v>7330</v>
      </c>
      <c r="C949" s="224">
        <f>MIN(E951:H951)</f>
        <v>6670</v>
      </c>
      <c r="D949" s="225" t="s">
        <v>113</v>
      </c>
      <c r="E949" s="226" t="s">
        <v>14002</v>
      </c>
      <c r="F949" s="226" t="s">
        <v>13963</v>
      </c>
      <c r="G949" s="226" t="s">
        <v>6649</v>
      </c>
      <c r="H949" s="226"/>
      <c r="I949" s="404" t="s">
        <v>258</v>
      </c>
      <c r="J949" s="404"/>
      <c r="K949" s="404"/>
    </row>
    <row r="950" spans="1:18" s="193" customFormat="1" ht="11.25" x14ac:dyDescent="0.25">
      <c r="A950" s="190"/>
      <c r="B950" s="196"/>
      <c r="C950" s="4" t="s">
        <v>378</v>
      </c>
      <c r="D950" s="201"/>
      <c r="E950" s="72" t="s">
        <v>14003</v>
      </c>
      <c r="F950" s="72" t="s">
        <v>13965</v>
      </c>
      <c r="G950" s="72"/>
      <c r="H950" s="72"/>
      <c r="I950" s="404"/>
      <c r="J950" s="404"/>
      <c r="K950" s="404"/>
    </row>
    <row r="951" spans="1:18" s="193" customFormat="1" ht="15" x14ac:dyDescent="0.25">
      <c r="A951" s="197"/>
      <c r="B951" s="198"/>
      <c r="C951" s="4" t="s">
        <v>12</v>
      </c>
      <c r="D951" s="202"/>
      <c r="E951" s="91">
        <v>6670</v>
      </c>
      <c r="F951" s="91">
        <v>16255.2</v>
      </c>
      <c r="G951" s="91">
        <v>12674.15</v>
      </c>
      <c r="H951" s="91"/>
      <c r="I951" s="404"/>
      <c r="J951" s="404"/>
      <c r="K951" s="404"/>
      <c r="L951" s="404"/>
      <c r="M951" s="404"/>
    </row>
    <row r="952" spans="1:18" s="193" customFormat="1" ht="15" x14ac:dyDescent="0.25">
      <c r="A952" s="197"/>
      <c r="B952" s="198"/>
      <c r="C952" s="4" t="s">
        <v>11</v>
      </c>
      <c r="D952" s="202"/>
      <c r="E952" s="72" t="s">
        <v>13651</v>
      </c>
      <c r="F952" s="72" t="s">
        <v>13967</v>
      </c>
      <c r="G952" s="72" t="s">
        <v>6650</v>
      </c>
      <c r="H952" s="72"/>
      <c r="I952" s="404"/>
      <c r="J952" s="404"/>
      <c r="K952" s="404"/>
    </row>
    <row r="953" spans="1:18" s="193" customFormat="1" ht="15" x14ac:dyDescent="0.25">
      <c r="A953" s="197"/>
      <c r="B953" s="198"/>
      <c r="C953" s="4" t="s">
        <v>10</v>
      </c>
      <c r="D953" s="202"/>
      <c r="E953" s="3" t="s">
        <v>13653</v>
      </c>
      <c r="F953" s="3" t="s">
        <v>13969</v>
      </c>
      <c r="G953" s="3" t="s">
        <v>6652</v>
      </c>
      <c r="H953" s="3"/>
      <c r="I953" s="404"/>
      <c r="J953" s="404"/>
      <c r="K953" s="404"/>
    </row>
    <row r="954" spans="1:18" s="193" customFormat="1" ht="15" x14ac:dyDescent="0.25">
      <c r="A954" s="199"/>
      <c r="B954" s="200"/>
      <c r="C954" s="4" t="s">
        <v>9</v>
      </c>
      <c r="D954" s="203"/>
      <c r="E954" s="2">
        <v>43662</v>
      </c>
      <c r="F954" s="2">
        <v>43663</v>
      </c>
      <c r="G954" s="2">
        <v>43708</v>
      </c>
      <c r="H954" s="2"/>
      <c r="I954" s="404"/>
      <c r="J954" s="404"/>
      <c r="K954" s="404"/>
    </row>
    <row r="955" spans="1:18" ht="15" x14ac:dyDescent="0.25">
      <c r="A955" s="6"/>
      <c r="B955" s="5"/>
      <c r="C955" s="5"/>
      <c r="D955" s="5"/>
      <c r="E955" s="5"/>
      <c r="F955" s="5"/>
      <c r="G955" s="5"/>
      <c r="H955" s="5"/>
    </row>
    <row r="956" spans="1:18" s="210" customFormat="1" ht="48" customHeight="1" x14ac:dyDescent="0.25">
      <c r="A956" s="207"/>
      <c r="B956" s="208"/>
      <c r="C956" s="208"/>
      <c r="D956" s="208"/>
      <c r="E956" s="208"/>
      <c r="F956" s="208"/>
      <c r="G956" s="208"/>
      <c r="H956" s="209"/>
      <c r="I956" s="221"/>
      <c r="J956" s="221"/>
      <c r="K956" s="221"/>
      <c r="L956" s="195"/>
      <c r="M956" s="195"/>
      <c r="N956" s="195"/>
      <c r="O956" s="195"/>
      <c r="P956" s="195"/>
      <c r="Q956" s="195"/>
      <c r="R956" s="195"/>
    </row>
    <row r="957" spans="1:18" s="64" customFormat="1" ht="58.5" customHeight="1" x14ac:dyDescent="0.25">
      <c r="A957" s="540" t="s">
        <v>6430</v>
      </c>
      <c r="B957" s="540"/>
      <c r="C957" s="540"/>
      <c r="D957" s="540"/>
      <c r="E957" s="540"/>
      <c r="F957" s="540"/>
      <c r="G957" s="540"/>
      <c r="H957" s="540"/>
      <c r="I957" s="218"/>
      <c r="J957" s="218"/>
      <c r="K957" s="218"/>
    </row>
  </sheetData>
  <autoFilter ref="A9:H955"/>
  <mergeCells count="10">
    <mergeCell ref="A10:H10"/>
    <mergeCell ref="B6:E6"/>
    <mergeCell ref="B7:E7"/>
    <mergeCell ref="A957:H957"/>
    <mergeCell ref="K11:M11"/>
    <mergeCell ref="A1:H1"/>
    <mergeCell ref="A2:H2"/>
    <mergeCell ref="A3:H3"/>
    <mergeCell ref="A4:H4"/>
    <mergeCell ref="A5:H5"/>
  </mergeCells>
  <hyperlinks>
    <hyperlink ref="H236" r:id="rId1" display="www.focoiluminacao.com"/>
    <hyperlink ref="H250" r:id="rId2" display="www.focoiluminacao.com"/>
    <hyperlink ref="H257" r:id="rId3" display="www.focoiluminacao.com"/>
    <hyperlink ref="H264" r:id="rId4" display="www.focoiluminacao.com"/>
    <hyperlink ref="H271" r:id="rId5" display="www.focoiluminacao.com"/>
    <hyperlink ref="H278" r:id="rId6" display="www.focoiluminacao.com"/>
    <hyperlink ref="H285" r:id="rId7" display="www.focoiluminacao.com"/>
    <hyperlink ref="H292" r:id="rId8" display="www.focoiluminacao.com"/>
    <hyperlink ref="H299" r:id="rId9" display="www.focoiluminacao.com"/>
    <hyperlink ref="H306" r:id="rId10" display="www.focoiluminacao.com"/>
    <hyperlink ref="F320" r:id="rId11"/>
    <hyperlink ref="G586" r:id="rId12"/>
    <hyperlink ref="E593" r:id="rId13"/>
    <hyperlink ref="G579" r:id="rId14"/>
    <hyperlink ref="G572" r:id="rId15"/>
    <hyperlink ref="E544" r:id="rId16"/>
    <hyperlink ref="F544" r:id="rId17"/>
    <hyperlink ref="H544" r:id="rId18"/>
    <hyperlink ref="E537" r:id="rId19"/>
    <hyperlink ref="H537" r:id="rId20"/>
    <hyperlink ref="F530" r:id="rId21"/>
    <hyperlink ref="E530" r:id="rId22"/>
    <hyperlink ref="H530" r:id="rId23"/>
    <hyperlink ref="F523" r:id="rId24"/>
    <hyperlink ref="F516" r:id="rId25"/>
  </hyperlinks>
  <printOptions horizontalCentered="1"/>
  <pageMargins left="0.78740157480314965" right="0.78740157480314965" top="0.39370078740157483" bottom="0.39370078740157483" header="0.11811023622047245" footer="0.11811023622047245"/>
  <pageSetup paperSize="9" scale="64" orientation="portrait" r:id="rId26"/>
  <headerFooter>
    <oddHeader>&amp;C&amp;F</oddHeader>
    <oddFooter>Página &amp;P de &amp;N</oddFooter>
  </headerFooter>
  <drawing r:id="rId27"/>
  <legacyDrawing r:id="rId2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I518"/>
  <sheetViews>
    <sheetView view="pageBreakPreview" zoomScale="85" zoomScaleNormal="100" zoomScaleSheetLayoutView="85" workbookViewId="0">
      <selection activeCell="C23" sqref="C23:C25"/>
    </sheetView>
  </sheetViews>
  <sheetFormatPr defaultRowHeight="11.25" x14ac:dyDescent="0.25"/>
  <cols>
    <col min="1" max="1" width="12.85546875" style="135" customWidth="1"/>
    <col min="2" max="2" width="34.140625" style="133" customWidth="1"/>
    <col min="3" max="3" width="14.140625" style="135" customWidth="1"/>
    <col min="4" max="6" width="19.85546875" style="136" customWidth="1"/>
    <col min="7" max="7" width="19.85546875" style="135" customWidth="1"/>
    <col min="8" max="8" width="19.85546875" style="146" customWidth="1"/>
    <col min="9" max="9" width="14.28515625" style="135" customWidth="1"/>
    <col min="10" max="10" width="15.140625" style="135" customWidth="1"/>
    <col min="11" max="245" width="9.140625" style="135"/>
    <col min="246" max="246" width="8.85546875" style="135" customWidth="1"/>
    <col min="247" max="247" width="34.140625" style="135" customWidth="1"/>
    <col min="248" max="248" width="17.7109375" style="135" bestFit="1" customWidth="1"/>
    <col min="249" max="249" width="12.28515625" style="135" customWidth="1"/>
    <col min="250" max="251" width="13" style="135" customWidth="1"/>
    <col min="252" max="252" width="12.28515625" style="135" customWidth="1"/>
    <col min="253" max="253" width="13.28515625" style="135" customWidth="1"/>
    <col min="254" max="254" width="12.28515625" style="135" customWidth="1"/>
    <col min="255" max="255" width="13.28515625" style="135" customWidth="1"/>
    <col min="256" max="256" width="12.28515625" style="135" customWidth="1"/>
    <col min="257" max="257" width="13.28515625" style="135" customWidth="1"/>
    <col min="258" max="258" width="12.28515625" style="135" customWidth="1"/>
    <col min="259" max="259" width="13.28515625" style="135" customWidth="1"/>
    <col min="260" max="260" width="12.28515625" style="135" customWidth="1"/>
    <col min="261" max="261" width="13.28515625" style="135" customWidth="1"/>
    <col min="262" max="262" width="12.28515625" style="135" customWidth="1"/>
    <col min="263" max="263" width="13.28515625" style="135" customWidth="1"/>
    <col min="264" max="264" width="12.28515625" style="135" customWidth="1"/>
    <col min="265" max="265" width="14.28515625" style="135" customWidth="1"/>
    <col min="266" max="266" width="15.140625" style="135" customWidth="1"/>
    <col min="267" max="501" width="9.140625" style="135"/>
    <col min="502" max="502" width="8.85546875" style="135" customWidth="1"/>
    <col min="503" max="503" width="34.140625" style="135" customWidth="1"/>
    <col min="504" max="504" width="17.7109375" style="135" bestFit="1" customWidth="1"/>
    <col min="505" max="505" width="12.28515625" style="135" customWidth="1"/>
    <col min="506" max="507" width="13" style="135" customWidth="1"/>
    <col min="508" max="508" width="12.28515625" style="135" customWidth="1"/>
    <col min="509" max="509" width="13.28515625" style="135" customWidth="1"/>
    <col min="510" max="510" width="12.28515625" style="135" customWidth="1"/>
    <col min="511" max="511" width="13.28515625" style="135" customWidth="1"/>
    <col min="512" max="512" width="12.28515625" style="135" customWidth="1"/>
    <col min="513" max="513" width="13.28515625" style="135" customWidth="1"/>
    <col min="514" max="514" width="12.28515625" style="135" customWidth="1"/>
    <col min="515" max="515" width="13.28515625" style="135" customWidth="1"/>
    <col min="516" max="516" width="12.28515625" style="135" customWidth="1"/>
    <col min="517" max="517" width="13.28515625" style="135" customWidth="1"/>
    <col min="518" max="518" width="12.28515625" style="135" customWidth="1"/>
    <col min="519" max="519" width="13.28515625" style="135" customWidth="1"/>
    <col min="520" max="520" width="12.28515625" style="135" customWidth="1"/>
    <col min="521" max="521" width="14.28515625" style="135" customWidth="1"/>
    <col min="522" max="522" width="15.140625" style="135" customWidth="1"/>
    <col min="523" max="757" width="9.140625" style="135"/>
    <col min="758" max="758" width="8.85546875" style="135" customWidth="1"/>
    <col min="759" max="759" width="34.140625" style="135" customWidth="1"/>
    <col min="760" max="760" width="17.7109375" style="135" bestFit="1" customWidth="1"/>
    <col min="761" max="761" width="12.28515625" style="135" customWidth="1"/>
    <col min="762" max="763" width="13" style="135" customWidth="1"/>
    <col min="764" max="764" width="12.28515625" style="135" customWidth="1"/>
    <col min="765" max="765" width="13.28515625" style="135" customWidth="1"/>
    <col min="766" max="766" width="12.28515625" style="135" customWidth="1"/>
    <col min="767" max="767" width="13.28515625" style="135" customWidth="1"/>
    <col min="768" max="768" width="12.28515625" style="135" customWidth="1"/>
    <col min="769" max="769" width="13.28515625" style="135" customWidth="1"/>
    <col min="770" max="770" width="12.28515625" style="135" customWidth="1"/>
    <col min="771" max="771" width="13.28515625" style="135" customWidth="1"/>
    <col min="772" max="772" width="12.28515625" style="135" customWidth="1"/>
    <col min="773" max="773" width="13.28515625" style="135" customWidth="1"/>
    <col min="774" max="774" width="12.28515625" style="135" customWidth="1"/>
    <col min="775" max="775" width="13.28515625" style="135" customWidth="1"/>
    <col min="776" max="776" width="12.28515625" style="135" customWidth="1"/>
    <col min="777" max="777" width="14.28515625" style="135" customWidth="1"/>
    <col min="778" max="778" width="15.140625" style="135" customWidth="1"/>
    <col min="779" max="1013" width="9.140625" style="135"/>
    <col min="1014" max="1014" width="8.85546875" style="135" customWidth="1"/>
    <col min="1015" max="1015" width="34.140625" style="135" customWidth="1"/>
    <col min="1016" max="1016" width="17.7109375" style="135" bestFit="1" customWidth="1"/>
    <col min="1017" max="1017" width="12.28515625" style="135" customWidth="1"/>
    <col min="1018" max="1019" width="13" style="135" customWidth="1"/>
    <col min="1020" max="1020" width="12.28515625" style="135" customWidth="1"/>
    <col min="1021" max="1021" width="13.28515625" style="135" customWidth="1"/>
    <col min="1022" max="1022" width="12.28515625" style="135" customWidth="1"/>
    <col min="1023" max="1023" width="13.28515625" style="135" customWidth="1"/>
    <col min="1024" max="1024" width="12.28515625" style="135" customWidth="1"/>
    <col min="1025" max="1025" width="13.28515625" style="135" customWidth="1"/>
    <col min="1026" max="1026" width="12.28515625" style="135" customWidth="1"/>
    <col min="1027" max="1027" width="13.28515625" style="135" customWidth="1"/>
    <col min="1028" max="1028" width="12.28515625" style="135" customWidth="1"/>
    <col min="1029" max="1029" width="13.28515625" style="135" customWidth="1"/>
    <col min="1030" max="1030" width="12.28515625" style="135" customWidth="1"/>
    <col min="1031" max="1031" width="13.28515625" style="135" customWidth="1"/>
    <col min="1032" max="1032" width="12.28515625" style="135" customWidth="1"/>
    <col min="1033" max="1033" width="14.28515625" style="135" customWidth="1"/>
    <col min="1034" max="1034" width="15.140625" style="135" customWidth="1"/>
    <col min="1035" max="1269" width="9.140625" style="135"/>
    <col min="1270" max="1270" width="8.85546875" style="135" customWidth="1"/>
    <col min="1271" max="1271" width="34.140625" style="135" customWidth="1"/>
    <col min="1272" max="1272" width="17.7109375" style="135" bestFit="1" customWidth="1"/>
    <col min="1273" max="1273" width="12.28515625" style="135" customWidth="1"/>
    <col min="1274" max="1275" width="13" style="135" customWidth="1"/>
    <col min="1276" max="1276" width="12.28515625" style="135" customWidth="1"/>
    <col min="1277" max="1277" width="13.28515625" style="135" customWidth="1"/>
    <col min="1278" max="1278" width="12.28515625" style="135" customWidth="1"/>
    <col min="1279" max="1279" width="13.28515625" style="135" customWidth="1"/>
    <col min="1280" max="1280" width="12.28515625" style="135" customWidth="1"/>
    <col min="1281" max="1281" width="13.28515625" style="135" customWidth="1"/>
    <col min="1282" max="1282" width="12.28515625" style="135" customWidth="1"/>
    <col min="1283" max="1283" width="13.28515625" style="135" customWidth="1"/>
    <col min="1284" max="1284" width="12.28515625" style="135" customWidth="1"/>
    <col min="1285" max="1285" width="13.28515625" style="135" customWidth="1"/>
    <col min="1286" max="1286" width="12.28515625" style="135" customWidth="1"/>
    <col min="1287" max="1287" width="13.28515625" style="135" customWidth="1"/>
    <col min="1288" max="1288" width="12.28515625" style="135" customWidth="1"/>
    <col min="1289" max="1289" width="14.28515625" style="135" customWidth="1"/>
    <col min="1290" max="1290" width="15.140625" style="135" customWidth="1"/>
    <col min="1291" max="1525" width="9.140625" style="135"/>
    <col min="1526" max="1526" width="8.85546875" style="135" customWidth="1"/>
    <col min="1527" max="1527" width="34.140625" style="135" customWidth="1"/>
    <col min="1528" max="1528" width="17.7109375" style="135" bestFit="1" customWidth="1"/>
    <col min="1529" max="1529" width="12.28515625" style="135" customWidth="1"/>
    <col min="1530" max="1531" width="13" style="135" customWidth="1"/>
    <col min="1532" max="1532" width="12.28515625" style="135" customWidth="1"/>
    <col min="1533" max="1533" width="13.28515625" style="135" customWidth="1"/>
    <col min="1534" max="1534" width="12.28515625" style="135" customWidth="1"/>
    <col min="1535" max="1535" width="13.28515625" style="135" customWidth="1"/>
    <col min="1536" max="1536" width="12.28515625" style="135" customWidth="1"/>
    <col min="1537" max="1537" width="13.28515625" style="135" customWidth="1"/>
    <col min="1538" max="1538" width="12.28515625" style="135" customWidth="1"/>
    <col min="1539" max="1539" width="13.28515625" style="135" customWidth="1"/>
    <col min="1540" max="1540" width="12.28515625" style="135" customWidth="1"/>
    <col min="1541" max="1541" width="13.28515625" style="135" customWidth="1"/>
    <col min="1542" max="1542" width="12.28515625" style="135" customWidth="1"/>
    <col min="1543" max="1543" width="13.28515625" style="135" customWidth="1"/>
    <col min="1544" max="1544" width="12.28515625" style="135" customWidth="1"/>
    <col min="1545" max="1545" width="14.28515625" style="135" customWidth="1"/>
    <col min="1546" max="1546" width="15.140625" style="135" customWidth="1"/>
    <col min="1547" max="1781" width="9.140625" style="135"/>
    <col min="1782" max="1782" width="8.85546875" style="135" customWidth="1"/>
    <col min="1783" max="1783" width="34.140625" style="135" customWidth="1"/>
    <col min="1784" max="1784" width="17.7109375" style="135" bestFit="1" customWidth="1"/>
    <col min="1785" max="1785" width="12.28515625" style="135" customWidth="1"/>
    <col min="1786" max="1787" width="13" style="135" customWidth="1"/>
    <col min="1788" max="1788" width="12.28515625" style="135" customWidth="1"/>
    <col min="1789" max="1789" width="13.28515625" style="135" customWidth="1"/>
    <col min="1790" max="1790" width="12.28515625" style="135" customWidth="1"/>
    <col min="1791" max="1791" width="13.28515625" style="135" customWidth="1"/>
    <col min="1792" max="1792" width="12.28515625" style="135" customWidth="1"/>
    <col min="1793" max="1793" width="13.28515625" style="135" customWidth="1"/>
    <col min="1794" max="1794" width="12.28515625" style="135" customWidth="1"/>
    <col min="1795" max="1795" width="13.28515625" style="135" customWidth="1"/>
    <col min="1796" max="1796" width="12.28515625" style="135" customWidth="1"/>
    <col min="1797" max="1797" width="13.28515625" style="135" customWidth="1"/>
    <col min="1798" max="1798" width="12.28515625" style="135" customWidth="1"/>
    <col min="1799" max="1799" width="13.28515625" style="135" customWidth="1"/>
    <col min="1800" max="1800" width="12.28515625" style="135" customWidth="1"/>
    <col min="1801" max="1801" width="14.28515625" style="135" customWidth="1"/>
    <col min="1802" max="1802" width="15.140625" style="135" customWidth="1"/>
    <col min="1803" max="2037" width="9.140625" style="135"/>
    <col min="2038" max="2038" width="8.85546875" style="135" customWidth="1"/>
    <col min="2039" max="2039" width="34.140625" style="135" customWidth="1"/>
    <col min="2040" max="2040" width="17.7109375" style="135" bestFit="1" customWidth="1"/>
    <col min="2041" max="2041" width="12.28515625" style="135" customWidth="1"/>
    <col min="2042" max="2043" width="13" style="135" customWidth="1"/>
    <col min="2044" max="2044" width="12.28515625" style="135" customWidth="1"/>
    <col min="2045" max="2045" width="13.28515625" style="135" customWidth="1"/>
    <col min="2046" max="2046" width="12.28515625" style="135" customWidth="1"/>
    <col min="2047" max="2047" width="13.28515625" style="135" customWidth="1"/>
    <col min="2048" max="2048" width="12.28515625" style="135" customWidth="1"/>
    <col min="2049" max="2049" width="13.28515625" style="135" customWidth="1"/>
    <col min="2050" max="2050" width="12.28515625" style="135" customWidth="1"/>
    <col min="2051" max="2051" width="13.28515625" style="135" customWidth="1"/>
    <col min="2052" max="2052" width="12.28515625" style="135" customWidth="1"/>
    <col min="2053" max="2053" width="13.28515625" style="135" customWidth="1"/>
    <col min="2054" max="2054" width="12.28515625" style="135" customWidth="1"/>
    <col min="2055" max="2055" width="13.28515625" style="135" customWidth="1"/>
    <col min="2056" max="2056" width="12.28515625" style="135" customWidth="1"/>
    <col min="2057" max="2057" width="14.28515625" style="135" customWidth="1"/>
    <col min="2058" max="2058" width="15.140625" style="135" customWidth="1"/>
    <col min="2059" max="2293" width="9.140625" style="135"/>
    <col min="2294" max="2294" width="8.85546875" style="135" customWidth="1"/>
    <col min="2295" max="2295" width="34.140625" style="135" customWidth="1"/>
    <col min="2296" max="2296" width="17.7109375" style="135" bestFit="1" customWidth="1"/>
    <col min="2297" max="2297" width="12.28515625" style="135" customWidth="1"/>
    <col min="2298" max="2299" width="13" style="135" customWidth="1"/>
    <col min="2300" max="2300" width="12.28515625" style="135" customWidth="1"/>
    <col min="2301" max="2301" width="13.28515625" style="135" customWidth="1"/>
    <col min="2302" max="2302" width="12.28515625" style="135" customWidth="1"/>
    <col min="2303" max="2303" width="13.28515625" style="135" customWidth="1"/>
    <col min="2304" max="2304" width="12.28515625" style="135" customWidth="1"/>
    <col min="2305" max="2305" width="13.28515625" style="135" customWidth="1"/>
    <col min="2306" max="2306" width="12.28515625" style="135" customWidth="1"/>
    <col min="2307" max="2307" width="13.28515625" style="135" customWidth="1"/>
    <col min="2308" max="2308" width="12.28515625" style="135" customWidth="1"/>
    <col min="2309" max="2309" width="13.28515625" style="135" customWidth="1"/>
    <col min="2310" max="2310" width="12.28515625" style="135" customWidth="1"/>
    <col min="2311" max="2311" width="13.28515625" style="135" customWidth="1"/>
    <col min="2312" max="2312" width="12.28515625" style="135" customWidth="1"/>
    <col min="2313" max="2313" width="14.28515625" style="135" customWidth="1"/>
    <col min="2314" max="2314" width="15.140625" style="135" customWidth="1"/>
    <col min="2315" max="2549" width="9.140625" style="135"/>
    <col min="2550" max="2550" width="8.85546875" style="135" customWidth="1"/>
    <col min="2551" max="2551" width="34.140625" style="135" customWidth="1"/>
    <col min="2552" max="2552" width="17.7109375" style="135" bestFit="1" customWidth="1"/>
    <col min="2553" max="2553" width="12.28515625" style="135" customWidth="1"/>
    <col min="2554" max="2555" width="13" style="135" customWidth="1"/>
    <col min="2556" max="2556" width="12.28515625" style="135" customWidth="1"/>
    <col min="2557" max="2557" width="13.28515625" style="135" customWidth="1"/>
    <col min="2558" max="2558" width="12.28515625" style="135" customWidth="1"/>
    <col min="2559" max="2559" width="13.28515625" style="135" customWidth="1"/>
    <col min="2560" max="2560" width="12.28515625" style="135" customWidth="1"/>
    <col min="2561" max="2561" width="13.28515625" style="135" customWidth="1"/>
    <col min="2562" max="2562" width="12.28515625" style="135" customWidth="1"/>
    <col min="2563" max="2563" width="13.28515625" style="135" customWidth="1"/>
    <col min="2564" max="2564" width="12.28515625" style="135" customWidth="1"/>
    <col min="2565" max="2565" width="13.28515625" style="135" customWidth="1"/>
    <col min="2566" max="2566" width="12.28515625" style="135" customWidth="1"/>
    <col min="2567" max="2567" width="13.28515625" style="135" customWidth="1"/>
    <col min="2568" max="2568" width="12.28515625" style="135" customWidth="1"/>
    <col min="2569" max="2569" width="14.28515625" style="135" customWidth="1"/>
    <col min="2570" max="2570" width="15.140625" style="135" customWidth="1"/>
    <col min="2571" max="2805" width="9.140625" style="135"/>
    <col min="2806" max="2806" width="8.85546875" style="135" customWidth="1"/>
    <col min="2807" max="2807" width="34.140625" style="135" customWidth="1"/>
    <col min="2808" max="2808" width="17.7109375" style="135" bestFit="1" customWidth="1"/>
    <col min="2809" max="2809" width="12.28515625" style="135" customWidth="1"/>
    <col min="2810" max="2811" width="13" style="135" customWidth="1"/>
    <col min="2812" max="2812" width="12.28515625" style="135" customWidth="1"/>
    <col min="2813" max="2813" width="13.28515625" style="135" customWidth="1"/>
    <col min="2814" max="2814" width="12.28515625" style="135" customWidth="1"/>
    <col min="2815" max="2815" width="13.28515625" style="135" customWidth="1"/>
    <col min="2816" max="2816" width="12.28515625" style="135" customWidth="1"/>
    <col min="2817" max="2817" width="13.28515625" style="135" customWidth="1"/>
    <col min="2818" max="2818" width="12.28515625" style="135" customWidth="1"/>
    <col min="2819" max="2819" width="13.28515625" style="135" customWidth="1"/>
    <col min="2820" max="2820" width="12.28515625" style="135" customWidth="1"/>
    <col min="2821" max="2821" width="13.28515625" style="135" customWidth="1"/>
    <col min="2822" max="2822" width="12.28515625" style="135" customWidth="1"/>
    <col min="2823" max="2823" width="13.28515625" style="135" customWidth="1"/>
    <col min="2824" max="2824" width="12.28515625" style="135" customWidth="1"/>
    <col min="2825" max="2825" width="14.28515625" style="135" customWidth="1"/>
    <col min="2826" max="2826" width="15.140625" style="135" customWidth="1"/>
    <col min="2827" max="3061" width="9.140625" style="135"/>
    <col min="3062" max="3062" width="8.85546875" style="135" customWidth="1"/>
    <col min="3063" max="3063" width="34.140625" style="135" customWidth="1"/>
    <col min="3064" max="3064" width="17.7109375" style="135" bestFit="1" customWidth="1"/>
    <col min="3065" max="3065" width="12.28515625" style="135" customWidth="1"/>
    <col min="3066" max="3067" width="13" style="135" customWidth="1"/>
    <col min="3068" max="3068" width="12.28515625" style="135" customWidth="1"/>
    <col min="3069" max="3069" width="13.28515625" style="135" customWidth="1"/>
    <col min="3070" max="3070" width="12.28515625" style="135" customWidth="1"/>
    <col min="3071" max="3071" width="13.28515625" style="135" customWidth="1"/>
    <col min="3072" max="3072" width="12.28515625" style="135" customWidth="1"/>
    <col min="3073" max="3073" width="13.28515625" style="135" customWidth="1"/>
    <col min="3074" max="3074" width="12.28515625" style="135" customWidth="1"/>
    <col min="3075" max="3075" width="13.28515625" style="135" customWidth="1"/>
    <col min="3076" max="3076" width="12.28515625" style="135" customWidth="1"/>
    <col min="3077" max="3077" width="13.28515625" style="135" customWidth="1"/>
    <col min="3078" max="3078" width="12.28515625" style="135" customWidth="1"/>
    <col min="3079" max="3079" width="13.28515625" style="135" customWidth="1"/>
    <col min="3080" max="3080" width="12.28515625" style="135" customWidth="1"/>
    <col min="3081" max="3081" width="14.28515625" style="135" customWidth="1"/>
    <col min="3082" max="3082" width="15.140625" style="135" customWidth="1"/>
    <col min="3083" max="3317" width="9.140625" style="135"/>
    <col min="3318" max="3318" width="8.85546875" style="135" customWidth="1"/>
    <col min="3319" max="3319" width="34.140625" style="135" customWidth="1"/>
    <col min="3320" max="3320" width="17.7109375" style="135" bestFit="1" customWidth="1"/>
    <col min="3321" max="3321" width="12.28515625" style="135" customWidth="1"/>
    <col min="3322" max="3323" width="13" style="135" customWidth="1"/>
    <col min="3324" max="3324" width="12.28515625" style="135" customWidth="1"/>
    <col min="3325" max="3325" width="13.28515625" style="135" customWidth="1"/>
    <col min="3326" max="3326" width="12.28515625" style="135" customWidth="1"/>
    <col min="3327" max="3327" width="13.28515625" style="135" customWidth="1"/>
    <col min="3328" max="3328" width="12.28515625" style="135" customWidth="1"/>
    <col min="3329" max="3329" width="13.28515625" style="135" customWidth="1"/>
    <col min="3330" max="3330" width="12.28515625" style="135" customWidth="1"/>
    <col min="3331" max="3331" width="13.28515625" style="135" customWidth="1"/>
    <col min="3332" max="3332" width="12.28515625" style="135" customWidth="1"/>
    <col min="3333" max="3333" width="13.28515625" style="135" customWidth="1"/>
    <col min="3334" max="3334" width="12.28515625" style="135" customWidth="1"/>
    <col min="3335" max="3335" width="13.28515625" style="135" customWidth="1"/>
    <col min="3336" max="3336" width="12.28515625" style="135" customWidth="1"/>
    <col min="3337" max="3337" width="14.28515625" style="135" customWidth="1"/>
    <col min="3338" max="3338" width="15.140625" style="135" customWidth="1"/>
    <col min="3339" max="3573" width="9.140625" style="135"/>
    <col min="3574" max="3574" width="8.85546875" style="135" customWidth="1"/>
    <col min="3575" max="3575" width="34.140625" style="135" customWidth="1"/>
    <col min="3576" max="3576" width="17.7109375" style="135" bestFit="1" customWidth="1"/>
    <col min="3577" max="3577" width="12.28515625" style="135" customWidth="1"/>
    <col min="3578" max="3579" width="13" style="135" customWidth="1"/>
    <col min="3580" max="3580" width="12.28515625" style="135" customWidth="1"/>
    <col min="3581" max="3581" width="13.28515625" style="135" customWidth="1"/>
    <col min="3582" max="3582" width="12.28515625" style="135" customWidth="1"/>
    <col min="3583" max="3583" width="13.28515625" style="135" customWidth="1"/>
    <col min="3584" max="3584" width="12.28515625" style="135" customWidth="1"/>
    <col min="3585" max="3585" width="13.28515625" style="135" customWidth="1"/>
    <col min="3586" max="3586" width="12.28515625" style="135" customWidth="1"/>
    <col min="3587" max="3587" width="13.28515625" style="135" customWidth="1"/>
    <col min="3588" max="3588" width="12.28515625" style="135" customWidth="1"/>
    <col min="3589" max="3589" width="13.28515625" style="135" customWidth="1"/>
    <col min="3590" max="3590" width="12.28515625" style="135" customWidth="1"/>
    <col min="3591" max="3591" width="13.28515625" style="135" customWidth="1"/>
    <col min="3592" max="3592" width="12.28515625" style="135" customWidth="1"/>
    <col min="3593" max="3593" width="14.28515625" style="135" customWidth="1"/>
    <col min="3594" max="3594" width="15.140625" style="135" customWidth="1"/>
    <col min="3595" max="3829" width="9.140625" style="135"/>
    <col min="3830" max="3830" width="8.85546875" style="135" customWidth="1"/>
    <col min="3831" max="3831" width="34.140625" style="135" customWidth="1"/>
    <col min="3832" max="3832" width="17.7109375" style="135" bestFit="1" customWidth="1"/>
    <col min="3833" max="3833" width="12.28515625" style="135" customWidth="1"/>
    <col min="3834" max="3835" width="13" style="135" customWidth="1"/>
    <col min="3836" max="3836" width="12.28515625" style="135" customWidth="1"/>
    <col min="3837" max="3837" width="13.28515625" style="135" customWidth="1"/>
    <col min="3838" max="3838" width="12.28515625" style="135" customWidth="1"/>
    <col min="3839" max="3839" width="13.28515625" style="135" customWidth="1"/>
    <col min="3840" max="3840" width="12.28515625" style="135" customWidth="1"/>
    <col min="3841" max="3841" width="13.28515625" style="135" customWidth="1"/>
    <col min="3842" max="3842" width="12.28515625" style="135" customWidth="1"/>
    <col min="3843" max="3843" width="13.28515625" style="135" customWidth="1"/>
    <col min="3844" max="3844" width="12.28515625" style="135" customWidth="1"/>
    <col min="3845" max="3845" width="13.28515625" style="135" customWidth="1"/>
    <col min="3846" max="3846" width="12.28515625" style="135" customWidth="1"/>
    <col min="3847" max="3847" width="13.28515625" style="135" customWidth="1"/>
    <col min="3848" max="3848" width="12.28515625" style="135" customWidth="1"/>
    <col min="3849" max="3849" width="14.28515625" style="135" customWidth="1"/>
    <col min="3850" max="3850" width="15.140625" style="135" customWidth="1"/>
    <col min="3851" max="4085" width="9.140625" style="135"/>
    <col min="4086" max="4086" width="8.85546875" style="135" customWidth="1"/>
    <col min="4087" max="4087" width="34.140625" style="135" customWidth="1"/>
    <col min="4088" max="4088" width="17.7109375" style="135" bestFit="1" customWidth="1"/>
    <col min="4089" max="4089" width="12.28515625" style="135" customWidth="1"/>
    <col min="4090" max="4091" width="13" style="135" customWidth="1"/>
    <col min="4092" max="4092" width="12.28515625" style="135" customWidth="1"/>
    <col min="4093" max="4093" width="13.28515625" style="135" customWidth="1"/>
    <col min="4094" max="4094" width="12.28515625" style="135" customWidth="1"/>
    <col min="4095" max="4095" width="13.28515625" style="135" customWidth="1"/>
    <col min="4096" max="4096" width="12.28515625" style="135" customWidth="1"/>
    <col min="4097" max="4097" width="13.28515625" style="135" customWidth="1"/>
    <col min="4098" max="4098" width="12.28515625" style="135" customWidth="1"/>
    <col min="4099" max="4099" width="13.28515625" style="135" customWidth="1"/>
    <col min="4100" max="4100" width="12.28515625" style="135" customWidth="1"/>
    <col min="4101" max="4101" width="13.28515625" style="135" customWidth="1"/>
    <col min="4102" max="4102" width="12.28515625" style="135" customWidth="1"/>
    <col min="4103" max="4103" width="13.28515625" style="135" customWidth="1"/>
    <col min="4104" max="4104" width="12.28515625" style="135" customWidth="1"/>
    <col min="4105" max="4105" width="14.28515625" style="135" customWidth="1"/>
    <col min="4106" max="4106" width="15.140625" style="135" customWidth="1"/>
    <col min="4107" max="4341" width="9.140625" style="135"/>
    <col min="4342" max="4342" width="8.85546875" style="135" customWidth="1"/>
    <col min="4343" max="4343" width="34.140625" style="135" customWidth="1"/>
    <col min="4344" max="4344" width="17.7109375" style="135" bestFit="1" customWidth="1"/>
    <col min="4345" max="4345" width="12.28515625" style="135" customWidth="1"/>
    <col min="4346" max="4347" width="13" style="135" customWidth="1"/>
    <col min="4348" max="4348" width="12.28515625" style="135" customWidth="1"/>
    <col min="4349" max="4349" width="13.28515625" style="135" customWidth="1"/>
    <col min="4350" max="4350" width="12.28515625" style="135" customWidth="1"/>
    <col min="4351" max="4351" width="13.28515625" style="135" customWidth="1"/>
    <col min="4352" max="4352" width="12.28515625" style="135" customWidth="1"/>
    <col min="4353" max="4353" width="13.28515625" style="135" customWidth="1"/>
    <col min="4354" max="4354" width="12.28515625" style="135" customWidth="1"/>
    <col min="4355" max="4355" width="13.28515625" style="135" customWidth="1"/>
    <col min="4356" max="4356" width="12.28515625" style="135" customWidth="1"/>
    <col min="4357" max="4357" width="13.28515625" style="135" customWidth="1"/>
    <col min="4358" max="4358" width="12.28515625" style="135" customWidth="1"/>
    <col min="4359" max="4359" width="13.28515625" style="135" customWidth="1"/>
    <col min="4360" max="4360" width="12.28515625" style="135" customWidth="1"/>
    <col min="4361" max="4361" width="14.28515625" style="135" customWidth="1"/>
    <col min="4362" max="4362" width="15.140625" style="135" customWidth="1"/>
    <col min="4363" max="4597" width="9.140625" style="135"/>
    <col min="4598" max="4598" width="8.85546875" style="135" customWidth="1"/>
    <col min="4599" max="4599" width="34.140625" style="135" customWidth="1"/>
    <col min="4600" max="4600" width="17.7109375" style="135" bestFit="1" customWidth="1"/>
    <col min="4601" max="4601" width="12.28515625" style="135" customWidth="1"/>
    <col min="4602" max="4603" width="13" style="135" customWidth="1"/>
    <col min="4604" max="4604" width="12.28515625" style="135" customWidth="1"/>
    <col min="4605" max="4605" width="13.28515625" style="135" customWidth="1"/>
    <col min="4606" max="4606" width="12.28515625" style="135" customWidth="1"/>
    <col min="4607" max="4607" width="13.28515625" style="135" customWidth="1"/>
    <col min="4608" max="4608" width="12.28515625" style="135" customWidth="1"/>
    <col min="4609" max="4609" width="13.28515625" style="135" customWidth="1"/>
    <col min="4610" max="4610" width="12.28515625" style="135" customWidth="1"/>
    <col min="4611" max="4611" width="13.28515625" style="135" customWidth="1"/>
    <col min="4612" max="4612" width="12.28515625" style="135" customWidth="1"/>
    <col min="4613" max="4613" width="13.28515625" style="135" customWidth="1"/>
    <col min="4614" max="4614" width="12.28515625" style="135" customWidth="1"/>
    <col min="4615" max="4615" width="13.28515625" style="135" customWidth="1"/>
    <col min="4616" max="4616" width="12.28515625" style="135" customWidth="1"/>
    <col min="4617" max="4617" width="14.28515625" style="135" customWidth="1"/>
    <col min="4618" max="4618" width="15.140625" style="135" customWidth="1"/>
    <col min="4619" max="4853" width="9.140625" style="135"/>
    <col min="4854" max="4854" width="8.85546875" style="135" customWidth="1"/>
    <col min="4855" max="4855" width="34.140625" style="135" customWidth="1"/>
    <col min="4856" max="4856" width="17.7109375" style="135" bestFit="1" customWidth="1"/>
    <col min="4857" max="4857" width="12.28515625" style="135" customWidth="1"/>
    <col min="4858" max="4859" width="13" style="135" customWidth="1"/>
    <col min="4860" max="4860" width="12.28515625" style="135" customWidth="1"/>
    <col min="4861" max="4861" width="13.28515625" style="135" customWidth="1"/>
    <col min="4862" max="4862" width="12.28515625" style="135" customWidth="1"/>
    <col min="4863" max="4863" width="13.28515625" style="135" customWidth="1"/>
    <col min="4864" max="4864" width="12.28515625" style="135" customWidth="1"/>
    <col min="4865" max="4865" width="13.28515625" style="135" customWidth="1"/>
    <col min="4866" max="4866" width="12.28515625" style="135" customWidth="1"/>
    <col min="4867" max="4867" width="13.28515625" style="135" customWidth="1"/>
    <col min="4868" max="4868" width="12.28515625" style="135" customWidth="1"/>
    <col min="4869" max="4869" width="13.28515625" style="135" customWidth="1"/>
    <col min="4870" max="4870" width="12.28515625" style="135" customWidth="1"/>
    <col min="4871" max="4871" width="13.28515625" style="135" customWidth="1"/>
    <col min="4872" max="4872" width="12.28515625" style="135" customWidth="1"/>
    <col min="4873" max="4873" width="14.28515625" style="135" customWidth="1"/>
    <col min="4874" max="4874" width="15.140625" style="135" customWidth="1"/>
    <col min="4875" max="5109" width="9.140625" style="135"/>
    <col min="5110" max="5110" width="8.85546875" style="135" customWidth="1"/>
    <col min="5111" max="5111" width="34.140625" style="135" customWidth="1"/>
    <col min="5112" max="5112" width="17.7109375" style="135" bestFit="1" customWidth="1"/>
    <col min="5113" max="5113" width="12.28515625" style="135" customWidth="1"/>
    <col min="5114" max="5115" width="13" style="135" customWidth="1"/>
    <col min="5116" max="5116" width="12.28515625" style="135" customWidth="1"/>
    <col min="5117" max="5117" width="13.28515625" style="135" customWidth="1"/>
    <col min="5118" max="5118" width="12.28515625" style="135" customWidth="1"/>
    <col min="5119" max="5119" width="13.28515625" style="135" customWidth="1"/>
    <col min="5120" max="5120" width="12.28515625" style="135" customWidth="1"/>
    <col min="5121" max="5121" width="13.28515625" style="135" customWidth="1"/>
    <col min="5122" max="5122" width="12.28515625" style="135" customWidth="1"/>
    <col min="5123" max="5123" width="13.28515625" style="135" customWidth="1"/>
    <col min="5124" max="5124" width="12.28515625" style="135" customWidth="1"/>
    <col min="5125" max="5125" width="13.28515625" style="135" customWidth="1"/>
    <col min="5126" max="5126" width="12.28515625" style="135" customWidth="1"/>
    <col min="5127" max="5127" width="13.28515625" style="135" customWidth="1"/>
    <col min="5128" max="5128" width="12.28515625" style="135" customWidth="1"/>
    <col min="5129" max="5129" width="14.28515625" style="135" customWidth="1"/>
    <col min="5130" max="5130" width="15.140625" style="135" customWidth="1"/>
    <col min="5131" max="5365" width="9.140625" style="135"/>
    <col min="5366" max="5366" width="8.85546875" style="135" customWidth="1"/>
    <col min="5367" max="5367" width="34.140625" style="135" customWidth="1"/>
    <col min="5368" max="5368" width="17.7109375" style="135" bestFit="1" customWidth="1"/>
    <col min="5369" max="5369" width="12.28515625" style="135" customWidth="1"/>
    <col min="5370" max="5371" width="13" style="135" customWidth="1"/>
    <col min="5372" max="5372" width="12.28515625" style="135" customWidth="1"/>
    <col min="5373" max="5373" width="13.28515625" style="135" customWidth="1"/>
    <col min="5374" max="5374" width="12.28515625" style="135" customWidth="1"/>
    <col min="5375" max="5375" width="13.28515625" style="135" customWidth="1"/>
    <col min="5376" max="5376" width="12.28515625" style="135" customWidth="1"/>
    <col min="5377" max="5377" width="13.28515625" style="135" customWidth="1"/>
    <col min="5378" max="5378" width="12.28515625" style="135" customWidth="1"/>
    <col min="5379" max="5379" width="13.28515625" style="135" customWidth="1"/>
    <col min="5380" max="5380" width="12.28515625" style="135" customWidth="1"/>
    <col min="5381" max="5381" width="13.28515625" style="135" customWidth="1"/>
    <col min="5382" max="5382" width="12.28515625" style="135" customWidth="1"/>
    <col min="5383" max="5383" width="13.28515625" style="135" customWidth="1"/>
    <col min="5384" max="5384" width="12.28515625" style="135" customWidth="1"/>
    <col min="5385" max="5385" width="14.28515625" style="135" customWidth="1"/>
    <col min="5386" max="5386" width="15.140625" style="135" customWidth="1"/>
    <col min="5387" max="5621" width="9.140625" style="135"/>
    <col min="5622" max="5622" width="8.85546875" style="135" customWidth="1"/>
    <col min="5623" max="5623" width="34.140625" style="135" customWidth="1"/>
    <col min="5624" max="5624" width="17.7109375" style="135" bestFit="1" customWidth="1"/>
    <col min="5625" max="5625" width="12.28515625" style="135" customWidth="1"/>
    <col min="5626" max="5627" width="13" style="135" customWidth="1"/>
    <col min="5628" max="5628" width="12.28515625" style="135" customWidth="1"/>
    <col min="5629" max="5629" width="13.28515625" style="135" customWidth="1"/>
    <col min="5630" max="5630" width="12.28515625" style="135" customWidth="1"/>
    <col min="5631" max="5631" width="13.28515625" style="135" customWidth="1"/>
    <col min="5632" max="5632" width="12.28515625" style="135" customWidth="1"/>
    <col min="5633" max="5633" width="13.28515625" style="135" customWidth="1"/>
    <col min="5634" max="5634" width="12.28515625" style="135" customWidth="1"/>
    <col min="5635" max="5635" width="13.28515625" style="135" customWidth="1"/>
    <col min="5636" max="5636" width="12.28515625" style="135" customWidth="1"/>
    <col min="5637" max="5637" width="13.28515625" style="135" customWidth="1"/>
    <col min="5638" max="5638" width="12.28515625" style="135" customWidth="1"/>
    <col min="5639" max="5639" width="13.28515625" style="135" customWidth="1"/>
    <col min="5640" max="5640" width="12.28515625" style="135" customWidth="1"/>
    <col min="5641" max="5641" width="14.28515625" style="135" customWidth="1"/>
    <col min="5642" max="5642" width="15.140625" style="135" customWidth="1"/>
    <col min="5643" max="5877" width="9.140625" style="135"/>
    <col min="5878" max="5878" width="8.85546875" style="135" customWidth="1"/>
    <col min="5879" max="5879" width="34.140625" style="135" customWidth="1"/>
    <col min="5880" max="5880" width="17.7109375" style="135" bestFit="1" customWidth="1"/>
    <col min="5881" max="5881" width="12.28515625" style="135" customWidth="1"/>
    <col min="5882" max="5883" width="13" style="135" customWidth="1"/>
    <col min="5884" max="5884" width="12.28515625" style="135" customWidth="1"/>
    <col min="5885" max="5885" width="13.28515625" style="135" customWidth="1"/>
    <col min="5886" max="5886" width="12.28515625" style="135" customWidth="1"/>
    <col min="5887" max="5887" width="13.28515625" style="135" customWidth="1"/>
    <col min="5888" max="5888" width="12.28515625" style="135" customWidth="1"/>
    <col min="5889" max="5889" width="13.28515625" style="135" customWidth="1"/>
    <col min="5890" max="5890" width="12.28515625" style="135" customWidth="1"/>
    <col min="5891" max="5891" width="13.28515625" style="135" customWidth="1"/>
    <col min="5892" max="5892" width="12.28515625" style="135" customWidth="1"/>
    <col min="5893" max="5893" width="13.28515625" style="135" customWidth="1"/>
    <col min="5894" max="5894" width="12.28515625" style="135" customWidth="1"/>
    <col min="5895" max="5895" width="13.28515625" style="135" customWidth="1"/>
    <col min="5896" max="5896" width="12.28515625" style="135" customWidth="1"/>
    <col min="5897" max="5897" width="14.28515625" style="135" customWidth="1"/>
    <col min="5898" max="5898" width="15.140625" style="135" customWidth="1"/>
    <col min="5899" max="6133" width="9.140625" style="135"/>
    <col min="6134" max="6134" width="8.85546875" style="135" customWidth="1"/>
    <col min="6135" max="6135" width="34.140625" style="135" customWidth="1"/>
    <col min="6136" max="6136" width="17.7109375" style="135" bestFit="1" customWidth="1"/>
    <col min="6137" max="6137" width="12.28515625" style="135" customWidth="1"/>
    <col min="6138" max="6139" width="13" style="135" customWidth="1"/>
    <col min="6140" max="6140" width="12.28515625" style="135" customWidth="1"/>
    <col min="6141" max="6141" width="13.28515625" style="135" customWidth="1"/>
    <col min="6142" max="6142" width="12.28515625" style="135" customWidth="1"/>
    <col min="6143" max="6143" width="13.28515625" style="135" customWidth="1"/>
    <col min="6144" max="6144" width="12.28515625" style="135" customWidth="1"/>
    <col min="6145" max="6145" width="13.28515625" style="135" customWidth="1"/>
    <col min="6146" max="6146" width="12.28515625" style="135" customWidth="1"/>
    <col min="6147" max="6147" width="13.28515625" style="135" customWidth="1"/>
    <col min="6148" max="6148" width="12.28515625" style="135" customWidth="1"/>
    <col min="6149" max="6149" width="13.28515625" style="135" customWidth="1"/>
    <col min="6150" max="6150" width="12.28515625" style="135" customWidth="1"/>
    <col min="6151" max="6151" width="13.28515625" style="135" customWidth="1"/>
    <col min="6152" max="6152" width="12.28515625" style="135" customWidth="1"/>
    <col min="6153" max="6153" width="14.28515625" style="135" customWidth="1"/>
    <col min="6154" max="6154" width="15.140625" style="135" customWidth="1"/>
    <col min="6155" max="6389" width="9.140625" style="135"/>
    <col min="6390" max="6390" width="8.85546875" style="135" customWidth="1"/>
    <col min="6391" max="6391" width="34.140625" style="135" customWidth="1"/>
    <col min="6392" max="6392" width="17.7109375" style="135" bestFit="1" customWidth="1"/>
    <col min="6393" max="6393" width="12.28515625" style="135" customWidth="1"/>
    <col min="6394" max="6395" width="13" style="135" customWidth="1"/>
    <col min="6396" max="6396" width="12.28515625" style="135" customWidth="1"/>
    <col min="6397" max="6397" width="13.28515625" style="135" customWidth="1"/>
    <col min="6398" max="6398" width="12.28515625" style="135" customWidth="1"/>
    <col min="6399" max="6399" width="13.28515625" style="135" customWidth="1"/>
    <col min="6400" max="6400" width="12.28515625" style="135" customWidth="1"/>
    <col min="6401" max="6401" width="13.28515625" style="135" customWidth="1"/>
    <col min="6402" max="6402" width="12.28515625" style="135" customWidth="1"/>
    <col min="6403" max="6403" width="13.28515625" style="135" customWidth="1"/>
    <col min="6404" max="6404" width="12.28515625" style="135" customWidth="1"/>
    <col min="6405" max="6405" width="13.28515625" style="135" customWidth="1"/>
    <col min="6406" max="6406" width="12.28515625" style="135" customWidth="1"/>
    <col min="6407" max="6407" width="13.28515625" style="135" customWidth="1"/>
    <col min="6408" max="6408" width="12.28515625" style="135" customWidth="1"/>
    <col min="6409" max="6409" width="14.28515625" style="135" customWidth="1"/>
    <col min="6410" max="6410" width="15.140625" style="135" customWidth="1"/>
    <col min="6411" max="6645" width="9.140625" style="135"/>
    <col min="6646" max="6646" width="8.85546875" style="135" customWidth="1"/>
    <col min="6647" max="6647" width="34.140625" style="135" customWidth="1"/>
    <col min="6648" max="6648" width="17.7109375" style="135" bestFit="1" customWidth="1"/>
    <col min="6649" max="6649" width="12.28515625" style="135" customWidth="1"/>
    <col min="6650" max="6651" width="13" style="135" customWidth="1"/>
    <col min="6652" max="6652" width="12.28515625" style="135" customWidth="1"/>
    <col min="6653" max="6653" width="13.28515625" style="135" customWidth="1"/>
    <col min="6654" max="6654" width="12.28515625" style="135" customWidth="1"/>
    <col min="6655" max="6655" width="13.28515625" style="135" customWidth="1"/>
    <col min="6656" max="6656" width="12.28515625" style="135" customWidth="1"/>
    <col min="6657" max="6657" width="13.28515625" style="135" customWidth="1"/>
    <col min="6658" max="6658" width="12.28515625" style="135" customWidth="1"/>
    <col min="6659" max="6659" width="13.28515625" style="135" customWidth="1"/>
    <col min="6660" max="6660" width="12.28515625" style="135" customWidth="1"/>
    <col min="6661" max="6661" width="13.28515625" style="135" customWidth="1"/>
    <col min="6662" max="6662" width="12.28515625" style="135" customWidth="1"/>
    <col min="6663" max="6663" width="13.28515625" style="135" customWidth="1"/>
    <col min="6664" max="6664" width="12.28515625" style="135" customWidth="1"/>
    <col min="6665" max="6665" width="14.28515625" style="135" customWidth="1"/>
    <col min="6666" max="6666" width="15.140625" style="135" customWidth="1"/>
    <col min="6667" max="6901" width="9.140625" style="135"/>
    <col min="6902" max="6902" width="8.85546875" style="135" customWidth="1"/>
    <col min="6903" max="6903" width="34.140625" style="135" customWidth="1"/>
    <col min="6904" max="6904" width="17.7109375" style="135" bestFit="1" customWidth="1"/>
    <col min="6905" max="6905" width="12.28515625" style="135" customWidth="1"/>
    <col min="6906" max="6907" width="13" style="135" customWidth="1"/>
    <col min="6908" max="6908" width="12.28515625" style="135" customWidth="1"/>
    <col min="6909" max="6909" width="13.28515625" style="135" customWidth="1"/>
    <col min="6910" max="6910" width="12.28515625" style="135" customWidth="1"/>
    <col min="6911" max="6911" width="13.28515625" style="135" customWidth="1"/>
    <col min="6912" max="6912" width="12.28515625" style="135" customWidth="1"/>
    <col min="6913" max="6913" width="13.28515625" style="135" customWidth="1"/>
    <col min="6914" max="6914" width="12.28515625" style="135" customWidth="1"/>
    <col min="6915" max="6915" width="13.28515625" style="135" customWidth="1"/>
    <col min="6916" max="6916" width="12.28515625" style="135" customWidth="1"/>
    <col min="6917" max="6917" width="13.28515625" style="135" customWidth="1"/>
    <col min="6918" max="6918" width="12.28515625" style="135" customWidth="1"/>
    <col min="6919" max="6919" width="13.28515625" style="135" customWidth="1"/>
    <col min="6920" max="6920" width="12.28515625" style="135" customWidth="1"/>
    <col min="6921" max="6921" width="14.28515625" style="135" customWidth="1"/>
    <col min="6922" max="6922" width="15.140625" style="135" customWidth="1"/>
    <col min="6923" max="7157" width="9.140625" style="135"/>
    <col min="7158" max="7158" width="8.85546875" style="135" customWidth="1"/>
    <col min="7159" max="7159" width="34.140625" style="135" customWidth="1"/>
    <col min="7160" max="7160" width="17.7109375" style="135" bestFit="1" customWidth="1"/>
    <col min="7161" max="7161" width="12.28515625" style="135" customWidth="1"/>
    <col min="7162" max="7163" width="13" style="135" customWidth="1"/>
    <col min="7164" max="7164" width="12.28515625" style="135" customWidth="1"/>
    <col min="7165" max="7165" width="13.28515625" style="135" customWidth="1"/>
    <col min="7166" max="7166" width="12.28515625" style="135" customWidth="1"/>
    <col min="7167" max="7167" width="13.28515625" style="135" customWidth="1"/>
    <col min="7168" max="7168" width="12.28515625" style="135" customWidth="1"/>
    <col min="7169" max="7169" width="13.28515625" style="135" customWidth="1"/>
    <col min="7170" max="7170" width="12.28515625" style="135" customWidth="1"/>
    <col min="7171" max="7171" width="13.28515625" style="135" customWidth="1"/>
    <col min="7172" max="7172" width="12.28515625" style="135" customWidth="1"/>
    <col min="7173" max="7173" width="13.28515625" style="135" customWidth="1"/>
    <col min="7174" max="7174" width="12.28515625" style="135" customWidth="1"/>
    <col min="7175" max="7175" width="13.28515625" style="135" customWidth="1"/>
    <col min="7176" max="7176" width="12.28515625" style="135" customWidth="1"/>
    <col min="7177" max="7177" width="14.28515625" style="135" customWidth="1"/>
    <col min="7178" max="7178" width="15.140625" style="135" customWidth="1"/>
    <col min="7179" max="7413" width="9.140625" style="135"/>
    <col min="7414" max="7414" width="8.85546875" style="135" customWidth="1"/>
    <col min="7415" max="7415" width="34.140625" style="135" customWidth="1"/>
    <col min="7416" max="7416" width="17.7109375" style="135" bestFit="1" customWidth="1"/>
    <col min="7417" max="7417" width="12.28515625" style="135" customWidth="1"/>
    <col min="7418" max="7419" width="13" style="135" customWidth="1"/>
    <col min="7420" max="7420" width="12.28515625" style="135" customWidth="1"/>
    <col min="7421" max="7421" width="13.28515625" style="135" customWidth="1"/>
    <col min="7422" max="7422" width="12.28515625" style="135" customWidth="1"/>
    <col min="7423" max="7423" width="13.28515625" style="135" customWidth="1"/>
    <col min="7424" max="7424" width="12.28515625" style="135" customWidth="1"/>
    <col min="7425" max="7425" width="13.28515625" style="135" customWidth="1"/>
    <col min="7426" max="7426" width="12.28515625" style="135" customWidth="1"/>
    <col min="7427" max="7427" width="13.28515625" style="135" customWidth="1"/>
    <col min="7428" max="7428" width="12.28515625" style="135" customWidth="1"/>
    <col min="7429" max="7429" width="13.28515625" style="135" customWidth="1"/>
    <col min="7430" max="7430" width="12.28515625" style="135" customWidth="1"/>
    <col min="7431" max="7431" width="13.28515625" style="135" customWidth="1"/>
    <col min="7432" max="7432" width="12.28515625" style="135" customWidth="1"/>
    <col min="7433" max="7433" width="14.28515625" style="135" customWidth="1"/>
    <col min="7434" max="7434" width="15.140625" style="135" customWidth="1"/>
    <col min="7435" max="7669" width="9.140625" style="135"/>
    <col min="7670" max="7670" width="8.85546875" style="135" customWidth="1"/>
    <col min="7671" max="7671" width="34.140625" style="135" customWidth="1"/>
    <col min="7672" max="7672" width="17.7109375" style="135" bestFit="1" customWidth="1"/>
    <col min="7673" max="7673" width="12.28515625" style="135" customWidth="1"/>
    <col min="7674" max="7675" width="13" style="135" customWidth="1"/>
    <col min="7676" max="7676" width="12.28515625" style="135" customWidth="1"/>
    <col min="7677" max="7677" width="13.28515625" style="135" customWidth="1"/>
    <col min="7678" max="7678" width="12.28515625" style="135" customWidth="1"/>
    <col min="7679" max="7679" width="13.28515625" style="135" customWidth="1"/>
    <col min="7680" max="7680" width="12.28515625" style="135" customWidth="1"/>
    <col min="7681" max="7681" width="13.28515625" style="135" customWidth="1"/>
    <col min="7682" max="7682" width="12.28515625" style="135" customWidth="1"/>
    <col min="7683" max="7683" width="13.28515625" style="135" customWidth="1"/>
    <col min="7684" max="7684" width="12.28515625" style="135" customWidth="1"/>
    <col min="7685" max="7685" width="13.28515625" style="135" customWidth="1"/>
    <col min="7686" max="7686" width="12.28515625" style="135" customWidth="1"/>
    <col min="7687" max="7687" width="13.28515625" style="135" customWidth="1"/>
    <col min="7688" max="7688" width="12.28515625" style="135" customWidth="1"/>
    <col min="7689" max="7689" width="14.28515625" style="135" customWidth="1"/>
    <col min="7690" max="7690" width="15.140625" style="135" customWidth="1"/>
    <col min="7691" max="7925" width="9.140625" style="135"/>
    <col min="7926" max="7926" width="8.85546875" style="135" customWidth="1"/>
    <col min="7927" max="7927" width="34.140625" style="135" customWidth="1"/>
    <col min="7928" max="7928" width="17.7109375" style="135" bestFit="1" customWidth="1"/>
    <col min="7929" max="7929" width="12.28515625" style="135" customWidth="1"/>
    <col min="7930" max="7931" width="13" style="135" customWidth="1"/>
    <col min="7932" max="7932" width="12.28515625" style="135" customWidth="1"/>
    <col min="7933" max="7933" width="13.28515625" style="135" customWidth="1"/>
    <col min="7934" max="7934" width="12.28515625" style="135" customWidth="1"/>
    <col min="7935" max="7935" width="13.28515625" style="135" customWidth="1"/>
    <col min="7936" max="7936" width="12.28515625" style="135" customWidth="1"/>
    <col min="7937" max="7937" width="13.28515625" style="135" customWidth="1"/>
    <col min="7938" max="7938" width="12.28515625" style="135" customWidth="1"/>
    <col min="7939" max="7939" width="13.28515625" style="135" customWidth="1"/>
    <col min="7940" max="7940" width="12.28515625" style="135" customWidth="1"/>
    <col min="7941" max="7941" width="13.28515625" style="135" customWidth="1"/>
    <col min="7942" max="7942" width="12.28515625" style="135" customWidth="1"/>
    <col min="7943" max="7943" width="13.28515625" style="135" customWidth="1"/>
    <col min="7944" max="7944" width="12.28515625" style="135" customWidth="1"/>
    <col min="7945" max="7945" width="14.28515625" style="135" customWidth="1"/>
    <col min="7946" max="7946" width="15.140625" style="135" customWidth="1"/>
    <col min="7947" max="8181" width="9.140625" style="135"/>
    <col min="8182" max="8182" width="8.85546875" style="135" customWidth="1"/>
    <col min="8183" max="8183" width="34.140625" style="135" customWidth="1"/>
    <col min="8184" max="8184" width="17.7109375" style="135" bestFit="1" customWidth="1"/>
    <col min="8185" max="8185" width="12.28515625" style="135" customWidth="1"/>
    <col min="8186" max="8187" width="13" style="135" customWidth="1"/>
    <col min="8188" max="8188" width="12.28515625" style="135" customWidth="1"/>
    <col min="8189" max="8189" width="13.28515625" style="135" customWidth="1"/>
    <col min="8190" max="8190" width="12.28515625" style="135" customWidth="1"/>
    <col min="8191" max="8191" width="13.28515625" style="135" customWidth="1"/>
    <col min="8192" max="8192" width="12.28515625" style="135" customWidth="1"/>
    <col min="8193" max="8193" width="13.28515625" style="135" customWidth="1"/>
    <col min="8194" max="8194" width="12.28515625" style="135" customWidth="1"/>
    <col min="8195" max="8195" width="13.28515625" style="135" customWidth="1"/>
    <col min="8196" max="8196" width="12.28515625" style="135" customWidth="1"/>
    <col min="8197" max="8197" width="13.28515625" style="135" customWidth="1"/>
    <col min="8198" max="8198" width="12.28515625" style="135" customWidth="1"/>
    <col min="8199" max="8199" width="13.28515625" style="135" customWidth="1"/>
    <col min="8200" max="8200" width="12.28515625" style="135" customWidth="1"/>
    <col min="8201" max="8201" width="14.28515625" style="135" customWidth="1"/>
    <col min="8202" max="8202" width="15.140625" style="135" customWidth="1"/>
    <col min="8203" max="8437" width="9.140625" style="135"/>
    <col min="8438" max="8438" width="8.85546875" style="135" customWidth="1"/>
    <col min="8439" max="8439" width="34.140625" style="135" customWidth="1"/>
    <col min="8440" max="8440" width="17.7109375" style="135" bestFit="1" customWidth="1"/>
    <col min="8441" max="8441" width="12.28515625" style="135" customWidth="1"/>
    <col min="8442" max="8443" width="13" style="135" customWidth="1"/>
    <col min="8444" max="8444" width="12.28515625" style="135" customWidth="1"/>
    <col min="8445" max="8445" width="13.28515625" style="135" customWidth="1"/>
    <col min="8446" max="8446" width="12.28515625" style="135" customWidth="1"/>
    <col min="8447" max="8447" width="13.28515625" style="135" customWidth="1"/>
    <col min="8448" max="8448" width="12.28515625" style="135" customWidth="1"/>
    <col min="8449" max="8449" width="13.28515625" style="135" customWidth="1"/>
    <col min="8450" max="8450" width="12.28515625" style="135" customWidth="1"/>
    <col min="8451" max="8451" width="13.28515625" style="135" customWidth="1"/>
    <col min="8452" max="8452" width="12.28515625" style="135" customWidth="1"/>
    <col min="8453" max="8453" width="13.28515625" style="135" customWidth="1"/>
    <col min="8454" max="8454" width="12.28515625" style="135" customWidth="1"/>
    <col min="8455" max="8455" width="13.28515625" style="135" customWidth="1"/>
    <col min="8456" max="8456" width="12.28515625" style="135" customWidth="1"/>
    <col min="8457" max="8457" width="14.28515625" style="135" customWidth="1"/>
    <col min="8458" max="8458" width="15.140625" style="135" customWidth="1"/>
    <col min="8459" max="8693" width="9.140625" style="135"/>
    <col min="8694" max="8694" width="8.85546875" style="135" customWidth="1"/>
    <col min="8695" max="8695" width="34.140625" style="135" customWidth="1"/>
    <col min="8696" max="8696" width="17.7109375" style="135" bestFit="1" customWidth="1"/>
    <col min="8697" max="8697" width="12.28515625" style="135" customWidth="1"/>
    <col min="8698" max="8699" width="13" style="135" customWidth="1"/>
    <col min="8700" max="8700" width="12.28515625" style="135" customWidth="1"/>
    <col min="8701" max="8701" width="13.28515625" style="135" customWidth="1"/>
    <col min="8702" max="8702" width="12.28515625" style="135" customWidth="1"/>
    <col min="8703" max="8703" width="13.28515625" style="135" customWidth="1"/>
    <col min="8704" max="8704" width="12.28515625" style="135" customWidth="1"/>
    <col min="8705" max="8705" width="13.28515625" style="135" customWidth="1"/>
    <col min="8706" max="8706" width="12.28515625" style="135" customWidth="1"/>
    <col min="8707" max="8707" width="13.28515625" style="135" customWidth="1"/>
    <col min="8708" max="8708" width="12.28515625" style="135" customWidth="1"/>
    <col min="8709" max="8709" width="13.28515625" style="135" customWidth="1"/>
    <col min="8710" max="8710" width="12.28515625" style="135" customWidth="1"/>
    <col min="8711" max="8711" width="13.28515625" style="135" customWidth="1"/>
    <col min="8712" max="8712" width="12.28515625" style="135" customWidth="1"/>
    <col min="8713" max="8713" width="14.28515625" style="135" customWidth="1"/>
    <col min="8714" max="8714" width="15.140625" style="135" customWidth="1"/>
    <col min="8715" max="8949" width="9.140625" style="135"/>
    <col min="8950" max="8950" width="8.85546875" style="135" customWidth="1"/>
    <col min="8951" max="8951" width="34.140625" style="135" customWidth="1"/>
    <col min="8952" max="8952" width="17.7109375" style="135" bestFit="1" customWidth="1"/>
    <col min="8953" max="8953" width="12.28515625" style="135" customWidth="1"/>
    <col min="8954" max="8955" width="13" style="135" customWidth="1"/>
    <col min="8956" max="8956" width="12.28515625" style="135" customWidth="1"/>
    <col min="8957" max="8957" width="13.28515625" style="135" customWidth="1"/>
    <col min="8958" max="8958" width="12.28515625" style="135" customWidth="1"/>
    <col min="8959" max="8959" width="13.28515625" style="135" customWidth="1"/>
    <col min="8960" max="8960" width="12.28515625" style="135" customWidth="1"/>
    <col min="8961" max="8961" width="13.28515625" style="135" customWidth="1"/>
    <col min="8962" max="8962" width="12.28515625" style="135" customWidth="1"/>
    <col min="8963" max="8963" width="13.28515625" style="135" customWidth="1"/>
    <col min="8964" max="8964" width="12.28515625" style="135" customWidth="1"/>
    <col min="8965" max="8965" width="13.28515625" style="135" customWidth="1"/>
    <col min="8966" max="8966" width="12.28515625" style="135" customWidth="1"/>
    <col min="8967" max="8967" width="13.28515625" style="135" customWidth="1"/>
    <col min="8968" max="8968" width="12.28515625" style="135" customWidth="1"/>
    <col min="8969" max="8969" width="14.28515625" style="135" customWidth="1"/>
    <col min="8970" max="8970" width="15.140625" style="135" customWidth="1"/>
    <col min="8971" max="9205" width="9.140625" style="135"/>
    <col min="9206" max="9206" width="8.85546875" style="135" customWidth="1"/>
    <col min="9207" max="9207" width="34.140625" style="135" customWidth="1"/>
    <col min="9208" max="9208" width="17.7109375" style="135" bestFit="1" customWidth="1"/>
    <col min="9209" max="9209" width="12.28515625" style="135" customWidth="1"/>
    <col min="9210" max="9211" width="13" style="135" customWidth="1"/>
    <col min="9212" max="9212" width="12.28515625" style="135" customWidth="1"/>
    <col min="9213" max="9213" width="13.28515625" style="135" customWidth="1"/>
    <col min="9214" max="9214" width="12.28515625" style="135" customWidth="1"/>
    <col min="9215" max="9215" width="13.28515625" style="135" customWidth="1"/>
    <col min="9216" max="9216" width="12.28515625" style="135" customWidth="1"/>
    <col min="9217" max="9217" width="13.28515625" style="135" customWidth="1"/>
    <col min="9218" max="9218" width="12.28515625" style="135" customWidth="1"/>
    <col min="9219" max="9219" width="13.28515625" style="135" customWidth="1"/>
    <col min="9220" max="9220" width="12.28515625" style="135" customWidth="1"/>
    <col min="9221" max="9221" width="13.28515625" style="135" customWidth="1"/>
    <col min="9222" max="9222" width="12.28515625" style="135" customWidth="1"/>
    <col min="9223" max="9223" width="13.28515625" style="135" customWidth="1"/>
    <col min="9224" max="9224" width="12.28515625" style="135" customWidth="1"/>
    <col min="9225" max="9225" width="14.28515625" style="135" customWidth="1"/>
    <col min="9226" max="9226" width="15.140625" style="135" customWidth="1"/>
    <col min="9227" max="9461" width="9.140625" style="135"/>
    <col min="9462" max="9462" width="8.85546875" style="135" customWidth="1"/>
    <col min="9463" max="9463" width="34.140625" style="135" customWidth="1"/>
    <col min="9464" max="9464" width="17.7109375" style="135" bestFit="1" customWidth="1"/>
    <col min="9465" max="9465" width="12.28515625" style="135" customWidth="1"/>
    <col min="9466" max="9467" width="13" style="135" customWidth="1"/>
    <col min="9468" max="9468" width="12.28515625" style="135" customWidth="1"/>
    <col min="9469" max="9469" width="13.28515625" style="135" customWidth="1"/>
    <col min="9470" max="9470" width="12.28515625" style="135" customWidth="1"/>
    <col min="9471" max="9471" width="13.28515625" style="135" customWidth="1"/>
    <col min="9472" max="9472" width="12.28515625" style="135" customWidth="1"/>
    <col min="9473" max="9473" width="13.28515625" style="135" customWidth="1"/>
    <col min="9474" max="9474" width="12.28515625" style="135" customWidth="1"/>
    <col min="9475" max="9475" width="13.28515625" style="135" customWidth="1"/>
    <col min="9476" max="9476" width="12.28515625" style="135" customWidth="1"/>
    <col min="9477" max="9477" width="13.28515625" style="135" customWidth="1"/>
    <col min="9478" max="9478" width="12.28515625" style="135" customWidth="1"/>
    <col min="9479" max="9479" width="13.28515625" style="135" customWidth="1"/>
    <col min="9480" max="9480" width="12.28515625" style="135" customWidth="1"/>
    <col min="9481" max="9481" width="14.28515625" style="135" customWidth="1"/>
    <col min="9482" max="9482" width="15.140625" style="135" customWidth="1"/>
    <col min="9483" max="9717" width="9.140625" style="135"/>
    <col min="9718" max="9718" width="8.85546875" style="135" customWidth="1"/>
    <col min="9719" max="9719" width="34.140625" style="135" customWidth="1"/>
    <col min="9720" max="9720" width="17.7109375" style="135" bestFit="1" customWidth="1"/>
    <col min="9721" max="9721" width="12.28515625" style="135" customWidth="1"/>
    <col min="9722" max="9723" width="13" style="135" customWidth="1"/>
    <col min="9724" max="9724" width="12.28515625" style="135" customWidth="1"/>
    <col min="9725" max="9725" width="13.28515625" style="135" customWidth="1"/>
    <col min="9726" max="9726" width="12.28515625" style="135" customWidth="1"/>
    <col min="9727" max="9727" width="13.28515625" style="135" customWidth="1"/>
    <col min="9728" max="9728" width="12.28515625" style="135" customWidth="1"/>
    <col min="9729" max="9729" width="13.28515625" style="135" customWidth="1"/>
    <col min="9730" max="9730" width="12.28515625" style="135" customWidth="1"/>
    <col min="9731" max="9731" width="13.28515625" style="135" customWidth="1"/>
    <col min="9732" max="9732" width="12.28515625" style="135" customWidth="1"/>
    <col min="9733" max="9733" width="13.28515625" style="135" customWidth="1"/>
    <col min="9734" max="9734" width="12.28515625" style="135" customWidth="1"/>
    <col min="9735" max="9735" width="13.28515625" style="135" customWidth="1"/>
    <col min="9736" max="9736" width="12.28515625" style="135" customWidth="1"/>
    <col min="9737" max="9737" width="14.28515625" style="135" customWidth="1"/>
    <col min="9738" max="9738" width="15.140625" style="135" customWidth="1"/>
    <col min="9739" max="9973" width="9.140625" style="135"/>
    <col min="9974" max="9974" width="8.85546875" style="135" customWidth="1"/>
    <col min="9975" max="9975" width="34.140625" style="135" customWidth="1"/>
    <col min="9976" max="9976" width="17.7109375" style="135" bestFit="1" customWidth="1"/>
    <col min="9977" max="9977" width="12.28515625" style="135" customWidth="1"/>
    <col min="9978" max="9979" width="13" style="135" customWidth="1"/>
    <col min="9980" max="9980" width="12.28515625" style="135" customWidth="1"/>
    <col min="9981" max="9981" width="13.28515625" style="135" customWidth="1"/>
    <col min="9982" max="9982" width="12.28515625" style="135" customWidth="1"/>
    <col min="9983" max="9983" width="13.28515625" style="135" customWidth="1"/>
    <col min="9984" max="9984" width="12.28515625" style="135" customWidth="1"/>
    <col min="9985" max="9985" width="13.28515625" style="135" customWidth="1"/>
    <col min="9986" max="9986" width="12.28515625" style="135" customWidth="1"/>
    <col min="9987" max="9987" width="13.28515625" style="135" customWidth="1"/>
    <col min="9988" max="9988" width="12.28515625" style="135" customWidth="1"/>
    <col min="9989" max="9989" width="13.28515625" style="135" customWidth="1"/>
    <col min="9990" max="9990" width="12.28515625" style="135" customWidth="1"/>
    <col min="9991" max="9991" width="13.28515625" style="135" customWidth="1"/>
    <col min="9992" max="9992" width="12.28515625" style="135" customWidth="1"/>
    <col min="9993" max="9993" width="14.28515625" style="135" customWidth="1"/>
    <col min="9994" max="9994" width="15.140625" style="135" customWidth="1"/>
    <col min="9995" max="10229" width="9.140625" style="135"/>
    <col min="10230" max="10230" width="8.85546875" style="135" customWidth="1"/>
    <col min="10231" max="10231" width="34.140625" style="135" customWidth="1"/>
    <col min="10232" max="10232" width="17.7109375" style="135" bestFit="1" customWidth="1"/>
    <col min="10233" max="10233" width="12.28515625" style="135" customWidth="1"/>
    <col min="10234" max="10235" width="13" style="135" customWidth="1"/>
    <col min="10236" max="10236" width="12.28515625" style="135" customWidth="1"/>
    <col min="10237" max="10237" width="13.28515625" style="135" customWidth="1"/>
    <col min="10238" max="10238" width="12.28515625" style="135" customWidth="1"/>
    <col min="10239" max="10239" width="13.28515625" style="135" customWidth="1"/>
    <col min="10240" max="10240" width="12.28515625" style="135" customWidth="1"/>
    <col min="10241" max="10241" width="13.28515625" style="135" customWidth="1"/>
    <col min="10242" max="10242" width="12.28515625" style="135" customWidth="1"/>
    <col min="10243" max="10243" width="13.28515625" style="135" customWidth="1"/>
    <col min="10244" max="10244" width="12.28515625" style="135" customWidth="1"/>
    <col min="10245" max="10245" width="13.28515625" style="135" customWidth="1"/>
    <col min="10246" max="10246" width="12.28515625" style="135" customWidth="1"/>
    <col min="10247" max="10247" width="13.28515625" style="135" customWidth="1"/>
    <col min="10248" max="10248" width="12.28515625" style="135" customWidth="1"/>
    <col min="10249" max="10249" width="14.28515625" style="135" customWidth="1"/>
    <col min="10250" max="10250" width="15.140625" style="135" customWidth="1"/>
    <col min="10251" max="10485" width="9.140625" style="135"/>
    <col min="10486" max="10486" width="8.85546875" style="135" customWidth="1"/>
    <col min="10487" max="10487" width="34.140625" style="135" customWidth="1"/>
    <col min="10488" max="10488" width="17.7109375" style="135" bestFit="1" customWidth="1"/>
    <col min="10489" max="10489" width="12.28515625" style="135" customWidth="1"/>
    <col min="10490" max="10491" width="13" style="135" customWidth="1"/>
    <col min="10492" max="10492" width="12.28515625" style="135" customWidth="1"/>
    <col min="10493" max="10493" width="13.28515625" style="135" customWidth="1"/>
    <col min="10494" max="10494" width="12.28515625" style="135" customWidth="1"/>
    <col min="10495" max="10495" width="13.28515625" style="135" customWidth="1"/>
    <col min="10496" max="10496" width="12.28515625" style="135" customWidth="1"/>
    <col min="10497" max="10497" width="13.28515625" style="135" customWidth="1"/>
    <col min="10498" max="10498" width="12.28515625" style="135" customWidth="1"/>
    <col min="10499" max="10499" width="13.28515625" style="135" customWidth="1"/>
    <col min="10500" max="10500" width="12.28515625" style="135" customWidth="1"/>
    <col min="10501" max="10501" width="13.28515625" style="135" customWidth="1"/>
    <col min="10502" max="10502" width="12.28515625" style="135" customWidth="1"/>
    <col min="10503" max="10503" width="13.28515625" style="135" customWidth="1"/>
    <col min="10504" max="10504" width="12.28515625" style="135" customWidth="1"/>
    <col min="10505" max="10505" width="14.28515625" style="135" customWidth="1"/>
    <col min="10506" max="10506" width="15.140625" style="135" customWidth="1"/>
    <col min="10507" max="10741" width="9.140625" style="135"/>
    <col min="10742" max="10742" width="8.85546875" style="135" customWidth="1"/>
    <col min="10743" max="10743" width="34.140625" style="135" customWidth="1"/>
    <col min="10744" max="10744" width="17.7109375" style="135" bestFit="1" customWidth="1"/>
    <col min="10745" max="10745" width="12.28515625" style="135" customWidth="1"/>
    <col min="10746" max="10747" width="13" style="135" customWidth="1"/>
    <col min="10748" max="10748" width="12.28515625" style="135" customWidth="1"/>
    <col min="10749" max="10749" width="13.28515625" style="135" customWidth="1"/>
    <col min="10750" max="10750" width="12.28515625" style="135" customWidth="1"/>
    <col min="10751" max="10751" width="13.28515625" style="135" customWidth="1"/>
    <col min="10752" max="10752" width="12.28515625" style="135" customWidth="1"/>
    <col min="10753" max="10753" width="13.28515625" style="135" customWidth="1"/>
    <col min="10754" max="10754" width="12.28515625" style="135" customWidth="1"/>
    <col min="10755" max="10755" width="13.28515625" style="135" customWidth="1"/>
    <col min="10756" max="10756" width="12.28515625" style="135" customWidth="1"/>
    <col min="10757" max="10757" width="13.28515625" style="135" customWidth="1"/>
    <col min="10758" max="10758" width="12.28515625" style="135" customWidth="1"/>
    <col min="10759" max="10759" width="13.28515625" style="135" customWidth="1"/>
    <col min="10760" max="10760" width="12.28515625" style="135" customWidth="1"/>
    <col min="10761" max="10761" width="14.28515625" style="135" customWidth="1"/>
    <col min="10762" max="10762" width="15.140625" style="135" customWidth="1"/>
    <col min="10763" max="10997" width="9.140625" style="135"/>
    <col min="10998" max="10998" width="8.85546875" style="135" customWidth="1"/>
    <col min="10999" max="10999" width="34.140625" style="135" customWidth="1"/>
    <col min="11000" max="11000" width="17.7109375" style="135" bestFit="1" customWidth="1"/>
    <col min="11001" max="11001" width="12.28515625" style="135" customWidth="1"/>
    <col min="11002" max="11003" width="13" style="135" customWidth="1"/>
    <col min="11004" max="11004" width="12.28515625" style="135" customWidth="1"/>
    <col min="11005" max="11005" width="13.28515625" style="135" customWidth="1"/>
    <col min="11006" max="11006" width="12.28515625" style="135" customWidth="1"/>
    <col min="11007" max="11007" width="13.28515625" style="135" customWidth="1"/>
    <col min="11008" max="11008" width="12.28515625" style="135" customWidth="1"/>
    <col min="11009" max="11009" width="13.28515625" style="135" customWidth="1"/>
    <col min="11010" max="11010" width="12.28515625" style="135" customWidth="1"/>
    <col min="11011" max="11011" width="13.28515625" style="135" customWidth="1"/>
    <col min="11012" max="11012" width="12.28515625" style="135" customWidth="1"/>
    <col min="11013" max="11013" width="13.28515625" style="135" customWidth="1"/>
    <col min="11014" max="11014" width="12.28515625" style="135" customWidth="1"/>
    <col min="11015" max="11015" width="13.28515625" style="135" customWidth="1"/>
    <col min="11016" max="11016" width="12.28515625" style="135" customWidth="1"/>
    <col min="11017" max="11017" width="14.28515625" style="135" customWidth="1"/>
    <col min="11018" max="11018" width="15.140625" style="135" customWidth="1"/>
    <col min="11019" max="11253" width="9.140625" style="135"/>
    <col min="11254" max="11254" width="8.85546875" style="135" customWidth="1"/>
    <col min="11255" max="11255" width="34.140625" style="135" customWidth="1"/>
    <col min="11256" max="11256" width="17.7109375" style="135" bestFit="1" customWidth="1"/>
    <col min="11257" max="11257" width="12.28515625" style="135" customWidth="1"/>
    <col min="11258" max="11259" width="13" style="135" customWidth="1"/>
    <col min="11260" max="11260" width="12.28515625" style="135" customWidth="1"/>
    <col min="11261" max="11261" width="13.28515625" style="135" customWidth="1"/>
    <col min="11262" max="11262" width="12.28515625" style="135" customWidth="1"/>
    <col min="11263" max="11263" width="13.28515625" style="135" customWidth="1"/>
    <col min="11264" max="11264" width="12.28515625" style="135" customWidth="1"/>
    <col min="11265" max="11265" width="13.28515625" style="135" customWidth="1"/>
    <col min="11266" max="11266" width="12.28515625" style="135" customWidth="1"/>
    <col min="11267" max="11267" width="13.28515625" style="135" customWidth="1"/>
    <col min="11268" max="11268" width="12.28515625" style="135" customWidth="1"/>
    <col min="11269" max="11269" width="13.28515625" style="135" customWidth="1"/>
    <col min="11270" max="11270" width="12.28515625" style="135" customWidth="1"/>
    <col min="11271" max="11271" width="13.28515625" style="135" customWidth="1"/>
    <col min="11272" max="11272" width="12.28515625" style="135" customWidth="1"/>
    <col min="11273" max="11273" width="14.28515625" style="135" customWidth="1"/>
    <col min="11274" max="11274" width="15.140625" style="135" customWidth="1"/>
    <col min="11275" max="11509" width="9.140625" style="135"/>
    <col min="11510" max="11510" width="8.85546875" style="135" customWidth="1"/>
    <col min="11511" max="11511" width="34.140625" style="135" customWidth="1"/>
    <col min="11512" max="11512" width="17.7109375" style="135" bestFit="1" customWidth="1"/>
    <col min="11513" max="11513" width="12.28515625" style="135" customWidth="1"/>
    <col min="11514" max="11515" width="13" style="135" customWidth="1"/>
    <col min="11516" max="11516" width="12.28515625" style="135" customWidth="1"/>
    <col min="11517" max="11517" width="13.28515625" style="135" customWidth="1"/>
    <col min="11518" max="11518" width="12.28515625" style="135" customWidth="1"/>
    <col min="11519" max="11519" width="13.28515625" style="135" customWidth="1"/>
    <col min="11520" max="11520" width="12.28515625" style="135" customWidth="1"/>
    <col min="11521" max="11521" width="13.28515625" style="135" customWidth="1"/>
    <col min="11522" max="11522" width="12.28515625" style="135" customWidth="1"/>
    <col min="11523" max="11523" width="13.28515625" style="135" customWidth="1"/>
    <col min="11524" max="11524" width="12.28515625" style="135" customWidth="1"/>
    <col min="11525" max="11525" width="13.28515625" style="135" customWidth="1"/>
    <col min="11526" max="11526" width="12.28515625" style="135" customWidth="1"/>
    <col min="11527" max="11527" width="13.28515625" style="135" customWidth="1"/>
    <col min="11528" max="11528" width="12.28515625" style="135" customWidth="1"/>
    <col min="11529" max="11529" width="14.28515625" style="135" customWidth="1"/>
    <col min="11530" max="11530" width="15.140625" style="135" customWidth="1"/>
    <col min="11531" max="11765" width="9.140625" style="135"/>
    <col min="11766" max="11766" width="8.85546875" style="135" customWidth="1"/>
    <col min="11767" max="11767" width="34.140625" style="135" customWidth="1"/>
    <col min="11768" max="11768" width="17.7109375" style="135" bestFit="1" customWidth="1"/>
    <col min="11769" max="11769" width="12.28515625" style="135" customWidth="1"/>
    <col min="11770" max="11771" width="13" style="135" customWidth="1"/>
    <col min="11772" max="11772" width="12.28515625" style="135" customWidth="1"/>
    <col min="11773" max="11773" width="13.28515625" style="135" customWidth="1"/>
    <col min="11774" max="11774" width="12.28515625" style="135" customWidth="1"/>
    <col min="11775" max="11775" width="13.28515625" style="135" customWidth="1"/>
    <col min="11776" max="11776" width="12.28515625" style="135" customWidth="1"/>
    <col min="11777" max="11777" width="13.28515625" style="135" customWidth="1"/>
    <col min="11778" max="11778" width="12.28515625" style="135" customWidth="1"/>
    <col min="11779" max="11779" width="13.28515625" style="135" customWidth="1"/>
    <col min="11780" max="11780" width="12.28515625" style="135" customWidth="1"/>
    <col min="11781" max="11781" width="13.28515625" style="135" customWidth="1"/>
    <col min="11782" max="11782" width="12.28515625" style="135" customWidth="1"/>
    <col min="11783" max="11783" width="13.28515625" style="135" customWidth="1"/>
    <col min="11784" max="11784" width="12.28515625" style="135" customWidth="1"/>
    <col min="11785" max="11785" width="14.28515625" style="135" customWidth="1"/>
    <col min="11786" max="11786" width="15.140625" style="135" customWidth="1"/>
    <col min="11787" max="12021" width="9.140625" style="135"/>
    <col min="12022" max="12022" width="8.85546875" style="135" customWidth="1"/>
    <col min="12023" max="12023" width="34.140625" style="135" customWidth="1"/>
    <col min="12024" max="12024" width="17.7109375" style="135" bestFit="1" customWidth="1"/>
    <col min="12025" max="12025" width="12.28515625" style="135" customWidth="1"/>
    <col min="12026" max="12027" width="13" style="135" customWidth="1"/>
    <col min="12028" max="12028" width="12.28515625" style="135" customWidth="1"/>
    <col min="12029" max="12029" width="13.28515625" style="135" customWidth="1"/>
    <col min="12030" max="12030" width="12.28515625" style="135" customWidth="1"/>
    <col min="12031" max="12031" width="13.28515625" style="135" customWidth="1"/>
    <col min="12032" max="12032" width="12.28515625" style="135" customWidth="1"/>
    <col min="12033" max="12033" width="13.28515625" style="135" customWidth="1"/>
    <col min="12034" max="12034" width="12.28515625" style="135" customWidth="1"/>
    <col min="12035" max="12035" width="13.28515625" style="135" customWidth="1"/>
    <col min="12036" max="12036" width="12.28515625" style="135" customWidth="1"/>
    <col min="12037" max="12037" width="13.28515625" style="135" customWidth="1"/>
    <col min="12038" max="12038" width="12.28515625" style="135" customWidth="1"/>
    <col min="12039" max="12039" width="13.28515625" style="135" customWidth="1"/>
    <col min="12040" max="12040" width="12.28515625" style="135" customWidth="1"/>
    <col min="12041" max="12041" width="14.28515625" style="135" customWidth="1"/>
    <col min="12042" max="12042" width="15.140625" style="135" customWidth="1"/>
    <col min="12043" max="12277" width="9.140625" style="135"/>
    <col min="12278" max="12278" width="8.85546875" style="135" customWidth="1"/>
    <col min="12279" max="12279" width="34.140625" style="135" customWidth="1"/>
    <col min="12280" max="12280" width="17.7109375" style="135" bestFit="1" customWidth="1"/>
    <col min="12281" max="12281" width="12.28515625" style="135" customWidth="1"/>
    <col min="12282" max="12283" width="13" style="135" customWidth="1"/>
    <col min="12284" max="12284" width="12.28515625" style="135" customWidth="1"/>
    <col min="12285" max="12285" width="13.28515625" style="135" customWidth="1"/>
    <col min="12286" max="12286" width="12.28515625" style="135" customWidth="1"/>
    <col min="12287" max="12287" width="13.28515625" style="135" customWidth="1"/>
    <col min="12288" max="12288" width="12.28515625" style="135" customWidth="1"/>
    <col min="12289" max="12289" width="13.28515625" style="135" customWidth="1"/>
    <col min="12290" max="12290" width="12.28515625" style="135" customWidth="1"/>
    <col min="12291" max="12291" width="13.28515625" style="135" customWidth="1"/>
    <col min="12292" max="12292" width="12.28515625" style="135" customWidth="1"/>
    <col min="12293" max="12293" width="13.28515625" style="135" customWidth="1"/>
    <col min="12294" max="12294" width="12.28515625" style="135" customWidth="1"/>
    <col min="12295" max="12295" width="13.28515625" style="135" customWidth="1"/>
    <col min="12296" max="12296" width="12.28515625" style="135" customWidth="1"/>
    <col min="12297" max="12297" width="14.28515625" style="135" customWidth="1"/>
    <col min="12298" max="12298" width="15.140625" style="135" customWidth="1"/>
    <col min="12299" max="12533" width="9.140625" style="135"/>
    <col min="12534" max="12534" width="8.85546875" style="135" customWidth="1"/>
    <col min="12535" max="12535" width="34.140625" style="135" customWidth="1"/>
    <col min="12536" max="12536" width="17.7109375" style="135" bestFit="1" customWidth="1"/>
    <col min="12537" max="12537" width="12.28515625" style="135" customWidth="1"/>
    <col min="12538" max="12539" width="13" style="135" customWidth="1"/>
    <col min="12540" max="12540" width="12.28515625" style="135" customWidth="1"/>
    <col min="12541" max="12541" width="13.28515625" style="135" customWidth="1"/>
    <col min="12542" max="12542" width="12.28515625" style="135" customWidth="1"/>
    <col min="12543" max="12543" width="13.28515625" style="135" customWidth="1"/>
    <col min="12544" max="12544" width="12.28515625" style="135" customWidth="1"/>
    <col min="12545" max="12545" width="13.28515625" style="135" customWidth="1"/>
    <col min="12546" max="12546" width="12.28515625" style="135" customWidth="1"/>
    <col min="12547" max="12547" width="13.28515625" style="135" customWidth="1"/>
    <col min="12548" max="12548" width="12.28515625" style="135" customWidth="1"/>
    <col min="12549" max="12549" width="13.28515625" style="135" customWidth="1"/>
    <col min="12550" max="12550" width="12.28515625" style="135" customWidth="1"/>
    <col min="12551" max="12551" width="13.28515625" style="135" customWidth="1"/>
    <col min="12552" max="12552" width="12.28515625" style="135" customWidth="1"/>
    <col min="12553" max="12553" width="14.28515625" style="135" customWidth="1"/>
    <col min="12554" max="12554" width="15.140625" style="135" customWidth="1"/>
    <col min="12555" max="12789" width="9.140625" style="135"/>
    <col min="12790" max="12790" width="8.85546875" style="135" customWidth="1"/>
    <col min="12791" max="12791" width="34.140625" style="135" customWidth="1"/>
    <col min="12792" max="12792" width="17.7109375" style="135" bestFit="1" customWidth="1"/>
    <col min="12793" max="12793" width="12.28515625" style="135" customWidth="1"/>
    <col min="12794" max="12795" width="13" style="135" customWidth="1"/>
    <col min="12796" max="12796" width="12.28515625" style="135" customWidth="1"/>
    <col min="12797" max="12797" width="13.28515625" style="135" customWidth="1"/>
    <col min="12798" max="12798" width="12.28515625" style="135" customWidth="1"/>
    <col min="12799" max="12799" width="13.28515625" style="135" customWidth="1"/>
    <col min="12800" max="12800" width="12.28515625" style="135" customWidth="1"/>
    <col min="12801" max="12801" width="13.28515625" style="135" customWidth="1"/>
    <col min="12802" max="12802" width="12.28515625" style="135" customWidth="1"/>
    <col min="12803" max="12803" width="13.28515625" style="135" customWidth="1"/>
    <col min="12804" max="12804" width="12.28515625" style="135" customWidth="1"/>
    <col min="12805" max="12805" width="13.28515625" style="135" customWidth="1"/>
    <col min="12806" max="12806" width="12.28515625" style="135" customWidth="1"/>
    <col min="12807" max="12807" width="13.28515625" style="135" customWidth="1"/>
    <col min="12808" max="12808" width="12.28515625" style="135" customWidth="1"/>
    <col min="12809" max="12809" width="14.28515625" style="135" customWidth="1"/>
    <col min="12810" max="12810" width="15.140625" style="135" customWidth="1"/>
    <col min="12811" max="13045" width="9.140625" style="135"/>
    <col min="13046" max="13046" width="8.85546875" style="135" customWidth="1"/>
    <col min="13047" max="13047" width="34.140625" style="135" customWidth="1"/>
    <col min="13048" max="13048" width="17.7109375" style="135" bestFit="1" customWidth="1"/>
    <col min="13049" max="13049" width="12.28515625" style="135" customWidth="1"/>
    <col min="13050" max="13051" width="13" style="135" customWidth="1"/>
    <col min="13052" max="13052" width="12.28515625" style="135" customWidth="1"/>
    <col min="13053" max="13053" width="13.28515625" style="135" customWidth="1"/>
    <col min="13054" max="13054" width="12.28515625" style="135" customWidth="1"/>
    <col min="13055" max="13055" width="13.28515625" style="135" customWidth="1"/>
    <col min="13056" max="13056" width="12.28515625" style="135" customWidth="1"/>
    <col min="13057" max="13057" width="13.28515625" style="135" customWidth="1"/>
    <col min="13058" max="13058" width="12.28515625" style="135" customWidth="1"/>
    <col min="13059" max="13059" width="13.28515625" style="135" customWidth="1"/>
    <col min="13060" max="13060" width="12.28515625" style="135" customWidth="1"/>
    <col min="13061" max="13061" width="13.28515625" style="135" customWidth="1"/>
    <col min="13062" max="13062" width="12.28515625" style="135" customWidth="1"/>
    <col min="13063" max="13063" width="13.28515625" style="135" customWidth="1"/>
    <col min="13064" max="13064" width="12.28515625" style="135" customWidth="1"/>
    <col min="13065" max="13065" width="14.28515625" style="135" customWidth="1"/>
    <col min="13066" max="13066" width="15.140625" style="135" customWidth="1"/>
    <col min="13067" max="13301" width="9.140625" style="135"/>
    <col min="13302" max="13302" width="8.85546875" style="135" customWidth="1"/>
    <col min="13303" max="13303" width="34.140625" style="135" customWidth="1"/>
    <col min="13304" max="13304" width="17.7109375" style="135" bestFit="1" customWidth="1"/>
    <col min="13305" max="13305" width="12.28515625" style="135" customWidth="1"/>
    <col min="13306" max="13307" width="13" style="135" customWidth="1"/>
    <col min="13308" max="13308" width="12.28515625" style="135" customWidth="1"/>
    <col min="13309" max="13309" width="13.28515625" style="135" customWidth="1"/>
    <col min="13310" max="13310" width="12.28515625" style="135" customWidth="1"/>
    <col min="13311" max="13311" width="13.28515625" style="135" customWidth="1"/>
    <col min="13312" max="13312" width="12.28515625" style="135" customWidth="1"/>
    <col min="13313" max="13313" width="13.28515625" style="135" customWidth="1"/>
    <col min="13314" max="13314" width="12.28515625" style="135" customWidth="1"/>
    <col min="13315" max="13315" width="13.28515625" style="135" customWidth="1"/>
    <col min="13316" max="13316" width="12.28515625" style="135" customWidth="1"/>
    <col min="13317" max="13317" width="13.28515625" style="135" customWidth="1"/>
    <col min="13318" max="13318" width="12.28515625" style="135" customWidth="1"/>
    <col min="13319" max="13319" width="13.28515625" style="135" customWidth="1"/>
    <col min="13320" max="13320" width="12.28515625" style="135" customWidth="1"/>
    <col min="13321" max="13321" width="14.28515625" style="135" customWidth="1"/>
    <col min="13322" max="13322" width="15.140625" style="135" customWidth="1"/>
    <col min="13323" max="13557" width="9.140625" style="135"/>
    <col min="13558" max="13558" width="8.85546875" style="135" customWidth="1"/>
    <col min="13559" max="13559" width="34.140625" style="135" customWidth="1"/>
    <col min="13560" max="13560" width="17.7109375" style="135" bestFit="1" customWidth="1"/>
    <col min="13561" max="13561" width="12.28515625" style="135" customWidth="1"/>
    <col min="13562" max="13563" width="13" style="135" customWidth="1"/>
    <col min="13564" max="13564" width="12.28515625" style="135" customWidth="1"/>
    <col min="13565" max="13565" width="13.28515625" style="135" customWidth="1"/>
    <col min="13566" max="13566" width="12.28515625" style="135" customWidth="1"/>
    <col min="13567" max="13567" width="13.28515625" style="135" customWidth="1"/>
    <col min="13568" max="13568" width="12.28515625" style="135" customWidth="1"/>
    <col min="13569" max="13569" width="13.28515625" style="135" customWidth="1"/>
    <col min="13570" max="13570" width="12.28515625" style="135" customWidth="1"/>
    <col min="13571" max="13571" width="13.28515625" style="135" customWidth="1"/>
    <col min="13572" max="13572" width="12.28515625" style="135" customWidth="1"/>
    <col min="13573" max="13573" width="13.28515625" style="135" customWidth="1"/>
    <col min="13574" max="13574" width="12.28515625" style="135" customWidth="1"/>
    <col min="13575" max="13575" width="13.28515625" style="135" customWidth="1"/>
    <col min="13576" max="13576" width="12.28515625" style="135" customWidth="1"/>
    <col min="13577" max="13577" width="14.28515625" style="135" customWidth="1"/>
    <col min="13578" max="13578" width="15.140625" style="135" customWidth="1"/>
    <col min="13579" max="13813" width="9.140625" style="135"/>
    <col min="13814" max="13814" width="8.85546875" style="135" customWidth="1"/>
    <col min="13815" max="13815" width="34.140625" style="135" customWidth="1"/>
    <col min="13816" max="13816" width="17.7109375" style="135" bestFit="1" customWidth="1"/>
    <col min="13817" max="13817" width="12.28515625" style="135" customWidth="1"/>
    <col min="13818" max="13819" width="13" style="135" customWidth="1"/>
    <col min="13820" max="13820" width="12.28515625" style="135" customWidth="1"/>
    <col min="13821" max="13821" width="13.28515625" style="135" customWidth="1"/>
    <col min="13822" max="13822" width="12.28515625" style="135" customWidth="1"/>
    <col min="13823" max="13823" width="13.28515625" style="135" customWidth="1"/>
    <col min="13824" max="13824" width="12.28515625" style="135" customWidth="1"/>
    <col min="13825" max="13825" width="13.28515625" style="135" customWidth="1"/>
    <col min="13826" max="13826" width="12.28515625" style="135" customWidth="1"/>
    <col min="13827" max="13827" width="13.28515625" style="135" customWidth="1"/>
    <col min="13828" max="13828" width="12.28515625" style="135" customWidth="1"/>
    <col min="13829" max="13829" width="13.28515625" style="135" customWidth="1"/>
    <col min="13830" max="13830" width="12.28515625" style="135" customWidth="1"/>
    <col min="13831" max="13831" width="13.28515625" style="135" customWidth="1"/>
    <col min="13832" max="13832" width="12.28515625" style="135" customWidth="1"/>
    <col min="13833" max="13833" width="14.28515625" style="135" customWidth="1"/>
    <col min="13834" max="13834" width="15.140625" style="135" customWidth="1"/>
    <col min="13835" max="14069" width="9.140625" style="135"/>
    <col min="14070" max="14070" width="8.85546875" style="135" customWidth="1"/>
    <col min="14071" max="14071" width="34.140625" style="135" customWidth="1"/>
    <col min="14072" max="14072" width="17.7109375" style="135" bestFit="1" customWidth="1"/>
    <col min="14073" max="14073" width="12.28515625" style="135" customWidth="1"/>
    <col min="14074" max="14075" width="13" style="135" customWidth="1"/>
    <col min="14076" max="14076" width="12.28515625" style="135" customWidth="1"/>
    <col min="14077" max="14077" width="13.28515625" style="135" customWidth="1"/>
    <col min="14078" max="14078" width="12.28515625" style="135" customWidth="1"/>
    <col min="14079" max="14079" width="13.28515625" style="135" customWidth="1"/>
    <col min="14080" max="14080" width="12.28515625" style="135" customWidth="1"/>
    <col min="14081" max="14081" width="13.28515625" style="135" customWidth="1"/>
    <col min="14082" max="14082" width="12.28515625" style="135" customWidth="1"/>
    <col min="14083" max="14083" width="13.28515625" style="135" customWidth="1"/>
    <col min="14084" max="14084" width="12.28515625" style="135" customWidth="1"/>
    <col min="14085" max="14085" width="13.28515625" style="135" customWidth="1"/>
    <col min="14086" max="14086" width="12.28515625" style="135" customWidth="1"/>
    <col min="14087" max="14087" width="13.28515625" style="135" customWidth="1"/>
    <col min="14088" max="14088" width="12.28515625" style="135" customWidth="1"/>
    <col min="14089" max="14089" width="14.28515625" style="135" customWidth="1"/>
    <col min="14090" max="14090" width="15.140625" style="135" customWidth="1"/>
    <col min="14091" max="14325" width="9.140625" style="135"/>
    <col min="14326" max="14326" width="8.85546875" style="135" customWidth="1"/>
    <col min="14327" max="14327" width="34.140625" style="135" customWidth="1"/>
    <col min="14328" max="14328" width="17.7109375" style="135" bestFit="1" customWidth="1"/>
    <col min="14329" max="14329" width="12.28515625" style="135" customWidth="1"/>
    <col min="14330" max="14331" width="13" style="135" customWidth="1"/>
    <col min="14332" max="14332" width="12.28515625" style="135" customWidth="1"/>
    <col min="14333" max="14333" width="13.28515625" style="135" customWidth="1"/>
    <col min="14334" max="14334" width="12.28515625" style="135" customWidth="1"/>
    <col min="14335" max="14335" width="13.28515625" style="135" customWidth="1"/>
    <col min="14336" max="14336" width="12.28515625" style="135" customWidth="1"/>
    <col min="14337" max="14337" width="13.28515625" style="135" customWidth="1"/>
    <col min="14338" max="14338" width="12.28515625" style="135" customWidth="1"/>
    <col min="14339" max="14339" width="13.28515625" style="135" customWidth="1"/>
    <col min="14340" max="14340" width="12.28515625" style="135" customWidth="1"/>
    <col min="14341" max="14341" width="13.28515625" style="135" customWidth="1"/>
    <col min="14342" max="14342" width="12.28515625" style="135" customWidth="1"/>
    <col min="14343" max="14343" width="13.28515625" style="135" customWidth="1"/>
    <col min="14344" max="14344" width="12.28515625" style="135" customWidth="1"/>
    <col min="14345" max="14345" width="14.28515625" style="135" customWidth="1"/>
    <col min="14346" max="14346" width="15.140625" style="135" customWidth="1"/>
    <col min="14347" max="14581" width="9.140625" style="135"/>
    <col min="14582" max="14582" width="8.85546875" style="135" customWidth="1"/>
    <col min="14583" max="14583" width="34.140625" style="135" customWidth="1"/>
    <col min="14584" max="14584" width="17.7109375" style="135" bestFit="1" customWidth="1"/>
    <col min="14585" max="14585" width="12.28515625" style="135" customWidth="1"/>
    <col min="14586" max="14587" width="13" style="135" customWidth="1"/>
    <col min="14588" max="14588" width="12.28515625" style="135" customWidth="1"/>
    <col min="14589" max="14589" width="13.28515625" style="135" customWidth="1"/>
    <col min="14590" max="14590" width="12.28515625" style="135" customWidth="1"/>
    <col min="14591" max="14591" width="13.28515625" style="135" customWidth="1"/>
    <col min="14592" max="14592" width="12.28515625" style="135" customWidth="1"/>
    <col min="14593" max="14593" width="13.28515625" style="135" customWidth="1"/>
    <col min="14594" max="14594" width="12.28515625" style="135" customWidth="1"/>
    <col min="14595" max="14595" width="13.28515625" style="135" customWidth="1"/>
    <col min="14596" max="14596" width="12.28515625" style="135" customWidth="1"/>
    <col min="14597" max="14597" width="13.28515625" style="135" customWidth="1"/>
    <col min="14598" max="14598" width="12.28515625" style="135" customWidth="1"/>
    <col min="14599" max="14599" width="13.28515625" style="135" customWidth="1"/>
    <col min="14600" max="14600" width="12.28515625" style="135" customWidth="1"/>
    <col min="14601" max="14601" width="14.28515625" style="135" customWidth="1"/>
    <col min="14602" max="14602" width="15.140625" style="135" customWidth="1"/>
    <col min="14603" max="14837" width="9.140625" style="135"/>
    <col min="14838" max="14838" width="8.85546875" style="135" customWidth="1"/>
    <col min="14839" max="14839" width="34.140625" style="135" customWidth="1"/>
    <col min="14840" max="14840" width="17.7109375" style="135" bestFit="1" customWidth="1"/>
    <col min="14841" max="14841" width="12.28515625" style="135" customWidth="1"/>
    <col min="14842" max="14843" width="13" style="135" customWidth="1"/>
    <col min="14844" max="14844" width="12.28515625" style="135" customWidth="1"/>
    <col min="14845" max="14845" width="13.28515625" style="135" customWidth="1"/>
    <col min="14846" max="14846" width="12.28515625" style="135" customWidth="1"/>
    <col min="14847" max="14847" width="13.28515625" style="135" customWidth="1"/>
    <col min="14848" max="14848" width="12.28515625" style="135" customWidth="1"/>
    <col min="14849" max="14849" width="13.28515625" style="135" customWidth="1"/>
    <col min="14850" max="14850" width="12.28515625" style="135" customWidth="1"/>
    <col min="14851" max="14851" width="13.28515625" style="135" customWidth="1"/>
    <col min="14852" max="14852" width="12.28515625" style="135" customWidth="1"/>
    <col min="14853" max="14853" width="13.28515625" style="135" customWidth="1"/>
    <col min="14854" max="14854" width="12.28515625" style="135" customWidth="1"/>
    <col min="14855" max="14855" width="13.28515625" style="135" customWidth="1"/>
    <col min="14856" max="14856" width="12.28515625" style="135" customWidth="1"/>
    <col min="14857" max="14857" width="14.28515625" style="135" customWidth="1"/>
    <col min="14858" max="14858" width="15.140625" style="135" customWidth="1"/>
    <col min="14859" max="15093" width="9.140625" style="135"/>
    <col min="15094" max="15094" width="8.85546875" style="135" customWidth="1"/>
    <col min="15095" max="15095" width="34.140625" style="135" customWidth="1"/>
    <col min="15096" max="15096" width="17.7109375" style="135" bestFit="1" customWidth="1"/>
    <col min="15097" max="15097" width="12.28515625" style="135" customWidth="1"/>
    <col min="15098" max="15099" width="13" style="135" customWidth="1"/>
    <col min="15100" max="15100" width="12.28515625" style="135" customWidth="1"/>
    <col min="15101" max="15101" width="13.28515625" style="135" customWidth="1"/>
    <col min="15102" max="15102" width="12.28515625" style="135" customWidth="1"/>
    <col min="15103" max="15103" width="13.28515625" style="135" customWidth="1"/>
    <col min="15104" max="15104" width="12.28515625" style="135" customWidth="1"/>
    <col min="15105" max="15105" width="13.28515625" style="135" customWidth="1"/>
    <col min="15106" max="15106" width="12.28515625" style="135" customWidth="1"/>
    <col min="15107" max="15107" width="13.28515625" style="135" customWidth="1"/>
    <col min="15108" max="15108" width="12.28515625" style="135" customWidth="1"/>
    <col min="15109" max="15109" width="13.28515625" style="135" customWidth="1"/>
    <col min="15110" max="15110" width="12.28515625" style="135" customWidth="1"/>
    <col min="15111" max="15111" width="13.28515625" style="135" customWidth="1"/>
    <col min="15112" max="15112" width="12.28515625" style="135" customWidth="1"/>
    <col min="15113" max="15113" width="14.28515625" style="135" customWidth="1"/>
    <col min="15114" max="15114" width="15.140625" style="135" customWidth="1"/>
    <col min="15115" max="15349" width="9.140625" style="135"/>
    <col min="15350" max="15350" width="8.85546875" style="135" customWidth="1"/>
    <col min="15351" max="15351" width="34.140625" style="135" customWidth="1"/>
    <col min="15352" max="15352" width="17.7109375" style="135" bestFit="1" customWidth="1"/>
    <col min="15353" max="15353" width="12.28515625" style="135" customWidth="1"/>
    <col min="15354" max="15355" width="13" style="135" customWidth="1"/>
    <col min="15356" max="15356" width="12.28515625" style="135" customWidth="1"/>
    <col min="15357" max="15357" width="13.28515625" style="135" customWidth="1"/>
    <col min="15358" max="15358" width="12.28515625" style="135" customWidth="1"/>
    <col min="15359" max="15359" width="13.28515625" style="135" customWidth="1"/>
    <col min="15360" max="15360" width="12.28515625" style="135" customWidth="1"/>
    <col min="15361" max="15361" width="13.28515625" style="135" customWidth="1"/>
    <col min="15362" max="15362" width="12.28515625" style="135" customWidth="1"/>
    <col min="15363" max="15363" width="13.28515625" style="135" customWidth="1"/>
    <col min="15364" max="15364" width="12.28515625" style="135" customWidth="1"/>
    <col min="15365" max="15365" width="13.28515625" style="135" customWidth="1"/>
    <col min="15366" max="15366" width="12.28515625" style="135" customWidth="1"/>
    <col min="15367" max="15367" width="13.28515625" style="135" customWidth="1"/>
    <col min="15368" max="15368" width="12.28515625" style="135" customWidth="1"/>
    <col min="15369" max="15369" width="14.28515625" style="135" customWidth="1"/>
    <col min="15370" max="15370" width="15.140625" style="135" customWidth="1"/>
    <col min="15371" max="15605" width="9.140625" style="135"/>
    <col min="15606" max="15606" width="8.85546875" style="135" customWidth="1"/>
    <col min="15607" max="15607" width="34.140625" style="135" customWidth="1"/>
    <col min="15608" max="15608" width="17.7109375" style="135" bestFit="1" customWidth="1"/>
    <col min="15609" max="15609" width="12.28515625" style="135" customWidth="1"/>
    <col min="15610" max="15611" width="13" style="135" customWidth="1"/>
    <col min="15612" max="15612" width="12.28515625" style="135" customWidth="1"/>
    <col min="15613" max="15613" width="13.28515625" style="135" customWidth="1"/>
    <col min="15614" max="15614" width="12.28515625" style="135" customWidth="1"/>
    <col min="15615" max="15615" width="13.28515625" style="135" customWidth="1"/>
    <col min="15616" max="15616" width="12.28515625" style="135" customWidth="1"/>
    <col min="15617" max="15617" width="13.28515625" style="135" customWidth="1"/>
    <col min="15618" max="15618" width="12.28515625" style="135" customWidth="1"/>
    <col min="15619" max="15619" width="13.28515625" style="135" customWidth="1"/>
    <col min="15620" max="15620" width="12.28515625" style="135" customWidth="1"/>
    <col min="15621" max="15621" width="13.28515625" style="135" customWidth="1"/>
    <col min="15622" max="15622" width="12.28515625" style="135" customWidth="1"/>
    <col min="15623" max="15623" width="13.28515625" style="135" customWidth="1"/>
    <col min="15624" max="15624" width="12.28515625" style="135" customWidth="1"/>
    <col min="15625" max="15625" width="14.28515625" style="135" customWidth="1"/>
    <col min="15626" max="15626" width="15.140625" style="135" customWidth="1"/>
    <col min="15627" max="15861" width="9.140625" style="135"/>
    <col min="15862" max="15862" width="8.85546875" style="135" customWidth="1"/>
    <col min="15863" max="15863" width="34.140625" style="135" customWidth="1"/>
    <col min="15864" max="15864" width="17.7109375" style="135" bestFit="1" customWidth="1"/>
    <col min="15865" max="15865" width="12.28515625" style="135" customWidth="1"/>
    <col min="15866" max="15867" width="13" style="135" customWidth="1"/>
    <col min="15868" max="15868" width="12.28515625" style="135" customWidth="1"/>
    <col min="15869" max="15869" width="13.28515625" style="135" customWidth="1"/>
    <col min="15870" max="15870" width="12.28515625" style="135" customWidth="1"/>
    <col min="15871" max="15871" width="13.28515625" style="135" customWidth="1"/>
    <col min="15872" max="15872" width="12.28515625" style="135" customWidth="1"/>
    <col min="15873" max="15873" width="13.28515625" style="135" customWidth="1"/>
    <col min="15874" max="15874" width="12.28515625" style="135" customWidth="1"/>
    <col min="15875" max="15875" width="13.28515625" style="135" customWidth="1"/>
    <col min="15876" max="15876" width="12.28515625" style="135" customWidth="1"/>
    <col min="15877" max="15877" width="13.28515625" style="135" customWidth="1"/>
    <col min="15878" max="15878" width="12.28515625" style="135" customWidth="1"/>
    <col min="15879" max="15879" width="13.28515625" style="135" customWidth="1"/>
    <col min="15880" max="15880" width="12.28515625" style="135" customWidth="1"/>
    <col min="15881" max="15881" width="14.28515625" style="135" customWidth="1"/>
    <col min="15882" max="15882" width="15.140625" style="135" customWidth="1"/>
    <col min="15883" max="16117" width="9.140625" style="135"/>
    <col min="16118" max="16118" width="8.85546875" style="135" customWidth="1"/>
    <col min="16119" max="16119" width="34.140625" style="135" customWidth="1"/>
    <col min="16120" max="16120" width="17.7109375" style="135" bestFit="1" customWidth="1"/>
    <col min="16121" max="16121" width="12.28515625" style="135" customWidth="1"/>
    <col min="16122" max="16123" width="13" style="135" customWidth="1"/>
    <col min="16124" max="16124" width="12.28515625" style="135" customWidth="1"/>
    <col min="16125" max="16125" width="13.28515625" style="135" customWidth="1"/>
    <col min="16126" max="16126" width="12.28515625" style="135" customWidth="1"/>
    <col min="16127" max="16127" width="13.28515625" style="135" customWidth="1"/>
    <col min="16128" max="16128" width="12.28515625" style="135" customWidth="1"/>
    <col min="16129" max="16129" width="13.28515625" style="135" customWidth="1"/>
    <col min="16130" max="16130" width="12.28515625" style="135" customWidth="1"/>
    <col min="16131" max="16131" width="13.28515625" style="135" customWidth="1"/>
    <col min="16132" max="16132" width="12.28515625" style="135" customWidth="1"/>
    <col min="16133" max="16133" width="13.28515625" style="135" customWidth="1"/>
    <col min="16134" max="16134" width="12.28515625" style="135" customWidth="1"/>
    <col min="16135" max="16135" width="13.28515625" style="135" customWidth="1"/>
    <col min="16136" max="16136" width="12.28515625" style="135" customWidth="1"/>
    <col min="16137" max="16137" width="14.28515625" style="135" customWidth="1"/>
    <col min="16138" max="16138" width="15.140625" style="135" customWidth="1"/>
    <col min="16139" max="16382" width="9.140625" style="135"/>
    <col min="16383" max="16384" width="9.140625" style="135" customWidth="1"/>
  </cols>
  <sheetData>
    <row r="1" spans="1:243" s="149" customFormat="1" ht="12.75" x14ac:dyDescent="0.2">
      <c r="D1" s="150"/>
      <c r="H1" s="151"/>
    </row>
    <row r="2" spans="1:243" s="77" customFormat="1" ht="18.75" x14ac:dyDescent="0.2">
      <c r="A2" s="550"/>
      <c r="B2" s="550"/>
      <c r="C2" s="550"/>
      <c r="D2" s="550"/>
      <c r="E2" s="550"/>
      <c r="F2" s="550"/>
      <c r="G2" s="550"/>
      <c r="H2" s="550"/>
      <c r="I2" s="75"/>
      <c r="J2" s="75"/>
      <c r="K2" s="75"/>
      <c r="L2" s="75"/>
      <c r="M2" s="75"/>
      <c r="N2" s="75"/>
      <c r="O2" s="75"/>
    </row>
    <row r="3" spans="1:243" s="77" customFormat="1" ht="18.75" x14ac:dyDescent="0.2">
      <c r="A3" s="550"/>
      <c r="B3" s="550"/>
      <c r="C3" s="550"/>
      <c r="D3" s="550"/>
      <c r="E3" s="550"/>
      <c r="F3" s="550"/>
      <c r="G3" s="550"/>
      <c r="H3" s="550"/>
      <c r="I3" s="75"/>
      <c r="J3" s="75"/>
      <c r="K3" s="75"/>
      <c r="L3" s="75"/>
      <c r="M3" s="75"/>
      <c r="N3" s="75"/>
      <c r="O3" s="75"/>
    </row>
    <row r="4" spans="1:243" s="77" customFormat="1" ht="18.75" x14ac:dyDescent="0.2">
      <c r="A4" s="550"/>
      <c r="B4" s="550"/>
      <c r="C4" s="550"/>
      <c r="D4" s="550"/>
      <c r="E4" s="550"/>
      <c r="F4" s="550"/>
      <c r="G4" s="550"/>
      <c r="H4" s="550"/>
      <c r="I4" s="75"/>
      <c r="J4" s="75"/>
      <c r="K4" s="75"/>
      <c r="L4" s="75"/>
      <c r="M4" s="75"/>
      <c r="N4" s="75"/>
      <c r="O4" s="75"/>
    </row>
    <row r="5" spans="1:243" s="77" customFormat="1" ht="18.75" x14ac:dyDescent="0.2">
      <c r="A5" s="550" t="s">
        <v>237</v>
      </c>
      <c r="B5" s="550"/>
      <c r="C5" s="550"/>
      <c r="D5" s="550"/>
      <c r="E5" s="550"/>
      <c r="F5" s="550"/>
      <c r="G5" s="550"/>
      <c r="H5" s="550"/>
      <c r="I5" s="75"/>
      <c r="J5" s="75"/>
      <c r="K5" s="75"/>
      <c r="L5" s="75"/>
      <c r="M5" s="75"/>
      <c r="N5" s="75"/>
      <c r="O5" s="75"/>
    </row>
    <row r="6" spans="1:243" s="58" customFormat="1" ht="27.75" customHeight="1" x14ac:dyDescent="0.2">
      <c r="A6" s="60" t="s">
        <v>105</v>
      </c>
      <c r="B6" s="79" t="s">
        <v>6406</v>
      </c>
      <c r="G6" s="62" t="s">
        <v>67</v>
      </c>
      <c r="H6" s="80">
        <f>CAPA!C22</f>
        <v>43753</v>
      </c>
      <c r="I6" s="56"/>
    </row>
    <row r="7" spans="1:243" s="58" customFormat="1" ht="15" customHeight="1" x14ac:dyDescent="0.2">
      <c r="A7" s="60" t="s">
        <v>17</v>
      </c>
      <c r="B7" s="152" t="s">
        <v>7276</v>
      </c>
      <c r="E7" s="60" t="s">
        <v>22</v>
      </c>
      <c r="F7" s="153" t="s">
        <v>5957</v>
      </c>
      <c r="G7" s="62" t="s">
        <v>8137</v>
      </c>
      <c r="H7" s="62"/>
      <c r="I7" s="56"/>
    </row>
    <row r="8" spans="1:243" s="58" customFormat="1" ht="12.75" customHeight="1" x14ac:dyDescent="0.2">
      <c r="A8" s="60" t="s">
        <v>106</v>
      </c>
      <c r="B8" s="79" t="s">
        <v>8131</v>
      </c>
      <c r="E8" s="157" t="s">
        <v>8135</v>
      </c>
      <c r="G8" s="157" t="s">
        <v>8136</v>
      </c>
      <c r="H8" s="157"/>
      <c r="I8" s="56"/>
    </row>
    <row r="9" spans="1:243" s="156" customFormat="1" ht="12.75" thickBot="1" x14ac:dyDescent="0.3">
      <c r="A9" s="154"/>
      <c r="B9" s="154"/>
      <c r="C9" s="155"/>
      <c r="D9" s="155"/>
      <c r="E9" s="155"/>
      <c r="F9" s="155"/>
      <c r="G9" s="155"/>
      <c r="H9" s="155"/>
    </row>
    <row r="10" spans="1:243" ht="39" customHeight="1" x14ac:dyDescent="0.2">
      <c r="A10" s="379" t="s">
        <v>0</v>
      </c>
      <c r="B10" s="380" t="s">
        <v>200</v>
      </c>
      <c r="C10" s="381" t="s">
        <v>201</v>
      </c>
      <c r="D10" s="382" t="s">
        <v>202</v>
      </c>
      <c r="E10" s="382" t="s">
        <v>203</v>
      </c>
      <c r="F10" s="382" t="s">
        <v>204</v>
      </c>
      <c r="G10" s="382" t="s">
        <v>5251</v>
      </c>
      <c r="H10" s="382" t="s">
        <v>5252</v>
      </c>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c r="DC10" s="134"/>
      <c r="DD10" s="134"/>
      <c r="DE10" s="134"/>
      <c r="DF10" s="134"/>
      <c r="DG10" s="134"/>
      <c r="DH10" s="134"/>
      <c r="DI10" s="134"/>
      <c r="DJ10" s="134"/>
      <c r="DK10" s="134"/>
      <c r="DL10" s="134"/>
      <c r="DM10" s="134"/>
      <c r="DN10" s="134"/>
      <c r="DO10" s="134"/>
      <c r="DP10" s="134"/>
      <c r="DQ10" s="134"/>
      <c r="DR10" s="134"/>
      <c r="DS10" s="134"/>
      <c r="DT10" s="134"/>
      <c r="DU10" s="134"/>
      <c r="DV10" s="134"/>
      <c r="DW10" s="134"/>
      <c r="DX10" s="134"/>
      <c r="DY10" s="134"/>
      <c r="DZ10" s="134"/>
      <c r="EA10" s="134"/>
      <c r="EB10" s="134"/>
      <c r="EC10" s="134"/>
      <c r="ED10" s="134"/>
      <c r="EE10" s="134"/>
      <c r="EF10" s="134"/>
      <c r="EG10" s="134"/>
      <c r="EH10" s="134"/>
      <c r="EI10" s="134"/>
      <c r="EJ10" s="134"/>
      <c r="EK10" s="134"/>
      <c r="EL10" s="134"/>
      <c r="EM10" s="134"/>
      <c r="EN10" s="134"/>
      <c r="EO10" s="134"/>
      <c r="EP10" s="134"/>
      <c r="EQ10" s="134"/>
      <c r="ER10" s="134"/>
      <c r="ES10" s="134"/>
      <c r="ET10" s="134"/>
      <c r="EU10" s="134"/>
      <c r="EV10" s="134"/>
      <c r="EW10" s="134"/>
      <c r="EX10" s="134"/>
      <c r="EY10" s="134"/>
      <c r="EZ10" s="134"/>
      <c r="FA10" s="134"/>
      <c r="FB10" s="134"/>
      <c r="FC10" s="134"/>
      <c r="FD10" s="134"/>
      <c r="FE10" s="134"/>
      <c r="FF10" s="134"/>
      <c r="FG10" s="134"/>
      <c r="FH10" s="134"/>
      <c r="FI10" s="134"/>
      <c r="FJ10" s="134"/>
      <c r="FK10" s="134"/>
      <c r="FL10" s="134"/>
      <c r="FM10" s="134"/>
      <c r="FN10" s="134"/>
      <c r="FO10" s="134"/>
      <c r="FP10" s="134"/>
      <c r="FQ10" s="134"/>
      <c r="FR10" s="134"/>
      <c r="FS10" s="134"/>
      <c r="FT10" s="134"/>
      <c r="FU10" s="134"/>
      <c r="FV10" s="134"/>
      <c r="FW10" s="134"/>
      <c r="FX10" s="134"/>
      <c r="FY10" s="134"/>
      <c r="FZ10" s="134"/>
      <c r="GA10" s="134"/>
      <c r="GB10" s="134"/>
      <c r="GC10" s="134"/>
      <c r="GD10" s="134"/>
      <c r="GE10" s="134"/>
      <c r="GF10" s="134"/>
      <c r="GG10" s="134"/>
      <c r="GH10" s="134"/>
      <c r="GI10" s="134"/>
      <c r="GJ10" s="134"/>
      <c r="GK10" s="134"/>
      <c r="GL10" s="134"/>
      <c r="GM10" s="134"/>
      <c r="GN10" s="134"/>
      <c r="GO10" s="134"/>
      <c r="GP10" s="134"/>
      <c r="GQ10" s="134"/>
      <c r="GR10" s="134"/>
      <c r="GS10" s="134"/>
      <c r="GT10" s="134"/>
      <c r="GU10" s="134"/>
      <c r="GV10" s="134"/>
      <c r="GW10" s="134"/>
      <c r="GX10" s="134"/>
      <c r="GY10" s="134"/>
      <c r="GZ10" s="134"/>
      <c r="HA10" s="134"/>
      <c r="HB10" s="134"/>
      <c r="HC10" s="134"/>
      <c r="HD10" s="134"/>
      <c r="HE10" s="134"/>
      <c r="HF10" s="134"/>
      <c r="HG10" s="134"/>
      <c r="HH10" s="134"/>
      <c r="HI10" s="134"/>
      <c r="HJ10" s="134"/>
      <c r="HK10" s="134"/>
      <c r="HL10" s="134"/>
      <c r="HM10" s="134"/>
      <c r="HN10" s="134"/>
      <c r="HO10" s="134"/>
      <c r="HP10" s="134"/>
      <c r="HQ10" s="134"/>
      <c r="HR10" s="134"/>
      <c r="HS10" s="134"/>
      <c r="HT10" s="134"/>
      <c r="HU10" s="134"/>
      <c r="HV10" s="134"/>
      <c r="HW10" s="134"/>
      <c r="HX10" s="134"/>
      <c r="HY10" s="134"/>
      <c r="HZ10" s="134"/>
      <c r="IA10" s="134"/>
      <c r="IB10" s="134"/>
      <c r="IC10" s="134"/>
      <c r="ID10" s="134"/>
      <c r="IE10" s="134"/>
      <c r="IF10" s="134"/>
      <c r="IG10" s="134"/>
      <c r="IH10" s="134"/>
      <c r="II10" s="134"/>
    </row>
    <row r="11" spans="1:243" ht="12.75" x14ac:dyDescent="0.25">
      <c r="A11" s="556" t="s">
        <v>78</v>
      </c>
      <c r="B11" s="557" t="s">
        <v>205</v>
      </c>
      <c r="C11" s="558">
        <f>REFORMA!H17*1.2094</f>
        <v>273.92910000000001</v>
      </c>
      <c r="D11" s="300">
        <v>1</v>
      </c>
      <c r="E11" s="301"/>
      <c r="F11" s="300"/>
      <c r="G11" s="301"/>
      <c r="H11" s="300"/>
      <c r="I11" s="136"/>
      <c r="J11" s="158">
        <f>SUM(D11:H11)</f>
        <v>1</v>
      </c>
      <c r="K11" s="138"/>
    </row>
    <row r="12" spans="1:243" ht="9" customHeight="1" x14ac:dyDescent="0.25">
      <c r="A12" s="556"/>
      <c r="B12" s="557"/>
      <c r="C12" s="558"/>
      <c r="D12" s="383"/>
      <c r="E12" s="298"/>
      <c r="F12" s="298"/>
      <c r="G12" s="299"/>
      <c r="H12" s="298"/>
      <c r="J12" s="158"/>
    </row>
    <row r="13" spans="1:243" ht="15" customHeight="1" x14ac:dyDescent="0.25">
      <c r="A13" s="556"/>
      <c r="B13" s="557"/>
      <c r="C13" s="558"/>
      <c r="D13" s="295">
        <f>$C$11*D11</f>
        <v>273.92910000000001</v>
      </c>
      <c r="E13" s="296"/>
      <c r="F13" s="295"/>
      <c r="G13" s="296"/>
      <c r="H13" s="295"/>
      <c r="J13" s="158">
        <f>SUM(D13:H13)</f>
        <v>273.92910000000001</v>
      </c>
    </row>
    <row r="14" spans="1:243" ht="12.75" x14ac:dyDescent="0.25">
      <c r="A14" s="556" t="s">
        <v>84</v>
      </c>
      <c r="B14" s="557" t="s">
        <v>5</v>
      </c>
      <c r="C14" s="558">
        <f>REFORMA!H38*1.2094</f>
        <v>19376.97739253195</v>
      </c>
      <c r="D14" s="300">
        <v>1</v>
      </c>
      <c r="E14" s="301"/>
      <c r="F14" s="300"/>
      <c r="G14" s="301"/>
      <c r="H14" s="300"/>
      <c r="I14" s="136"/>
      <c r="J14" s="158">
        <f>SUM(D14:H14)</f>
        <v>1</v>
      </c>
      <c r="K14" s="138"/>
    </row>
    <row r="15" spans="1:243" ht="9" customHeight="1" x14ac:dyDescent="0.25">
      <c r="A15" s="556"/>
      <c r="B15" s="557"/>
      <c r="C15" s="558"/>
      <c r="D15" s="383"/>
      <c r="E15" s="298"/>
      <c r="F15" s="298"/>
      <c r="G15" s="299"/>
      <c r="H15" s="298"/>
      <c r="J15" s="158"/>
    </row>
    <row r="16" spans="1:243" ht="15" customHeight="1" x14ac:dyDescent="0.25">
      <c r="A16" s="556"/>
      <c r="B16" s="557"/>
      <c r="C16" s="558"/>
      <c r="D16" s="295">
        <f>$C$14*D14</f>
        <v>19376.97739253195</v>
      </c>
      <c r="E16" s="296"/>
      <c r="F16" s="295"/>
      <c r="G16" s="296"/>
      <c r="H16" s="295"/>
      <c r="J16" s="158">
        <f>SUM(D16:H16)</f>
        <v>19376.97739253195</v>
      </c>
    </row>
    <row r="17" spans="1:11" ht="12.75" x14ac:dyDescent="0.25">
      <c r="A17" s="556" t="s">
        <v>206</v>
      </c>
      <c r="B17" s="557" t="s">
        <v>207</v>
      </c>
      <c r="C17" s="558">
        <f>REFORMA!H72*1.2094</f>
        <v>247560.7536016934</v>
      </c>
      <c r="D17" s="300">
        <v>0.3</v>
      </c>
      <c r="E17" s="301">
        <v>0.4</v>
      </c>
      <c r="F17" s="300">
        <v>0.3</v>
      </c>
      <c r="G17" s="301"/>
      <c r="H17" s="300"/>
      <c r="I17" s="136"/>
      <c r="J17" s="158">
        <f>SUM(D17:H17)</f>
        <v>1</v>
      </c>
      <c r="K17" s="138"/>
    </row>
    <row r="18" spans="1:11" ht="9" customHeight="1" x14ac:dyDescent="0.25">
      <c r="A18" s="556"/>
      <c r="B18" s="557"/>
      <c r="C18" s="558"/>
      <c r="D18" s="383"/>
      <c r="E18" s="383"/>
      <c r="F18" s="383"/>
      <c r="G18" s="299"/>
      <c r="H18" s="298"/>
      <c r="J18" s="158"/>
    </row>
    <row r="19" spans="1:11" ht="15" customHeight="1" x14ac:dyDescent="0.25">
      <c r="A19" s="556"/>
      <c r="B19" s="557"/>
      <c r="C19" s="558"/>
      <c r="D19" s="295">
        <f>$C$17*D17</f>
        <v>74268.226080508015</v>
      </c>
      <c r="E19" s="295">
        <f t="shared" ref="E19:F19" si="0">$C$17*E17</f>
        <v>99024.301440677373</v>
      </c>
      <c r="F19" s="295">
        <f t="shared" si="0"/>
        <v>74268.226080508015</v>
      </c>
      <c r="G19" s="296"/>
      <c r="H19" s="295"/>
      <c r="J19" s="158">
        <f>SUM(D19:H19)</f>
        <v>247560.75360169343</v>
      </c>
    </row>
    <row r="20" spans="1:11" ht="12.75" x14ac:dyDescent="0.25">
      <c r="A20" s="556" t="s">
        <v>208</v>
      </c>
      <c r="B20" s="557" t="s">
        <v>209</v>
      </c>
      <c r="C20" s="558">
        <f>REFORMA!H156*1.2094+'EQUIPAMENTOS-MOBILIÁRIO'!H27*1.1089+'EQUIP. COZINHA'!H42*1.1089</f>
        <v>909948.11724766763</v>
      </c>
      <c r="D20" s="300">
        <v>0.2</v>
      </c>
      <c r="E20" s="301">
        <v>0.2</v>
      </c>
      <c r="F20" s="300">
        <v>0.2</v>
      </c>
      <c r="G20" s="301">
        <v>0.2</v>
      </c>
      <c r="H20" s="300">
        <v>0.2</v>
      </c>
      <c r="I20" s="136"/>
      <c r="J20" s="158">
        <f>SUM(D20:H20)</f>
        <v>1</v>
      </c>
      <c r="K20" s="138"/>
    </row>
    <row r="21" spans="1:11" ht="9" customHeight="1" x14ac:dyDescent="0.25">
      <c r="A21" s="556" t="s">
        <v>210</v>
      </c>
      <c r="B21" s="557"/>
      <c r="C21" s="558"/>
      <c r="D21" s="384"/>
      <c r="E21" s="384"/>
      <c r="F21" s="383"/>
      <c r="G21" s="384"/>
      <c r="H21" s="383"/>
      <c r="J21" s="158"/>
    </row>
    <row r="22" spans="1:11" ht="15" customHeight="1" x14ac:dyDescent="0.25">
      <c r="A22" s="556"/>
      <c r="B22" s="557"/>
      <c r="C22" s="558"/>
      <c r="D22" s="295">
        <f t="shared" ref="D22:H22" si="1">$C$20*D20</f>
        <v>181989.62344953354</v>
      </c>
      <c r="E22" s="295">
        <f t="shared" si="1"/>
        <v>181989.62344953354</v>
      </c>
      <c r="F22" s="295">
        <f t="shared" si="1"/>
        <v>181989.62344953354</v>
      </c>
      <c r="G22" s="295">
        <f t="shared" si="1"/>
        <v>181989.62344953354</v>
      </c>
      <c r="H22" s="295">
        <f t="shared" si="1"/>
        <v>181989.62344953354</v>
      </c>
      <c r="J22" s="158">
        <f>SUM(D22:H22)</f>
        <v>909948.11724766763</v>
      </c>
    </row>
    <row r="23" spans="1:11" ht="12.75" x14ac:dyDescent="0.25">
      <c r="A23" s="556" t="s">
        <v>211</v>
      </c>
      <c r="B23" s="557" t="s">
        <v>212</v>
      </c>
      <c r="C23" s="558">
        <f>REFORMA!H223*1.2094</f>
        <v>77024.258235927191</v>
      </c>
      <c r="D23" s="300">
        <v>0.2</v>
      </c>
      <c r="E23" s="301">
        <v>0.2</v>
      </c>
      <c r="F23" s="300">
        <v>0.2</v>
      </c>
      <c r="G23" s="301">
        <v>0.2</v>
      </c>
      <c r="H23" s="300">
        <v>0.2</v>
      </c>
      <c r="I23" s="136"/>
      <c r="J23" s="158">
        <f>SUM(D23:H23)</f>
        <v>1</v>
      </c>
      <c r="K23" s="138"/>
    </row>
    <row r="24" spans="1:11" ht="9" customHeight="1" x14ac:dyDescent="0.25">
      <c r="A24" s="556"/>
      <c r="B24" s="557"/>
      <c r="C24" s="558"/>
      <c r="D24" s="384"/>
      <c r="E24" s="384"/>
      <c r="F24" s="383"/>
      <c r="G24" s="384"/>
      <c r="H24" s="383"/>
      <c r="J24" s="158"/>
    </row>
    <row r="25" spans="1:11" ht="15" customHeight="1" x14ac:dyDescent="0.25">
      <c r="A25" s="556"/>
      <c r="B25" s="557"/>
      <c r="C25" s="558"/>
      <c r="D25" s="295">
        <f t="shared" ref="D25" si="2">$C$23*D23</f>
        <v>15404.851647185438</v>
      </c>
      <c r="E25" s="295">
        <f t="shared" ref="E25:H25" si="3">$C$23*E23</f>
        <v>15404.851647185438</v>
      </c>
      <c r="F25" s="295">
        <f t="shared" si="3"/>
        <v>15404.851647185438</v>
      </c>
      <c r="G25" s="295">
        <f t="shared" si="3"/>
        <v>15404.851647185438</v>
      </c>
      <c r="H25" s="295">
        <f t="shared" si="3"/>
        <v>15404.851647185438</v>
      </c>
      <c r="J25" s="158">
        <f>SUM(D25:H25)</f>
        <v>77024.258235927191</v>
      </c>
    </row>
    <row r="26" spans="1:11" ht="12.75" x14ac:dyDescent="0.25">
      <c r="A26" s="556" t="s">
        <v>124</v>
      </c>
      <c r="B26" s="557" t="s">
        <v>213</v>
      </c>
      <c r="C26" s="558">
        <f>REFORMA!H368*1.2094</f>
        <v>169618.04366652662</v>
      </c>
      <c r="D26" s="300">
        <v>0.2</v>
      </c>
      <c r="E26" s="301">
        <v>0.2</v>
      </c>
      <c r="F26" s="300">
        <v>0.2</v>
      </c>
      <c r="G26" s="301">
        <v>0.2</v>
      </c>
      <c r="H26" s="300">
        <v>0.2</v>
      </c>
      <c r="I26" s="136"/>
      <c r="J26" s="158">
        <f>SUM(D26:H26)</f>
        <v>1</v>
      </c>
      <c r="K26" s="138"/>
    </row>
    <row r="27" spans="1:11" ht="9" customHeight="1" x14ac:dyDescent="0.25">
      <c r="A27" s="556"/>
      <c r="B27" s="557"/>
      <c r="C27" s="558"/>
      <c r="D27" s="384"/>
      <c r="E27" s="384"/>
      <c r="F27" s="383"/>
      <c r="G27" s="384"/>
      <c r="H27" s="383"/>
      <c r="J27" s="158"/>
    </row>
    <row r="28" spans="1:11" ht="15" customHeight="1" x14ac:dyDescent="0.25">
      <c r="A28" s="556"/>
      <c r="B28" s="557"/>
      <c r="C28" s="558"/>
      <c r="D28" s="295">
        <f t="shared" ref="D28" si="4">$C$26*D26</f>
        <v>33923.608733305322</v>
      </c>
      <c r="E28" s="295">
        <f t="shared" ref="E28:H28" si="5">$C$26*E26</f>
        <v>33923.608733305322</v>
      </c>
      <c r="F28" s="295">
        <f t="shared" si="5"/>
        <v>33923.608733305322</v>
      </c>
      <c r="G28" s="295">
        <f t="shared" si="5"/>
        <v>33923.608733305322</v>
      </c>
      <c r="H28" s="295">
        <f t="shared" si="5"/>
        <v>33923.608733305322</v>
      </c>
      <c r="J28" s="158">
        <f t="shared" ref="J28:J40" si="6">SUM(D28:H28)</f>
        <v>169618.04366652662</v>
      </c>
    </row>
    <row r="29" spans="1:11" ht="12.75" x14ac:dyDescent="0.25">
      <c r="A29" s="556" t="s">
        <v>154</v>
      </c>
      <c r="B29" s="557" t="s">
        <v>155</v>
      </c>
      <c r="C29" s="558">
        <f>REFORMA!H454*1.2094+'EQUIPAMENTOS-MOBILIÁRIO'!H45*1.1089</f>
        <v>217252.58140094893</v>
      </c>
      <c r="D29" s="300">
        <v>0.2</v>
      </c>
      <c r="E29" s="301">
        <v>0.2</v>
      </c>
      <c r="F29" s="300">
        <v>0.2</v>
      </c>
      <c r="G29" s="301">
        <v>0.2</v>
      </c>
      <c r="H29" s="300">
        <v>0.2</v>
      </c>
      <c r="I29" s="136"/>
      <c r="J29" s="158">
        <f t="shared" si="6"/>
        <v>1</v>
      </c>
      <c r="K29" s="138"/>
    </row>
    <row r="30" spans="1:11" ht="9" customHeight="1" x14ac:dyDescent="0.25">
      <c r="A30" s="556"/>
      <c r="B30" s="557"/>
      <c r="C30" s="558"/>
      <c r="D30" s="385"/>
      <c r="E30" s="385"/>
      <c r="F30" s="385"/>
      <c r="G30" s="385"/>
      <c r="H30" s="385"/>
      <c r="J30" s="158">
        <f t="shared" si="6"/>
        <v>0</v>
      </c>
    </row>
    <row r="31" spans="1:11" ht="15" customHeight="1" x14ac:dyDescent="0.25">
      <c r="A31" s="556"/>
      <c r="B31" s="557"/>
      <c r="C31" s="558"/>
      <c r="D31" s="295">
        <f t="shared" ref="D31:F31" si="7">$C$29*D29</f>
        <v>43450.51628018979</v>
      </c>
      <c r="E31" s="295">
        <f t="shared" si="7"/>
        <v>43450.51628018979</v>
      </c>
      <c r="F31" s="295">
        <f t="shared" si="7"/>
        <v>43450.51628018979</v>
      </c>
      <c r="G31" s="295">
        <f>$C$29*G29</f>
        <v>43450.51628018979</v>
      </c>
      <c r="H31" s="295">
        <f t="shared" ref="H31" si="8">$C$29*H29</f>
        <v>43450.51628018979</v>
      </c>
      <c r="J31" s="158">
        <f t="shared" si="6"/>
        <v>217252.58140094895</v>
      </c>
    </row>
    <row r="32" spans="1:11" ht="12.75" x14ac:dyDescent="0.25">
      <c r="A32" s="556" t="s">
        <v>157</v>
      </c>
      <c r="B32" s="557" t="s">
        <v>214</v>
      </c>
      <c r="C32" s="558">
        <f>REFORMA!H484*1.2094</f>
        <v>11377.328910400007</v>
      </c>
      <c r="D32" s="300">
        <v>0.2</v>
      </c>
      <c r="E32" s="301">
        <v>0.2</v>
      </c>
      <c r="F32" s="300">
        <v>0.2</v>
      </c>
      <c r="G32" s="301">
        <v>0.2</v>
      </c>
      <c r="H32" s="300">
        <v>0.2</v>
      </c>
      <c r="I32" s="136"/>
      <c r="J32" s="158">
        <f t="shared" si="6"/>
        <v>1</v>
      </c>
      <c r="K32" s="138"/>
    </row>
    <row r="33" spans="1:17" ht="9" customHeight="1" x14ac:dyDescent="0.25">
      <c r="A33" s="556"/>
      <c r="B33" s="557"/>
      <c r="C33" s="558"/>
      <c r="D33" s="383"/>
      <c r="E33" s="383"/>
      <c r="F33" s="383"/>
      <c r="G33" s="383"/>
      <c r="H33" s="383"/>
      <c r="J33" s="158">
        <f t="shared" si="6"/>
        <v>0</v>
      </c>
    </row>
    <row r="34" spans="1:17" ht="15" customHeight="1" x14ac:dyDescent="0.25">
      <c r="A34" s="556"/>
      <c r="B34" s="557"/>
      <c r="C34" s="558"/>
      <c r="D34" s="295">
        <f t="shared" ref="D34:G34" si="9">$C$32*D32</f>
        <v>2275.4657820800016</v>
      </c>
      <c r="E34" s="295">
        <f t="shared" si="9"/>
        <v>2275.4657820800016</v>
      </c>
      <c r="F34" s="295">
        <f t="shared" si="9"/>
        <v>2275.4657820800016</v>
      </c>
      <c r="G34" s="295">
        <f t="shared" si="9"/>
        <v>2275.4657820800016</v>
      </c>
      <c r="H34" s="295">
        <f t="shared" ref="H34" si="10">$C$32*H32</f>
        <v>2275.4657820800016</v>
      </c>
      <c r="J34" s="158">
        <f t="shared" si="6"/>
        <v>11377.328910400009</v>
      </c>
    </row>
    <row r="35" spans="1:17" ht="12.75" x14ac:dyDescent="0.25">
      <c r="A35" s="556" t="s">
        <v>89</v>
      </c>
      <c r="B35" s="557" t="s">
        <v>90</v>
      </c>
      <c r="C35" s="558">
        <f>REFORMA!H497*1.2094</f>
        <v>19229.871196</v>
      </c>
      <c r="D35" s="300">
        <v>0.2</v>
      </c>
      <c r="E35" s="301">
        <v>0.2</v>
      </c>
      <c r="F35" s="300">
        <v>0.2</v>
      </c>
      <c r="G35" s="301">
        <v>0.2</v>
      </c>
      <c r="H35" s="300">
        <v>0.2</v>
      </c>
      <c r="I35" s="136"/>
      <c r="J35" s="158">
        <f t="shared" si="6"/>
        <v>1</v>
      </c>
      <c r="K35" s="138"/>
    </row>
    <row r="36" spans="1:17" ht="9" customHeight="1" x14ac:dyDescent="0.25">
      <c r="A36" s="556"/>
      <c r="B36" s="557"/>
      <c r="C36" s="558"/>
      <c r="D36" s="383"/>
      <c r="E36" s="384"/>
      <c r="F36" s="383"/>
      <c r="G36" s="384"/>
      <c r="H36" s="383"/>
      <c r="J36" s="158">
        <f t="shared" si="6"/>
        <v>0</v>
      </c>
    </row>
    <row r="37" spans="1:17" ht="15" customHeight="1" x14ac:dyDescent="0.25">
      <c r="A37" s="556"/>
      <c r="B37" s="557"/>
      <c r="C37" s="558"/>
      <c r="D37" s="295">
        <f>$C$35*D35</f>
        <v>3845.9742392000003</v>
      </c>
      <c r="E37" s="295">
        <f t="shared" ref="E37:H37" si="11">$C$35*E35</f>
        <v>3845.9742392000003</v>
      </c>
      <c r="F37" s="295">
        <f t="shared" si="11"/>
        <v>3845.9742392000003</v>
      </c>
      <c r="G37" s="295">
        <f t="shared" si="11"/>
        <v>3845.9742392000003</v>
      </c>
      <c r="H37" s="295">
        <f t="shared" si="11"/>
        <v>3845.9742392000003</v>
      </c>
      <c r="J37" s="158">
        <f t="shared" si="6"/>
        <v>19229.871196</v>
      </c>
    </row>
    <row r="38" spans="1:17" ht="12.75" x14ac:dyDescent="0.25">
      <c r="A38" s="556" t="s">
        <v>215</v>
      </c>
      <c r="B38" s="557" t="s">
        <v>95</v>
      </c>
      <c r="C38" s="558">
        <f>REFORMA!H515*1.2094</f>
        <v>157496.02796849236</v>
      </c>
      <c r="D38" s="300">
        <v>0.2</v>
      </c>
      <c r="E38" s="301">
        <v>0.2</v>
      </c>
      <c r="F38" s="300">
        <v>0.2</v>
      </c>
      <c r="G38" s="301">
        <v>0.2</v>
      </c>
      <c r="H38" s="300">
        <v>0.2</v>
      </c>
      <c r="I38" s="136"/>
      <c r="J38" s="158">
        <f t="shared" si="6"/>
        <v>1</v>
      </c>
      <c r="K38" s="138"/>
    </row>
    <row r="39" spans="1:17" ht="9" customHeight="1" x14ac:dyDescent="0.25">
      <c r="A39" s="556"/>
      <c r="B39" s="557"/>
      <c r="C39" s="558"/>
      <c r="D39" s="383"/>
      <c r="E39" s="384"/>
      <c r="F39" s="383"/>
      <c r="G39" s="384"/>
      <c r="H39" s="383"/>
      <c r="J39" s="158">
        <f t="shared" si="6"/>
        <v>0</v>
      </c>
    </row>
    <row r="40" spans="1:17" ht="15" customHeight="1" x14ac:dyDescent="0.25">
      <c r="A40" s="556"/>
      <c r="B40" s="557"/>
      <c r="C40" s="558"/>
      <c r="D40" s="295">
        <f>$C$38*D38</f>
        <v>31499.205593698473</v>
      </c>
      <c r="E40" s="295">
        <f t="shared" ref="E40:H40" si="12">$C$38*E38</f>
        <v>31499.205593698473</v>
      </c>
      <c r="F40" s="295">
        <f t="shared" si="12"/>
        <v>31499.205593698473</v>
      </c>
      <c r="G40" s="295">
        <f t="shared" si="12"/>
        <v>31499.205593698473</v>
      </c>
      <c r="H40" s="295">
        <f t="shared" si="12"/>
        <v>31499.205593698473</v>
      </c>
      <c r="J40" s="158">
        <f t="shared" si="6"/>
        <v>157496.02796849236</v>
      </c>
    </row>
    <row r="41" spans="1:17" ht="15" customHeight="1" x14ac:dyDescent="0.25">
      <c r="A41" s="139"/>
      <c r="B41" s="140" t="s">
        <v>216</v>
      </c>
      <c r="C41" s="559">
        <f>SUM(C11:C40)</f>
        <v>1829157.8887201881</v>
      </c>
      <c r="D41" s="292">
        <f t="shared" ref="D41:H41" si="13">D42/$C41</f>
        <v>0.22212865319270797</v>
      </c>
      <c r="E41" s="292">
        <f t="shared" si="13"/>
        <v>0.22491964728847152</v>
      </c>
      <c r="F41" s="292">
        <f t="shared" si="13"/>
        <v>0.21138550924996111</v>
      </c>
      <c r="G41" s="292">
        <f t="shared" si="13"/>
        <v>0.17078309513442977</v>
      </c>
      <c r="H41" s="292">
        <f t="shared" si="13"/>
        <v>0.17078309513442977</v>
      </c>
      <c r="J41" s="158"/>
    </row>
    <row r="42" spans="1:17" ht="15" customHeight="1" x14ac:dyDescent="0.25">
      <c r="A42" s="141"/>
      <c r="B42" s="142" t="s">
        <v>217</v>
      </c>
      <c r="C42" s="559"/>
      <c r="D42" s="297">
        <f t="shared" ref="D42:H42" si="14">D13+D16+D19+D22+D25+D28+D31+D34+D37+D40</f>
        <v>406308.37829823256</v>
      </c>
      <c r="E42" s="297">
        <f t="shared" si="14"/>
        <v>411413.54716586997</v>
      </c>
      <c r="F42" s="297">
        <f t="shared" si="14"/>
        <v>386657.47180570062</v>
      </c>
      <c r="G42" s="297">
        <f t="shared" si="14"/>
        <v>312389.2457251926</v>
      </c>
      <c r="H42" s="297">
        <f t="shared" si="14"/>
        <v>312389.2457251926</v>
      </c>
      <c r="J42" s="158"/>
    </row>
    <row r="43" spans="1:17" ht="15" customHeight="1" x14ac:dyDescent="0.25">
      <c r="A43" s="141"/>
      <c r="B43" s="142" t="s">
        <v>218</v>
      </c>
      <c r="C43" s="559"/>
      <c r="D43" s="292">
        <f>D41</f>
        <v>0.22212865319270797</v>
      </c>
      <c r="E43" s="293">
        <f>D43+E41</f>
        <v>0.44704830048117949</v>
      </c>
      <c r="F43" s="293">
        <f t="shared" ref="F43:H43" si="15">E43+F41</f>
        <v>0.65843380973114063</v>
      </c>
      <c r="G43" s="293">
        <f t="shared" si="15"/>
        <v>0.82921690486557043</v>
      </c>
      <c r="H43" s="293">
        <f t="shared" si="15"/>
        <v>1.0000000000000002</v>
      </c>
      <c r="J43" s="158"/>
    </row>
    <row r="44" spans="1:17" ht="15.75" customHeight="1" thickBot="1" x14ac:dyDescent="0.3">
      <c r="A44" s="143"/>
      <c r="B44" s="144" t="s">
        <v>219</v>
      </c>
      <c r="C44" s="560"/>
      <c r="D44" s="294">
        <f>D42</f>
        <v>406308.37829823256</v>
      </c>
      <c r="E44" s="294">
        <f>E42+D44</f>
        <v>817721.92546410253</v>
      </c>
      <c r="F44" s="294">
        <f t="shared" ref="F44:H44" si="16">F42+E44</f>
        <v>1204379.3972698031</v>
      </c>
      <c r="G44" s="294">
        <f t="shared" si="16"/>
        <v>1516768.6429949957</v>
      </c>
      <c r="H44" s="294">
        <f t="shared" si="16"/>
        <v>1829157.8887201883</v>
      </c>
      <c r="J44" s="158"/>
    </row>
    <row r="45" spans="1:17" x14ac:dyDescent="0.25">
      <c r="F45" s="145"/>
    </row>
    <row r="46" spans="1:17" s="69" customFormat="1" ht="44.25" customHeight="1" x14ac:dyDescent="0.25">
      <c r="A46" s="65"/>
      <c r="B46" s="65"/>
      <c r="C46" s="66"/>
      <c r="D46" s="66"/>
      <c r="E46" s="66"/>
      <c r="F46" s="66"/>
      <c r="G46" s="67"/>
      <c r="H46" s="68"/>
      <c r="I46" s="68"/>
      <c r="J46" s="68"/>
    </row>
    <row r="47" spans="1:17" s="64" customFormat="1" ht="58.5" customHeight="1" x14ac:dyDescent="0.25">
      <c r="A47" s="540" t="s">
        <v>6430</v>
      </c>
      <c r="B47" s="540"/>
      <c r="C47" s="540"/>
      <c r="D47" s="540"/>
      <c r="E47" s="540"/>
      <c r="F47" s="540"/>
      <c r="G47" s="540"/>
      <c r="H47" s="540"/>
    </row>
    <row r="48" spans="1:17" ht="12.75" x14ac:dyDescent="0.25">
      <c r="C48" s="137"/>
      <c r="F48" s="145"/>
      <c r="I48" s="148"/>
      <c r="J48" s="148"/>
      <c r="K48" s="148"/>
      <c r="L48" s="148"/>
      <c r="M48" s="148"/>
      <c r="N48" s="148"/>
      <c r="O48" s="148"/>
      <c r="P48" s="148"/>
      <c r="Q48" s="147"/>
    </row>
    <row r="49" spans="4:17" x14ac:dyDescent="0.25">
      <c r="F49" s="145"/>
      <c r="I49" s="147"/>
      <c r="J49" s="147"/>
      <c r="K49" s="147"/>
      <c r="L49" s="147"/>
      <c r="M49" s="147"/>
      <c r="N49" s="147"/>
      <c r="O49" s="147"/>
      <c r="P49" s="147"/>
      <c r="Q49" s="147"/>
    </row>
    <row r="50" spans="4:17" x14ac:dyDescent="0.25">
      <c r="F50" s="145"/>
    </row>
    <row r="51" spans="4:17" x14ac:dyDescent="0.25">
      <c r="F51" s="145"/>
    </row>
    <row r="52" spans="4:17" x14ac:dyDescent="0.25">
      <c r="F52" s="145"/>
    </row>
    <row r="53" spans="4:17" x14ac:dyDescent="0.25">
      <c r="F53" s="145"/>
    </row>
    <row r="54" spans="4:17" x14ac:dyDescent="0.25">
      <c r="F54" s="145"/>
    </row>
    <row r="55" spans="4:17" x14ac:dyDescent="0.25">
      <c r="F55" s="145"/>
    </row>
    <row r="56" spans="4:17" x14ac:dyDescent="0.25">
      <c r="F56" s="145"/>
    </row>
    <row r="57" spans="4:17" x14ac:dyDescent="0.25">
      <c r="F57" s="145"/>
    </row>
    <row r="58" spans="4:17" x14ac:dyDescent="0.25">
      <c r="D58" s="135"/>
      <c r="E58" s="135"/>
      <c r="F58" s="147"/>
    </row>
    <row r="59" spans="4:17" x14ac:dyDescent="0.25">
      <c r="D59" s="135"/>
      <c r="E59" s="135"/>
      <c r="F59" s="145"/>
    </row>
    <row r="60" spans="4:17" x14ac:dyDescent="0.25">
      <c r="D60" s="135"/>
      <c r="E60" s="135"/>
      <c r="F60" s="145"/>
    </row>
    <row r="61" spans="4:17" x14ac:dyDescent="0.25">
      <c r="D61" s="135"/>
      <c r="E61" s="135"/>
      <c r="F61" s="145"/>
    </row>
    <row r="62" spans="4:17" x14ac:dyDescent="0.25">
      <c r="D62" s="135"/>
      <c r="E62" s="135"/>
      <c r="F62" s="145"/>
    </row>
    <row r="63" spans="4:17" x14ac:dyDescent="0.25">
      <c r="D63" s="135"/>
      <c r="E63" s="135"/>
      <c r="F63" s="145"/>
    </row>
    <row r="64" spans="4:17" x14ac:dyDescent="0.25">
      <c r="D64" s="135"/>
      <c r="E64" s="135"/>
      <c r="F64" s="145"/>
    </row>
    <row r="65" spans="4:6" x14ac:dyDescent="0.25">
      <c r="D65" s="135"/>
      <c r="E65" s="135"/>
      <c r="F65" s="145"/>
    </row>
    <row r="66" spans="4:6" x14ac:dyDescent="0.25">
      <c r="D66" s="135"/>
      <c r="E66" s="135"/>
      <c r="F66" s="145"/>
    </row>
    <row r="67" spans="4:6" x14ac:dyDescent="0.25">
      <c r="D67" s="135"/>
      <c r="E67" s="135"/>
      <c r="F67" s="145"/>
    </row>
    <row r="68" spans="4:6" x14ac:dyDescent="0.25">
      <c r="D68" s="135"/>
      <c r="E68" s="135"/>
      <c r="F68" s="145"/>
    </row>
    <row r="69" spans="4:6" x14ac:dyDescent="0.25">
      <c r="D69" s="135"/>
      <c r="E69" s="135"/>
      <c r="F69" s="145"/>
    </row>
    <row r="70" spans="4:6" x14ac:dyDescent="0.25">
      <c r="D70" s="135"/>
      <c r="E70" s="135"/>
      <c r="F70" s="145"/>
    </row>
    <row r="71" spans="4:6" x14ac:dyDescent="0.25">
      <c r="D71" s="135"/>
      <c r="E71" s="135"/>
      <c r="F71" s="145"/>
    </row>
    <row r="72" spans="4:6" x14ac:dyDescent="0.25">
      <c r="D72" s="135"/>
      <c r="E72" s="135"/>
      <c r="F72" s="145"/>
    </row>
    <row r="73" spans="4:6" x14ac:dyDescent="0.25">
      <c r="D73" s="135"/>
      <c r="E73" s="135"/>
      <c r="F73" s="145"/>
    </row>
    <row r="74" spans="4:6" x14ac:dyDescent="0.25">
      <c r="D74" s="135"/>
      <c r="E74" s="135"/>
      <c r="F74" s="145"/>
    </row>
    <row r="75" spans="4:6" x14ac:dyDescent="0.25">
      <c r="D75" s="135"/>
      <c r="E75" s="135"/>
      <c r="F75" s="145"/>
    </row>
    <row r="76" spans="4:6" x14ac:dyDescent="0.25">
      <c r="D76" s="135"/>
      <c r="E76" s="135"/>
      <c r="F76" s="145"/>
    </row>
    <row r="77" spans="4:6" x14ac:dyDescent="0.25">
      <c r="D77" s="135"/>
      <c r="E77" s="135"/>
      <c r="F77" s="145"/>
    </row>
    <row r="78" spans="4:6" x14ac:dyDescent="0.25">
      <c r="D78" s="135"/>
      <c r="E78" s="135"/>
      <c r="F78" s="145"/>
    </row>
    <row r="79" spans="4:6" x14ac:dyDescent="0.25">
      <c r="D79" s="135"/>
      <c r="E79" s="135"/>
      <c r="F79" s="145"/>
    </row>
    <row r="80" spans="4:6" x14ac:dyDescent="0.25">
      <c r="D80" s="135"/>
      <c r="E80" s="135"/>
      <c r="F80" s="145"/>
    </row>
    <row r="81" spans="4:6" x14ac:dyDescent="0.25">
      <c r="D81" s="135"/>
      <c r="E81" s="135"/>
      <c r="F81" s="145"/>
    </row>
    <row r="82" spans="4:6" x14ac:dyDescent="0.25">
      <c r="D82" s="135"/>
      <c r="E82" s="135"/>
      <c r="F82" s="145"/>
    </row>
    <row r="83" spans="4:6" x14ac:dyDescent="0.25">
      <c r="D83" s="135"/>
      <c r="E83" s="135"/>
      <c r="F83" s="145"/>
    </row>
    <row r="84" spans="4:6" x14ac:dyDescent="0.25">
      <c r="D84" s="135"/>
      <c r="E84" s="135"/>
      <c r="F84" s="145"/>
    </row>
    <row r="85" spans="4:6" x14ac:dyDescent="0.25">
      <c r="D85" s="135"/>
      <c r="E85" s="135"/>
      <c r="F85" s="145"/>
    </row>
    <row r="86" spans="4:6" x14ac:dyDescent="0.25">
      <c r="D86" s="135"/>
      <c r="E86" s="135"/>
      <c r="F86" s="145"/>
    </row>
    <row r="87" spans="4:6" x14ac:dyDescent="0.25">
      <c r="D87" s="135"/>
      <c r="E87" s="135"/>
      <c r="F87" s="145"/>
    </row>
    <row r="88" spans="4:6" x14ac:dyDescent="0.25">
      <c r="D88" s="135"/>
      <c r="E88" s="135"/>
      <c r="F88" s="145"/>
    </row>
    <row r="89" spans="4:6" x14ac:dyDescent="0.25">
      <c r="D89" s="135"/>
      <c r="E89" s="135"/>
      <c r="F89" s="145"/>
    </row>
    <row r="90" spans="4:6" x14ac:dyDescent="0.25">
      <c r="D90" s="135"/>
      <c r="E90" s="135"/>
      <c r="F90" s="145"/>
    </row>
    <row r="91" spans="4:6" x14ac:dyDescent="0.25">
      <c r="D91" s="135"/>
      <c r="E91" s="135"/>
      <c r="F91" s="145"/>
    </row>
    <row r="92" spans="4:6" x14ac:dyDescent="0.25">
      <c r="D92" s="135"/>
      <c r="E92" s="135"/>
      <c r="F92" s="145"/>
    </row>
    <row r="93" spans="4:6" x14ac:dyDescent="0.25">
      <c r="D93" s="135"/>
      <c r="E93" s="135"/>
      <c r="F93" s="145"/>
    </row>
    <row r="94" spans="4:6" x14ac:dyDescent="0.25">
      <c r="D94" s="135"/>
      <c r="E94" s="135"/>
      <c r="F94" s="145"/>
    </row>
    <row r="95" spans="4:6" x14ac:dyDescent="0.25">
      <c r="D95" s="135"/>
      <c r="E95" s="135"/>
      <c r="F95" s="145"/>
    </row>
    <row r="96" spans="4:6" x14ac:dyDescent="0.25">
      <c r="D96" s="135"/>
      <c r="E96" s="135"/>
      <c r="F96" s="145"/>
    </row>
    <row r="97" spans="4:6" x14ac:dyDescent="0.25">
      <c r="D97" s="135"/>
      <c r="E97" s="135"/>
      <c r="F97" s="145"/>
    </row>
    <row r="98" spans="4:6" x14ac:dyDescent="0.25">
      <c r="D98" s="135"/>
      <c r="E98" s="135"/>
      <c r="F98" s="145"/>
    </row>
    <row r="99" spans="4:6" x14ac:dyDescent="0.25">
      <c r="D99" s="135"/>
      <c r="E99" s="135"/>
      <c r="F99" s="145"/>
    </row>
    <row r="100" spans="4:6" x14ac:dyDescent="0.25">
      <c r="D100" s="135"/>
      <c r="E100" s="135"/>
      <c r="F100" s="145"/>
    </row>
    <row r="101" spans="4:6" x14ac:dyDescent="0.25">
      <c r="D101" s="135"/>
      <c r="E101" s="135"/>
      <c r="F101" s="145"/>
    </row>
    <row r="102" spans="4:6" x14ac:dyDescent="0.25">
      <c r="D102" s="135"/>
      <c r="E102" s="135"/>
      <c r="F102" s="145"/>
    </row>
    <row r="103" spans="4:6" x14ac:dyDescent="0.25">
      <c r="D103" s="135"/>
      <c r="E103" s="135"/>
      <c r="F103" s="145"/>
    </row>
    <row r="104" spans="4:6" x14ac:dyDescent="0.25">
      <c r="D104" s="135"/>
      <c r="E104" s="135"/>
      <c r="F104" s="145"/>
    </row>
    <row r="105" spans="4:6" x14ac:dyDescent="0.25">
      <c r="D105" s="135"/>
      <c r="E105" s="135"/>
      <c r="F105" s="145"/>
    </row>
    <row r="106" spans="4:6" x14ac:dyDescent="0.25">
      <c r="D106" s="135"/>
      <c r="E106" s="135"/>
      <c r="F106" s="145"/>
    </row>
    <row r="107" spans="4:6" x14ac:dyDescent="0.25">
      <c r="D107" s="135"/>
      <c r="E107" s="135"/>
      <c r="F107" s="145"/>
    </row>
    <row r="108" spans="4:6" x14ac:dyDescent="0.25">
      <c r="D108" s="135"/>
      <c r="E108" s="135"/>
      <c r="F108" s="145"/>
    </row>
    <row r="109" spans="4:6" x14ac:dyDescent="0.25">
      <c r="D109" s="135"/>
      <c r="E109" s="135"/>
      <c r="F109" s="145"/>
    </row>
    <row r="110" spans="4:6" x14ac:dyDescent="0.25">
      <c r="D110" s="135"/>
      <c r="E110" s="135"/>
      <c r="F110" s="145"/>
    </row>
    <row r="111" spans="4:6" x14ac:dyDescent="0.25">
      <c r="D111" s="135"/>
      <c r="E111" s="135"/>
      <c r="F111" s="145"/>
    </row>
    <row r="112" spans="4:6" x14ac:dyDescent="0.25">
      <c r="D112" s="135"/>
      <c r="E112" s="135"/>
      <c r="F112" s="145"/>
    </row>
    <row r="113" spans="4:6" x14ac:dyDescent="0.25">
      <c r="D113" s="135"/>
      <c r="E113" s="135"/>
      <c r="F113" s="145"/>
    </row>
    <row r="114" spans="4:6" x14ac:dyDescent="0.25">
      <c r="D114" s="135"/>
      <c r="E114" s="135"/>
      <c r="F114" s="145"/>
    </row>
    <row r="115" spans="4:6" x14ac:dyDescent="0.25">
      <c r="D115" s="135"/>
      <c r="E115" s="135"/>
      <c r="F115" s="145"/>
    </row>
    <row r="116" spans="4:6" x14ac:dyDescent="0.25">
      <c r="D116" s="135"/>
      <c r="E116" s="135"/>
      <c r="F116" s="145"/>
    </row>
    <row r="117" spans="4:6" x14ac:dyDescent="0.25">
      <c r="D117" s="135"/>
      <c r="E117" s="135"/>
      <c r="F117" s="145"/>
    </row>
    <row r="118" spans="4:6" x14ac:dyDescent="0.25">
      <c r="D118" s="135"/>
      <c r="E118" s="135"/>
      <c r="F118" s="145"/>
    </row>
    <row r="119" spans="4:6" x14ac:dyDescent="0.25">
      <c r="D119" s="135"/>
      <c r="E119" s="135"/>
      <c r="F119" s="145"/>
    </row>
    <row r="120" spans="4:6" x14ac:dyDescent="0.25">
      <c r="D120" s="135"/>
      <c r="E120" s="135"/>
      <c r="F120" s="145"/>
    </row>
    <row r="121" spans="4:6" x14ac:dyDescent="0.25">
      <c r="D121" s="135"/>
      <c r="E121" s="135"/>
      <c r="F121" s="145"/>
    </row>
    <row r="122" spans="4:6" x14ac:dyDescent="0.25">
      <c r="D122" s="135"/>
      <c r="E122" s="135"/>
      <c r="F122" s="145"/>
    </row>
    <row r="123" spans="4:6" x14ac:dyDescent="0.25">
      <c r="D123" s="135"/>
      <c r="E123" s="135"/>
      <c r="F123" s="145"/>
    </row>
    <row r="124" spans="4:6" x14ac:dyDescent="0.25">
      <c r="D124" s="135"/>
      <c r="E124" s="135"/>
      <c r="F124" s="145"/>
    </row>
    <row r="125" spans="4:6" x14ac:dyDescent="0.25">
      <c r="D125" s="135"/>
      <c r="E125" s="135"/>
      <c r="F125" s="145"/>
    </row>
    <row r="126" spans="4:6" x14ac:dyDescent="0.25">
      <c r="D126" s="135"/>
      <c r="E126" s="135"/>
      <c r="F126" s="145"/>
    </row>
    <row r="127" spans="4:6" x14ac:dyDescent="0.25">
      <c r="D127" s="135"/>
      <c r="E127" s="135"/>
      <c r="F127" s="145"/>
    </row>
    <row r="128" spans="4:6" x14ac:dyDescent="0.25">
      <c r="D128" s="135"/>
      <c r="E128" s="135"/>
      <c r="F128" s="145"/>
    </row>
    <row r="129" spans="4:6" x14ac:dyDescent="0.25">
      <c r="D129" s="135"/>
      <c r="E129" s="135"/>
      <c r="F129" s="145"/>
    </row>
    <row r="130" spans="4:6" x14ac:dyDescent="0.25">
      <c r="D130" s="135"/>
      <c r="E130" s="135"/>
      <c r="F130" s="145"/>
    </row>
    <row r="131" spans="4:6" x14ac:dyDescent="0.25">
      <c r="D131" s="135"/>
      <c r="E131" s="135"/>
      <c r="F131" s="145"/>
    </row>
    <row r="132" spans="4:6" x14ac:dyDescent="0.25">
      <c r="D132" s="135"/>
      <c r="E132" s="135"/>
      <c r="F132" s="145"/>
    </row>
    <row r="133" spans="4:6" x14ac:dyDescent="0.25">
      <c r="D133" s="135"/>
      <c r="E133" s="135"/>
      <c r="F133" s="145"/>
    </row>
    <row r="134" spans="4:6" x14ac:dyDescent="0.25">
      <c r="D134" s="135"/>
      <c r="E134" s="135"/>
      <c r="F134" s="145"/>
    </row>
    <row r="135" spans="4:6" x14ac:dyDescent="0.25">
      <c r="D135" s="135"/>
      <c r="E135" s="135"/>
      <c r="F135" s="145"/>
    </row>
    <row r="136" spans="4:6" x14ac:dyDescent="0.25">
      <c r="D136" s="135"/>
      <c r="E136" s="135"/>
      <c r="F136" s="145"/>
    </row>
    <row r="137" spans="4:6" x14ac:dyDescent="0.25">
      <c r="D137" s="135"/>
      <c r="E137" s="135"/>
      <c r="F137" s="145"/>
    </row>
    <row r="138" spans="4:6" x14ac:dyDescent="0.25">
      <c r="D138" s="135"/>
      <c r="E138" s="135"/>
      <c r="F138" s="145"/>
    </row>
    <row r="139" spans="4:6" x14ac:dyDescent="0.25">
      <c r="D139" s="135"/>
      <c r="E139" s="135"/>
      <c r="F139" s="145"/>
    </row>
    <row r="140" spans="4:6" x14ac:dyDescent="0.25">
      <c r="D140" s="135"/>
      <c r="E140" s="135"/>
      <c r="F140" s="145"/>
    </row>
    <row r="141" spans="4:6" x14ac:dyDescent="0.25">
      <c r="D141" s="135"/>
      <c r="E141" s="135"/>
      <c r="F141" s="145"/>
    </row>
    <row r="142" spans="4:6" x14ac:dyDescent="0.25">
      <c r="D142" s="135"/>
      <c r="E142" s="135"/>
      <c r="F142" s="145"/>
    </row>
    <row r="143" spans="4:6" x14ac:dyDescent="0.25">
      <c r="D143" s="135"/>
      <c r="E143" s="135"/>
      <c r="F143" s="145"/>
    </row>
    <row r="144" spans="4:6" x14ac:dyDescent="0.25">
      <c r="D144" s="135"/>
      <c r="E144" s="135"/>
      <c r="F144" s="145"/>
    </row>
    <row r="145" spans="4:6" x14ac:dyDescent="0.25">
      <c r="D145" s="135"/>
      <c r="E145" s="135"/>
      <c r="F145" s="145"/>
    </row>
    <row r="146" spans="4:6" x14ac:dyDescent="0.25">
      <c r="D146" s="135"/>
      <c r="E146" s="135"/>
      <c r="F146" s="145"/>
    </row>
    <row r="147" spans="4:6" x14ac:dyDescent="0.25">
      <c r="D147" s="135"/>
      <c r="E147" s="135"/>
      <c r="F147" s="145"/>
    </row>
    <row r="148" spans="4:6" x14ac:dyDescent="0.25">
      <c r="D148" s="135"/>
      <c r="E148" s="135"/>
      <c r="F148" s="145"/>
    </row>
    <row r="149" spans="4:6" x14ac:dyDescent="0.25">
      <c r="D149" s="135"/>
      <c r="E149" s="135"/>
      <c r="F149" s="145"/>
    </row>
    <row r="150" spans="4:6" x14ac:dyDescent="0.25">
      <c r="D150" s="135"/>
      <c r="E150" s="135"/>
      <c r="F150" s="145"/>
    </row>
    <row r="151" spans="4:6" x14ac:dyDescent="0.25">
      <c r="D151" s="135"/>
      <c r="E151" s="135"/>
      <c r="F151" s="145"/>
    </row>
    <row r="152" spans="4:6" x14ac:dyDescent="0.25">
      <c r="D152" s="135"/>
      <c r="E152" s="135"/>
      <c r="F152" s="145"/>
    </row>
    <row r="153" spans="4:6" x14ac:dyDescent="0.25">
      <c r="D153" s="135"/>
      <c r="E153" s="135"/>
      <c r="F153" s="145"/>
    </row>
    <row r="154" spans="4:6" x14ac:dyDescent="0.25">
      <c r="D154" s="135"/>
      <c r="E154" s="135"/>
      <c r="F154" s="145"/>
    </row>
    <row r="155" spans="4:6" x14ac:dyDescent="0.25">
      <c r="D155" s="135"/>
      <c r="E155" s="135"/>
      <c r="F155" s="145"/>
    </row>
    <row r="156" spans="4:6" x14ac:dyDescent="0.25">
      <c r="D156" s="135"/>
      <c r="E156" s="135"/>
      <c r="F156" s="145"/>
    </row>
    <row r="157" spans="4:6" x14ac:dyDescent="0.25">
      <c r="D157" s="135"/>
      <c r="E157" s="135"/>
      <c r="F157" s="145"/>
    </row>
    <row r="158" spans="4:6" x14ac:dyDescent="0.25">
      <c r="D158" s="135"/>
      <c r="E158" s="135"/>
      <c r="F158" s="145"/>
    </row>
    <row r="159" spans="4:6" x14ac:dyDescent="0.25">
      <c r="D159" s="135"/>
      <c r="E159" s="135"/>
      <c r="F159" s="145"/>
    </row>
    <row r="160" spans="4:6" x14ac:dyDescent="0.25">
      <c r="D160" s="135"/>
      <c r="E160" s="135"/>
      <c r="F160" s="145"/>
    </row>
    <row r="161" spans="4:6" x14ac:dyDescent="0.25">
      <c r="D161" s="135"/>
      <c r="E161" s="135"/>
      <c r="F161" s="145"/>
    </row>
    <row r="162" spans="4:6" x14ac:dyDescent="0.25">
      <c r="D162" s="135"/>
      <c r="E162" s="135"/>
      <c r="F162" s="145"/>
    </row>
    <row r="163" spans="4:6" x14ac:dyDescent="0.25">
      <c r="D163" s="135"/>
      <c r="E163" s="135"/>
      <c r="F163" s="145"/>
    </row>
    <row r="164" spans="4:6" x14ac:dyDescent="0.25">
      <c r="D164" s="135"/>
      <c r="E164" s="135"/>
      <c r="F164" s="145"/>
    </row>
    <row r="165" spans="4:6" x14ac:dyDescent="0.25">
      <c r="D165" s="135"/>
      <c r="E165" s="135"/>
      <c r="F165" s="145"/>
    </row>
    <row r="166" spans="4:6" x14ac:dyDescent="0.25">
      <c r="D166" s="135"/>
      <c r="E166" s="135"/>
      <c r="F166" s="145"/>
    </row>
    <row r="167" spans="4:6" x14ac:dyDescent="0.25">
      <c r="D167" s="135"/>
      <c r="E167" s="135"/>
      <c r="F167" s="145"/>
    </row>
    <row r="168" spans="4:6" x14ac:dyDescent="0.25">
      <c r="D168" s="135"/>
      <c r="E168" s="135"/>
      <c r="F168" s="145"/>
    </row>
    <row r="169" spans="4:6" x14ac:dyDescent="0.25">
      <c r="D169" s="135"/>
      <c r="E169" s="135"/>
      <c r="F169" s="145"/>
    </row>
    <row r="170" spans="4:6" x14ac:dyDescent="0.25">
      <c r="D170" s="135"/>
      <c r="E170" s="135"/>
      <c r="F170" s="145"/>
    </row>
    <row r="171" spans="4:6" x14ac:dyDescent="0.25">
      <c r="D171" s="135"/>
      <c r="E171" s="135"/>
      <c r="F171" s="145"/>
    </row>
    <row r="172" spans="4:6" x14ac:dyDescent="0.25">
      <c r="D172" s="135"/>
      <c r="E172" s="135"/>
      <c r="F172" s="145"/>
    </row>
    <row r="173" spans="4:6" x14ac:dyDescent="0.25">
      <c r="D173" s="135"/>
      <c r="E173" s="135"/>
      <c r="F173" s="145"/>
    </row>
    <row r="174" spans="4:6" x14ac:dyDescent="0.25">
      <c r="D174" s="135"/>
      <c r="E174" s="135"/>
      <c r="F174" s="145"/>
    </row>
    <row r="175" spans="4:6" x14ac:dyDescent="0.25">
      <c r="D175" s="135"/>
      <c r="E175" s="135"/>
      <c r="F175" s="145"/>
    </row>
    <row r="176" spans="4:6" x14ac:dyDescent="0.25">
      <c r="D176" s="135"/>
      <c r="E176" s="135"/>
      <c r="F176" s="145"/>
    </row>
    <row r="177" spans="4:6" x14ac:dyDescent="0.25">
      <c r="D177" s="135"/>
      <c r="E177" s="135"/>
      <c r="F177" s="145"/>
    </row>
    <row r="178" spans="4:6" x14ac:dyDescent="0.25">
      <c r="D178" s="135"/>
      <c r="E178" s="135"/>
      <c r="F178" s="145"/>
    </row>
    <row r="179" spans="4:6" x14ac:dyDescent="0.25">
      <c r="D179" s="135"/>
      <c r="E179" s="135"/>
      <c r="F179" s="145"/>
    </row>
    <row r="180" spans="4:6" x14ac:dyDescent="0.25">
      <c r="D180" s="135"/>
      <c r="E180" s="135"/>
      <c r="F180" s="145"/>
    </row>
    <row r="181" spans="4:6" x14ac:dyDescent="0.25">
      <c r="D181" s="135"/>
      <c r="E181" s="135"/>
      <c r="F181" s="145"/>
    </row>
    <row r="182" spans="4:6" x14ac:dyDescent="0.25">
      <c r="D182" s="135"/>
      <c r="E182" s="135"/>
      <c r="F182" s="145"/>
    </row>
    <row r="183" spans="4:6" x14ac:dyDescent="0.25">
      <c r="D183" s="135"/>
      <c r="E183" s="135"/>
      <c r="F183" s="145"/>
    </row>
    <row r="184" spans="4:6" x14ac:dyDescent="0.25">
      <c r="D184" s="135"/>
      <c r="E184" s="135"/>
      <c r="F184" s="145"/>
    </row>
    <row r="185" spans="4:6" x14ac:dyDescent="0.25">
      <c r="D185" s="135"/>
      <c r="E185" s="135"/>
      <c r="F185" s="145"/>
    </row>
    <row r="186" spans="4:6" x14ac:dyDescent="0.25">
      <c r="D186" s="135"/>
      <c r="E186" s="135"/>
      <c r="F186" s="145"/>
    </row>
    <row r="187" spans="4:6" x14ac:dyDescent="0.25">
      <c r="D187" s="135"/>
      <c r="E187" s="135"/>
      <c r="F187" s="145"/>
    </row>
    <row r="188" spans="4:6" x14ac:dyDescent="0.25">
      <c r="D188" s="135"/>
      <c r="E188" s="135"/>
      <c r="F188" s="145"/>
    </row>
    <row r="189" spans="4:6" x14ac:dyDescent="0.25">
      <c r="D189" s="135"/>
      <c r="E189" s="135"/>
      <c r="F189" s="145"/>
    </row>
    <row r="190" spans="4:6" x14ac:dyDescent="0.25">
      <c r="D190" s="135"/>
      <c r="E190" s="135"/>
      <c r="F190" s="145"/>
    </row>
    <row r="191" spans="4:6" x14ac:dyDescent="0.25">
      <c r="D191" s="135"/>
      <c r="E191" s="135"/>
      <c r="F191" s="145"/>
    </row>
    <row r="192" spans="4:6" x14ac:dyDescent="0.25">
      <c r="D192" s="135"/>
      <c r="E192" s="135"/>
      <c r="F192" s="145"/>
    </row>
    <row r="193" spans="4:6" x14ac:dyDescent="0.25">
      <c r="D193" s="135"/>
      <c r="E193" s="135"/>
      <c r="F193" s="145"/>
    </row>
    <row r="194" spans="4:6" x14ac:dyDescent="0.25">
      <c r="D194" s="135"/>
      <c r="E194" s="135"/>
      <c r="F194" s="145"/>
    </row>
    <row r="195" spans="4:6" x14ac:dyDescent="0.25">
      <c r="D195" s="135"/>
      <c r="E195" s="135"/>
      <c r="F195" s="145"/>
    </row>
    <row r="196" spans="4:6" x14ac:dyDescent="0.25">
      <c r="D196" s="135"/>
      <c r="E196" s="135"/>
      <c r="F196" s="145"/>
    </row>
    <row r="197" spans="4:6" x14ac:dyDescent="0.25">
      <c r="D197" s="135"/>
      <c r="E197" s="135"/>
      <c r="F197" s="145"/>
    </row>
    <row r="198" spans="4:6" x14ac:dyDescent="0.25">
      <c r="D198" s="135"/>
      <c r="E198" s="135"/>
      <c r="F198" s="145"/>
    </row>
    <row r="199" spans="4:6" x14ac:dyDescent="0.25">
      <c r="D199" s="135"/>
      <c r="E199" s="135"/>
      <c r="F199" s="145"/>
    </row>
    <row r="200" spans="4:6" x14ac:dyDescent="0.25">
      <c r="D200" s="135"/>
      <c r="E200" s="135"/>
      <c r="F200" s="145"/>
    </row>
    <row r="201" spans="4:6" x14ac:dyDescent="0.25">
      <c r="D201" s="135"/>
      <c r="E201" s="135"/>
      <c r="F201" s="145"/>
    </row>
    <row r="202" spans="4:6" x14ac:dyDescent="0.25">
      <c r="D202" s="135"/>
      <c r="E202" s="135"/>
      <c r="F202" s="145"/>
    </row>
    <row r="203" spans="4:6" x14ac:dyDescent="0.25">
      <c r="D203" s="135"/>
      <c r="E203" s="135"/>
      <c r="F203" s="145"/>
    </row>
    <row r="204" spans="4:6" x14ac:dyDescent="0.25">
      <c r="D204" s="135"/>
      <c r="E204" s="135"/>
      <c r="F204" s="145"/>
    </row>
    <row r="205" spans="4:6" x14ac:dyDescent="0.25">
      <c r="D205" s="135"/>
      <c r="E205" s="135"/>
      <c r="F205" s="145"/>
    </row>
    <row r="206" spans="4:6" x14ac:dyDescent="0.25">
      <c r="D206" s="135"/>
      <c r="E206" s="135"/>
      <c r="F206" s="145"/>
    </row>
    <row r="207" spans="4:6" x14ac:dyDescent="0.25">
      <c r="D207" s="135"/>
      <c r="E207" s="135"/>
      <c r="F207" s="145"/>
    </row>
    <row r="208" spans="4:6" x14ac:dyDescent="0.25">
      <c r="D208" s="135"/>
      <c r="E208" s="135"/>
      <c r="F208" s="145"/>
    </row>
    <row r="209" spans="4:6" x14ac:dyDescent="0.25">
      <c r="D209" s="135"/>
      <c r="E209" s="135"/>
      <c r="F209" s="145"/>
    </row>
    <row r="210" spans="4:6" x14ac:dyDescent="0.25">
      <c r="D210" s="135"/>
      <c r="E210" s="135"/>
      <c r="F210" s="145"/>
    </row>
    <row r="211" spans="4:6" x14ac:dyDescent="0.25">
      <c r="D211" s="135"/>
      <c r="E211" s="135"/>
      <c r="F211" s="145"/>
    </row>
    <row r="212" spans="4:6" x14ac:dyDescent="0.25">
      <c r="D212" s="135"/>
      <c r="E212" s="135"/>
      <c r="F212" s="145"/>
    </row>
    <row r="213" spans="4:6" x14ac:dyDescent="0.25">
      <c r="D213" s="135"/>
      <c r="E213" s="135"/>
      <c r="F213" s="145"/>
    </row>
    <row r="214" spans="4:6" x14ac:dyDescent="0.25">
      <c r="D214" s="135"/>
      <c r="E214" s="135"/>
      <c r="F214" s="145"/>
    </row>
    <row r="215" spans="4:6" x14ac:dyDescent="0.25">
      <c r="D215" s="135"/>
      <c r="E215" s="135"/>
      <c r="F215" s="145"/>
    </row>
    <row r="216" spans="4:6" x14ac:dyDescent="0.25">
      <c r="D216" s="135"/>
      <c r="E216" s="135"/>
      <c r="F216" s="145"/>
    </row>
    <row r="217" spans="4:6" x14ac:dyDescent="0.25">
      <c r="D217" s="135"/>
      <c r="E217" s="135"/>
      <c r="F217" s="145"/>
    </row>
    <row r="218" spans="4:6" x14ac:dyDescent="0.25">
      <c r="D218" s="135"/>
      <c r="E218" s="135"/>
      <c r="F218" s="145"/>
    </row>
    <row r="219" spans="4:6" x14ac:dyDescent="0.25">
      <c r="D219" s="135"/>
      <c r="E219" s="135"/>
      <c r="F219" s="145"/>
    </row>
    <row r="220" spans="4:6" x14ac:dyDescent="0.25">
      <c r="D220" s="135"/>
      <c r="E220" s="135"/>
      <c r="F220" s="145"/>
    </row>
    <row r="221" spans="4:6" x14ac:dyDescent="0.25">
      <c r="D221" s="135"/>
      <c r="E221" s="135"/>
      <c r="F221" s="145"/>
    </row>
    <row r="222" spans="4:6" x14ac:dyDescent="0.25">
      <c r="D222" s="135"/>
      <c r="E222" s="135"/>
      <c r="F222" s="145"/>
    </row>
    <row r="223" spans="4:6" x14ac:dyDescent="0.25">
      <c r="D223" s="135"/>
      <c r="E223" s="135"/>
      <c r="F223" s="145"/>
    </row>
    <row r="224" spans="4:6" x14ac:dyDescent="0.25">
      <c r="D224" s="135"/>
      <c r="E224" s="135"/>
      <c r="F224" s="145"/>
    </row>
    <row r="225" spans="4:6" x14ac:dyDescent="0.25">
      <c r="D225" s="135"/>
      <c r="E225" s="135"/>
      <c r="F225" s="145"/>
    </row>
    <row r="226" spans="4:6" x14ac:dyDescent="0.25">
      <c r="D226" s="135"/>
      <c r="E226" s="135"/>
      <c r="F226" s="145"/>
    </row>
    <row r="227" spans="4:6" x14ac:dyDescent="0.25">
      <c r="D227" s="135"/>
      <c r="E227" s="135"/>
      <c r="F227" s="145"/>
    </row>
    <row r="228" spans="4:6" x14ac:dyDescent="0.25">
      <c r="D228" s="135"/>
      <c r="E228" s="135"/>
      <c r="F228" s="145"/>
    </row>
    <row r="229" spans="4:6" x14ac:dyDescent="0.25">
      <c r="D229" s="135"/>
      <c r="E229" s="135"/>
      <c r="F229" s="145"/>
    </row>
    <row r="230" spans="4:6" x14ac:dyDescent="0.25">
      <c r="D230" s="135"/>
      <c r="E230" s="135"/>
      <c r="F230" s="145"/>
    </row>
    <row r="231" spans="4:6" x14ac:dyDescent="0.25">
      <c r="D231" s="135"/>
      <c r="E231" s="135"/>
      <c r="F231" s="145"/>
    </row>
    <row r="232" spans="4:6" x14ac:dyDescent="0.25">
      <c r="D232" s="135"/>
      <c r="E232" s="135"/>
      <c r="F232" s="145"/>
    </row>
    <row r="233" spans="4:6" x14ac:dyDescent="0.25">
      <c r="D233" s="135"/>
      <c r="E233" s="135"/>
      <c r="F233" s="145"/>
    </row>
    <row r="234" spans="4:6" x14ac:dyDescent="0.25">
      <c r="D234" s="135"/>
      <c r="E234" s="135"/>
      <c r="F234" s="145"/>
    </row>
    <row r="235" spans="4:6" x14ac:dyDescent="0.25">
      <c r="D235" s="135"/>
      <c r="E235" s="135"/>
      <c r="F235" s="145"/>
    </row>
    <row r="236" spans="4:6" x14ac:dyDescent="0.25">
      <c r="D236" s="135"/>
      <c r="E236" s="135"/>
      <c r="F236" s="145"/>
    </row>
    <row r="237" spans="4:6" x14ac:dyDescent="0.25">
      <c r="D237" s="135"/>
      <c r="E237" s="135"/>
      <c r="F237" s="145"/>
    </row>
    <row r="238" spans="4:6" x14ac:dyDescent="0.25">
      <c r="D238" s="135"/>
      <c r="E238" s="135"/>
      <c r="F238" s="145"/>
    </row>
    <row r="239" spans="4:6" x14ac:dyDescent="0.25">
      <c r="D239" s="135"/>
      <c r="E239" s="135"/>
      <c r="F239" s="145"/>
    </row>
    <row r="240" spans="4:6" x14ac:dyDescent="0.25">
      <c r="D240" s="135"/>
      <c r="E240" s="135"/>
      <c r="F240" s="145"/>
    </row>
    <row r="241" spans="4:6" x14ac:dyDescent="0.25">
      <c r="D241" s="135"/>
      <c r="E241" s="135"/>
      <c r="F241" s="145"/>
    </row>
    <row r="242" spans="4:6" x14ac:dyDescent="0.25">
      <c r="D242" s="135"/>
      <c r="E242" s="135"/>
      <c r="F242" s="145"/>
    </row>
    <row r="243" spans="4:6" x14ac:dyDescent="0.25">
      <c r="D243" s="135"/>
      <c r="E243" s="135"/>
      <c r="F243" s="145"/>
    </row>
    <row r="244" spans="4:6" x14ac:dyDescent="0.25">
      <c r="D244" s="135"/>
      <c r="E244" s="135"/>
      <c r="F244" s="145"/>
    </row>
    <row r="245" spans="4:6" x14ac:dyDescent="0.25">
      <c r="D245" s="135"/>
      <c r="E245" s="135"/>
      <c r="F245" s="145"/>
    </row>
    <row r="246" spans="4:6" x14ac:dyDescent="0.25">
      <c r="D246" s="135"/>
      <c r="E246" s="135"/>
      <c r="F246" s="145"/>
    </row>
    <row r="247" spans="4:6" x14ac:dyDescent="0.25">
      <c r="D247" s="135"/>
      <c r="E247" s="135"/>
      <c r="F247" s="145"/>
    </row>
    <row r="248" spans="4:6" x14ac:dyDescent="0.25">
      <c r="D248" s="135"/>
      <c r="E248" s="135"/>
      <c r="F248" s="145"/>
    </row>
    <row r="249" spans="4:6" x14ac:dyDescent="0.25">
      <c r="D249" s="135"/>
      <c r="E249" s="135"/>
      <c r="F249" s="145"/>
    </row>
    <row r="250" spans="4:6" x14ac:dyDescent="0.25">
      <c r="D250" s="135"/>
      <c r="E250" s="135"/>
      <c r="F250" s="145"/>
    </row>
    <row r="251" spans="4:6" x14ac:dyDescent="0.25">
      <c r="D251" s="135"/>
      <c r="E251" s="135"/>
      <c r="F251" s="145"/>
    </row>
    <row r="252" spans="4:6" x14ac:dyDescent="0.25">
      <c r="D252" s="135"/>
      <c r="E252" s="135"/>
      <c r="F252" s="145"/>
    </row>
    <row r="253" spans="4:6" x14ac:dyDescent="0.25">
      <c r="D253" s="135"/>
      <c r="E253" s="135"/>
      <c r="F253" s="145"/>
    </row>
    <row r="254" spans="4:6" x14ac:dyDescent="0.25">
      <c r="D254" s="135"/>
      <c r="E254" s="135"/>
      <c r="F254" s="145"/>
    </row>
    <row r="255" spans="4:6" x14ac:dyDescent="0.25">
      <c r="D255" s="135"/>
      <c r="E255" s="135"/>
      <c r="F255" s="145"/>
    </row>
    <row r="256" spans="4:6" x14ac:dyDescent="0.25">
      <c r="D256" s="135"/>
      <c r="E256" s="135"/>
      <c r="F256" s="145"/>
    </row>
    <row r="257" spans="4:6" x14ac:dyDescent="0.25">
      <c r="D257" s="135"/>
      <c r="E257" s="135"/>
      <c r="F257" s="145"/>
    </row>
    <row r="258" spans="4:6" x14ac:dyDescent="0.25">
      <c r="D258" s="135"/>
      <c r="E258" s="135"/>
      <c r="F258" s="145"/>
    </row>
    <row r="259" spans="4:6" x14ac:dyDescent="0.25">
      <c r="D259" s="135"/>
      <c r="E259" s="135"/>
      <c r="F259" s="145"/>
    </row>
    <row r="260" spans="4:6" x14ac:dyDescent="0.25">
      <c r="D260" s="135"/>
      <c r="E260" s="135"/>
      <c r="F260" s="145"/>
    </row>
    <row r="261" spans="4:6" x14ac:dyDescent="0.25">
      <c r="D261" s="135"/>
      <c r="E261" s="135"/>
      <c r="F261" s="145"/>
    </row>
    <row r="262" spans="4:6" x14ac:dyDescent="0.25">
      <c r="D262" s="135"/>
      <c r="E262" s="135"/>
      <c r="F262" s="145"/>
    </row>
    <row r="263" spans="4:6" x14ac:dyDescent="0.25">
      <c r="D263" s="135"/>
      <c r="E263" s="135"/>
      <c r="F263" s="145"/>
    </row>
    <row r="264" spans="4:6" x14ac:dyDescent="0.25">
      <c r="D264" s="135"/>
      <c r="E264" s="135"/>
      <c r="F264" s="145"/>
    </row>
    <row r="265" spans="4:6" x14ac:dyDescent="0.25">
      <c r="D265" s="135"/>
      <c r="E265" s="135"/>
      <c r="F265" s="145"/>
    </row>
    <row r="266" spans="4:6" x14ac:dyDescent="0.25">
      <c r="D266" s="135"/>
      <c r="E266" s="135"/>
      <c r="F266" s="145"/>
    </row>
    <row r="267" spans="4:6" x14ac:dyDescent="0.25">
      <c r="D267" s="135"/>
      <c r="E267" s="135"/>
      <c r="F267" s="145"/>
    </row>
    <row r="268" spans="4:6" x14ac:dyDescent="0.25">
      <c r="D268" s="135"/>
      <c r="E268" s="135"/>
      <c r="F268" s="145"/>
    </row>
    <row r="269" spans="4:6" x14ac:dyDescent="0.25">
      <c r="D269" s="135"/>
      <c r="E269" s="135"/>
      <c r="F269" s="145"/>
    </row>
    <row r="270" spans="4:6" x14ac:dyDescent="0.25">
      <c r="D270" s="135"/>
      <c r="E270" s="135"/>
      <c r="F270" s="145"/>
    </row>
    <row r="271" spans="4:6" x14ac:dyDescent="0.25">
      <c r="D271" s="135"/>
      <c r="E271" s="135"/>
      <c r="F271" s="145"/>
    </row>
    <row r="272" spans="4:6" x14ac:dyDescent="0.25">
      <c r="D272" s="135"/>
      <c r="E272" s="135"/>
      <c r="F272" s="145"/>
    </row>
    <row r="273" spans="4:6" x14ac:dyDescent="0.25">
      <c r="D273" s="135"/>
      <c r="E273" s="135"/>
      <c r="F273" s="145"/>
    </row>
    <row r="274" spans="4:6" x14ac:dyDescent="0.25">
      <c r="D274" s="135"/>
      <c r="E274" s="135"/>
      <c r="F274" s="145"/>
    </row>
    <row r="275" spans="4:6" x14ac:dyDescent="0.25">
      <c r="D275" s="135"/>
      <c r="E275" s="135"/>
      <c r="F275" s="145"/>
    </row>
    <row r="276" spans="4:6" x14ac:dyDescent="0.25">
      <c r="D276" s="135"/>
      <c r="E276" s="135"/>
      <c r="F276" s="145"/>
    </row>
    <row r="277" spans="4:6" x14ac:dyDescent="0.25">
      <c r="D277" s="135"/>
      <c r="E277" s="135"/>
      <c r="F277" s="145"/>
    </row>
    <row r="278" spans="4:6" x14ac:dyDescent="0.25">
      <c r="D278" s="135"/>
      <c r="E278" s="135"/>
      <c r="F278" s="145"/>
    </row>
    <row r="279" spans="4:6" x14ac:dyDescent="0.25">
      <c r="D279" s="135"/>
      <c r="E279" s="135"/>
      <c r="F279" s="145"/>
    </row>
    <row r="280" spans="4:6" x14ac:dyDescent="0.25">
      <c r="D280" s="135"/>
      <c r="E280" s="135"/>
      <c r="F280" s="145"/>
    </row>
    <row r="281" spans="4:6" x14ac:dyDescent="0.25">
      <c r="D281" s="135"/>
      <c r="E281" s="135"/>
      <c r="F281" s="145"/>
    </row>
    <row r="282" spans="4:6" x14ac:dyDescent="0.25">
      <c r="D282" s="135"/>
      <c r="E282" s="135"/>
      <c r="F282" s="145"/>
    </row>
    <row r="283" spans="4:6" x14ac:dyDescent="0.25">
      <c r="D283" s="135"/>
      <c r="E283" s="135"/>
      <c r="F283" s="145"/>
    </row>
    <row r="284" spans="4:6" x14ac:dyDescent="0.25">
      <c r="D284" s="135"/>
      <c r="E284" s="135"/>
      <c r="F284" s="145"/>
    </row>
    <row r="285" spans="4:6" x14ac:dyDescent="0.25">
      <c r="D285" s="135"/>
      <c r="E285" s="135"/>
      <c r="F285" s="145"/>
    </row>
    <row r="286" spans="4:6" x14ac:dyDescent="0.25">
      <c r="D286" s="135"/>
      <c r="E286" s="135"/>
      <c r="F286" s="145"/>
    </row>
    <row r="287" spans="4:6" x14ac:dyDescent="0.25">
      <c r="D287" s="135"/>
      <c r="E287" s="135"/>
      <c r="F287" s="145"/>
    </row>
    <row r="288" spans="4:6" x14ac:dyDescent="0.25">
      <c r="D288" s="135"/>
      <c r="E288" s="135"/>
      <c r="F288" s="145"/>
    </row>
    <row r="289" spans="4:6" x14ac:dyDescent="0.25">
      <c r="D289" s="135"/>
      <c r="E289" s="135"/>
      <c r="F289" s="145"/>
    </row>
    <row r="290" spans="4:6" x14ac:dyDescent="0.25">
      <c r="D290" s="135"/>
      <c r="E290" s="135"/>
      <c r="F290" s="145"/>
    </row>
    <row r="291" spans="4:6" x14ac:dyDescent="0.25">
      <c r="D291" s="135"/>
      <c r="E291" s="135"/>
      <c r="F291" s="145"/>
    </row>
    <row r="292" spans="4:6" x14ac:dyDescent="0.25">
      <c r="D292" s="135"/>
      <c r="E292" s="135"/>
      <c r="F292" s="145"/>
    </row>
    <row r="293" spans="4:6" x14ac:dyDescent="0.25">
      <c r="D293" s="135"/>
      <c r="E293" s="135"/>
      <c r="F293" s="145"/>
    </row>
    <row r="294" spans="4:6" x14ac:dyDescent="0.25">
      <c r="D294" s="135"/>
      <c r="E294" s="135"/>
      <c r="F294" s="145"/>
    </row>
    <row r="295" spans="4:6" x14ac:dyDescent="0.25">
      <c r="D295" s="135"/>
      <c r="E295" s="135"/>
      <c r="F295" s="145"/>
    </row>
    <row r="296" spans="4:6" x14ac:dyDescent="0.25">
      <c r="D296" s="135"/>
      <c r="E296" s="135"/>
      <c r="F296" s="145"/>
    </row>
    <row r="297" spans="4:6" x14ac:dyDescent="0.25">
      <c r="D297" s="135"/>
      <c r="E297" s="135"/>
      <c r="F297" s="145"/>
    </row>
    <row r="298" spans="4:6" x14ac:dyDescent="0.25">
      <c r="D298" s="135"/>
      <c r="E298" s="135"/>
      <c r="F298" s="145"/>
    </row>
    <row r="299" spans="4:6" x14ac:dyDescent="0.25">
      <c r="D299" s="135"/>
      <c r="E299" s="135"/>
      <c r="F299" s="145"/>
    </row>
    <row r="300" spans="4:6" x14ac:dyDescent="0.25">
      <c r="D300" s="135"/>
      <c r="E300" s="135"/>
      <c r="F300" s="145"/>
    </row>
    <row r="301" spans="4:6" x14ac:dyDescent="0.25">
      <c r="D301" s="135"/>
      <c r="E301" s="135"/>
      <c r="F301" s="145"/>
    </row>
    <row r="302" spans="4:6" x14ac:dyDescent="0.25">
      <c r="D302" s="135"/>
      <c r="E302" s="135"/>
      <c r="F302" s="145"/>
    </row>
    <row r="303" spans="4:6" x14ac:dyDescent="0.25">
      <c r="D303" s="135"/>
      <c r="E303" s="135"/>
      <c r="F303" s="145"/>
    </row>
    <row r="304" spans="4:6" x14ac:dyDescent="0.25">
      <c r="D304" s="135"/>
      <c r="E304" s="135"/>
      <c r="F304" s="145"/>
    </row>
    <row r="305" spans="4:6" x14ac:dyDescent="0.25">
      <c r="D305" s="135"/>
      <c r="E305" s="135"/>
      <c r="F305" s="145"/>
    </row>
    <row r="306" spans="4:6" x14ac:dyDescent="0.25">
      <c r="D306" s="135"/>
      <c r="E306" s="135"/>
      <c r="F306" s="145"/>
    </row>
    <row r="307" spans="4:6" x14ac:dyDescent="0.25">
      <c r="D307" s="135"/>
      <c r="E307" s="135"/>
      <c r="F307" s="145"/>
    </row>
    <row r="308" spans="4:6" x14ac:dyDescent="0.25">
      <c r="D308" s="135"/>
      <c r="E308" s="135"/>
      <c r="F308" s="145"/>
    </row>
    <row r="309" spans="4:6" x14ac:dyDescent="0.25">
      <c r="D309" s="135"/>
      <c r="E309" s="135"/>
      <c r="F309" s="145"/>
    </row>
    <row r="310" spans="4:6" x14ac:dyDescent="0.25">
      <c r="D310" s="135"/>
      <c r="E310" s="135"/>
      <c r="F310" s="145"/>
    </row>
    <row r="311" spans="4:6" x14ac:dyDescent="0.25">
      <c r="D311" s="135"/>
      <c r="E311" s="135"/>
      <c r="F311" s="145"/>
    </row>
    <row r="312" spans="4:6" x14ac:dyDescent="0.25">
      <c r="D312" s="135"/>
      <c r="E312" s="135"/>
      <c r="F312" s="145"/>
    </row>
    <row r="313" spans="4:6" x14ac:dyDescent="0.25">
      <c r="D313" s="135"/>
      <c r="E313" s="135"/>
      <c r="F313" s="145"/>
    </row>
    <row r="314" spans="4:6" x14ac:dyDescent="0.25">
      <c r="D314" s="135"/>
      <c r="E314" s="135"/>
      <c r="F314" s="145"/>
    </row>
    <row r="315" spans="4:6" x14ac:dyDescent="0.25">
      <c r="D315" s="135"/>
      <c r="E315" s="135"/>
      <c r="F315" s="145"/>
    </row>
    <row r="316" spans="4:6" x14ac:dyDescent="0.25">
      <c r="D316" s="135"/>
      <c r="E316" s="135"/>
      <c r="F316" s="145"/>
    </row>
    <row r="317" spans="4:6" x14ac:dyDescent="0.25">
      <c r="D317" s="135"/>
      <c r="E317" s="135"/>
      <c r="F317" s="145"/>
    </row>
    <row r="318" spans="4:6" x14ac:dyDescent="0.25">
      <c r="D318" s="135"/>
      <c r="E318" s="135"/>
      <c r="F318" s="145"/>
    </row>
    <row r="319" spans="4:6" x14ac:dyDescent="0.25">
      <c r="D319" s="135"/>
      <c r="E319" s="135"/>
      <c r="F319" s="145"/>
    </row>
    <row r="320" spans="4:6" x14ac:dyDescent="0.25">
      <c r="D320" s="135"/>
      <c r="E320" s="135"/>
      <c r="F320" s="145"/>
    </row>
    <row r="321" spans="4:6" x14ac:dyDescent="0.25">
      <c r="D321" s="135"/>
      <c r="E321" s="135"/>
      <c r="F321" s="145"/>
    </row>
    <row r="322" spans="4:6" x14ac:dyDescent="0.25">
      <c r="D322" s="135"/>
      <c r="E322" s="135"/>
      <c r="F322" s="145"/>
    </row>
    <row r="323" spans="4:6" x14ac:dyDescent="0.25">
      <c r="D323" s="135"/>
      <c r="E323" s="135"/>
      <c r="F323" s="145"/>
    </row>
    <row r="324" spans="4:6" x14ac:dyDescent="0.25">
      <c r="D324" s="135"/>
      <c r="E324" s="135"/>
      <c r="F324" s="145"/>
    </row>
    <row r="325" spans="4:6" x14ac:dyDescent="0.25">
      <c r="D325" s="135"/>
      <c r="E325" s="135"/>
      <c r="F325" s="145"/>
    </row>
    <row r="326" spans="4:6" x14ac:dyDescent="0.25">
      <c r="D326" s="135"/>
      <c r="E326" s="135"/>
      <c r="F326" s="145"/>
    </row>
    <row r="327" spans="4:6" x14ac:dyDescent="0.25">
      <c r="D327" s="135"/>
      <c r="E327" s="135"/>
      <c r="F327" s="145"/>
    </row>
    <row r="328" spans="4:6" x14ac:dyDescent="0.25">
      <c r="D328" s="135"/>
      <c r="E328" s="135"/>
      <c r="F328" s="145"/>
    </row>
    <row r="329" spans="4:6" x14ac:dyDescent="0.25">
      <c r="D329" s="135"/>
      <c r="E329" s="135"/>
      <c r="F329" s="145"/>
    </row>
    <row r="330" spans="4:6" x14ac:dyDescent="0.25">
      <c r="D330" s="135"/>
      <c r="E330" s="135"/>
      <c r="F330" s="145"/>
    </row>
    <row r="331" spans="4:6" x14ac:dyDescent="0.25">
      <c r="D331" s="135"/>
      <c r="E331" s="135"/>
      <c r="F331" s="145"/>
    </row>
    <row r="332" spans="4:6" x14ac:dyDescent="0.25">
      <c r="D332" s="135"/>
      <c r="E332" s="135"/>
      <c r="F332" s="145"/>
    </row>
    <row r="333" spans="4:6" x14ac:dyDescent="0.25">
      <c r="D333" s="135"/>
      <c r="E333" s="135"/>
      <c r="F333" s="145"/>
    </row>
    <row r="334" spans="4:6" x14ac:dyDescent="0.25">
      <c r="D334" s="135"/>
      <c r="E334" s="135"/>
      <c r="F334" s="145"/>
    </row>
    <row r="335" spans="4:6" x14ac:dyDescent="0.25">
      <c r="D335" s="135"/>
      <c r="E335" s="135"/>
      <c r="F335" s="145"/>
    </row>
    <row r="336" spans="4:6" x14ac:dyDescent="0.25">
      <c r="D336" s="135"/>
      <c r="E336" s="135"/>
      <c r="F336" s="145"/>
    </row>
    <row r="337" spans="4:6" x14ac:dyDescent="0.25">
      <c r="D337" s="135"/>
      <c r="E337" s="135"/>
      <c r="F337" s="145"/>
    </row>
    <row r="338" spans="4:6" x14ac:dyDescent="0.25">
      <c r="D338" s="135"/>
      <c r="E338" s="135"/>
      <c r="F338" s="145"/>
    </row>
    <row r="339" spans="4:6" x14ac:dyDescent="0.25">
      <c r="D339" s="135"/>
      <c r="E339" s="135"/>
      <c r="F339" s="145"/>
    </row>
    <row r="340" spans="4:6" x14ac:dyDescent="0.25">
      <c r="D340" s="135"/>
      <c r="E340" s="135"/>
      <c r="F340" s="145"/>
    </row>
    <row r="341" spans="4:6" x14ac:dyDescent="0.25">
      <c r="D341" s="135"/>
      <c r="E341" s="135"/>
      <c r="F341" s="145"/>
    </row>
    <row r="342" spans="4:6" x14ac:dyDescent="0.25">
      <c r="D342" s="135"/>
      <c r="E342" s="135"/>
      <c r="F342" s="145"/>
    </row>
    <row r="343" spans="4:6" x14ac:dyDescent="0.25">
      <c r="D343" s="135"/>
      <c r="E343" s="135"/>
      <c r="F343" s="145"/>
    </row>
    <row r="344" spans="4:6" x14ac:dyDescent="0.25">
      <c r="D344" s="135"/>
      <c r="E344" s="135"/>
      <c r="F344" s="145"/>
    </row>
    <row r="345" spans="4:6" x14ac:dyDescent="0.25">
      <c r="D345" s="135"/>
      <c r="E345" s="135"/>
      <c r="F345" s="145"/>
    </row>
    <row r="346" spans="4:6" x14ac:dyDescent="0.25">
      <c r="D346" s="135"/>
      <c r="E346" s="135"/>
      <c r="F346" s="145"/>
    </row>
    <row r="347" spans="4:6" x14ac:dyDescent="0.25">
      <c r="D347" s="135"/>
      <c r="E347" s="135"/>
      <c r="F347" s="145"/>
    </row>
    <row r="348" spans="4:6" x14ac:dyDescent="0.25">
      <c r="D348" s="135"/>
      <c r="E348" s="135"/>
      <c r="F348" s="145"/>
    </row>
    <row r="349" spans="4:6" x14ac:dyDescent="0.25">
      <c r="D349" s="135"/>
      <c r="E349" s="135"/>
      <c r="F349" s="145"/>
    </row>
    <row r="350" spans="4:6" x14ac:dyDescent="0.25">
      <c r="D350" s="135"/>
      <c r="E350" s="135"/>
      <c r="F350" s="145"/>
    </row>
    <row r="351" spans="4:6" x14ac:dyDescent="0.25">
      <c r="D351" s="135"/>
      <c r="E351" s="135"/>
      <c r="F351" s="145"/>
    </row>
    <row r="352" spans="4:6" x14ac:dyDescent="0.25">
      <c r="D352" s="135"/>
      <c r="E352" s="135"/>
      <c r="F352" s="145"/>
    </row>
    <row r="353" spans="4:6" x14ac:dyDescent="0.25">
      <c r="D353" s="135"/>
      <c r="E353" s="135"/>
      <c r="F353" s="145"/>
    </row>
    <row r="354" spans="4:6" x14ac:dyDescent="0.25">
      <c r="D354" s="135"/>
      <c r="E354" s="135"/>
      <c r="F354" s="145"/>
    </row>
    <row r="355" spans="4:6" x14ac:dyDescent="0.25">
      <c r="D355" s="135"/>
      <c r="E355" s="135"/>
      <c r="F355" s="145"/>
    </row>
    <row r="356" spans="4:6" x14ac:dyDescent="0.25">
      <c r="D356" s="135"/>
      <c r="E356" s="135"/>
      <c r="F356" s="145"/>
    </row>
    <row r="357" spans="4:6" x14ac:dyDescent="0.25">
      <c r="D357" s="135"/>
      <c r="E357" s="135"/>
      <c r="F357" s="145"/>
    </row>
    <row r="358" spans="4:6" x14ac:dyDescent="0.25">
      <c r="D358" s="135"/>
      <c r="E358" s="135"/>
      <c r="F358" s="145"/>
    </row>
    <row r="359" spans="4:6" x14ac:dyDescent="0.25">
      <c r="D359" s="135"/>
      <c r="E359" s="135"/>
      <c r="F359" s="145"/>
    </row>
    <row r="360" spans="4:6" x14ac:dyDescent="0.25">
      <c r="D360" s="135"/>
      <c r="E360" s="135"/>
      <c r="F360" s="145"/>
    </row>
    <row r="361" spans="4:6" x14ac:dyDescent="0.25">
      <c r="D361" s="135"/>
      <c r="E361" s="135"/>
      <c r="F361" s="145"/>
    </row>
    <row r="362" spans="4:6" x14ac:dyDescent="0.25">
      <c r="D362" s="135"/>
      <c r="E362" s="135"/>
      <c r="F362" s="145"/>
    </row>
    <row r="363" spans="4:6" x14ac:dyDescent="0.25">
      <c r="D363" s="135"/>
      <c r="E363" s="135"/>
      <c r="F363" s="145"/>
    </row>
    <row r="364" spans="4:6" x14ac:dyDescent="0.25">
      <c r="D364" s="135"/>
      <c r="E364" s="135"/>
      <c r="F364" s="145"/>
    </row>
    <row r="365" spans="4:6" x14ac:dyDescent="0.25">
      <c r="D365" s="135"/>
      <c r="E365" s="135"/>
      <c r="F365" s="145"/>
    </row>
    <row r="366" spans="4:6" x14ac:dyDescent="0.25">
      <c r="D366" s="135"/>
      <c r="E366" s="135"/>
      <c r="F366" s="145"/>
    </row>
    <row r="367" spans="4:6" x14ac:dyDescent="0.25">
      <c r="D367" s="135"/>
      <c r="E367" s="135"/>
      <c r="F367" s="145"/>
    </row>
    <row r="368" spans="4:6" x14ac:dyDescent="0.25">
      <c r="D368" s="135"/>
      <c r="E368" s="135"/>
      <c r="F368" s="145"/>
    </row>
    <row r="369" spans="4:6" x14ac:dyDescent="0.25">
      <c r="D369" s="135"/>
      <c r="E369" s="135"/>
      <c r="F369" s="145"/>
    </row>
    <row r="370" spans="4:6" x14ac:dyDescent="0.25">
      <c r="D370" s="135"/>
      <c r="E370" s="135"/>
      <c r="F370" s="145"/>
    </row>
    <row r="371" spans="4:6" x14ac:dyDescent="0.25">
      <c r="D371" s="135"/>
      <c r="E371" s="135"/>
      <c r="F371" s="145"/>
    </row>
    <row r="372" spans="4:6" x14ac:dyDescent="0.25">
      <c r="D372" s="135"/>
      <c r="E372" s="135"/>
      <c r="F372" s="145"/>
    </row>
    <row r="373" spans="4:6" x14ac:dyDescent="0.25">
      <c r="D373" s="135"/>
      <c r="E373" s="135"/>
      <c r="F373" s="145"/>
    </row>
    <row r="374" spans="4:6" x14ac:dyDescent="0.25">
      <c r="D374" s="135"/>
      <c r="E374" s="135"/>
      <c r="F374" s="145"/>
    </row>
    <row r="375" spans="4:6" x14ac:dyDescent="0.25">
      <c r="D375" s="135"/>
      <c r="E375" s="135"/>
      <c r="F375" s="145"/>
    </row>
    <row r="376" spans="4:6" x14ac:dyDescent="0.25">
      <c r="D376" s="135"/>
      <c r="E376" s="135"/>
      <c r="F376" s="145"/>
    </row>
    <row r="377" spans="4:6" x14ac:dyDescent="0.25">
      <c r="D377" s="135"/>
      <c r="E377" s="135"/>
      <c r="F377" s="145"/>
    </row>
    <row r="378" spans="4:6" x14ac:dyDescent="0.25">
      <c r="D378" s="135"/>
      <c r="E378" s="135"/>
      <c r="F378" s="145"/>
    </row>
    <row r="379" spans="4:6" x14ac:dyDescent="0.25">
      <c r="D379" s="135"/>
      <c r="E379" s="135"/>
      <c r="F379" s="145"/>
    </row>
    <row r="380" spans="4:6" x14ac:dyDescent="0.25">
      <c r="D380" s="135"/>
      <c r="E380" s="135"/>
      <c r="F380" s="145"/>
    </row>
    <row r="381" spans="4:6" x14ac:dyDescent="0.25">
      <c r="D381" s="135"/>
      <c r="E381" s="135"/>
      <c r="F381" s="145"/>
    </row>
    <row r="382" spans="4:6" x14ac:dyDescent="0.25">
      <c r="D382" s="135"/>
      <c r="E382" s="135"/>
      <c r="F382" s="145"/>
    </row>
    <row r="383" spans="4:6" x14ac:dyDescent="0.25">
      <c r="D383" s="135"/>
      <c r="E383" s="135"/>
      <c r="F383" s="145"/>
    </row>
    <row r="384" spans="4:6" x14ac:dyDescent="0.25">
      <c r="D384" s="135"/>
      <c r="E384" s="135"/>
      <c r="F384" s="145"/>
    </row>
    <row r="385" spans="4:6" x14ac:dyDescent="0.25">
      <c r="D385" s="135"/>
      <c r="E385" s="135"/>
      <c r="F385" s="145"/>
    </row>
    <row r="386" spans="4:6" x14ac:dyDescent="0.25">
      <c r="D386" s="135"/>
      <c r="E386" s="135"/>
      <c r="F386" s="145"/>
    </row>
    <row r="387" spans="4:6" x14ac:dyDescent="0.25">
      <c r="D387" s="135"/>
      <c r="E387" s="135"/>
      <c r="F387" s="145"/>
    </row>
    <row r="388" spans="4:6" x14ac:dyDescent="0.25">
      <c r="D388" s="135"/>
      <c r="E388" s="135"/>
      <c r="F388" s="145"/>
    </row>
    <row r="389" spans="4:6" x14ac:dyDescent="0.25">
      <c r="D389" s="135"/>
      <c r="E389" s="135"/>
      <c r="F389" s="145"/>
    </row>
    <row r="390" spans="4:6" x14ac:dyDescent="0.25">
      <c r="D390" s="135"/>
      <c r="E390" s="135"/>
      <c r="F390" s="145"/>
    </row>
    <row r="391" spans="4:6" x14ac:dyDescent="0.25">
      <c r="D391" s="135"/>
      <c r="E391" s="135"/>
      <c r="F391" s="145"/>
    </row>
    <row r="392" spans="4:6" x14ac:dyDescent="0.25">
      <c r="D392" s="135"/>
      <c r="E392" s="135"/>
      <c r="F392" s="145"/>
    </row>
    <row r="393" spans="4:6" x14ac:dyDescent="0.25">
      <c r="D393" s="135"/>
      <c r="E393" s="135"/>
      <c r="F393" s="145"/>
    </row>
    <row r="394" spans="4:6" x14ac:dyDescent="0.25">
      <c r="D394" s="135"/>
      <c r="E394" s="135"/>
      <c r="F394" s="145"/>
    </row>
    <row r="395" spans="4:6" x14ac:dyDescent="0.25">
      <c r="D395" s="135"/>
      <c r="E395" s="135"/>
      <c r="F395" s="145"/>
    </row>
    <row r="396" spans="4:6" x14ac:dyDescent="0.25">
      <c r="D396" s="135"/>
      <c r="E396" s="135"/>
      <c r="F396" s="145"/>
    </row>
    <row r="397" spans="4:6" x14ac:dyDescent="0.25">
      <c r="D397" s="135"/>
      <c r="E397" s="135"/>
      <c r="F397" s="145"/>
    </row>
    <row r="398" spans="4:6" x14ac:dyDescent="0.25">
      <c r="D398" s="135"/>
      <c r="E398" s="135"/>
      <c r="F398" s="145"/>
    </row>
    <row r="399" spans="4:6" x14ac:dyDescent="0.25">
      <c r="D399" s="135"/>
      <c r="E399" s="135"/>
      <c r="F399" s="145"/>
    </row>
    <row r="400" spans="4:6" x14ac:dyDescent="0.25">
      <c r="D400" s="135"/>
      <c r="E400" s="135"/>
      <c r="F400" s="145"/>
    </row>
    <row r="401" spans="4:6" x14ac:dyDescent="0.25">
      <c r="D401" s="135"/>
      <c r="E401" s="135"/>
      <c r="F401" s="145"/>
    </row>
    <row r="402" spans="4:6" x14ac:dyDescent="0.25">
      <c r="D402" s="135"/>
      <c r="E402" s="135"/>
      <c r="F402" s="145"/>
    </row>
    <row r="403" spans="4:6" x14ac:dyDescent="0.25">
      <c r="D403" s="135"/>
      <c r="E403" s="135"/>
      <c r="F403" s="145"/>
    </row>
    <row r="404" spans="4:6" x14ac:dyDescent="0.25">
      <c r="D404" s="135"/>
      <c r="E404" s="135"/>
      <c r="F404" s="145"/>
    </row>
    <row r="405" spans="4:6" x14ac:dyDescent="0.25">
      <c r="D405" s="135"/>
      <c r="E405" s="135"/>
      <c r="F405" s="145"/>
    </row>
    <row r="406" spans="4:6" x14ac:dyDescent="0.25">
      <c r="D406" s="135"/>
      <c r="E406" s="135"/>
      <c r="F406" s="145"/>
    </row>
    <row r="407" spans="4:6" x14ac:dyDescent="0.25">
      <c r="D407" s="135"/>
      <c r="E407" s="135"/>
      <c r="F407" s="145"/>
    </row>
    <row r="408" spans="4:6" x14ac:dyDescent="0.25">
      <c r="D408" s="135"/>
      <c r="E408" s="135"/>
      <c r="F408" s="145"/>
    </row>
    <row r="409" spans="4:6" x14ac:dyDescent="0.25">
      <c r="D409" s="135"/>
      <c r="E409" s="135"/>
      <c r="F409" s="145"/>
    </row>
    <row r="410" spans="4:6" x14ac:dyDescent="0.25">
      <c r="D410" s="135"/>
      <c r="E410" s="135"/>
      <c r="F410" s="145"/>
    </row>
    <row r="411" spans="4:6" x14ac:dyDescent="0.25">
      <c r="D411" s="135"/>
      <c r="E411" s="135"/>
      <c r="F411" s="145"/>
    </row>
    <row r="412" spans="4:6" x14ac:dyDescent="0.25">
      <c r="D412" s="135"/>
      <c r="E412" s="135"/>
      <c r="F412" s="145"/>
    </row>
    <row r="413" spans="4:6" x14ac:dyDescent="0.25">
      <c r="D413" s="135"/>
      <c r="E413" s="135"/>
      <c r="F413" s="145"/>
    </row>
    <row r="414" spans="4:6" x14ac:dyDescent="0.25">
      <c r="D414" s="135"/>
      <c r="E414" s="135"/>
      <c r="F414" s="145"/>
    </row>
    <row r="415" spans="4:6" x14ac:dyDescent="0.25">
      <c r="D415" s="135"/>
      <c r="E415" s="135"/>
      <c r="F415" s="145"/>
    </row>
    <row r="416" spans="4:6" x14ac:dyDescent="0.25">
      <c r="D416" s="135"/>
      <c r="E416" s="135"/>
      <c r="F416" s="145"/>
    </row>
    <row r="417" spans="4:6" x14ac:dyDescent="0.25">
      <c r="D417" s="135"/>
      <c r="E417" s="135"/>
      <c r="F417" s="145"/>
    </row>
    <row r="418" spans="4:6" x14ac:dyDescent="0.25">
      <c r="D418" s="135"/>
      <c r="E418" s="135"/>
      <c r="F418" s="145"/>
    </row>
    <row r="419" spans="4:6" x14ac:dyDescent="0.25">
      <c r="D419" s="135"/>
      <c r="E419" s="135"/>
      <c r="F419" s="145"/>
    </row>
    <row r="420" spans="4:6" x14ac:dyDescent="0.25">
      <c r="D420" s="135"/>
      <c r="E420" s="135"/>
      <c r="F420" s="145"/>
    </row>
    <row r="421" spans="4:6" x14ac:dyDescent="0.25">
      <c r="D421" s="135"/>
      <c r="E421" s="135"/>
      <c r="F421" s="145"/>
    </row>
    <row r="422" spans="4:6" x14ac:dyDescent="0.25">
      <c r="D422" s="135"/>
      <c r="E422" s="135"/>
      <c r="F422" s="145"/>
    </row>
    <row r="423" spans="4:6" x14ac:dyDescent="0.25">
      <c r="D423" s="135"/>
      <c r="E423" s="135"/>
      <c r="F423" s="145"/>
    </row>
    <row r="424" spans="4:6" x14ac:dyDescent="0.25">
      <c r="D424" s="135"/>
      <c r="E424" s="135"/>
      <c r="F424" s="145"/>
    </row>
    <row r="425" spans="4:6" x14ac:dyDescent="0.25">
      <c r="D425" s="135"/>
      <c r="E425" s="135"/>
      <c r="F425" s="145"/>
    </row>
    <row r="426" spans="4:6" x14ac:dyDescent="0.25">
      <c r="D426" s="135"/>
      <c r="E426" s="135"/>
      <c r="F426" s="145"/>
    </row>
    <row r="427" spans="4:6" x14ac:dyDescent="0.25">
      <c r="D427" s="135"/>
      <c r="E427" s="135"/>
      <c r="F427" s="145"/>
    </row>
    <row r="428" spans="4:6" x14ac:dyDescent="0.25">
      <c r="D428" s="135"/>
      <c r="E428" s="135"/>
      <c r="F428" s="145"/>
    </row>
    <row r="429" spans="4:6" x14ac:dyDescent="0.25">
      <c r="D429" s="135"/>
      <c r="E429" s="135"/>
      <c r="F429" s="145"/>
    </row>
    <row r="430" spans="4:6" x14ac:dyDescent="0.25">
      <c r="D430" s="135"/>
      <c r="E430" s="135"/>
      <c r="F430" s="145"/>
    </row>
    <row r="431" spans="4:6" x14ac:dyDescent="0.25">
      <c r="D431" s="135"/>
      <c r="E431" s="135"/>
      <c r="F431" s="145"/>
    </row>
    <row r="432" spans="4:6" x14ac:dyDescent="0.25">
      <c r="D432" s="135"/>
      <c r="E432" s="135"/>
      <c r="F432" s="145"/>
    </row>
    <row r="433" spans="4:6" x14ac:dyDescent="0.25">
      <c r="D433" s="135"/>
      <c r="E433" s="135"/>
      <c r="F433" s="145"/>
    </row>
    <row r="434" spans="4:6" x14ac:dyDescent="0.25">
      <c r="D434" s="135"/>
      <c r="E434" s="135"/>
      <c r="F434" s="145"/>
    </row>
    <row r="435" spans="4:6" x14ac:dyDescent="0.25">
      <c r="D435" s="135"/>
      <c r="E435" s="135"/>
      <c r="F435" s="145"/>
    </row>
    <row r="436" spans="4:6" x14ac:dyDescent="0.25">
      <c r="D436" s="135"/>
      <c r="E436" s="135"/>
      <c r="F436" s="145"/>
    </row>
    <row r="437" spans="4:6" x14ac:dyDescent="0.25">
      <c r="D437" s="135"/>
      <c r="E437" s="135"/>
      <c r="F437" s="145"/>
    </row>
    <row r="438" spans="4:6" x14ac:dyDescent="0.25">
      <c r="D438" s="135"/>
      <c r="E438" s="135"/>
      <c r="F438" s="145"/>
    </row>
    <row r="439" spans="4:6" x14ac:dyDescent="0.25">
      <c r="D439" s="135"/>
      <c r="E439" s="135"/>
      <c r="F439" s="145"/>
    </row>
    <row r="440" spans="4:6" x14ac:dyDescent="0.25">
      <c r="D440" s="135"/>
      <c r="E440" s="135"/>
      <c r="F440" s="145"/>
    </row>
    <row r="441" spans="4:6" x14ac:dyDescent="0.25">
      <c r="D441" s="135"/>
      <c r="E441" s="135"/>
      <c r="F441" s="145"/>
    </row>
    <row r="442" spans="4:6" x14ac:dyDescent="0.25">
      <c r="D442" s="135"/>
      <c r="E442" s="135"/>
      <c r="F442" s="145"/>
    </row>
    <row r="443" spans="4:6" x14ac:dyDescent="0.25">
      <c r="D443" s="135"/>
      <c r="E443" s="135"/>
      <c r="F443" s="145"/>
    </row>
    <row r="444" spans="4:6" x14ac:dyDescent="0.25">
      <c r="D444" s="135"/>
      <c r="E444" s="135"/>
      <c r="F444" s="145"/>
    </row>
    <row r="445" spans="4:6" x14ac:dyDescent="0.25">
      <c r="D445" s="135"/>
      <c r="E445" s="135"/>
      <c r="F445" s="145"/>
    </row>
    <row r="446" spans="4:6" x14ac:dyDescent="0.25">
      <c r="D446" s="135"/>
      <c r="E446" s="135"/>
      <c r="F446" s="145"/>
    </row>
    <row r="447" spans="4:6" x14ac:dyDescent="0.25">
      <c r="D447" s="135"/>
      <c r="E447" s="135"/>
      <c r="F447" s="145"/>
    </row>
    <row r="448" spans="4:6" x14ac:dyDescent="0.25">
      <c r="D448" s="135"/>
      <c r="E448" s="135"/>
      <c r="F448" s="145"/>
    </row>
    <row r="449" spans="4:6" x14ac:dyDescent="0.25">
      <c r="D449" s="135"/>
      <c r="E449" s="135"/>
      <c r="F449" s="145"/>
    </row>
    <row r="450" spans="4:6" x14ac:dyDescent="0.25">
      <c r="D450" s="135"/>
      <c r="E450" s="135"/>
      <c r="F450" s="145"/>
    </row>
    <row r="451" spans="4:6" x14ac:dyDescent="0.25">
      <c r="D451" s="135"/>
      <c r="E451" s="135"/>
      <c r="F451" s="145"/>
    </row>
    <row r="452" spans="4:6" x14ac:dyDescent="0.25">
      <c r="D452" s="135"/>
      <c r="E452" s="135"/>
      <c r="F452" s="145"/>
    </row>
    <row r="453" spans="4:6" x14ac:dyDescent="0.25">
      <c r="D453" s="135"/>
      <c r="E453" s="135"/>
      <c r="F453" s="145"/>
    </row>
    <row r="454" spans="4:6" x14ac:dyDescent="0.25">
      <c r="D454" s="135"/>
      <c r="E454" s="135"/>
      <c r="F454" s="145"/>
    </row>
    <row r="455" spans="4:6" x14ac:dyDescent="0.25">
      <c r="D455" s="135"/>
      <c r="E455" s="135"/>
      <c r="F455" s="145"/>
    </row>
    <row r="456" spans="4:6" x14ac:dyDescent="0.25">
      <c r="D456" s="135"/>
      <c r="E456" s="135"/>
      <c r="F456" s="145"/>
    </row>
    <row r="457" spans="4:6" x14ac:dyDescent="0.25">
      <c r="D457" s="135"/>
      <c r="E457" s="135"/>
      <c r="F457" s="145"/>
    </row>
    <row r="458" spans="4:6" x14ac:dyDescent="0.25">
      <c r="D458" s="135"/>
      <c r="E458" s="135"/>
      <c r="F458" s="145"/>
    </row>
    <row r="459" spans="4:6" x14ac:dyDescent="0.25">
      <c r="D459" s="135"/>
      <c r="E459" s="135"/>
      <c r="F459" s="145"/>
    </row>
    <row r="460" spans="4:6" x14ac:dyDescent="0.25">
      <c r="D460" s="135"/>
      <c r="E460" s="135"/>
      <c r="F460" s="145"/>
    </row>
    <row r="461" spans="4:6" x14ac:dyDescent="0.25">
      <c r="D461" s="135"/>
      <c r="E461" s="135"/>
      <c r="F461" s="145"/>
    </row>
    <row r="462" spans="4:6" x14ac:dyDescent="0.25">
      <c r="D462" s="135"/>
      <c r="E462" s="135"/>
      <c r="F462" s="145"/>
    </row>
    <row r="463" spans="4:6" x14ac:dyDescent="0.25">
      <c r="D463" s="135"/>
      <c r="E463" s="135"/>
      <c r="F463" s="145"/>
    </row>
    <row r="464" spans="4:6" x14ac:dyDescent="0.25">
      <c r="D464" s="135"/>
      <c r="E464" s="135"/>
      <c r="F464" s="145"/>
    </row>
    <row r="465" spans="4:6" x14ac:dyDescent="0.25">
      <c r="D465" s="135"/>
      <c r="E465" s="135"/>
      <c r="F465" s="145"/>
    </row>
    <row r="466" spans="4:6" x14ac:dyDescent="0.25">
      <c r="D466" s="135"/>
      <c r="E466" s="135"/>
      <c r="F466" s="145"/>
    </row>
    <row r="467" spans="4:6" x14ac:dyDescent="0.25">
      <c r="D467" s="135"/>
      <c r="E467" s="135"/>
      <c r="F467" s="145"/>
    </row>
    <row r="468" spans="4:6" x14ac:dyDescent="0.25">
      <c r="D468" s="135"/>
      <c r="E468" s="135"/>
      <c r="F468" s="145"/>
    </row>
    <row r="469" spans="4:6" x14ac:dyDescent="0.25">
      <c r="D469" s="135"/>
      <c r="E469" s="135"/>
      <c r="F469" s="145"/>
    </row>
    <row r="470" spans="4:6" x14ac:dyDescent="0.25">
      <c r="D470" s="135"/>
      <c r="E470" s="135"/>
      <c r="F470" s="145"/>
    </row>
    <row r="471" spans="4:6" x14ac:dyDescent="0.25">
      <c r="D471" s="135"/>
      <c r="E471" s="135"/>
      <c r="F471" s="145"/>
    </row>
    <row r="472" spans="4:6" x14ac:dyDescent="0.25">
      <c r="D472" s="135"/>
      <c r="E472" s="135"/>
      <c r="F472" s="145"/>
    </row>
    <row r="473" spans="4:6" x14ac:dyDescent="0.25">
      <c r="D473" s="135"/>
      <c r="E473" s="135"/>
      <c r="F473" s="145"/>
    </row>
    <row r="474" spans="4:6" x14ac:dyDescent="0.25">
      <c r="D474" s="135"/>
      <c r="E474" s="135"/>
      <c r="F474" s="145"/>
    </row>
    <row r="475" spans="4:6" x14ac:dyDescent="0.25">
      <c r="D475" s="135"/>
      <c r="E475" s="135"/>
      <c r="F475" s="145"/>
    </row>
    <row r="476" spans="4:6" x14ac:dyDescent="0.25">
      <c r="D476" s="135"/>
      <c r="E476" s="135"/>
      <c r="F476" s="145"/>
    </row>
    <row r="477" spans="4:6" x14ac:dyDescent="0.25">
      <c r="D477" s="135"/>
      <c r="E477" s="135"/>
      <c r="F477" s="145"/>
    </row>
    <row r="478" spans="4:6" x14ac:dyDescent="0.25">
      <c r="D478" s="135"/>
      <c r="E478" s="135"/>
      <c r="F478" s="145"/>
    </row>
    <row r="479" spans="4:6" x14ac:dyDescent="0.25">
      <c r="D479" s="135"/>
      <c r="E479" s="135"/>
      <c r="F479" s="145"/>
    </row>
    <row r="480" spans="4:6" x14ac:dyDescent="0.25">
      <c r="D480" s="135"/>
      <c r="E480" s="135"/>
      <c r="F480" s="145"/>
    </row>
    <row r="481" spans="4:6" x14ac:dyDescent="0.25">
      <c r="D481" s="135"/>
      <c r="E481" s="135"/>
      <c r="F481" s="145"/>
    </row>
    <row r="482" spans="4:6" x14ac:dyDescent="0.25">
      <c r="D482" s="135"/>
      <c r="E482" s="135"/>
      <c r="F482" s="145"/>
    </row>
    <row r="483" spans="4:6" x14ac:dyDescent="0.25">
      <c r="D483" s="135"/>
      <c r="E483" s="135"/>
      <c r="F483" s="145"/>
    </row>
    <row r="484" spans="4:6" x14ac:dyDescent="0.25">
      <c r="D484" s="135"/>
      <c r="E484" s="135"/>
      <c r="F484" s="145"/>
    </row>
    <row r="485" spans="4:6" x14ac:dyDescent="0.25">
      <c r="D485" s="135"/>
      <c r="E485" s="135"/>
      <c r="F485" s="145"/>
    </row>
    <row r="486" spans="4:6" x14ac:dyDescent="0.25">
      <c r="D486" s="135"/>
      <c r="E486" s="135"/>
      <c r="F486" s="145"/>
    </row>
    <row r="487" spans="4:6" x14ac:dyDescent="0.25">
      <c r="D487" s="135"/>
      <c r="E487" s="135"/>
      <c r="F487" s="145"/>
    </row>
    <row r="488" spans="4:6" x14ac:dyDescent="0.25">
      <c r="D488" s="135"/>
      <c r="E488" s="135"/>
      <c r="F488" s="145"/>
    </row>
    <row r="489" spans="4:6" x14ac:dyDescent="0.25">
      <c r="D489" s="135"/>
      <c r="E489" s="135"/>
      <c r="F489" s="145"/>
    </row>
    <row r="490" spans="4:6" x14ac:dyDescent="0.25">
      <c r="D490" s="135"/>
      <c r="E490" s="135"/>
      <c r="F490" s="145"/>
    </row>
    <row r="491" spans="4:6" x14ac:dyDescent="0.25">
      <c r="D491" s="135"/>
      <c r="E491" s="135"/>
      <c r="F491" s="145"/>
    </row>
    <row r="492" spans="4:6" x14ac:dyDescent="0.25">
      <c r="D492" s="135"/>
      <c r="E492" s="135"/>
      <c r="F492" s="145"/>
    </row>
    <row r="493" spans="4:6" x14ac:dyDescent="0.25">
      <c r="D493" s="135"/>
      <c r="E493" s="135"/>
      <c r="F493" s="145"/>
    </row>
    <row r="494" spans="4:6" x14ac:dyDescent="0.25">
      <c r="D494" s="135"/>
      <c r="E494" s="135"/>
      <c r="F494" s="145"/>
    </row>
    <row r="495" spans="4:6" x14ac:dyDescent="0.25">
      <c r="D495" s="135"/>
      <c r="E495" s="135"/>
      <c r="F495" s="145"/>
    </row>
    <row r="496" spans="4:6" x14ac:dyDescent="0.25">
      <c r="D496" s="135"/>
      <c r="E496" s="135"/>
      <c r="F496" s="145"/>
    </row>
    <row r="497" spans="4:6" x14ac:dyDescent="0.25">
      <c r="D497" s="135"/>
      <c r="E497" s="135"/>
      <c r="F497" s="145"/>
    </row>
    <row r="498" spans="4:6" x14ac:dyDescent="0.25">
      <c r="D498" s="135"/>
      <c r="E498" s="135"/>
      <c r="F498" s="145"/>
    </row>
    <row r="499" spans="4:6" x14ac:dyDescent="0.25">
      <c r="D499" s="135"/>
      <c r="E499" s="135"/>
      <c r="F499" s="145"/>
    </row>
    <row r="500" spans="4:6" x14ac:dyDescent="0.25">
      <c r="D500" s="135"/>
      <c r="E500" s="135"/>
      <c r="F500" s="145"/>
    </row>
    <row r="501" spans="4:6" x14ac:dyDescent="0.25">
      <c r="D501" s="135"/>
      <c r="E501" s="135"/>
      <c r="F501" s="145"/>
    </row>
    <row r="502" spans="4:6" x14ac:dyDescent="0.25">
      <c r="D502" s="135"/>
      <c r="E502" s="135"/>
      <c r="F502" s="145"/>
    </row>
    <row r="503" spans="4:6" x14ac:dyDescent="0.25">
      <c r="D503" s="135"/>
      <c r="E503" s="135"/>
      <c r="F503" s="145"/>
    </row>
    <row r="504" spans="4:6" x14ac:dyDescent="0.25">
      <c r="D504" s="135"/>
      <c r="E504" s="135"/>
      <c r="F504" s="145"/>
    </row>
    <row r="505" spans="4:6" x14ac:dyDescent="0.25">
      <c r="D505" s="135"/>
      <c r="E505" s="135"/>
      <c r="F505" s="145"/>
    </row>
    <row r="506" spans="4:6" x14ac:dyDescent="0.25">
      <c r="D506" s="135"/>
      <c r="E506" s="135"/>
      <c r="F506" s="145"/>
    </row>
    <row r="507" spans="4:6" x14ac:dyDescent="0.25">
      <c r="D507" s="135"/>
      <c r="E507" s="135"/>
      <c r="F507" s="145"/>
    </row>
    <row r="508" spans="4:6" x14ac:dyDescent="0.25">
      <c r="D508" s="135"/>
      <c r="E508" s="135"/>
      <c r="F508" s="145"/>
    </row>
    <row r="509" spans="4:6" x14ac:dyDescent="0.25">
      <c r="D509" s="135"/>
      <c r="E509" s="135"/>
      <c r="F509" s="145"/>
    </row>
    <row r="510" spans="4:6" x14ac:dyDescent="0.25">
      <c r="D510" s="135"/>
      <c r="E510" s="135"/>
      <c r="F510" s="145"/>
    </row>
    <row r="511" spans="4:6" x14ac:dyDescent="0.25">
      <c r="D511" s="135"/>
      <c r="E511" s="135"/>
      <c r="F511" s="145"/>
    </row>
    <row r="512" spans="4:6" x14ac:dyDescent="0.25">
      <c r="D512" s="135"/>
      <c r="E512" s="135"/>
      <c r="F512" s="145"/>
    </row>
    <row r="513" spans="4:6" x14ac:dyDescent="0.25">
      <c r="D513" s="135"/>
      <c r="E513" s="135"/>
      <c r="F513" s="145"/>
    </row>
    <row r="514" spans="4:6" x14ac:dyDescent="0.25">
      <c r="D514" s="135"/>
      <c r="E514" s="135"/>
      <c r="F514" s="145"/>
    </row>
    <row r="515" spans="4:6" x14ac:dyDescent="0.25">
      <c r="D515" s="135"/>
      <c r="E515" s="135"/>
      <c r="F515" s="145"/>
    </row>
    <row r="516" spans="4:6" x14ac:dyDescent="0.25">
      <c r="D516" s="135"/>
      <c r="E516" s="135"/>
      <c r="F516" s="145"/>
    </row>
    <row r="517" spans="4:6" x14ac:dyDescent="0.25">
      <c r="D517" s="135"/>
      <c r="E517" s="135"/>
      <c r="F517" s="145"/>
    </row>
    <row r="518" spans="4:6" x14ac:dyDescent="0.25">
      <c r="D518" s="135"/>
      <c r="E518" s="135"/>
      <c r="F518" s="145"/>
    </row>
  </sheetData>
  <mergeCells count="36">
    <mergeCell ref="A32:A34"/>
    <mergeCell ref="B32:B34"/>
    <mergeCell ref="C32:C34"/>
    <mergeCell ref="C41:C44"/>
    <mergeCell ref="A47:H47"/>
    <mergeCell ref="A35:A37"/>
    <mergeCell ref="B35:B37"/>
    <mergeCell ref="C35:C37"/>
    <mergeCell ref="A38:A40"/>
    <mergeCell ref="B38:B40"/>
    <mergeCell ref="C38:C40"/>
    <mergeCell ref="A26:A28"/>
    <mergeCell ref="B26:B28"/>
    <mergeCell ref="C26:C28"/>
    <mergeCell ref="A29:A31"/>
    <mergeCell ref="B29:B31"/>
    <mergeCell ref="C29:C31"/>
    <mergeCell ref="A20:A22"/>
    <mergeCell ref="B20:B22"/>
    <mergeCell ref="C20:C22"/>
    <mergeCell ref="A23:A25"/>
    <mergeCell ref="B23:B25"/>
    <mergeCell ref="C23:C25"/>
    <mergeCell ref="A14:A16"/>
    <mergeCell ref="B14:B16"/>
    <mergeCell ref="C14:C16"/>
    <mergeCell ref="A17:A19"/>
    <mergeCell ref="B17:B19"/>
    <mergeCell ref="C17:C19"/>
    <mergeCell ref="A2:H2"/>
    <mergeCell ref="A3:H3"/>
    <mergeCell ref="A4:H4"/>
    <mergeCell ref="A5:H5"/>
    <mergeCell ref="A11:A13"/>
    <mergeCell ref="B11:B13"/>
    <mergeCell ref="C11:C13"/>
  </mergeCells>
  <printOptions horizontalCentered="1" verticalCentered="1"/>
  <pageMargins left="0.39370078740157483" right="0.39370078740157483" top="0.39370078740157483" bottom="0.39370078740157483" header="0.31496062992125984" footer="0.31496062992125984"/>
  <pageSetup paperSize="9" scale="75"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17</vt:i4>
      </vt:variant>
    </vt:vector>
  </HeadingPairs>
  <TitlesOfParts>
    <vt:vector size="30" baseType="lpstr">
      <vt:lpstr>CAPA</vt:lpstr>
      <vt:lpstr>REFORMA</vt:lpstr>
      <vt:lpstr>EQUIPAMENTOS-MOBILIÁRIO</vt:lpstr>
      <vt:lpstr>EQUIP. COZINHA</vt:lpstr>
      <vt:lpstr>COMPOSIÇÕES</vt:lpstr>
      <vt:lpstr>SERVIÇOS</vt:lpstr>
      <vt:lpstr>INSUMOS</vt:lpstr>
      <vt:lpstr>MAPA DE COTAÇÕES</vt:lpstr>
      <vt:lpstr>CRONOGRAMA</vt:lpstr>
      <vt:lpstr>CURVA ABC</vt:lpstr>
      <vt:lpstr>Encargos</vt:lpstr>
      <vt:lpstr>BDI_Materiais</vt:lpstr>
      <vt:lpstr>BDI_Equipamentos</vt:lpstr>
      <vt:lpstr>BDI_Equipamentos!Area_de_impressao</vt:lpstr>
      <vt:lpstr>BDI_Materiais!Area_de_impressao</vt:lpstr>
      <vt:lpstr>CAPA!Area_de_impressao</vt:lpstr>
      <vt:lpstr>COMPOSIÇÕES!Area_de_impressao</vt:lpstr>
      <vt:lpstr>CRONOGRAMA!Area_de_impressao</vt:lpstr>
      <vt:lpstr>'CURVA ABC'!Area_de_impressao</vt:lpstr>
      <vt:lpstr>Encargos!Area_de_impressao</vt:lpstr>
      <vt:lpstr>'EQUIP. COZINHA'!Area_de_impressao</vt:lpstr>
      <vt:lpstr>'EQUIPAMENTOS-MOBILIÁRIO'!Area_de_impressao</vt:lpstr>
      <vt:lpstr>'MAPA DE COTAÇÕES'!Area_de_impressao</vt:lpstr>
      <vt:lpstr>REFORMA!Area_de_impressao</vt:lpstr>
      <vt:lpstr>COMPOSIÇÕES!Titulos_de_impressao</vt:lpstr>
      <vt:lpstr>'CURVA ABC'!Titulos_de_impressao</vt:lpstr>
      <vt:lpstr>'EQUIP. COZINHA'!Titulos_de_impressao</vt:lpstr>
      <vt:lpstr>'EQUIPAMENTOS-MOBILIÁRIO'!Titulos_de_impressao</vt:lpstr>
      <vt:lpstr>'MAPA DE COTAÇÕES'!Titulos_de_impressao</vt:lpstr>
      <vt:lpstr>REFORMA!Titulos_de_impressao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Gilmar da Mota Fernandes</dc:creator>
  <cp:lastModifiedBy>Dirceu Falcao da Mota Neto</cp:lastModifiedBy>
  <cp:lastPrinted>2017-10-30T17:26:41Z</cp:lastPrinted>
  <dcterms:created xsi:type="dcterms:W3CDTF">2016-10-17T12:27:47Z</dcterms:created>
  <dcterms:modified xsi:type="dcterms:W3CDTF">2019-11-21T14:44:18Z</dcterms:modified>
</cp:coreProperties>
</file>